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4.xml" ContentType="application/vnd.openxmlformats-officedocument.drawingml.chartshapes+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5.xml" ContentType="application/vnd.openxmlformats-officedocument.drawingml.chartshapes+xml"/>
  <Override PartName="/xl/charts/chart1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6.xml" ContentType="application/vnd.openxmlformats-officedocument.drawingml.chartshapes+xml"/>
  <Override PartName="/xl/charts/chart1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MisDatos\html\gsamartin\excel\"/>
    </mc:Choice>
  </mc:AlternateContent>
  <workbookProtection lockStructure="1"/>
  <bookViews>
    <workbookView showSheetTabs="0" xWindow="0" yWindow="0" windowWidth="15750" windowHeight="21285" activeTab="7"/>
  </bookViews>
  <sheets>
    <sheet name="Portada" sheetId="1" r:id="rId1"/>
    <sheet name="1-Configuracion" sheetId="2" state="veryHidden" r:id="rId2"/>
    <sheet name="1-Rangos" sheetId="9" state="veryHidden" r:id="rId3"/>
    <sheet name="1-Estadisticas" sheetId="11" state="veryHidden" r:id="rId4"/>
    <sheet name="1-Graficos" sheetId="12" r:id="rId5"/>
    <sheet name="1-Clasificacion" sheetId="10" r:id="rId6"/>
    <sheet name="1-Escudos" sheetId="17" state="veryHidden" r:id="rId7"/>
    <sheet name="1-Jornadas" sheetId="3" r:id="rId8"/>
    <sheet name="1-Equipo" sheetId="16" r:id="rId9"/>
    <sheet name="Menu-Lateral" sheetId="7" state="veryHidden" r:id="rId10"/>
    <sheet name="Versiones" sheetId="15" r:id="rId11"/>
    <sheet name="H-Inicio" sheetId="24" r:id="rId12"/>
    <sheet name="H-Configuracion" sheetId="23" state="veryHidden" r:id="rId13"/>
    <sheet name="H-Listado" sheetId="21" state="veryHidden" r:id="rId14"/>
    <sheet name="H-Evolucion" sheetId="18" r:id="rId15"/>
    <sheet name="H-Info" sheetId="26" r:id="rId16"/>
    <sheet name="H-Graficos" sheetId="25" r:id="rId17"/>
    <sheet name="H-Temporadas" sheetId="20" r:id="rId18"/>
    <sheet name="H-Clasificacion" sheetId="19" r:id="rId19"/>
  </sheets>
  <definedNames>
    <definedName name="config_posiciones">'H-Configuracion'!$D$4:$CJ$26</definedName>
    <definedName name="Cuarta_Jornada">'1-Jornadas'!$P$42:$P$51</definedName>
    <definedName name="datos_horario" localSheetId="12">#REF!</definedName>
    <definedName name="datos_horario">#REF!</definedName>
    <definedName name="Décima_Jornada">'1-Jornadas'!$AP$18:$AP$27</definedName>
    <definedName name="Decimoctava_Jornada">'1-Jornadas'!$BP$18:$BP$27</definedName>
    <definedName name="Decimocuarta_Jornada">'1-Jornadas'!$BC$18:$BC$27</definedName>
    <definedName name="Decimonovena_Jornada">'1-Jornadas'!$BP$30:$BP$39</definedName>
    <definedName name="Decimoquinta_Jornada">'1-Jornadas'!$BC$30:$BC$39</definedName>
    <definedName name="Decimoséptima_Jornada">'1-Jornadas'!$BP$6:$BP$15</definedName>
    <definedName name="Decimosexta_Jornada">'1-Jornadas'!$BC$42:$BC$51</definedName>
    <definedName name="Decimotercera_Jornada">'1-Jornadas'!$BC$6:$BC$15</definedName>
    <definedName name="Duodécima_Jornada">'1-Jornadas'!$AP$42:$AP$51</definedName>
    <definedName name="equipo_escudo1">INDIRECT('1-Equipo'!$N$3)</definedName>
    <definedName name="equipos">'1-Configuracion'!$B$24:$B$43</definedName>
    <definedName name="equipos_historicos">'H-Listado'!$A$1:$A$60</definedName>
    <definedName name="estadios">'1-Configuracion'!$C$24:$C$43</definedName>
    <definedName name="fundacion">'1-Configuracion'!$B$45:$B$64</definedName>
    <definedName name="Granada_C.F.">'1-Jornadas'!$S$68:$S$77</definedName>
    <definedName name="Novena_Jornada">'1-Jornadas'!$AP$6:$AP$15</definedName>
    <definedName name="Octava_Jornada">'1-Jornadas'!$AC$42:$AC$51</definedName>
    <definedName name="Primera_Jornada">'1-Jornadas'!$O$6:$O$15</definedName>
    <definedName name="Quinta_Jornada">'1-Jornadas'!$AC$6:$AC$15</definedName>
    <definedName name="rangos_escudos">'1-Escudos'!$C$2:$C$21</definedName>
    <definedName name="Real_Betis_Balompié">'1-Jornadas'!$P$58:$P$66</definedName>
    <definedName name="Segunda_Jornada">'1-Jornadas'!$P$18:$P$27</definedName>
    <definedName name="Séptima_Jornada">'1-Jornadas'!$AC$30:$AC$39</definedName>
    <definedName name="Sevilla_F.C.">'1-Jornadas'!$P$68:$P$77</definedName>
    <definedName name="Sexta_Jornada">'1-Jornadas'!$AC$18:$AC$27</definedName>
    <definedName name="Tercera_Jornada">'1-Jornadas'!$P$30:$P$39</definedName>
    <definedName name="Trigésima_Jornada">'1-Jornadas'!$AO$81:$AO$90</definedName>
    <definedName name="Trigésimoctava_Jornada">'1-Jornadas'!$BO$81:$BO$90</definedName>
    <definedName name="Trigésimocuarta_Jornada">'1-Jornadas'!$BB$81:$BB$90</definedName>
    <definedName name="Trigésimoprimera_Jornada">'1-Jornadas'!$AO$93:$AO$102</definedName>
    <definedName name="Trigésimoquinta_Jornada">'1-Jornadas'!$BB$93:$BB$102</definedName>
    <definedName name="Trigésimosegunda_Jornada">'1-Jornadas'!$BB$57:$BB$66</definedName>
    <definedName name="Trigésimoséptima_Jornada">'1-Jornadas'!$BO$69:$BO$78</definedName>
    <definedName name="Trigésimosexta_Jornada">'1-Jornadas'!$BO$57:$BO$66</definedName>
    <definedName name="Trigésimotercera_Jornada">'1-Jornadas'!$BB$69:$BB$78</definedName>
    <definedName name="Undécima_Jornada">'1-Jornadas'!$AP$30:$AP$39</definedName>
    <definedName name="Vigésima_Jornada">'1-Jornadas'!$O$57:$O$66</definedName>
    <definedName name="Vigésimoctava_Jornada">'1-Jornadas'!$AO$57:$AO$66</definedName>
    <definedName name="Vigésimocuarta_Jornada">'1-Jornadas'!$AB$57:$AB$66</definedName>
    <definedName name="Vigésimonovena_Jornada">'1-Jornadas'!$AO$69:$AO$78</definedName>
    <definedName name="Vigésimoprimera_Jornada">'1-Jornadas'!$O$69:$O$78</definedName>
    <definedName name="Vigésimoquinta_Jornada">'1-Jornadas'!$AB$69:$AB$78</definedName>
    <definedName name="Vigésimosegunda_Jornada">'1-Jornadas'!$O$81:$O$90</definedName>
    <definedName name="Vigésimoséptima_Jornada">'1-Jornadas'!$AB$93:$AB$102</definedName>
    <definedName name="Vigésimosexta_Jornada">'1-Jornadas'!$AB$81:$AB$90</definedName>
    <definedName name="Vigésimotercera_Jornada">'1-Jornadas'!$O$93:$O$102</definedName>
    <definedName name="webs">'1-Configuracion'!$C$45:$C$64</definedName>
  </definedNames>
  <calcPr calcId="152511"/>
</workbook>
</file>

<file path=xl/calcChain.xml><?xml version="1.0" encoding="utf-8"?>
<calcChain xmlns="http://schemas.openxmlformats.org/spreadsheetml/2006/main">
  <c r="A87" i="11" l="1"/>
  <c r="A86" i="11"/>
  <c r="A85" i="11"/>
  <c r="A84" i="11"/>
  <c r="A83" i="11"/>
  <c r="A82" i="11"/>
  <c r="A81" i="11"/>
  <c r="A80" i="11"/>
  <c r="A79" i="11"/>
  <c r="A78" i="11"/>
  <c r="A77" i="11"/>
  <c r="A76" i="11"/>
  <c r="A75" i="11"/>
  <c r="A74" i="11"/>
  <c r="A73" i="11"/>
  <c r="A72" i="11"/>
  <c r="A71" i="11"/>
  <c r="A70" i="11"/>
  <c r="A69" i="11"/>
  <c r="A68" i="11"/>
  <c r="A65" i="11"/>
  <c r="A64" i="11"/>
  <c r="A63" i="11"/>
  <c r="A62" i="11"/>
  <c r="A61" i="11"/>
  <c r="A60" i="11"/>
  <c r="A59" i="11"/>
  <c r="A58" i="11"/>
  <c r="A57" i="11"/>
  <c r="A56" i="11"/>
  <c r="A55" i="11"/>
  <c r="A54" i="11"/>
  <c r="A53" i="11"/>
  <c r="A52" i="11"/>
  <c r="A51" i="11"/>
  <c r="A50" i="11"/>
  <c r="A49" i="11"/>
  <c r="A48" i="11"/>
  <c r="A47" i="11"/>
  <c r="A46" i="11"/>
  <c r="A25" i="11"/>
  <c r="A26" i="11"/>
  <c r="A27" i="11"/>
  <c r="A28" i="11"/>
  <c r="A29" i="11"/>
  <c r="A30" i="11"/>
  <c r="A31" i="11"/>
  <c r="A32" i="11"/>
  <c r="A33" i="11"/>
  <c r="A34" i="11"/>
  <c r="A35" i="11"/>
  <c r="A36" i="11"/>
  <c r="A37" i="11"/>
  <c r="A38" i="11"/>
  <c r="A39" i="11"/>
  <c r="A40" i="11"/>
  <c r="A41" i="11"/>
  <c r="A42" i="11"/>
  <c r="A43" i="11"/>
  <c r="A24" i="11"/>
  <c r="A3" i="11"/>
  <c r="A4" i="11"/>
  <c r="A5" i="11"/>
  <c r="A6" i="11"/>
  <c r="A7" i="11"/>
  <c r="A8" i="11"/>
  <c r="A9" i="11"/>
  <c r="A10" i="11"/>
  <c r="A11" i="11"/>
  <c r="A12" i="11"/>
  <c r="A13" i="11"/>
  <c r="A14" i="11"/>
  <c r="A15" i="11"/>
  <c r="A16" i="11"/>
  <c r="A17" i="11"/>
  <c r="A18" i="11"/>
  <c r="A19" i="11"/>
  <c r="A20" i="11"/>
  <c r="A21" i="11"/>
  <c r="A2" i="11"/>
  <c r="AO2" i="11" s="1"/>
  <c r="E3" i="2"/>
  <c r="P3" i="2"/>
  <c r="P132" i="19" l="1"/>
  <c r="O132" i="19" s="1"/>
  <c r="E132" i="19"/>
  <c r="P131" i="19"/>
  <c r="O131" i="19" s="1"/>
  <c r="E131" i="19"/>
  <c r="P130" i="19"/>
  <c r="O130" i="19" s="1"/>
  <c r="E130" i="19"/>
  <c r="P129" i="19"/>
  <c r="O129" i="19" s="1"/>
  <c r="E129" i="19"/>
  <c r="P128" i="19"/>
  <c r="O128" i="19" s="1"/>
  <c r="E128" i="19"/>
  <c r="P127" i="19"/>
  <c r="O127" i="19" s="1"/>
  <c r="E127" i="19"/>
  <c r="P126" i="19"/>
  <c r="O126" i="19" s="1"/>
  <c r="E126" i="19"/>
  <c r="P125" i="19"/>
  <c r="O125" i="19" s="1"/>
  <c r="E125" i="19"/>
  <c r="P124" i="19"/>
  <c r="O124" i="19" s="1"/>
  <c r="E124" i="19"/>
  <c r="P123" i="19"/>
  <c r="O123" i="19" s="1"/>
  <c r="E123" i="19"/>
  <c r="P122" i="19"/>
  <c r="O122" i="19" s="1"/>
  <c r="E122" i="19"/>
  <c r="P121" i="19"/>
  <c r="O121" i="19" s="1"/>
  <c r="E121" i="19"/>
  <c r="P120" i="19"/>
  <c r="O120" i="19" s="1"/>
  <c r="E120" i="19"/>
  <c r="P119" i="19"/>
  <c r="O119" i="19" s="1"/>
  <c r="E119" i="19"/>
  <c r="P118" i="19"/>
  <c r="O118" i="19" s="1"/>
  <c r="E118" i="19"/>
  <c r="P117" i="19"/>
  <c r="O117" i="19" s="1"/>
  <c r="E117" i="19"/>
  <c r="P116" i="19"/>
  <c r="O116" i="19" s="1"/>
  <c r="E116" i="19"/>
  <c r="P115" i="19"/>
  <c r="O115" i="19" s="1"/>
  <c r="E115" i="19"/>
  <c r="P114" i="19"/>
  <c r="O114" i="19" s="1"/>
  <c r="E114" i="19"/>
  <c r="P113" i="19"/>
  <c r="O113" i="19" s="1"/>
  <c r="E113" i="19"/>
  <c r="P112" i="19"/>
  <c r="O112" i="19" s="1"/>
  <c r="E112" i="19"/>
  <c r="P111" i="19"/>
  <c r="O111" i="19" s="1"/>
  <c r="E111" i="19"/>
  <c r="P110" i="19"/>
  <c r="O110" i="19" s="1"/>
  <c r="E110" i="19"/>
  <c r="P109" i="19"/>
  <c r="O109" i="19" s="1"/>
  <c r="E109" i="19"/>
  <c r="P108" i="19"/>
  <c r="O108" i="19" s="1"/>
  <c r="E108" i="19"/>
  <c r="P107" i="19"/>
  <c r="O107" i="19" s="1"/>
  <c r="E107" i="19"/>
  <c r="P106" i="19"/>
  <c r="O106" i="19" s="1"/>
  <c r="E106" i="19"/>
  <c r="P105" i="19"/>
  <c r="O105" i="19" s="1"/>
  <c r="E105" i="19"/>
  <c r="P104" i="19"/>
  <c r="O104" i="19" s="1"/>
  <c r="E104" i="19"/>
  <c r="P103" i="19"/>
  <c r="O103" i="19" s="1"/>
  <c r="E103" i="19"/>
  <c r="P102" i="19"/>
  <c r="O102" i="19" s="1"/>
  <c r="E102" i="19"/>
  <c r="P101" i="19"/>
  <c r="O101" i="19" s="1"/>
  <c r="E101" i="19"/>
  <c r="P100" i="19"/>
  <c r="O100" i="19" s="1"/>
  <c r="E100" i="19"/>
  <c r="P99" i="19"/>
  <c r="O99" i="19" s="1"/>
  <c r="E99" i="19"/>
  <c r="P98" i="19"/>
  <c r="O98" i="19" s="1"/>
  <c r="E98" i="19"/>
  <c r="P97" i="19"/>
  <c r="O97" i="19" s="1"/>
  <c r="E97" i="19"/>
  <c r="P96" i="19"/>
  <c r="O96" i="19" s="1"/>
  <c r="E96" i="19"/>
  <c r="P95" i="19"/>
  <c r="O95" i="19" s="1"/>
  <c r="E95" i="19"/>
  <c r="P94" i="19"/>
  <c r="O94" i="19" s="1"/>
  <c r="E94" i="19"/>
  <c r="P93" i="19"/>
  <c r="O93" i="19" s="1"/>
  <c r="E93" i="19"/>
  <c r="P92" i="19"/>
  <c r="O92" i="19" s="1"/>
  <c r="E92" i="19"/>
  <c r="P91" i="19"/>
  <c r="O91" i="19" s="1"/>
  <c r="E91" i="19"/>
  <c r="P90" i="19"/>
  <c r="O90" i="19" s="1"/>
  <c r="E90" i="19"/>
  <c r="P89" i="19"/>
  <c r="O89" i="19" s="1"/>
  <c r="E89" i="19"/>
  <c r="P88" i="19"/>
  <c r="O88" i="19" s="1"/>
  <c r="E88" i="19"/>
  <c r="P87" i="19"/>
  <c r="O87" i="19" s="1"/>
  <c r="E87" i="19"/>
  <c r="P86" i="19"/>
  <c r="O86" i="19" s="1"/>
  <c r="E86" i="19"/>
  <c r="P85" i="19"/>
  <c r="O85" i="19" s="1"/>
  <c r="E85" i="19"/>
  <c r="P84" i="19"/>
  <c r="O84" i="19" s="1"/>
  <c r="E84" i="19"/>
  <c r="P83" i="19"/>
  <c r="O83" i="19" s="1"/>
  <c r="E83" i="19"/>
  <c r="P82" i="19"/>
  <c r="O82" i="19" s="1"/>
  <c r="E82" i="19"/>
  <c r="P81" i="19"/>
  <c r="O81" i="19" s="1"/>
  <c r="E81" i="19"/>
  <c r="P80" i="19"/>
  <c r="O80" i="19" s="1"/>
  <c r="E80" i="19"/>
  <c r="P79" i="19"/>
  <c r="O79" i="19" s="1"/>
  <c r="E79" i="19"/>
  <c r="P78" i="19"/>
  <c r="O78" i="19" s="1"/>
  <c r="E78" i="19"/>
  <c r="P77" i="19"/>
  <c r="O77" i="19" s="1"/>
  <c r="E77" i="19"/>
  <c r="P76" i="19"/>
  <c r="O76" i="19" s="1"/>
  <c r="E76" i="19"/>
  <c r="P75" i="19"/>
  <c r="O75" i="19" s="1"/>
  <c r="E75" i="19"/>
  <c r="P74" i="19"/>
  <c r="O74" i="19" s="1"/>
  <c r="E74" i="19"/>
  <c r="P73" i="19"/>
  <c r="O73" i="19" s="1"/>
  <c r="E73" i="19"/>
  <c r="N72" i="19"/>
  <c r="M72" i="19"/>
  <c r="L72" i="19"/>
  <c r="K72" i="19"/>
  <c r="J72" i="19"/>
  <c r="I72" i="19"/>
  <c r="H72" i="19"/>
  <c r="G72" i="19"/>
  <c r="F72" i="19"/>
  <c r="E72" i="19"/>
  <c r="D72" i="19"/>
  <c r="C72" i="19"/>
  <c r="B72" i="19"/>
  <c r="M1614" i="20"/>
  <c r="C1594" i="20"/>
  <c r="M1593" i="20"/>
  <c r="M1592" i="20"/>
  <c r="M1591" i="20"/>
  <c r="M1590" i="20"/>
  <c r="M1589" i="20"/>
  <c r="M1588" i="20"/>
  <c r="M1587" i="20"/>
  <c r="M1586" i="20"/>
  <c r="M1585" i="20"/>
  <c r="M1584" i="20"/>
  <c r="M1583" i="20"/>
  <c r="M1582" i="20"/>
  <c r="M1581" i="20"/>
  <c r="M1580" i="20"/>
  <c r="M1579" i="20"/>
  <c r="M1578" i="20"/>
  <c r="M1577" i="20"/>
  <c r="M1576" i="20"/>
  <c r="M1575" i="20"/>
  <c r="M1574" i="20"/>
  <c r="M1573" i="20"/>
  <c r="M1572" i="20"/>
  <c r="C1572" i="20"/>
  <c r="M1571" i="20"/>
  <c r="M1570" i="20"/>
  <c r="M1569" i="20"/>
  <c r="M1568" i="20"/>
  <c r="M1567" i="20"/>
  <c r="M1566" i="20"/>
  <c r="M1565" i="20"/>
  <c r="M1564" i="20"/>
  <c r="M1563" i="20"/>
  <c r="M1562" i="20"/>
  <c r="M1561" i="20"/>
  <c r="M1560" i="20"/>
  <c r="M1559" i="20"/>
  <c r="M1558" i="20"/>
  <c r="M1557" i="20"/>
  <c r="M1556" i="20"/>
  <c r="M1555" i="20"/>
  <c r="M1554" i="20"/>
  <c r="M1553" i="20"/>
  <c r="M1552" i="20"/>
  <c r="M1551" i="20"/>
  <c r="M1550" i="20"/>
  <c r="C1550" i="20"/>
  <c r="M1549" i="20"/>
  <c r="M1548" i="20"/>
  <c r="M1547" i="20"/>
  <c r="M1546" i="20"/>
  <c r="M1545" i="20"/>
  <c r="M1544" i="20"/>
  <c r="M1543" i="20"/>
  <c r="M1542" i="20"/>
  <c r="M1541" i="20"/>
  <c r="M1540" i="20"/>
  <c r="M1539" i="20"/>
  <c r="M1538" i="20"/>
  <c r="M1537" i="20"/>
  <c r="M1536" i="20"/>
  <c r="M1535" i="20"/>
  <c r="M1534" i="20"/>
  <c r="M1533" i="20"/>
  <c r="M1532" i="20"/>
  <c r="M1531" i="20"/>
  <c r="M1530" i="20"/>
  <c r="M1529" i="20"/>
  <c r="M1528" i="20"/>
  <c r="C1528" i="20"/>
  <c r="M1527" i="20"/>
  <c r="M1526" i="20"/>
  <c r="M1525" i="20"/>
  <c r="M1524" i="20"/>
  <c r="M1523" i="20"/>
  <c r="M1522" i="20"/>
  <c r="M1521" i="20"/>
  <c r="M1520" i="20"/>
  <c r="M1519" i="20"/>
  <c r="M1518" i="20"/>
  <c r="M1517" i="20"/>
  <c r="M1516" i="20"/>
  <c r="M1515" i="20"/>
  <c r="M1514" i="20"/>
  <c r="M1513" i="20"/>
  <c r="M1512" i="20"/>
  <c r="M1511" i="20"/>
  <c r="M1510" i="20"/>
  <c r="M1509" i="20"/>
  <c r="M1508" i="20"/>
  <c r="M1507" i="20"/>
  <c r="M1506" i="20"/>
  <c r="C1506" i="20"/>
  <c r="M1505" i="20"/>
  <c r="M1504" i="20"/>
  <c r="M1503" i="20"/>
  <c r="M1502" i="20"/>
  <c r="M1501" i="20"/>
  <c r="M1500" i="20"/>
  <c r="M1499" i="20"/>
  <c r="M1498" i="20"/>
  <c r="M1497" i="20"/>
  <c r="M1496" i="20"/>
  <c r="M1495" i="20"/>
  <c r="M1494" i="20"/>
  <c r="M1493" i="20"/>
  <c r="M1492" i="20"/>
  <c r="M1491" i="20"/>
  <c r="M1490" i="20"/>
  <c r="M1489" i="20"/>
  <c r="M1488" i="20"/>
  <c r="M1487" i="20"/>
  <c r="M1486" i="20"/>
  <c r="M1485" i="20"/>
  <c r="M1484" i="20"/>
  <c r="C1484" i="20"/>
  <c r="M1483" i="20"/>
  <c r="M1482" i="20"/>
  <c r="M1481" i="20"/>
  <c r="M1480" i="20"/>
  <c r="M1479" i="20"/>
  <c r="M1478" i="20"/>
  <c r="M1477" i="20"/>
  <c r="M1476" i="20"/>
  <c r="M1475" i="20"/>
  <c r="M1474" i="20"/>
  <c r="M1473" i="20"/>
  <c r="M1472" i="20"/>
  <c r="M1471" i="20"/>
  <c r="M1470" i="20"/>
  <c r="M1469" i="20"/>
  <c r="M1468" i="20"/>
  <c r="M1467" i="20"/>
  <c r="M1466" i="20"/>
  <c r="M1465" i="20"/>
  <c r="M1464" i="20"/>
  <c r="M1463" i="20"/>
  <c r="M1462" i="20"/>
  <c r="C1462" i="20"/>
  <c r="M1461" i="20"/>
  <c r="M1460" i="20"/>
  <c r="M1459" i="20"/>
  <c r="M1458" i="20"/>
  <c r="M1457" i="20"/>
  <c r="M1456" i="20"/>
  <c r="M1455" i="20"/>
  <c r="M1454" i="20"/>
  <c r="M1453" i="20"/>
  <c r="M1452" i="20"/>
  <c r="M1451" i="20"/>
  <c r="M1450" i="20"/>
  <c r="M1449" i="20"/>
  <c r="M1448" i="20"/>
  <c r="M1447" i="20"/>
  <c r="M1446" i="20"/>
  <c r="M1445" i="20"/>
  <c r="M1444" i="20"/>
  <c r="M1443" i="20"/>
  <c r="M1442" i="20"/>
  <c r="M1441" i="20"/>
  <c r="M1440" i="20"/>
  <c r="C1440" i="20"/>
  <c r="M1439" i="20"/>
  <c r="M1438" i="20"/>
  <c r="M1437" i="20"/>
  <c r="M1436" i="20"/>
  <c r="M1435" i="20"/>
  <c r="M1434" i="20"/>
  <c r="M1433" i="20"/>
  <c r="M1432" i="20"/>
  <c r="M1431" i="20"/>
  <c r="M1430" i="20"/>
  <c r="M1429" i="20"/>
  <c r="M1428" i="20"/>
  <c r="M1427" i="20"/>
  <c r="M1426" i="20"/>
  <c r="M1425" i="20"/>
  <c r="M1424" i="20"/>
  <c r="M1423" i="20"/>
  <c r="M1422" i="20"/>
  <c r="M1421" i="20"/>
  <c r="M1420" i="20"/>
  <c r="M1419" i="20"/>
  <c r="M1418" i="20"/>
  <c r="C1418" i="20"/>
  <c r="M1417" i="20"/>
  <c r="M1416" i="20"/>
  <c r="M1415" i="20"/>
  <c r="M1414" i="20"/>
  <c r="M1413" i="20"/>
  <c r="M1412" i="20"/>
  <c r="M1411" i="20"/>
  <c r="M1410" i="20"/>
  <c r="M1409" i="20"/>
  <c r="M1408" i="20"/>
  <c r="M1407" i="20"/>
  <c r="M1406" i="20"/>
  <c r="M1405" i="20"/>
  <c r="M1404" i="20"/>
  <c r="M1403" i="20"/>
  <c r="M1402" i="20"/>
  <c r="M1401" i="20"/>
  <c r="M1400" i="20"/>
  <c r="M1399" i="20"/>
  <c r="M1398" i="20"/>
  <c r="M1397" i="20"/>
  <c r="M1396" i="20"/>
  <c r="C1396" i="20"/>
  <c r="M1395" i="20"/>
  <c r="M1394" i="20"/>
  <c r="K1394" i="20"/>
  <c r="M1393" i="20"/>
  <c r="K1393" i="20"/>
  <c r="M1392" i="20"/>
  <c r="K1392" i="20"/>
  <c r="M1391" i="20"/>
  <c r="K1391" i="20"/>
  <c r="M1390" i="20"/>
  <c r="K1390" i="20"/>
  <c r="M1389" i="20"/>
  <c r="K1389" i="20"/>
  <c r="M1388" i="20"/>
  <c r="K1388" i="20"/>
  <c r="M1387" i="20"/>
  <c r="K1387" i="20"/>
  <c r="M1386" i="20"/>
  <c r="K1386" i="20"/>
  <c r="M1385" i="20"/>
  <c r="K1385" i="20"/>
  <c r="M1384" i="20"/>
  <c r="K1384" i="20"/>
  <c r="M1383" i="20"/>
  <c r="K1383" i="20"/>
  <c r="M1382" i="20"/>
  <c r="K1382" i="20"/>
  <c r="M1381" i="20"/>
  <c r="K1381" i="20"/>
  <c r="M1380" i="20"/>
  <c r="K1380" i="20"/>
  <c r="M1379" i="20"/>
  <c r="K1379" i="20"/>
  <c r="M1378" i="20"/>
  <c r="K1378" i="20"/>
  <c r="M1377" i="20"/>
  <c r="K1377" i="20"/>
  <c r="M1376" i="20"/>
  <c r="K1376" i="20"/>
  <c r="M1375" i="20"/>
  <c r="K1375" i="20"/>
  <c r="M1374" i="20"/>
  <c r="C1374" i="20"/>
  <c r="M1373" i="20"/>
  <c r="M1372" i="20"/>
  <c r="M1371" i="20"/>
  <c r="M1370" i="20"/>
  <c r="M1369" i="20"/>
  <c r="M1368" i="20"/>
  <c r="M1367" i="20"/>
  <c r="M1366" i="20"/>
  <c r="M1365" i="20"/>
  <c r="M1364" i="20"/>
  <c r="M1363" i="20"/>
  <c r="M1362" i="20"/>
  <c r="M1361" i="20"/>
  <c r="M1360" i="20"/>
  <c r="M1359" i="20"/>
  <c r="M1358" i="20"/>
  <c r="M1357" i="20"/>
  <c r="M1356" i="20"/>
  <c r="M1355" i="20"/>
  <c r="M1354" i="20"/>
  <c r="M1353" i="20"/>
  <c r="M1352" i="20"/>
  <c r="C1352" i="20"/>
  <c r="M1351" i="20"/>
  <c r="M1350" i="20"/>
  <c r="M1349" i="20"/>
  <c r="M1348" i="20"/>
  <c r="M1347" i="20"/>
  <c r="M1346" i="20"/>
  <c r="M1345" i="20"/>
  <c r="M1344" i="20"/>
  <c r="M1343" i="20"/>
  <c r="M1342" i="20"/>
  <c r="M1341" i="20"/>
  <c r="M1340" i="20"/>
  <c r="M1339" i="20"/>
  <c r="M1338" i="20"/>
  <c r="M1337" i="20"/>
  <c r="M1336" i="20"/>
  <c r="M1335" i="20"/>
  <c r="M1334" i="20"/>
  <c r="M1333" i="20"/>
  <c r="M1332" i="20"/>
  <c r="M1331" i="20"/>
  <c r="M1330" i="20"/>
  <c r="C1330" i="20"/>
  <c r="M1329" i="20"/>
  <c r="M1328" i="20"/>
  <c r="M1327" i="20"/>
  <c r="M1326" i="20"/>
  <c r="M1325" i="20"/>
  <c r="M1324" i="20"/>
  <c r="M1323" i="20"/>
  <c r="M1322" i="20"/>
  <c r="M1321" i="20"/>
  <c r="M1320" i="20"/>
  <c r="M1319" i="20"/>
  <c r="M1318" i="20"/>
  <c r="M1317" i="20"/>
  <c r="M1316" i="20"/>
  <c r="M1315" i="20"/>
  <c r="M1314" i="20"/>
  <c r="M1313" i="20"/>
  <c r="M1312" i="20"/>
  <c r="M1311" i="20"/>
  <c r="M1310" i="20"/>
  <c r="M1309" i="20"/>
  <c r="M1308" i="20"/>
  <c r="M1307" i="20"/>
  <c r="M1306" i="20"/>
  <c r="M1305" i="20"/>
  <c r="M1304" i="20"/>
  <c r="M1303" i="20"/>
  <c r="M1302" i="20"/>
  <c r="M1301" i="20"/>
  <c r="M1300" i="20"/>
  <c r="M1299" i="20"/>
  <c r="M1298" i="20"/>
  <c r="M1297" i="20"/>
  <c r="M1296" i="20"/>
  <c r="M1295" i="20"/>
  <c r="M1294" i="20"/>
  <c r="M1293" i="20"/>
  <c r="M1292" i="20"/>
  <c r="M1291" i="20"/>
  <c r="M1290" i="20"/>
  <c r="M1289" i="20"/>
  <c r="M1288" i="20"/>
  <c r="M1287" i="20"/>
  <c r="M1286" i="20"/>
  <c r="C1286" i="20"/>
  <c r="M1285" i="20"/>
  <c r="M1284" i="20"/>
  <c r="M1283" i="20"/>
  <c r="M1282" i="20"/>
  <c r="M1281" i="20"/>
  <c r="M1280" i="20"/>
  <c r="M1279" i="20"/>
  <c r="M1278" i="20"/>
  <c r="M1277" i="20"/>
  <c r="M1276" i="20"/>
  <c r="M1275" i="20"/>
  <c r="M1274" i="20"/>
  <c r="M1273" i="20"/>
  <c r="M1272" i="20"/>
  <c r="M1271" i="20"/>
  <c r="M1270" i="20"/>
  <c r="M1269" i="20"/>
  <c r="M1268" i="20"/>
  <c r="M1267" i="20"/>
  <c r="M1266" i="20"/>
  <c r="M1265" i="20"/>
  <c r="M1264" i="20"/>
  <c r="C1264" i="20"/>
  <c r="M1263" i="20"/>
  <c r="M1262" i="20"/>
  <c r="M1261" i="20"/>
  <c r="M1260" i="20"/>
  <c r="M1259" i="20"/>
  <c r="M1258" i="20"/>
  <c r="M1257" i="20"/>
  <c r="M1256" i="20"/>
  <c r="M1255" i="20"/>
  <c r="M1254" i="20"/>
  <c r="M1253" i="20"/>
  <c r="M1252" i="20"/>
  <c r="M1251" i="20"/>
  <c r="M1250" i="20"/>
  <c r="M1249" i="20"/>
  <c r="M1248" i="20"/>
  <c r="M1247" i="20"/>
  <c r="M1246" i="20"/>
  <c r="M1245" i="20"/>
  <c r="M1244" i="20"/>
  <c r="M1243" i="20"/>
  <c r="M1242" i="20"/>
  <c r="C1242" i="20"/>
  <c r="M1241" i="20"/>
  <c r="M1240" i="20"/>
  <c r="M1239" i="20"/>
  <c r="M1238" i="20"/>
  <c r="M1237" i="20"/>
  <c r="M1236" i="20"/>
  <c r="M1235" i="20"/>
  <c r="M1234" i="20"/>
  <c r="M1233" i="20"/>
  <c r="M1232" i="20"/>
  <c r="M1231" i="20"/>
  <c r="M1230" i="20"/>
  <c r="M1229" i="20"/>
  <c r="M1228" i="20"/>
  <c r="M1227" i="20"/>
  <c r="M1226" i="20"/>
  <c r="M1225" i="20"/>
  <c r="M1224" i="20"/>
  <c r="M1223" i="20"/>
  <c r="M1222" i="20"/>
  <c r="M1221" i="20"/>
  <c r="M1220" i="20"/>
  <c r="C1220" i="20"/>
  <c r="M1219" i="20"/>
  <c r="M1218" i="20"/>
  <c r="M1217" i="20"/>
  <c r="M1216" i="20"/>
  <c r="M1215" i="20"/>
  <c r="M1214" i="20"/>
  <c r="M1213" i="20"/>
  <c r="M1212" i="20"/>
  <c r="M1211" i="20"/>
  <c r="M1210" i="20"/>
  <c r="M1209" i="20"/>
  <c r="M1208" i="20"/>
  <c r="M1207" i="20"/>
  <c r="M1206" i="20"/>
  <c r="M1205" i="20"/>
  <c r="M1204" i="20"/>
  <c r="M1203" i="20"/>
  <c r="M1202" i="20"/>
  <c r="M1201" i="20"/>
  <c r="M1200" i="20"/>
  <c r="M1199" i="20"/>
  <c r="M1198" i="20"/>
  <c r="C1198" i="20"/>
  <c r="M1197" i="20"/>
  <c r="M1196" i="20"/>
  <c r="M1195" i="20"/>
  <c r="M1194" i="20"/>
  <c r="M1193" i="20"/>
  <c r="M1192" i="20"/>
  <c r="M1191" i="20"/>
  <c r="M1190" i="20"/>
  <c r="M1189" i="20"/>
  <c r="M1188" i="20"/>
  <c r="M1187" i="20"/>
  <c r="M1186" i="20"/>
  <c r="M1185" i="20"/>
  <c r="M1184" i="20"/>
  <c r="M1183" i="20"/>
  <c r="M1182" i="20"/>
  <c r="M1181" i="20"/>
  <c r="M1180" i="20"/>
  <c r="M1179" i="20"/>
  <c r="M1178" i="20"/>
  <c r="M1177" i="20"/>
  <c r="M1176" i="20"/>
  <c r="M1175" i="20"/>
  <c r="M1174" i="20"/>
  <c r="C1174" i="20"/>
  <c r="M1173" i="20"/>
  <c r="M1172" i="20"/>
  <c r="M1171" i="20"/>
  <c r="M1170" i="20"/>
  <c r="M1169" i="20"/>
  <c r="M1168" i="20"/>
  <c r="M1167" i="20"/>
  <c r="M1166" i="20"/>
  <c r="M1165" i="20"/>
  <c r="M1164" i="20"/>
  <c r="M1163" i="20"/>
  <c r="M1162" i="20"/>
  <c r="M1161" i="20"/>
  <c r="M1160" i="20"/>
  <c r="M1159" i="20"/>
  <c r="M1158" i="20"/>
  <c r="M1157" i="20"/>
  <c r="M1156" i="20"/>
  <c r="M1155" i="20"/>
  <c r="M1154" i="20"/>
  <c r="M1153" i="20"/>
  <c r="M1152" i="20"/>
  <c r="M1151" i="20"/>
  <c r="M1150" i="20"/>
  <c r="C1150" i="20"/>
  <c r="M1149" i="20"/>
  <c r="M1148" i="20"/>
  <c r="M1147" i="20"/>
  <c r="M1146" i="20"/>
  <c r="M1145" i="20"/>
  <c r="M1144" i="20"/>
  <c r="M1143" i="20"/>
  <c r="M1142" i="20"/>
  <c r="M1141" i="20"/>
  <c r="M1140" i="20"/>
  <c r="M1139" i="20"/>
  <c r="M1138" i="20"/>
  <c r="M1137" i="20"/>
  <c r="M1136" i="20"/>
  <c r="M1135" i="20"/>
  <c r="M1134" i="20"/>
  <c r="M1133" i="20"/>
  <c r="M1132" i="20"/>
  <c r="M1131" i="20"/>
  <c r="M1130" i="20"/>
  <c r="M1129" i="20"/>
  <c r="M1128" i="20"/>
  <c r="C1128" i="20"/>
  <c r="M1127" i="20"/>
  <c r="M1126" i="20"/>
  <c r="M1125" i="20"/>
  <c r="M1124" i="20"/>
  <c r="M1123" i="20"/>
  <c r="M1122" i="20"/>
  <c r="M1121" i="20"/>
  <c r="M1120" i="20"/>
  <c r="M1119" i="20"/>
  <c r="M1118" i="20"/>
  <c r="M1117" i="20"/>
  <c r="M1116" i="20"/>
  <c r="M1115" i="20"/>
  <c r="M1114" i="20"/>
  <c r="M1113" i="20"/>
  <c r="M1112" i="20"/>
  <c r="M1111" i="20"/>
  <c r="M1110" i="20"/>
  <c r="M1109" i="20"/>
  <c r="M1108" i="20"/>
  <c r="M1107" i="20"/>
  <c r="M1106" i="20"/>
  <c r="C1106" i="20"/>
  <c r="M1105" i="20"/>
  <c r="M1104" i="20"/>
  <c r="M1103" i="20"/>
  <c r="M1102" i="20"/>
  <c r="M1101" i="20"/>
  <c r="M1100" i="20"/>
  <c r="M1099" i="20"/>
  <c r="M1098" i="20"/>
  <c r="M1097" i="20"/>
  <c r="M1096" i="20"/>
  <c r="M1095" i="20"/>
  <c r="M1094" i="20"/>
  <c r="M1093" i="20"/>
  <c r="M1092" i="20"/>
  <c r="M1091" i="20"/>
  <c r="M1090" i="20"/>
  <c r="M1089" i="20"/>
  <c r="M1088" i="20"/>
  <c r="M1087" i="20"/>
  <c r="M1086" i="20"/>
  <c r="M1085" i="20"/>
  <c r="M1084" i="20"/>
  <c r="C1084" i="20"/>
  <c r="M1083" i="20"/>
  <c r="M1082" i="20"/>
  <c r="M1081" i="20"/>
  <c r="M1080" i="20"/>
  <c r="M1079" i="20"/>
  <c r="M1078" i="20"/>
  <c r="M1077" i="20"/>
  <c r="M1076" i="20"/>
  <c r="M1075" i="20"/>
  <c r="M1074" i="20"/>
  <c r="M1073" i="20"/>
  <c r="M1072" i="20"/>
  <c r="M1071" i="20"/>
  <c r="M1070" i="20"/>
  <c r="M1069" i="20"/>
  <c r="M1068" i="20"/>
  <c r="M1067" i="20"/>
  <c r="M1066" i="20"/>
  <c r="M1065" i="20"/>
  <c r="M1064" i="20"/>
  <c r="M1063" i="20"/>
  <c r="M1062" i="20"/>
  <c r="C1062" i="20"/>
  <c r="M1061" i="20"/>
  <c r="M1060" i="20"/>
  <c r="M1059" i="20"/>
  <c r="M1058" i="20"/>
  <c r="M1057" i="20"/>
  <c r="M1056" i="20"/>
  <c r="M1055" i="20"/>
  <c r="M1054" i="20"/>
  <c r="M1053" i="20"/>
  <c r="M1052" i="20"/>
  <c r="M1051" i="20"/>
  <c r="M1050" i="20"/>
  <c r="M1049" i="20"/>
  <c r="M1048" i="20"/>
  <c r="M1047" i="20"/>
  <c r="M1046" i="20"/>
  <c r="M1045" i="20"/>
  <c r="M1044" i="20"/>
  <c r="M1043" i="20"/>
  <c r="M1042" i="20"/>
  <c r="M1041" i="20"/>
  <c r="M1040" i="20"/>
  <c r="C1040" i="20"/>
  <c r="M1039" i="20"/>
  <c r="M1038" i="20"/>
  <c r="M1037" i="20"/>
  <c r="M1036" i="20"/>
  <c r="M1035" i="20"/>
  <c r="M1034" i="20"/>
  <c r="M1033" i="20"/>
  <c r="M1032" i="20"/>
  <c r="M1031" i="20"/>
  <c r="M1030" i="20"/>
  <c r="M1029" i="20"/>
  <c r="M1028" i="20"/>
  <c r="M1027" i="20"/>
  <c r="M1026" i="20"/>
  <c r="M1025" i="20"/>
  <c r="M1024" i="20"/>
  <c r="M1023" i="20"/>
  <c r="M1022" i="20"/>
  <c r="M1021" i="20"/>
  <c r="M1020" i="20"/>
  <c r="M1019" i="20"/>
  <c r="M1018" i="20"/>
  <c r="C1018" i="20"/>
  <c r="M1017" i="20"/>
  <c r="M1016" i="20"/>
  <c r="M1015" i="20"/>
  <c r="M1014" i="20"/>
  <c r="M1013" i="20"/>
  <c r="M1012" i="20"/>
  <c r="M1011" i="20"/>
  <c r="M1010" i="20"/>
  <c r="M1009" i="20"/>
  <c r="M1008" i="20"/>
  <c r="M1007" i="20"/>
  <c r="M1006" i="20"/>
  <c r="M1005" i="20"/>
  <c r="M1004" i="20"/>
  <c r="M1003" i="20"/>
  <c r="M1002" i="20"/>
  <c r="M1001" i="20"/>
  <c r="M1000" i="20"/>
  <c r="M999" i="20"/>
  <c r="M998" i="20"/>
  <c r="M997" i="20"/>
  <c r="M996" i="20"/>
  <c r="C996" i="20"/>
  <c r="M995" i="20"/>
  <c r="M994" i="20"/>
  <c r="M993" i="20"/>
  <c r="M992" i="20"/>
  <c r="M991" i="20"/>
  <c r="M990" i="20"/>
  <c r="M989" i="20"/>
  <c r="M988" i="20"/>
  <c r="M987" i="20"/>
  <c r="M986" i="20"/>
  <c r="M985" i="20"/>
  <c r="M984" i="20"/>
  <c r="M983" i="20"/>
  <c r="M982" i="20"/>
  <c r="M981" i="20"/>
  <c r="M980" i="20"/>
  <c r="M979" i="20"/>
  <c r="M978" i="20"/>
  <c r="M977" i="20"/>
  <c r="M976" i="20"/>
  <c r="M975" i="20"/>
  <c r="M974" i="20"/>
  <c r="C974" i="20"/>
  <c r="M973" i="20"/>
  <c r="M972" i="20"/>
  <c r="M971" i="20"/>
  <c r="M970" i="20"/>
  <c r="M969" i="20"/>
  <c r="M968" i="20"/>
  <c r="M967" i="20"/>
  <c r="M966" i="20"/>
  <c r="M965" i="20"/>
  <c r="M964" i="20"/>
  <c r="M963" i="20"/>
  <c r="M962" i="20"/>
  <c r="M961" i="20"/>
  <c r="M960" i="20"/>
  <c r="M959" i="20"/>
  <c r="M958" i="20"/>
  <c r="M957" i="20"/>
  <c r="M956" i="20"/>
  <c r="M955" i="20"/>
  <c r="M954" i="20"/>
  <c r="C954" i="20"/>
  <c r="M953" i="20"/>
  <c r="M952" i="20"/>
  <c r="M951" i="20"/>
  <c r="M950" i="20"/>
  <c r="M949" i="20"/>
  <c r="M948" i="20"/>
  <c r="M947" i="20"/>
  <c r="M946" i="20"/>
  <c r="M945" i="20"/>
  <c r="M944" i="20"/>
  <c r="M943" i="20"/>
  <c r="M942" i="20"/>
  <c r="M941" i="20"/>
  <c r="M940" i="20"/>
  <c r="M939" i="20"/>
  <c r="M938" i="20"/>
  <c r="M937" i="20"/>
  <c r="M936" i="20"/>
  <c r="M935" i="20"/>
  <c r="M934" i="20"/>
  <c r="C934" i="20"/>
  <c r="M933" i="20"/>
  <c r="M932" i="20"/>
  <c r="M931" i="20"/>
  <c r="M930" i="20"/>
  <c r="M929" i="20"/>
  <c r="M928" i="20"/>
  <c r="M927" i="20"/>
  <c r="M926" i="20"/>
  <c r="M925" i="20"/>
  <c r="M924" i="20"/>
  <c r="M923" i="20"/>
  <c r="M922" i="20"/>
  <c r="M921" i="20"/>
  <c r="M920" i="20"/>
  <c r="M919" i="20"/>
  <c r="M918" i="20"/>
  <c r="M917" i="20"/>
  <c r="M916" i="20"/>
  <c r="M915" i="20"/>
  <c r="M914" i="20"/>
  <c r="C914" i="20"/>
  <c r="M913" i="20"/>
  <c r="M912" i="20"/>
  <c r="M911" i="20"/>
  <c r="M910" i="20"/>
  <c r="M909" i="20"/>
  <c r="M908" i="20"/>
  <c r="M907" i="20"/>
  <c r="M906" i="20"/>
  <c r="M905" i="20"/>
  <c r="M904" i="20"/>
  <c r="M903" i="20"/>
  <c r="M902" i="20"/>
  <c r="M901" i="20"/>
  <c r="M900" i="20"/>
  <c r="M899" i="20"/>
  <c r="M898" i="20"/>
  <c r="M897" i="20"/>
  <c r="M896" i="20"/>
  <c r="M895" i="20"/>
  <c r="M894" i="20"/>
  <c r="C894" i="20"/>
  <c r="M893" i="20"/>
  <c r="M892" i="20"/>
  <c r="M891" i="20"/>
  <c r="M890" i="20"/>
  <c r="M889" i="20"/>
  <c r="M888" i="20"/>
  <c r="M887" i="20"/>
  <c r="M886" i="20"/>
  <c r="M885" i="20"/>
  <c r="M884" i="20"/>
  <c r="M883" i="20"/>
  <c r="M882" i="20"/>
  <c r="M881" i="20"/>
  <c r="M880" i="20"/>
  <c r="M879" i="20"/>
  <c r="M878" i="20"/>
  <c r="M877" i="20"/>
  <c r="M876" i="20"/>
  <c r="M875" i="20"/>
  <c r="M874" i="20"/>
  <c r="C874" i="20"/>
  <c r="M873" i="20"/>
  <c r="M872" i="20"/>
  <c r="M871" i="20"/>
  <c r="M870" i="20"/>
  <c r="M869" i="20"/>
  <c r="M868" i="20"/>
  <c r="M867" i="20"/>
  <c r="M866" i="20"/>
  <c r="M865" i="20"/>
  <c r="M864" i="20"/>
  <c r="M863" i="20"/>
  <c r="M862" i="20"/>
  <c r="M861" i="20"/>
  <c r="M860" i="20"/>
  <c r="M859" i="20"/>
  <c r="M858" i="20"/>
  <c r="M857" i="20"/>
  <c r="M856" i="20"/>
  <c r="M855" i="20"/>
  <c r="M854" i="20"/>
  <c r="C854" i="20"/>
  <c r="M853" i="20"/>
  <c r="M852" i="20"/>
  <c r="M851" i="20"/>
  <c r="M850" i="20"/>
  <c r="M849" i="20"/>
  <c r="M848" i="20"/>
  <c r="M847" i="20"/>
  <c r="M846" i="20"/>
  <c r="M845" i="20"/>
  <c r="M844" i="20"/>
  <c r="M843" i="20"/>
  <c r="M842" i="20"/>
  <c r="M841" i="20"/>
  <c r="M840" i="20"/>
  <c r="M839" i="20"/>
  <c r="M838" i="20"/>
  <c r="M837" i="20"/>
  <c r="M836" i="20"/>
  <c r="M835" i="20"/>
  <c r="M834" i="20"/>
  <c r="C834" i="20"/>
  <c r="M833" i="20"/>
  <c r="M832" i="20"/>
  <c r="M831" i="20"/>
  <c r="M830" i="20"/>
  <c r="M829" i="20"/>
  <c r="M828" i="20"/>
  <c r="M827" i="20"/>
  <c r="M826" i="20"/>
  <c r="M825" i="20"/>
  <c r="M824" i="20"/>
  <c r="M823" i="20"/>
  <c r="M822" i="20"/>
  <c r="M821" i="20"/>
  <c r="M820" i="20"/>
  <c r="M819" i="20"/>
  <c r="M818" i="20"/>
  <c r="M817" i="20"/>
  <c r="M816" i="20"/>
  <c r="M815" i="20"/>
  <c r="M814" i="20"/>
  <c r="C814" i="20"/>
  <c r="M813" i="20"/>
  <c r="M812" i="20"/>
  <c r="M811" i="20"/>
  <c r="M810" i="20"/>
  <c r="M809" i="20"/>
  <c r="M808" i="20"/>
  <c r="M807" i="20"/>
  <c r="M806" i="20"/>
  <c r="M805" i="20"/>
  <c r="M804" i="20"/>
  <c r="M803" i="20"/>
  <c r="M802" i="20"/>
  <c r="M801" i="20"/>
  <c r="M800" i="20"/>
  <c r="M799" i="20"/>
  <c r="M798" i="20"/>
  <c r="M797" i="20"/>
  <c r="M796" i="20"/>
  <c r="M795" i="20"/>
  <c r="M794" i="20"/>
  <c r="C794" i="20"/>
  <c r="M793" i="20"/>
  <c r="M792" i="20"/>
  <c r="M791" i="20"/>
  <c r="M790" i="20"/>
  <c r="M789" i="20"/>
  <c r="M788" i="20"/>
  <c r="M787" i="20"/>
  <c r="M786" i="20"/>
  <c r="M785" i="20"/>
  <c r="M784" i="20"/>
  <c r="M783" i="20"/>
  <c r="M782" i="20"/>
  <c r="M781" i="20"/>
  <c r="M780" i="20"/>
  <c r="M779" i="20"/>
  <c r="M778" i="20"/>
  <c r="M777" i="20"/>
  <c r="M776" i="20"/>
  <c r="M775" i="20"/>
  <c r="M774" i="20"/>
  <c r="C774" i="20"/>
  <c r="M773" i="20"/>
  <c r="M772" i="20"/>
  <c r="M771" i="20"/>
  <c r="M770" i="20"/>
  <c r="M769" i="20"/>
  <c r="M768" i="20"/>
  <c r="M767" i="20"/>
  <c r="M766" i="20"/>
  <c r="M765" i="20"/>
  <c r="M764" i="20"/>
  <c r="M763" i="20"/>
  <c r="M762" i="20"/>
  <c r="M761" i="20"/>
  <c r="M760" i="20"/>
  <c r="M759" i="20"/>
  <c r="M758" i="20"/>
  <c r="M757" i="20"/>
  <c r="M756" i="20"/>
  <c r="M755" i="20"/>
  <c r="M754" i="20"/>
  <c r="C754" i="20"/>
  <c r="M753" i="20"/>
  <c r="M752" i="20"/>
  <c r="M751" i="20"/>
  <c r="M750" i="20"/>
  <c r="M749" i="20"/>
  <c r="M748" i="20"/>
  <c r="M747" i="20"/>
  <c r="M746" i="20"/>
  <c r="M745" i="20"/>
  <c r="M744" i="20"/>
  <c r="M743" i="20"/>
  <c r="M742" i="20"/>
  <c r="M741" i="20"/>
  <c r="M740" i="20"/>
  <c r="M739" i="20"/>
  <c r="M738" i="20"/>
  <c r="M737" i="20"/>
  <c r="M736" i="20"/>
  <c r="M735" i="20"/>
  <c r="M734" i="20"/>
  <c r="C734" i="20"/>
  <c r="M733" i="20"/>
  <c r="M732" i="20"/>
  <c r="M731" i="20"/>
  <c r="M730" i="20"/>
  <c r="M729" i="20"/>
  <c r="M728" i="20"/>
  <c r="M727" i="20"/>
  <c r="M726" i="20"/>
  <c r="M725" i="20"/>
  <c r="M724" i="20"/>
  <c r="M723" i="20"/>
  <c r="M722" i="20"/>
  <c r="M721" i="20"/>
  <c r="M720" i="20"/>
  <c r="M719" i="20"/>
  <c r="M718" i="20"/>
  <c r="M717" i="20"/>
  <c r="M716" i="20"/>
  <c r="M715" i="20"/>
  <c r="M714" i="20"/>
  <c r="C714" i="20"/>
  <c r="M713" i="20"/>
  <c r="M712" i="20"/>
  <c r="M711" i="20"/>
  <c r="M710" i="20"/>
  <c r="M709" i="20"/>
  <c r="M708" i="20"/>
  <c r="M707" i="20"/>
  <c r="M706" i="20"/>
  <c r="M705" i="20"/>
  <c r="M704" i="20"/>
  <c r="M703" i="20"/>
  <c r="M702" i="20"/>
  <c r="M701" i="20"/>
  <c r="M700" i="20"/>
  <c r="M699" i="20"/>
  <c r="M698" i="20"/>
  <c r="M697" i="20"/>
  <c r="M696" i="20"/>
  <c r="M695" i="20"/>
  <c r="M694" i="20"/>
  <c r="C694" i="20"/>
  <c r="M693" i="20"/>
  <c r="M692" i="20"/>
  <c r="M691" i="20"/>
  <c r="M690" i="20"/>
  <c r="M689" i="20"/>
  <c r="M688" i="20"/>
  <c r="M687" i="20"/>
  <c r="M686" i="20"/>
  <c r="M685" i="20"/>
  <c r="M684" i="20"/>
  <c r="M683" i="20"/>
  <c r="M682" i="20"/>
  <c r="M681" i="20"/>
  <c r="M680" i="20"/>
  <c r="M679" i="20"/>
  <c r="M678" i="20"/>
  <c r="M677" i="20"/>
  <c r="M676" i="20"/>
  <c r="M675" i="20"/>
  <c r="M674" i="20"/>
  <c r="C674" i="20"/>
  <c r="M673" i="20"/>
  <c r="M672" i="20"/>
  <c r="M671" i="20"/>
  <c r="M670" i="20"/>
  <c r="M669" i="20"/>
  <c r="M668" i="20"/>
  <c r="M667" i="20"/>
  <c r="M666" i="20"/>
  <c r="M665" i="20"/>
  <c r="M664" i="20"/>
  <c r="M663" i="20"/>
  <c r="M662" i="20"/>
  <c r="M661" i="20"/>
  <c r="M660" i="20"/>
  <c r="M659" i="20"/>
  <c r="M658" i="20"/>
  <c r="M657" i="20"/>
  <c r="M656" i="20"/>
  <c r="M655" i="20"/>
  <c r="M654" i="20"/>
  <c r="C654" i="20"/>
  <c r="M653" i="20"/>
  <c r="M652" i="20"/>
  <c r="M651" i="20"/>
  <c r="M650" i="20"/>
  <c r="M649" i="20"/>
  <c r="M648" i="20"/>
  <c r="M647" i="20"/>
  <c r="M646" i="20"/>
  <c r="M645" i="20"/>
  <c r="M644" i="20"/>
  <c r="M643" i="20"/>
  <c r="M642" i="20"/>
  <c r="M641" i="20"/>
  <c r="M640" i="20"/>
  <c r="M639" i="20"/>
  <c r="M638" i="20"/>
  <c r="M637" i="20"/>
  <c r="M636" i="20"/>
  <c r="C636" i="20"/>
  <c r="M635" i="20"/>
  <c r="M634" i="20"/>
  <c r="M633" i="20"/>
  <c r="M632" i="20"/>
  <c r="M631" i="20"/>
  <c r="M630" i="20"/>
  <c r="M629" i="20"/>
  <c r="M628" i="20"/>
  <c r="M627" i="20"/>
  <c r="M626" i="20"/>
  <c r="M625" i="20"/>
  <c r="M624" i="20"/>
  <c r="M623" i="20"/>
  <c r="M622" i="20"/>
  <c r="M621" i="20"/>
  <c r="M620" i="20"/>
  <c r="M619" i="20"/>
  <c r="M618" i="20"/>
  <c r="C618" i="20"/>
  <c r="M617" i="20"/>
  <c r="M616" i="20"/>
  <c r="M615" i="20"/>
  <c r="M614" i="20"/>
  <c r="M613" i="20"/>
  <c r="M612" i="20"/>
  <c r="M611" i="20"/>
  <c r="M610" i="20"/>
  <c r="M609" i="20"/>
  <c r="M608" i="20"/>
  <c r="M607" i="20"/>
  <c r="M606" i="20"/>
  <c r="M605" i="20"/>
  <c r="M604" i="20"/>
  <c r="M603" i="20"/>
  <c r="M602" i="20"/>
  <c r="M601" i="20"/>
  <c r="M600" i="20"/>
  <c r="C600" i="20"/>
  <c r="M599" i="20"/>
  <c r="M598" i="20"/>
  <c r="M597" i="20"/>
  <c r="M596" i="20"/>
  <c r="M595" i="20"/>
  <c r="M594" i="20"/>
  <c r="M593" i="20"/>
  <c r="M592" i="20"/>
  <c r="M591" i="20"/>
  <c r="M590" i="20"/>
  <c r="M589" i="20"/>
  <c r="M588" i="20"/>
  <c r="M587" i="20"/>
  <c r="M586" i="20"/>
  <c r="M585" i="20"/>
  <c r="M584" i="20"/>
  <c r="M583" i="20"/>
  <c r="M582" i="20"/>
  <c r="C582" i="20"/>
  <c r="M581" i="20"/>
  <c r="M580" i="20"/>
  <c r="M579" i="20"/>
  <c r="M578" i="20"/>
  <c r="M577" i="20"/>
  <c r="M576" i="20"/>
  <c r="M575" i="20"/>
  <c r="M574" i="20"/>
  <c r="M573" i="20"/>
  <c r="M572" i="20"/>
  <c r="M571" i="20"/>
  <c r="M570" i="20"/>
  <c r="M569" i="20"/>
  <c r="M568" i="20"/>
  <c r="M567" i="20"/>
  <c r="M566" i="20"/>
  <c r="M565" i="20"/>
  <c r="M564" i="20"/>
  <c r="C564" i="20"/>
  <c r="M563" i="20"/>
  <c r="M562" i="20"/>
  <c r="M561" i="20"/>
  <c r="M560" i="20"/>
  <c r="M559" i="20"/>
  <c r="M558" i="20"/>
  <c r="M557" i="20"/>
  <c r="M556" i="20"/>
  <c r="M555" i="20"/>
  <c r="M554" i="20"/>
  <c r="M553" i="20"/>
  <c r="M552" i="20"/>
  <c r="M551" i="20"/>
  <c r="M550" i="20"/>
  <c r="M549" i="20"/>
  <c r="M548" i="20"/>
  <c r="M547" i="20"/>
  <c r="M546" i="20"/>
  <c r="C546" i="20"/>
  <c r="M545" i="20"/>
  <c r="M544" i="20"/>
  <c r="M543" i="20"/>
  <c r="M542" i="20"/>
  <c r="M541" i="20"/>
  <c r="M540" i="20"/>
  <c r="M539" i="20"/>
  <c r="M538" i="20"/>
  <c r="M537" i="20"/>
  <c r="M536" i="20"/>
  <c r="M535" i="20"/>
  <c r="M534" i="20"/>
  <c r="M533" i="20"/>
  <c r="M532" i="20"/>
  <c r="M531" i="20"/>
  <c r="M530" i="20"/>
  <c r="M529" i="20"/>
  <c r="M528" i="20"/>
  <c r="C528" i="20"/>
  <c r="M527" i="20"/>
  <c r="M526" i="20"/>
  <c r="M525" i="20"/>
  <c r="M524" i="20"/>
  <c r="M523" i="20"/>
  <c r="M522" i="20"/>
  <c r="M521" i="20"/>
  <c r="M520" i="20"/>
  <c r="M519" i="20"/>
  <c r="M518" i="20"/>
  <c r="M517" i="20"/>
  <c r="M516" i="20"/>
  <c r="M515" i="20"/>
  <c r="M514" i="20"/>
  <c r="M513" i="20"/>
  <c r="M512" i="20"/>
  <c r="M511" i="20"/>
  <c r="M510" i="20"/>
  <c r="C510" i="20"/>
  <c r="M509" i="20"/>
  <c r="M508" i="20"/>
  <c r="M507" i="20"/>
  <c r="M506" i="20"/>
  <c r="M505" i="20"/>
  <c r="M504" i="20"/>
  <c r="M503" i="20"/>
  <c r="M502" i="20"/>
  <c r="M501" i="20"/>
  <c r="M500" i="20"/>
  <c r="M499" i="20"/>
  <c r="M498" i="20"/>
  <c r="M497" i="20"/>
  <c r="M496" i="20"/>
  <c r="M495" i="20"/>
  <c r="M494" i="20"/>
  <c r="M493" i="20"/>
  <c r="M492" i="20"/>
  <c r="C492" i="20"/>
  <c r="M491" i="20"/>
  <c r="M490" i="20"/>
  <c r="M489" i="20"/>
  <c r="M488" i="20"/>
  <c r="M487" i="20"/>
  <c r="M486" i="20"/>
  <c r="M485" i="20"/>
  <c r="M484" i="20"/>
  <c r="M483" i="20"/>
  <c r="M482" i="20"/>
  <c r="M481" i="20"/>
  <c r="M480" i="20"/>
  <c r="M479" i="20"/>
  <c r="M478" i="20"/>
  <c r="M477" i="20"/>
  <c r="M476" i="20"/>
  <c r="M475" i="20"/>
  <c r="M474" i="20"/>
  <c r="C474" i="20"/>
  <c r="M473" i="20"/>
  <c r="M472" i="20"/>
  <c r="M471" i="20"/>
  <c r="M470" i="20"/>
  <c r="M469" i="20"/>
  <c r="M468" i="20"/>
  <c r="M467" i="20"/>
  <c r="M466" i="20"/>
  <c r="M465" i="20"/>
  <c r="M464" i="20"/>
  <c r="M463" i="20"/>
  <c r="M462" i="20"/>
  <c r="M461" i="20"/>
  <c r="M460" i="20"/>
  <c r="M459" i="20"/>
  <c r="M458" i="20"/>
  <c r="M457" i="20"/>
  <c r="M456" i="20"/>
  <c r="C456" i="20"/>
  <c r="M455" i="20"/>
  <c r="M454" i="20"/>
  <c r="M453" i="20"/>
  <c r="M452" i="20"/>
  <c r="M451" i="20"/>
  <c r="M450" i="20"/>
  <c r="M449" i="20"/>
  <c r="M448" i="20"/>
  <c r="M447" i="20"/>
  <c r="M446" i="20"/>
  <c r="M445" i="20"/>
  <c r="M444" i="20"/>
  <c r="M443" i="20"/>
  <c r="M442" i="20"/>
  <c r="M441" i="20"/>
  <c r="M440" i="20"/>
  <c r="M439" i="20"/>
  <c r="M438" i="20"/>
  <c r="C438" i="20"/>
  <c r="M437" i="20"/>
  <c r="M436" i="20"/>
  <c r="M435" i="20"/>
  <c r="M434" i="20"/>
  <c r="M433" i="20"/>
  <c r="M432" i="20"/>
  <c r="M431" i="20"/>
  <c r="M430" i="20"/>
  <c r="M429" i="20"/>
  <c r="M428" i="20"/>
  <c r="M427" i="20"/>
  <c r="M426" i="20"/>
  <c r="M425" i="20"/>
  <c r="M424" i="20"/>
  <c r="M423" i="20"/>
  <c r="M422" i="20"/>
  <c r="M421" i="20"/>
  <c r="M420" i="20"/>
  <c r="C420" i="20"/>
  <c r="M419" i="20"/>
  <c r="M418" i="20"/>
  <c r="M417" i="20"/>
  <c r="M416" i="20"/>
  <c r="M415" i="20"/>
  <c r="M414" i="20"/>
  <c r="M413" i="20"/>
  <c r="M412" i="20"/>
  <c r="M411" i="20"/>
  <c r="M410" i="20"/>
  <c r="M409" i="20"/>
  <c r="M408" i="20"/>
  <c r="M407" i="20"/>
  <c r="M406" i="20"/>
  <c r="M405" i="20"/>
  <c r="M404" i="20"/>
  <c r="M403" i="20"/>
  <c r="M402" i="20"/>
  <c r="C402" i="20"/>
  <c r="M401" i="20"/>
  <c r="M400" i="20"/>
  <c r="M399" i="20"/>
  <c r="M398" i="20"/>
  <c r="M397" i="20"/>
  <c r="M396" i="20"/>
  <c r="M395" i="20"/>
  <c r="M394" i="20"/>
  <c r="M393" i="20"/>
  <c r="M392" i="20"/>
  <c r="M391" i="20"/>
  <c r="M390" i="20"/>
  <c r="M389" i="20"/>
  <c r="M388" i="20"/>
  <c r="M387" i="20"/>
  <c r="M386" i="20"/>
  <c r="M385" i="20"/>
  <c r="M384" i="20"/>
  <c r="C384" i="20"/>
  <c r="M383" i="20"/>
  <c r="M382" i="20"/>
  <c r="M381" i="20"/>
  <c r="M380" i="20"/>
  <c r="M379" i="20"/>
  <c r="M378" i="20"/>
  <c r="M377" i="20"/>
  <c r="M376" i="20"/>
  <c r="M375" i="20"/>
  <c r="M374" i="20"/>
  <c r="M373" i="20"/>
  <c r="M372" i="20"/>
  <c r="M371" i="20"/>
  <c r="M370" i="20"/>
  <c r="M369" i="20"/>
  <c r="M368" i="20"/>
  <c r="M367" i="20"/>
  <c r="M366" i="20"/>
  <c r="C366" i="20"/>
  <c r="M365" i="20"/>
  <c r="M364" i="20"/>
  <c r="M363" i="20"/>
  <c r="M362" i="20"/>
  <c r="M361" i="20"/>
  <c r="M360" i="20"/>
  <c r="M359" i="20"/>
  <c r="M358" i="20"/>
  <c r="M357" i="20"/>
  <c r="M356" i="20"/>
  <c r="M355" i="20"/>
  <c r="M354" i="20"/>
  <c r="M353" i="20"/>
  <c r="M352" i="20"/>
  <c r="M351" i="20"/>
  <c r="M350" i="20"/>
  <c r="M349" i="20"/>
  <c r="M348" i="20"/>
  <c r="C348" i="20"/>
  <c r="M347" i="20"/>
  <c r="M346" i="20"/>
  <c r="M345" i="20"/>
  <c r="M344" i="20"/>
  <c r="M343" i="20"/>
  <c r="M342" i="20"/>
  <c r="M341" i="20"/>
  <c r="M340" i="20"/>
  <c r="M339" i="20"/>
  <c r="M338" i="20"/>
  <c r="M337" i="20"/>
  <c r="M336" i="20"/>
  <c r="M335" i="20"/>
  <c r="M334" i="20"/>
  <c r="M333" i="20"/>
  <c r="M332" i="20"/>
  <c r="M331" i="20"/>
  <c r="M330" i="20"/>
  <c r="C330" i="20"/>
  <c r="M329" i="20"/>
  <c r="M328" i="20"/>
  <c r="M327" i="20"/>
  <c r="M326" i="20"/>
  <c r="M325" i="20"/>
  <c r="M324" i="20"/>
  <c r="M323" i="20"/>
  <c r="M322" i="20"/>
  <c r="M321" i="20"/>
  <c r="M320" i="20"/>
  <c r="M319" i="20"/>
  <c r="M318" i="20"/>
  <c r="M317" i="20"/>
  <c r="M316" i="20"/>
  <c r="M315" i="20"/>
  <c r="M314" i="20"/>
  <c r="M313" i="20"/>
  <c r="M312" i="20"/>
  <c r="C312" i="20"/>
  <c r="M311" i="20"/>
  <c r="M310" i="20"/>
  <c r="M309" i="20"/>
  <c r="M308" i="20"/>
  <c r="M307" i="20"/>
  <c r="M306" i="20"/>
  <c r="M305" i="20"/>
  <c r="M304" i="20"/>
  <c r="M303" i="20"/>
  <c r="M302" i="20"/>
  <c r="M301" i="20"/>
  <c r="M300" i="20"/>
  <c r="M299" i="20"/>
  <c r="M298" i="20"/>
  <c r="M297" i="20"/>
  <c r="M296" i="20"/>
  <c r="M295" i="20"/>
  <c r="M294" i="20"/>
  <c r="C294" i="20"/>
  <c r="M293" i="20"/>
  <c r="M292" i="20"/>
  <c r="M291" i="20"/>
  <c r="M290" i="20"/>
  <c r="M289" i="20"/>
  <c r="M288" i="20"/>
  <c r="M287" i="20"/>
  <c r="M286" i="20"/>
  <c r="M285" i="20"/>
  <c r="M284" i="20"/>
  <c r="M283" i="20"/>
  <c r="M282" i="20"/>
  <c r="M281" i="20"/>
  <c r="M280" i="20"/>
  <c r="M279" i="20"/>
  <c r="M278" i="20"/>
  <c r="M277" i="20"/>
  <c r="M276" i="20"/>
  <c r="C276" i="20"/>
  <c r="M275" i="20"/>
  <c r="M274" i="20"/>
  <c r="M273" i="20"/>
  <c r="M272" i="20"/>
  <c r="M271" i="20"/>
  <c r="M270" i="20"/>
  <c r="M269" i="20"/>
  <c r="M268" i="20"/>
  <c r="M267" i="20"/>
  <c r="M266" i="20"/>
  <c r="M265" i="20"/>
  <c r="M264" i="20"/>
  <c r="M263" i="20"/>
  <c r="M262" i="20"/>
  <c r="M261" i="20"/>
  <c r="M260" i="20"/>
  <c r="C260" i="20"/>
  <c r="M259" i="20"/>
  <c r="M258" i="20"/>
  <c r="M257" i="20"/>
  <c r="M256" i="20"/>
  <c r="M255" i="20"/>
  <c r="M254" i="20"/>
  <c r="M253" i="20"/>
  <c r="M252" i="20"/>
  <c r="M251" i="20"/>
  <c r="M250" i="20"/>
  <c r="M249" i="20"/>
  <c r="M248" i="20"/>
  <c r="M247" i="20"/>
  <c r="M246" i="20"/>
  <c r="M245" i="20"/>
  <c r="M244" i="20"/>
  <c r="C244" i="20"/>
  <c r="M243" i="20"/>
  <c r="M242" i="20"/>
  <c r="M241" i="20"/>
  <c r="M240" i="20"/>
  <c r="M239" i="20"/>
  <c r="M238" i="20"/>
  <c r="M237" i="20"/>
  <c r="M236" i="20"/>
  <c r="M235" i="20"/>
  <c r="M234" i="20"/>
  <c r="M233" i="20"/>
  <c r="M232" i="20"/>
  <c r="M231" i="20"/>
  <c r="M230" i="20"/>
  <c r="M229" i="20"/>
  <c r="M228" i="20"/>
  <c r="C228" i="20"/>
  <c r="M227" i="20"/>
  <c r="M226" i="20"/>
  <c r="M225" i="20"/>
  <c r="M224" i="20"/>
  <c r="M223" i="20"/>
  <c r="M222" i="20"/>
  <c r="M221" i="20"/>
  <c r="M220" i="20"/>
  <c r="M219" i="20"/>
  <c r="M218" i="20"/>
  <c r="M217" i="20"/>
  <c r="M216" i="20"/>
  <c r="M215" i="20"/>
  <c r="M214" i="20"/>
  <c r="M213" i="20"/>
  <c r="M212" i="20"/>
  <c r="C212" i="20"/>
  <c r="M211" i="20"/>
  <c r="M210" i="20"/>
  <c r="M209" i="20"/>
  <c r="M208" i="20"/>
  <c r="M207" i="20"/>
  <c r="M206" i="20"/>
  <c r="M205" i="20"/>
  <c r="M204" i="20"/>
  <c r="M203" i="20"/>
  <c r="M202" i="20"/>
  <c r="M201" i="20"/>
  <c r="M200" i="20"/>
  <c r="M199" i="20"/>
  <c r="M198" i="20"/>
  <c r="M197" i="20"/>
  <c r="M196" i="20"/>
  <c r="C196" i="20"/>
  <c r="M195" i="20"/>
  <c r="M194" i="20"/>
  <c r="M193" i="20"/>
  <c r="M192" i="20"/>
  <c r="M191" i="20"/>
  <c r="M190" i="20"/>
  <c r="M189" i="20"/>
  <c r="M188" i="20"/>
  <c r="M187" i="20"/>
  <c r="M186" i="20"/>
  <c r="M185" i="20"/>
  <c r="M184" i="20"/>
  <c r="M183" i="20"/>
  <c r="M182" i="20"/>
  <c r="M181" i="20"/>
  <c r="M180" i="20"/>
  <c r="C180" i="20"/>
  <c r="M179" i="20"/>
  <c r="M178" i="20"/>
  <c r="M177" i="20"/>
  <c r="M176" i="20"/>
  <c r="M175" i="20"/>
  <c r="M174" i="20"/>
  <c r="M173" i="20"/>
  <c r="M172" i="20"/>
  <c r="M171" i="20"/>
  <c r="M170" i="20"/>
  <c r="M169" i="20"/>
  <c r="M168" i="20"/>
  <c r="M167" i="20"/>
  <c r="M166" i="20"/>
  <c r="M165" i="20"/>
  <c r="M164" i="20"/>
  <c r="C164" i="20"/>
  <c r="M163" i="20"/>
  <c r="M162" i="20"/>
  <c r="M161" i="20"/>
  <c r="M160" i="20"/>
  <c r="M159" i="20"/>
  <c r="M158" i="20"/>
  <c r="M157" i="20"/>
  <c r="M156" i="20"/>
  <c r="M155" i="20"/>
  <c r="M154" i="20"/>
  <c r="M153" i="20"/>
  <c r="M152" i="20"/>
  <c r="M151" i="20"/>
  <c r="M150" i="20"/>
  <c r="M149" i="20"/>
  <c r="M148" i="20"/>
  <c r="C148" i="20"/>
  <c r="M147" i="20"/>
  <c r="M146" i="20"/>
  <c r="M145" i="20"/>
  <c r="M144" i="20"/>
  <c r="M143" i="20"/>
  <c r="M142" i="20"/>
  <c r="M141" i="20"/>
  <c r="M140" i="20"/>
  <c r="M139" i="20"/>
  <c r="M138" i="20"/>
  <c r="M137" i="20"/>
  <c r="M136" i="20"/>
  <c r="M135" i="20"/>
  <c r="M134" i="20"/>
  <c r="M133" i="20"/>
  <c r="M132" i="20"/>
  <c r="C132" i="20"/>
  <c r="M131" i="20"/>
  <c r="M130" i="20"/>
  <c r="M129" i="20"/>
  <c r="M128" i="20"/>
  <c r="M127" i="20"/>
  <c r="M126" i="20"/>
  <c r="M125" i="20"/>
  <c r="M124" i="20"/>
  <c r="M123" i="20"/>
  <c r="M122" i="20"/>
  <c r="M121" i="20"/>
  <c r="M120" i="20"/>
  <c r="M119" i="20"/>
  <c r="M118" i="20"/>
  <c r="C118" i="20"/>
  <c r="M117" i="20"/>
  <c r="M116" i="20"/>
  <c r="M115" i="20"/>
  <c r="M114" i="20"/>
  <c r="M113" i="20"/>
  <c r="M112" i="20"/>
  <c r="M111" i="20"/>
  <c r="M110" i="20"/>
  <c r="M109" i="20"/>
  <c r="M108" i="20"/>
  <c r="M107" i="20"/>
  <c r="M106" i="20"/>
  <c r="M105" i="20"/>
  <c r="M104" i="20"/>
  <c r="C104" i="20"/>
  <c r="M103" i="20"/>
  <c r="M102" i="20"/>
  <c r="M101" i="20"/>
  <c r="M100" i="20"/>
  <c r="M99" i="20"/>
  <c r="M98" i="20"/>
  <c r="M97" i="20"/>
  <c r="M96" i="20"/>
  <c r="M95" i="20"/>
  <c r="M94" i="20"/>
  <c r="M93" i="20"/>
  <c r="M92" i="20"/>
  <c r="M91" i="20"/>
  <c r="M90" i="20"/>
  <c r="C90" i="20"/>
  <c r="M89" i="20"/>
  <c r="M88" i="20"/>
  <c r="M87" i="20"/>
  <c r="M86" i="20"/>
  <c r="M85" i="20"/>
  <c r="M84" i="20"/>
  <c r="M83" i="20"/>
  <c r="M82" i="20"/>
  <c r="M81" i="20"/>
  <c r="M80" i="20"/>
  <c r="M79" i="20"/>
  <c r="M78" i="20"/>
  <c r="M77" i="20"/>
  <c r="M76" i="20"/>
  <c r="C76" i="20"/>
  <c r="M75" i="20"/>
  <c r="M74" i="20"/>
  <c r="M73" i="20"/>
  <c r="M72" i="20"/>
  <c r="M71" i="20"/>
  <c r="M70" i="20"/>
  <c r="M69" i="20"/>
  <c r="M68" i="20"/>
  <c r="M67" i="20"/>
  <c r="M66" i="20"/>
  <c r="M65" i="20"/>
  <c r="M64" i="20"/>
  <c r="C64" i="20"/>
  <c r="M63" i="20"/>
  <c r="M62" i="20"/>
  <c r="M61" i="20"/>
  <c r="M60" i="20"/>
  <c r="M59" i="20"/>
  <c r="M58" i="20"/>
  <c r="M57" i="20"/>
  <c r="M56" i="20"/>
  <c r="M55" i="20"/>
  <c r="M54" i="20"/>
  <c r="M53" i="20"/>
  <c r="M52" i="20"/>
  <c r="C52" i="20"/>
  <c r="M51" i="20"/>
  <c r="M50" i="20"/>
  <c r="M49" i="20"/>
  <c r="M48" i="20"/>
  <c r="M47" i="20"/>
  <c r="M46" i="20"/>
  <c r="M45" i="20"/>
  <c r="M44" i="20"/>
  <c r="M43" i="20"/>
  <c r="M42" i="20"/>
  <c r="M41" i="20"/>
  <c r="M40" i="20"/>
  <c r="C40" i="20"/>
  <c r="M39" i="20"/>
  <c r="M38" i="20"/>
  <c r="M37" i="20"/>
  <c r="M36" i="20"/>
  <c r="M35" i="20"/>
  <c r="M34" i="20"/>
  <c r="M33" i="20"/>
  <c r="M32" i="20"/>
  <c r="M31" i="20"/>
  <c r="M30" i="20"/>
  <c r="M29" i="20"/>
  <c r="M28" i="20"/>
  <c r="C28" i="20"/>
  <c r="M27" i="20"/>
  <c r="M26" i="20"/>
  <c r="M25" i="20"/>
  <c r="M24" i="20"/>
  <c r="M23" i="20"/>
  <c r="M22" i="20"/>
  <c r="M21" i="20"/>
  <c r="M20" i="20"/>
  <c r="M19" i="20"/>
  <c r="M18" i="20"/>
  <c r="M17" i="20"/>
  <c r="M16" i="20"/>
  <c r="C16" i="20"/>
  <c r="M15" i="20"/>
  <c r="M14" i="20"/>
  <c r="K14" i="20"/>
  <c r="M13" i="20"/>
  <c r="K13" i="20"/>
  <c r="M12" i="20"/>
  <c r="K12" i="20"/>
  <c r="M11" i="20"/>
  <c r="K11" i="20"/>
  <c r="M10" i="20"/>
  <c r="K10" i="20"/>
  <c r="M9" i="20"/>
  <c r="K9" i="20"/>
  <c r="M8" i="20"/>
  <c r="K8" i="20"/>
  <c r="M7" i="20"/>
  <c r="K7" i="20"/>
  <c r="M6" i="20"/>
  <c r="K6" i="20"/>
  <c r="M5" i="20"/>
  <c r="L5" i="20"/>
  <c r="K5" i="20"/>
  <c r="M4" i="20"/>
  <c r="L4" i="20"/>
  <c r="N4" i="20" s="1"/>
  <c r="C4" i="20"/>
  <c r="AC35" i="18"/>
  <c r="AC34" i="18"/>
  <c r="AC33" i="18"/>
  <c r="AC32" i="18"/>
  <c r="CJ4" i="18"/>
  <c r="CI4" i="18"/>
  <c r="CH4" i="18"/>
  <c r="CG4" i="18"/>
  <c r="CF4" i="18"/>
  <c r="CE4" i="18"/>
  <c r="CD4" i="18"/>
  <c r="CC4" i="18"/>
  <c r="CB4" i="18"/>
  <c r="CA4" i="18"/>
  <c r="BZ4" i="18"/>
  <c r="BY4" i="18"/>
  <c r="BX4" i="18"/>
  <c r="BW4" i="18"/>
  <c r="BV4" i="18"/>
  <c r="BU4" i="18"/>
  <c r="BT4" i="18"/>
  <c r="BS4" i="18"/>
  <c r="BR4" i="18"/>
  <c r="BQ4" i="18"/>
  <c r="BP4" i="18"/>
  <c r="BO4" i="18"/>
  <c r="BN4" i="18"/>
  <c r="BM4" i="18"/>
  <c r="BL4" i="18"/>
  <c r="BK4" i="18"/>
  <c r="BJ4" i="18"/>
  <c r="BI4" i="18"/>
  <c r="BH4" i="18"/>
  <c r="BG4" i="18"/>
  <c r="BF4" i="18"/>
  <c r="BE4" i="18"/>
  <c r="BD4" i="18"/>
  <c r="BC4" i="18"/>
  <c r="BB4" i="18"/>
  <c r="BA4" i="18"/>
  <c r="AZ4" i="18"/>
  <c r="AY4" i="18"/>
  <c r="AX4" i="18"/>
  <c r="AW4" i="18"/>
  <c r="AV4" i="18"/>
  <c r="AU4" i="18"/>
  <c r="AT4" i="18"/>
  <c r="AS4" i="18"/>
  <c r="AR4" i="18"/>
  <c r="AQ4" i="18"/>
  <c r="AP4" i="18"/>
  <c r="AO4" i="18"/>
  <c r="AN4" i="18"/>
  <c r="AM4" i="18"/>
  <c r="AL4" i="18"/>
  <c r="AK4" i="18"/>
  <c r="AJ4" i="18"/>
  <c r="AI4" i="18"/>
  <c r="AH4" i="18"/>
  <c r="AG4" i="18"/>
  <c r="AF4" i="18"/>
  <c r="AE4" i="18"/>
  <c r="AD4" i="18"/>
  <c r="AC4" i="18"/>
  <c r="AB4" i="18"/>
  <c r="AA4" i="18"/>
  <c r="Z4" i="18"/>
  <c r="Y4" i="18"/>
  <c r="X4" i="18"/>
  <c r="W4" i="18"/>
  <c r="V4" i="18"/>
  <c r="U4" i="18"/>
  <c r="T4" i="18"/>
  <c r="S4" i="18"/>
  <c r="R4" i="18"/>
  <c r="Q4" i="18"/>
  <c r="P4" i="18"/>
  <c r="O4" i="18"/>
  <c r="N4" i="18"/>
  <c r="M4" i="18"/>
  <c r="L4" i="18"/>
  <c r="K4" i="18"/>
  <c r="J4" i="18"/>
  <c r="I4" i="18"/>
  <c r="H4" i="18"/>
  <c r="G4" i="18"/>
  <c r="F4" i="18"/>
  <c r="E4" i="18"/>
  <c r="D4" i="18"/>
  <c r="D64" i="23"/>
  <c r="D56" i="23"/>
  <c r="E55" i="23"/>
  <c r="D55" i="23"/>
  <c r="D57" i="23" s="1"/>
  <c r="D47" i="23"/>
  <c r="E46" i="23" s="1"/>
  <c r="D46" i="23"/>
  <c r="D37" i="23"/>
  <c r="A35" i="23"/>
  <c r="A43" i="23" s="1"/>
  <c r="A34" i="23"/>
  <c r="A42" i="23" s="1"/>
  <c r="A33" i="23"/>
  <c r="A32" i="23"/>
  <c r="D30" i="23"/>
  <c r="E29" i="23" s="1"/>
  <c r="D29" i="23"/>
  <c r="CJ3" i="23"/>
  <c r="CI3" i="23"/>
  <c r="CH3" i="23"/>
  <c r="CG3" i="23"/>
  <c r="CF3" i="23"/>
  <c r="CE3" i="23"/>
  <c r="CD3" i="23"/>
  <c r="CC3" i="23"/>
  <c r="CB3" i="23"/>
  <c r="CA3" i="23"/>
  <c r="BZ3" i="23"/>
  <c r="BY3" i="23"/>
  <c r="BX3" i="23"/>
  <c r="BW3" i="23"/>
  <c r="BV3" i="23"/>
  <c r="BU3" i="23"/>
  <c r="BT3" i="23"/>
  <c r="BS3" i="23"/>
  <c r="BR3" i="23"/>
  <c r="BQ3" i="23"/>
  <c r="BP3" i="23"/>
  <c r="BO3" i="23"/>
  <c r="BN3" i="23"/>
  <c r="BM3" i="23"/>
  <c r="BL3" i="23"/>
  <c r="BK3" i="23"/>
  <c r="BJ3" i="23"/>
  <c r="BI3" i="23"/>
  <c r="BH3" i="23"/>
  <c r="BG3" i="23"/>
  <c r="BF3" i="23"/>
  <c r="BE3" i="23"/>
  <c r="BD3" i="23"/>
  <c r="BC3" i="23"/>
  <c r="BB3" i="23"/>
  <c r="BA3" i="23"/>
  <c r="AZ3" i="23"/>
  <c r="AY3" i="23"/>
  <c r="AX3" i="23"/>
  <c r="AW3" i="23"/>
  <c r="AV3" i="23"/>
  <c r="AU3" i="23"/>
  <c r="AT3" i="23"/>
  <c r="AS3" i="23"/>
  <c r="AR3" i="23"/>
  <c r="AQ3" i="23"/>
  <c r="AP3" i="23"/>
  <c r="AO3" i="23"/>
  <c r="AN3" i="23"/>
  <c r="AM3" i="23"/>
  <c r="AL3" i="23"/>
  <c r="AK3" i="23"/>
  <c r="AJ3" i="23"/>
  <c r="AI3" i="23"/>
  <c r="AH3" i="23"/>
  <c r="AG3" i="23"/>
  <c r="AF3" i="23"/>
  <c r="AE3" i="23"/>
  <c r="AD3" i="23"/>
  <c r="AC3" i="23"/>
  <c r="AB3" i="23"/>
  <c r="AA3" i="23"/>
  <c r="Z3" i="23"/>
  <c r="Y3" i="23"/>
  <c r="X3" i="23"/>
  <c r="W3" i="23"/>
  <c r="V3" i="23"/>
  <c r="U3" i="23"/>
  <c r="T3" i="23"/>
  <c r="S3" i="23"/>
  <c r="R3" i="23"/>
  <c r="Q3" i="23"/>
  <c r="P3" i="23"/>
  <c r="O3" i="23"/>
  <c r="N3" i="23"/>
  <c r="M3" i="23"/>
  <c r="L3" i="23"/>
  <c r="K3" i="23"/>
  <c r="J3" i="23"/>
  <c r="I3" i="23"/>
  <c r="H3" i="23"/>
  <c r="G3" i="23"/>
  <c r="F3" i="23"/>
  <c r="E3" i="23"/>
  <c r="D3" i="23"/>
  <c r="O14" i="16"/>
  <c r="O13" i="16"/>
  <c r="O12" i="16"/>
  <c r="BA102" i="3"/>
  <c r="AZ102" i="3"/>
  <c r="BH102" i="3" s="1"/>
  <c r="AU102" i="3"/>
  <c r="AN102" i="3"/>
  <c r="AM102" i="3"/>
  <c r="AH102" i="3"/>
  <c r="AA102" i="3"/>
  <c r="Z102" i="3"/>
  <c r="M102" i="3"/>
  <c r="N102" i="3" s="1"/>
  <c r="BA101" i="3"/>
  <c r="AZ101" i="3"/>
  <c r="BH101" i="3" s="1"/>
  <c r="AU101" i="3"/>
  <c r="AN101" i="3"/>
  <c r="AM101" i="3"/>
  <c r="AH101" i="3"/>
  <c r="AA101" i="3"/>
  <c r="Z101" i="3"/>
  <c r="P101" i="3"/>
  <c r="V101" i="3" s="1"/>
  <c r="M101" i="3"/>
  <c r="N101" i="3" s="1"/>
  <c r="BA100" i="3"/>
  <c r="AZ100" i="3"/>
  <c r="BH100" i="3" s="1"/>
  <c r="AU100" i="3"/>
  <c r="AN100" i="3"/>
  <c r="AM100" i="3"/>
  <c r="AH100" i="3"/>
  <c r="AA100" i="3"/>
  <c r="Z100" i="3"/>
  <c r="M100" i="3"/>
  <c r="N100" i="3" s="1"/>
  <c r="BA99" i="3"/>
  <c r="AZ99" i="3"/>
  <c r="BH99" i="3" s="1"/>
  <c r="AU99" i="3"/>
  <c r="AN99" i="3"/>
  <c r="AM99" i="3"/>
  <c r="AH99" i="3"/>
  <c r="AA99" i="3"/>
  <c r="Z99" i="3"/>
  <c r="P99" i="3"/>
  <c r="V99" i="3" s="1"/>
  <c r="M99" i="3"/>
  <c r="N99" i="3" s="1"/>
  <c r="BA98" i="3"/>
  <c r="AZ98" i="3"/>
  <c r="BH98" i="3" s="1"/>
  <c r="AU98" i="3"/>
  <c r="AN98" i="3"/>
  <c r="AM98" i="3"/>
  <c r="AH98" i="3"/>
  <c r="AA98" i="3"/>
  <c r="Z98" i="3"/>
  <c r="M98" i="3"/>
  <c r="N98" i="3" s="1"/>
  <c r="BA97" i="3"/>
  <c r="AZ97" i="3"/>
  <c r="BH97" i="3" s="1"/>
  <c r="AU97" i="3"/>
  <c r="AN97" i="3"/>
  <c r="AM97" i="3"/>
  <c r="AH97" i="3"/>
  <c r="AA97" i="3"/>
  <c r="Z97" i="3"/>
  <c r="P97" i="3"/>
  <c r="V97" i="3" s="1"/>
  <c r="M97" i="3"/>
  <c r="N97" i="3" s="1"/>
  <c r="AZ96" i="3"/>
  <c r="BA96" i="3" s="1"/>
  <c r="AM96" i="3"/>
  <c r="AU96" i="3" s="1"/>
  <c r="AH96" i="3"/>
  <c r="AA96" i="3"/>
  <c r="Z96" i="3"/>
  <c r="U96" i="3"/>
  <c r="N96" i="3"/>
  <c r="M96" i="3"/>
  <c r="AZ95" i="3"/>
  <c r="BA95" i="3" s="1"/>
  <c r="AN95" i="3"/>
  <c r="AM95" i="3"/>
  <c r="AU95" i="3" s="1"/>
  <c r="AH95" i="3"/>
  <c r="AA95" i="3"/>
  <c r="Z95" i="3"/>
  <c r="U95" i="3"/>
  <c r="N95" i="3"/>
  <c r="M95" i="3"/>
  <c r="AZ94" i="3"/>
  <c r="BA94" i="3" s="1"/>
  <c r="AM94" i="3"/>
  <c r="AU94" i="3" s="1"/>
  <c r="AH94" i="3"/>
  <c r="AA94" i="3"/>
  <c r="Z94" i="3"/>
  <c r="U94" i="3"/>
  <c r="N94" i="3"/>
  <c r="M94" i="3"/>
  <c r="AZ93" i="3"/>
  <c r="BA93" i="3" s="1"/>
  <c r="AN93" i="3"/>
  <c r="AM93" i="3"/>
  <c r="AU93" i="3" s="1"/>
  <c r="AH93" i="3"/>
  <c r="AA93" i="3"/>
  <c r="Z93" i="3"/>
  <c r="U93" i="3"/>
  <c r="N93" i="3"/>
  <c r="M93" i="3"/>
  <c r="BO92" i="3"/>
  <c r="BS96" i="3" s="1"/>
  <c r="BU90" i="3"/>
  <c r="BM90" i="3"/>
  <c r="BN90" i="3" s="1"/>
  <c r="BH90" i="3"/>
  <c r="BA90" i="3"/>
  <c r="AZ90" i="3"/>
  <c r="AM90" i="3"/>
  <c r="Z90" i="3"/>
  <c r="AH90" i="3" s="1"/>
  <c r="U90" i="3"/>
  <c r="M90" i="3"/>
  <c r="N90" i="3" s="1"/>
  <c r="BU89" i="3"/>
  <c r="BP89" i="3"/>
  <c r="BV89" i="3" s="1"/>
  <c r="BN89" i="3"/>
  <c r="BM89" i="3"/>
  <c r="AZ89" i="3"/>
  <c r="AM89" i="3"/>
  <c r="AU89" i="3" s="1"/>
  <c r="AH89" i="3"/>
  <c r="Z89" i="3"/>
  <c r="AA89" i="3" s="1"/>
  <c r="U89" i="3"/>
  <c r="N89" i="3"/>
  <c r="M89" i="3"/>
  <c r="BM88" i="3"/>
  <c r="AZ88" i="3"/>
  <c r="BH88" i="3" s="1"/>
  <c r="AU88" i="3"/>
  <c r="AM88" i="3"/>
  <c r="AN88" i="3" s="1"/>
  <c r="AH88" i="3"/>
  <c r="AA88" i="3"/>
  <c r="Z88" i="3"/>
  <c r="M88" i="3"/>
  <c r="BM87" i="3"/>
  <c r="BU87" i="3" s="1"/>
  <c r="BH87" i="3"/>
  <c r="AZ87" i="3"/>
  <c r="BA87" i="3" s="1"/>
  <c r="AU87" i="3"/>
  <c r="AN87" i="3"/>
  <c r="AM87" i="3"/>
  <c r="Z87" i="3"/>
  <c r="M87" i="3"/>
  <c r="U87" i="3" s="1"/>
  <c r="BU86" i="3"/>
  <c r="BM86" i="3"/>
  <c r="BN86" i="3" s="1"/>
  <c r="BH86" i="3"/>
  <c r="BC86" i="3"/>
  <c r="BI86" i="3" s="1"/>
  <c r="BA86" i="3"/>
  <c r="AZ86" i="3"/>
  <c r="AM86" i="3"/>
  <c r="Z86" i="3"/>
  <c r="AH86" i="3" s="1"/>
  <c r="U86" i="3"/>
  <c r="M86" i="3"/>
  <c r="N86" i="3" s="1"/>
  <c r="BU85" i="3"/>
  <c r="BN85" i="3"/>
  <c r="BM85" i="3"/>
  <c r="AZ85" i="3"/>
  <c r="AM85" i="3"/>
  <c r="AU85" i="3" s="1"/>
  <c r="AH85" i="3"/>
  <c r="Z85" i="3"/>
  <c r="AA85" i="3" s="1"/>
  <c r="U85" i="3"/>
  <c r="N85" i="3"/>
  <c r="M85" i="3"/>
  <c r="BM84" i="3"/>
  <c r="AZ84" i="3"/>
  <c r="BH84" i="3" s="1"/>
  <c r="AU84" i="3"/>
  <c r="AM84" i="3"/>
  <c r="AN84" i="3" s="1"/>
  <c r="AH84" i="3"/>
  <c r="AA84" i="3"/>
  <c r="Z84" i="3"/>
  <c r="M84" i="3"/>
  <c r="BM83" i="3"/>
  <c r="BU83" i="3" s="1"/>
  <c r="BH83" i="3"/>
  <c r="AZ83" i="3"/>
  <c r="BA83" i="3" s="1"/>
  <c r="AU83" i="3"/>
  <c r="AP83" i="3"/>
  <c r="AV83" i="3" s="1"/>
  <c r="AN83" i="3"/>
  <c r="AM83" i="3"/>
  <c r="Z83" i="3"/>
  <c r="M83" i="3"/>
  <c r="U83" i="3" s="1"/>
  <c r="BU82" i="3"/>
  <c r="BM82" i="3"/>
  <c r="BN82" i="3" s="1"/>
  <c r="BH82" i="3"/>
  <c r="BA82" i="3"/>
  <c r="AZ82" i="3"/>
  <c r="AM82" i="3"/>
  <c r="Z82" i="3"/>
  <c r="AH82" i="3" s="1"/>
  <c r="U82" i="3"/>
  <c r="M82" i="3"/>
  <c r="N82" i="3" s="1"/>
  <c r="BU81" i="3"/>
  <c r="BN81" i="3"/>
  <c r="BM81" i="3"/>
  <c r="AZ81" i="3"/>
  <c r="AM81" i="3"/>
  <c r="AU81" i="3" s="1"/>
  <c r="AH81" i="3"/>
  <c r="Z81" i="3"/>
  <c r="AA81" i="3" s="1"/>
  <c r="U81" i="3"/>
  <c r="N81" i="3"/>
  <c r="M81" i="3"/>
  <c r="BM78" i="3"/>
  <c r="AZ78" i="3"/>
  <c r="BH78" i="3" s="1"/>
  <c r="AU78" i="3"/>
  <c r="AM78" i="3"/>
  <c r="AN78" i="3" s="1"/>
  <c r="AH78" i="3"/>
  <c r="AC78" i="3"/>
  <c r="AI78" i="3" s="1"/>
  <c r="AA78" i="3"/>
  <c r="Z78" i="3"/>
  <c r="M78" i="3"/>
  <c r="BM77" i="3"/>
  <c r="BU77" i="3" s="1"/>
  <c r="BH77" i="3"/>
  <c r="BF77" i="3"/>
  <c r="AZ77" i="3"/>
  <c r="BA77" i="3" s="1"/>
  <c r="AU77" i="3"/>
  <c r="AN77" i="3"/>
  <c r="AM77" i="3"/>
  <c r="Z77" i="3"/>
  <c r="M77" i="3"/>
  <c r="U77" i="3" s="1"/>
  <c r="BU76" i="3"/>
  <c r="BM76" i="3"/>
  <c r="BN76" i="3" s="1"/>
  <c r="BH76" i="3"/>
  <c r="BA76" i="3"/>
  <c r="AZ76" i="3"/>
  <c r="AM76" i="3"/>
  <c r="AI76" i="3"/>
  <c r="Z76" i="3"/>
  <c r="AH76" i="3" s="1"/>
  <c r="U76" i="3"/>
  <c r="M76" i="3"/>
  <c r="N76" i="3" s="1"/>
  <c r="BU75" i="3"/>
  <c r="BN75" i="3"/>
  <c r="BM75" i="3"/>
  <c r="AZ75" i="3"/>
  <c r="AM75" i="3"/>
  <c r="AU75" i="3" s="1"/>
  <c r="AH75" i="3"/>
  <c r="Z75" i="3"/>
  <c r="AA75" i="3" s="1"/>
  <c r="U75" i="3"/>
  <c r="P75" i="3"/>
  <c r="V75" i="3" s="1"/>
  <c r="N75" i="3"/>
  <c r="M75" i="3"/>
  <c r="BM74" i="3"/>
  <c r="AZ74" i="3"/>
  <c r="BH74" i="3" s="1"/>
  <c r="AU74" i="3"/>
  <c r="AS74" i="3"/>
  <c r="AM74" i="3"/>
  <c r="AN74" i="3" s="1"/>
  <c r="AH74" i="3"/>
  <c r="AA74" i="3"/>
  <c r="Z74" i="3"/>
  <c r="M74" i="3"/>
  <c r="BM73" i="3"/>
  <c r="BU73" i="3" s="1"/>
  <c r="BH73" i="3"/>
  <c r="AZ73" i="3"/>
  <c r="BA73" i="3" s="1"/>
  <c r="AU73" i="3"/>
  <c r="AN73" i="3"/>
  <c r="AM73" i="3"/>
  <c r="Z73" i="3"/>
  <c r="V73" i="3"/>
  <c r="M73" i="3"/>
  <c r="U73" i="3" s="1"/>
  <c r="BU72" i="3"/>
  <c r="BM72" i="3"/>
  <c r="BN72" i="3" s="1"/>
  <c r="BH72" i="3"/>
  <c r="BA72" i="3"/>
  <c r="AZ72" i="3"/>
  <c r="AM72" i="3"/>
  <c r="Z72" i="3"/>
  <c r="AH72" i="3" s="1"/>
  <c r="U72" i="3"/>
  <c r="M72" i="3"/>
  <c r="N72" i="3" s="1"/>
  <c r="BU71" i="3"/>
  <c r="BP71" i="3"/>
  <c r="BV71" i="3" s="1"/>
  <c r="BN71" i="3"/>
  <c r="BM71" i="3"/>
  <c r="AZ71" i="3"/>
  <c r="AM71" i="3"/>
  <c r="AU71" i="3" s="1"/>
  <c r="AH71" i="3"/>
  <c r="AF71" i="3"/>
  <c r="Z71" i="3"/>
  <c r="AA71" i="3" s="1"/>
  <c r="U71" i="3"/>
  <c r="N71" i="3"/>
  <c r="M71" i="3"/>
  <c r="BM70" i="3"/>
  <c r="AZ70" i="3"/>
  <c r="BH70" i="3" s="1"/>
  <c r="AU70" i="3"/>
  <c r="AM70" i="3"/>
  <c r="AN70" i="3" s="1"/>
  <c r="AH70" i="3"/>
  <c r="AA70" i="3"/>
  <c r="Z70" i="3"/>
  <c r="M70" i="3"/>
  <c r="BV69" i="3"/>
  <c r="BM69" i="3"/>
  <c r="BU69" i="3" s="1"/>
  <c r="BH69" i="3"/>
  <c r="AZ69" i="3"/>
  <c r="BA69" i="3" s="1"/>
  <c r="AU69" i="3"/>
  <c r="AN69" i="3"/>
  <c r="AM69" i="3"/>
  <c r="Z69" i="3"/>
  <c r="M69" i="3"/>
  <c r="U69" i="3" s="1"/>
  <c r="BM66" i="3"/>
  <c r="BN66" i="3" s="1"/>
  <c r="BH66" i="3"/>
  <c r="BA66" i="3"/>
  <c r="AZ66" i="3"/>
  <c r="AU66" i="3"/>
  <c r="AM66" i="3"/>
  <c r="AN66" i="3" s="1"/>
  <c r="AC66" i="3"/>
  <c r="AI66" i="3" s="1"/>
  <c r="Z66" i="3"/>
  <c r="M66" i="3"/>
  <c r="N66" i="3" s="1"/>
  <c r="BU65" i="3"/>
  <c r="BN65" i="3"/>
  <c r="BM65" i="3"/>
  <c r="BH65" i="3"/>
  <c r="AZ65" i="3"/>
  <c r="BA65" i="3" s="1"/>
  <c r="AM65" i="3"/>
  <c r="AH65" i="3"/>
  <c r="Z65" i="3"/>
  <c r="AA65" i="3" s="1"/>
  <c r="U65" i="3"/>
  <c r="N65" i="3"/>
  <c r="M65" i="3"/>
  <c r="BM64" i="3"/>
  <c r="AZ64" i="3"/>
  <c r="AU64" i="3"/>
  <c r="AM64" i="3"/>
  <c r="AN64" i="3" s="1"/>
  <c r="AH64" i="3"/>
  <c r="AC64" i="3"/>
  <c r="AI64" i="3" s="1"/>
  <c r="AA64" i="3"/>
  <c r="Z64" i="3"/>
  <c r="M64" i="3"/>
  <c r="N64" i="3" s="1"/>
  <c r="BM63" i="3"/>
  <c r="AZ63" i="3"/>
  <c r="BA63" i="3" s="1"/>
  <c r="AU63" i="3"/>
  <c r="AN63" i="3"/>
  <c r="AM63" i="3"/>
  <c r="AH63" i="3"/>
  <c r="Z63" i="3"/>
  <c r="AA63" i="3" s="1"/>
  <c r="M63" i="3"/>
  <c r="BM62" i="3"/>
  <c r="BH62" i="3"/>
  <c r="BA62" i="3"/>
  <c r="AZ62" i="3"/>
  <c r="AM62" i="3"/>
  <c r="AN62" i="3" s="1"/>
  <c r="Z62" i="3"/>
  <c r="M62" i="3"/>
  <c r="N62" i="3" s="1"/>
  <c r="BN61" i="3"/>
  <c r="BM61" i="3"/>
  <c r="BU61" i="3" s="1"/>
  <c r="AZ61" i="3"/>
  <c r="BA61" i="3" s="1"/>
  <c r="AM61" i="3"/>
  <c r="Z61" i="3"/>
  <c r="AA61" i="3" s="1"/>
  <c r="N61" i="3"/>
  <c r="M61" i="3"/>
  <c r="U61" i="3" s="1"/>
  <c r="BM60" i="3"/>
  <c r="BU60" i="3" s="1"/>
  <c r="AZ60" i="3"/>
  <c r="BA60" i="3" s="1"/>
  <c r="AP60" i="3"/>
  <c r="AV60" i="3" s="1"/>
  <c r="AM60" i="3"/>
  <c r="AN60" i="3" s="1"/>
  <c r="Z60" i="3"/>
  <c r="AH60" i="3" s="1"/>
  <c r="M60" i="3"/>
  <c r="N60" i="3" s="1"/>
  <c r="BU59" i="3"/>
  <c r="BS59" i="3"/>
  <c r="BM59" i="3"/>
  <c r="BN59" i="3" s="1"/>
  <c r="BH59" i="3"/>
  <c r="BA59" i="3"/>
  <c r="AZ59" i="3"/>
  <c r="AM59" i="3"/>
  <c r="AU59" i="3" s="1"/>
  <c r="Z59" i="3"/>
  <c r="AA59" i="3" s="1"/>
  <c r="U59" i="3"/>
  <c r="S59" i="3"/>
  <c r="M59" i="3"/>
  <c r="N59" i="3" s="1"/>
  <c r="BU58" i="3"/>
  <c r="BN58" i="3"/>
  <c r="BM58" i="3"/>
  <c r="AZ58" i="3"/>
  <c r="BH58" i="3" s="1"/>
  <c r="AM58" i="3"/>
  <c r="AN58" i="3" s="1"/>
  <c r="AH58" i="3"/>
  <c r="AF58" i="3"/>
  <c r="Z58" i="3"/>
  <c r="AA58" i="3" s="1"/>
  <c r="U58" i="3"/>
  <c r="N58" i="3"/>
  <c r="M58" i="3"/>
  <c r="BM57" i="3"/>
  <c r="BU57" i="3" s="1"/>
  <c r="AZ57" i="3"/>
  <c r="BA57" i="3" s="1"/>
  <c r="AU57" i="3"/>
  <c r="AS57" i="3"/>
  <c r="AM57" i="3"/>
  <c r="AN57" i="3" s="1"/>
  <c r="AH57" i="3"/>
  <c r="AA57" i="3"/>
  <c r="Z57" i="3"/>
  <c r="M57" i="3"/>
  <c r="U57" i="3" s="1"/>
  <c r="BI51" i="3"/>
  <c r="BF51" i="3"/>
  <c r="BC102" i="3" s="1"/>
  <c r="BI102" i="3" s="1"/>
  <c r="BC51" i="3"/>
  <c r="BF102" i="3" s="1"/>
  <c r="AZ51" i="3"/>
  <c r="BA51" i="3" s="1"/>
  <c r="AS51" i="3"/>
  <c r="AP102" i="3" s="1"/>
  <c r="AV102" i="3" s="1"/>
  <c r="AP51" i="3"/>
  <c r="AS102" i="3" s="1"/>
  <c r="AM51" i="3"/>
  <c r="AU51" i="3" s="1"/>
  <c r="AH51" i="3"/>
  <c r="AF51" i="3"/>
  <c r="AC102" i="3" s="1"/>
  <c r="AI102" i="3" s="1"/>
  <c r="AC51" i="3"/>
  <c r="AF102" i="3" s="1"/>
  <c r="Z51" i="3"/>
  <c r="AA51" i="3" s="1"/>
  <c r="S51" i="3"/>
  <c r="P102" i="3" s="1"/>
  <c r="V102" i="3" s="1"/>
  <c r="P51" i="3"/>
  <c r="S102" i="3" s="1"/>
  <c r="M51" i="3"/>
  <c r="U51" i="3" s="1"/>
  <c r="BI50" i="3"/>
  <c r="BF50" i="3"/>
  <c r="BC101" i="3" s="1"/>
  <c r="BI101" i="3" s="1"/>
  <c r="BC50" i="3"/>
  <c r="BF101" i="3" s="1"/>
  <c r="AZ50" i="3"/>
  <c r="BA50" i="3" s="1"/>
  <c r="AS50" i="3"/>
  <c r="AP101" i="3" s="1"/>
  <c r="AV101" i="3" s="1"/>
  <c r="AP50" i="3"/>
  <c r="AS101" i="3" s="1"/>
  <c r="AM50" i="3"/>
  <c r="AU50" i="3" s="1"/>
  <c r="AF50" i="3"/>
  <c r="AC101" i="3" s="1"/>
  <c r="AI101" i="3" s="1"/>
  <c r="AC50" i="3"/>
  <c r="AF101" i="3" s="1"/>
  <c r="Z50" i="3"/>
  <c r="AA50" i="3" s="1"/>
  <c r="S50" i="3"/>
  <c r="P50" i="3"/>
  <c r="V50" i="3" s="1"/>
  <c r="M50" i="3"/>
  <c r="U50" i="3" s="1"/>
  <c r="BI49" i="3"/>
  <c r="BF49" i="3"/>
  <c r="BC100" i="3" s="1"/>
  <c r="BI100" i="3" s="1"/>
  <c r="BC49" i="3"/>
  <c r="BF100" i="3" s="1"/>
  <c r="AZ49" i="3"/>
  <c r="BA49" i="3" s="1"/>
  <c r="AS49" i="3"/>
  <c r="AP100" i="3" s="1"/>
  <c r="AV100" i="3" s="1"/>
  <c r="AP49" i="3"/>
  <c r="AS100" i="3" s="1"/>
  <c r="AM49" i="3"/>
  <c r="AU49" i="3" s="1"/>
  <c r="AF49" i="3"/>
  <c r="AC100" i="3" s="1"/>
  <c r="AI100" i="3" s="1"/>
  <c r="AC49" i="3"/>
  <c r="AF100" i="3" s="1"/>
  <c r="Z49" i="3"/>
  <c r="AH49" i="3" s="1"/>
  <c r="V49" i="3"/>
  <c r="S49" i="3"/>
  <c r="P100" i="3" s="1"/>
  <c r="V100" i="3" s="1"/>
  <c r="P49" i="3"/>
  <c r="S100" i="3" s="1"/>
  <c r="M49" i="3"/>
  <c r="U49" i="3" s="1"/>
  <c r="BI48" i="3"/>
  <c r="BF48" i="3"/>
  <c r="BC99" i="3" s="1"/>
  <c r="BI99" i="3" s="1"/>
  <c r="BC48" i="3"/>
  <c r="BF99" i="3" s="1"/>
  <c r="AZ48" i="3"/>
  <c r="BA48" i="3" s="1"/>
  <c r="AS48" i="3"/>
  <c r="AP99" i="3" s="1"/>
  <c r="AV99" i="3" s="1"/>
  <c r="AP48" i="3"/>
  <c r="AS99" i="3" s="1"/>
  <c r="AM48" i="3"/>
  <c r="AU48" i="3" s="1"/>
  <c r="AF48" i="3"/>
  <c r="AC99" i="3" s="1"/>
  <c r="AI99" i="3" s="1"/>
  <c r="AC48" i="3"/>
  <c r="AF99" i="3" s="1"/>
  <c r="Z48" i="3"/>
  <c r="AA48" i="3" s="1"/>
  <c r="V48" i="3"/>
  <c r="S48" i="3"/>
  <c r="P48" i="3"/>
  <c r="S99" i="3" s="1"/>
  <c r="M48" i="3"/>
  <c r="U48" i="3" s="1"/>
  <c r="BI47" i="3"/>
  <c r="BF47" i="3"/>
  <c r="BC98" i="3" s="1"/>
  <c r="BI98" i="3" s="1"/>
  <c r="BC47" i="3"/>
  <c r="BF98" i="3" s="1"/>
  <c r="AZ47" i="3"/>
  <c r="BA47" i="3" s="1"/>
  <c r="AS47" i="3"/>
  <c r="AP98" i="3" s="1"/>
  <c r="AV98" i="3" s="1"/>
  <c r="AP47" i="3"/>
  <c r="AS98" i="3" s="1"/>
  <c r="AM47" i="3"/>
  <c r="AU47" i="3" s="1"/>
  <c r="AF47" i="3"/>
  <c r="AC98" i="3" s="1"/>
  <c r="AI98" i="3" s="1"/>
  <c r="AC47" i="3"/>
  <c r="AF98" i="3" s="1"/>
  <c r="Z47" i="3"/>
  <c r="AH47" i="3" s="1"/>
  <c r="V47" i="3"/>
  <c r="S47" i="3"/>
  <c r="P98" i="3" s="1"/>
  <c r="V98" i="3" s="1"/>
  <c r="P47" i="3"/>
  <c r="S98" i="3" s="1"/>
  <c r="M47" i="3"/>
  <c r="U47" i="3" s="1"/>
  <c r="BI46" i="3"/>
  <c r="BF46" i="3"/>
  <c r="BC97" i="3" s="1"/>
  <c r="BI97" i="3" s="1"/>
  <c r="BC46" i="3"/>
  <c r="BF97" i="3" s="1"/>
  <c r="AZ46" i="3"/>
  <c r="BA46" i="3" s="1"/>
  <c r="AS46" i="3"/>
  <c r="AP97" i="3" s="1"/>
  <c r="AV97" i="3" s="1"/>
  <c r="AP46" i="3"/>
  <c r="AS97" i="3" s="1"/>
  <c r="AM46" i="3"/>
  <c r="AU46" i="3" s="1"/>
  <c r="AH46" i="3"/>
  <c r="AF46" i="3"/>
  <c r="AC97" i="3" s="1"/>
  <c r="AI97" i="3" s="1"/>
  <c r="AC46" i="3"/>
  <c r="AF97" i="3" s="1"/>
  <c r="Z46" i="3"/>
  <c r="AA46" i="3" s="1"/>
  <c r="V46" i="3"/>
  <c r="S46" i="3"/>
  <c r="P46" i="3"/>
  <c r="S97" i="3" s="1"/>
  <c r="M46" i="3"/>
  <c r="U46" i="3" s="1"/>
  <c r="BI45" i="3"/>
  <c r="BF45" i="3"/>
  <c r="BC96" i="3" s="1"/>
  <c r="BI96" i="3" s="1"/>
  <c r="BC45" i="3"/>
  <c r="BF96" i="3" s="1"/>
  <c r="AZ45" i="3"/>
  <c r="BA45" i="3" s="1"/>
  <c r="AS45" i="3"/>
  <c r="AP96" i="3" s="1"/>
  <c r="AV96" i="3" s="1"/>
  <c r="AP45" i="3"/>
  <c r="AS96" i="3" s="1"/>
  <c r="AM45" i="3"/>
  <c r="AU45" i="3" s="1"/>
  <c r="AF45" i="3"/>
  <c r="AC96" i="3" s="1"/>
  <c r="AI96" i="3" s="1"/>
  <c r="AC45" i="3"/>
  <c r="AF96" i="3" s="1"/>
  <c r="Z45" i="3"/>
  <c r="AH45" i="3" s="1"/>
  <c r="V45" i="3"/>
  <c r="S45" i="3"/>
  <c r="P96" i="3" s="1"/>
  <c r="V96" i="3" s="1"/>
  <c r="P45" i="3"/>
  <c r="S96" i="3" s="1"/>
  <c r="M45" i="3"/>
  <c r="U45" i="3" s="1"/>
  <c r="BI44" i="3"/>
  <c r="BF44" i="3"/>
  <c r="BC95" i="3" s="1"/>
  <c r="BI95" i="3" s="1"/>
  <c r="BC44" i="3"/>
  <c r="BF95" i="3" s="1"/>
  <c r="AZ44" i="3"/>
  <c r="BA44" i="3" s="1"/>
  <c r="AS44" i="3"/>
  <c r="AP95" i="3" s="1"/>
  <c r="AV95" i="3" s="1"/>
  <c r="AP44" i="3"/>
  <c r="AS95" i="3" s="1"/>
  <c r="AM44" i="3"/>
  <c r="AN44" i="3" s="1"/>
  <c r="AF44" i="3"/>
  <c r="AC95" i="3" s="1"/>
  <c r="AI95" i="3" s="1"/>
  <c r="AC44" i="3"/>
  <c r="AF95" i="3" s="1"/>
  <c r="Z44" i="3"/>
  <c r="AH44" i="3" s="1"/>
  <c r="V44" i="3"/>
  <c r="S44" i="3"/>
  <c r="P95" i="3" s="1"/>
  <c r="V95" i="3" s="1"/>
  <c r="P44" i="3"/>
  <c r="S95" i="3" s="1"/>
  <c r="M44" i="3"/>
  <c r="U44" i="3" s="1"/>
  <c r="BI43" i="3"/>
  <c r="BF43" i="3"/>
  <c r="BC94" i="3" s="1"/>
  <c r="BI94" i="3" s="1"/>
  <c r="BC43" i="3"/>
  <c r="BF94" i="3" s="1"/>
  <c r="AZ43" i="3"/>
  <c r="BA43" i="3" s="1"/>
  <c r="AV43" i="3"/>
  <c r="AS43" i="3"/>
  <c r="AP94" i="3" s="1"/>
  <c r="AV94" i="3" s="1"/>
  <c r="AP43" i="3"/>
  <c r="AS94" i="3" s="1"/>
  <c r="AM43" i="3"/>
  <c r="AU43" i="3" s="1"/>
  <c r="AH43" i="3"/>
  <c r="AF43" i="3"/>
  <c r="AC94" i="3" s="1"/>
  <c r="AI94" i="3" s="1"/>
  <c r="AC43" i="3"/>
  <c r="AF94" i="3" s="1"/>
  <c r="Z43" i="3"/>
  <c r="AA43" i="3" s="1"/>
  <c r="V43" i="3"/>
  <c r="S43" i="3"/>
  <c r="P94" i="3" s="1"/>
  <c r="V94" i="3" s="1"/>
  <c r="P43" i="3"/>
  <c r="S94" i="3" s="1"/>
  <c r="M43" i="3"/>
  <c r="U43" i="3" s="1"/>
  <c r="BI42" i="3"/>
  <c r="BF42" i="3"/>
  <c r="BC93" i="3" s="1"/>
  <c r="BI93" i="3" s="1"/>
  <c r="BC42" i="3"/>
  <c r="BF93" i="3" s="1"/>
  <c r="AZ42" i="3"/>
  <c r="BA42" i="3" s="1"/>
  <c r="AV42" i="3"/>
  <c r="AS42" i="3"/>
  <c r="AP93" i="3" s="1"/>
  <c r="AV93" i="3" s="1"/>
  <c r="AP42" i="3"/>
  <c r="AS93" i="3" s="1"/>
  <c r="AN42" i="3"/>
  <c r="AM42" i="3"/>
  <c r="AU42" i="3" s="1"/>
  <c r="AF42" i="3"/>
  <c r="AC93" i="3" s="1"/>
  <c r="AI93" i="3" s="1"/>
  <c r="AC42" i="3"/>
  <c r="AF93" i="3" s="1"/>
  <c r="Z42" i="3"/>
  <c r="AH42" i="3" s="1"/>
  <c r="V42" i="3"/>
  <c r="S42" i="3"/>
  <c r="P93" i="3" s="1"/>
  <c r="V93" i="3" s="1"/>
  <c r="P42" i="3"/>
  <c r="S93" i="3" s="1"/>
  <c r="M42" i="3"/>
  <c r="U42" i="3" s="1"/>
  <c r="BB41" i="3"/>
  <c r="AO41" i="3"/>
  <c r="AB41" i="3"/>
  <c r="O41" i="3"/>
  <c r="BU39" i="3"/>
  <c r="BS39" i="3"/>
  <c r="BP90" i="3" s="1"/>
  <c r="BV90" i="3" s="1"/>
  <c r="BP39" i="3"/>
  <c r="BS90" i="3" s="1"/>
  <c r="BN39" i="3"/>
  <c r="BM39" i="3"/>
  <c r="BI39" i="3"/>
  <c r="BF39" i="3"/>
  <c r="BC90" i="3" s="1"/>
  <c r="BI90" i="3" s="1"/>
  <c r="BC39" i="3"/>
  <c r="BF90" i="3" s="1"/>
  <c r="AZ39" i="3"/>
  <c r="BH39" i="3" s="1"/>
  <c r="AV39" i="3"/>
  <c r="AS39" i="3"/>
  <c r="AP90" i="3" s="1"/>
  <c r="AV90" i="3" s="1"/>
  <c r="AP39" i="3"/>
  <c r="AS90" i="3" s="1"/>
  <c r="AM39" i="3"/>
  <c r="AN39" i="3" s="1"/>
  <c r="AI39" i="3"/>
  <c r="AF39" i="3"/>
  <c r="AC90" i="3" s="1"/>
  <c r="AI90" i="3" s="1"/>
  <c r="AC39" i="3"/>
  <c r="AF90" i="3" s="1"/>
  <c r="AA39" i="3"/>
  <c r="Z39" i="3"/>
  <c r="AH39" i="3" s="1"/>
  <c r="S39" i="3"/>
  <c r="P90" i="3" s="1"/>
  <c r="V90" i="3" s="1"/>
  <c r="P39" i="3"/>
  <c r="V39" i="3" s="1"/>
  <c r="M39" i="3"/>
  <c r="U39" i="3" s="1"/>
  <c r="BV38" i="3"/>
  <c r="BS38" i="3"/>
  <c r="BP38" i="3"/>
  <c r="BS89" i="3" s="1"/>
  <c r="BM38" i="3"/>
  <c r="BU38" i="3" s="1"/>
  <c r="BI38" i="3"/>
  <c r="BF38" i="3"/>
  <c r="BC89" i="3" s="1"/>
  <c r="BI89" i="3" s="1"/>
  <c r="BC38" i="3"/>
  <c r="BF89" i="3" s="1"/>
  <c r="AZ38" i="3"/>
  <c r="BA38" i="3" s="1"/>
  <c r="AV38" i="3"/>
  <c r="AS38" i="3"/>
  <c r="AP89" i="3" s="1"/>
  <c r="AV89" i="3" s="1"/>
  <c r="AP38" i="3"/>
  <c r="AS89" i="3" s="1"/>
  <c r="AM38" i="3"/>
  <c r="AU38" i="3" s="1"/>
  <c r="AF38" i="3"/>
  <c r="AC89" i="3" s="1"/>
  <c r="AI89" i="3" s="1"/>
  <c r="AC38" i="3"/>
  <c r="AI38" i="3" s="1"/>
  <c r="Z38" i="3"/>
  <c r="AH38" i="3" s="1"/>
  <c r="V38" i="3"/>
  <c r="S38" i="3"/>
  <c r="P89" i="3" s="1"/>
  <c r="V89" i="3" s="1"/>
  <c r="P38" i="3"/>
  <c r="S89" i="3" s="1"/>
  <c r="M38" i="3"/>
  <c r="U38" i="3" s="1"/>
  <c r="BV37" i="3"/>
  <c r="BS37" i="3"/>
  <c r="BP88" i="3" s="1"/>
  <c r="BV88" i="3" s="1"/>
  <c r="BP37" i="3"/>
  <c r="BS88" i="3" s="1"/>
  <c r="BM37" i="3"/>
  <c r="BN37" i="3" s="1"/>
  <c r="BI37" i="3"/>
  <c r="BH37" i="3"/>
  <c r="BF37" i="3"/>
  <c r="BC88" i="3" s="1"/>
  <c r="BI88" i="3" s="1"/>
  <c r="BC37" i="3"/>
  <c r="BF88" i="3" s="1"/>
  <c r="AZ37" i="3"/>
  <c r="BA37" i="3" s="1"/>
  <c r="AS37" i="3"/>
  <c r="AP88" i="3" s="1"/>
  <c r="AV88" i="3" s="1"/>
  <c r="AP37" i="3"/>
  <c r="AV37" i="3" s="1"/>
  <c r="AM37" i="3"/>
  <c r="AU37" i="3" s="1"/>
  <c r="AI37" i="3"/>
  <c r="AF37" i="3"/>
  <c r="AC88" i="3" s="1"/>
  <c r="AI88" i="3" s="1"/>
  <c r="AC37" i="3"/>
  <c r="AF88" i="3" s="1"/>
  <c r="Z37" i="3"/>
  <c r="AH37" i="3" s="1"/>
  <c r="V37" i="3"/>
  <c r="S37" i="3"/>
  <c r="P88" i="3" s="1"/>
  <c r="V88" i="3" s="1"/>
  <c r="P37" i="3"/>
  <c r="S88" i="3" s="1"/>
  <c r="M37" i="3"/>
  <c r="N37" i="3" s="1"/>
  <c r="BV36" i="3"/>
  <c r="BU36" i="3"/>
  <c r="BS36" i="3"/>
  <c r="BP87" i="3" s="1"/>
  <c r="BV87" i="3" s="1"/>
  <c r="BP36" i="3"/>
  <c r="BS87" i="3" s="1"/>
  <c r="BN36" i="3"/>
  <c r="BM36" i="3"/>
  <c r="BF36" i="3"/>
  <c r="BC87" i="3" s="1"/>
  <c r="BI87" i="3" s="1"/>
  <c r="BC36" i="3"/>
  <c r="BF87" i="3" s="1"/>
  <c r="BA36" i="3"/>
  <c r="AZ36" i="3"/>
  <c r="BH36" i="3" s="1"/>
  <c r="AV36" i="3"/>
  <c r="AS36" i="3"/>
  <c r="AP87" i="3" s="1"/>
  <c r="AV87" i="3" s="1"/>
  <c r="AP36" i="3"/>
  <c r="AS87" i="3" s="1"/>
  <c r="AM36" i="3"/>
  <c r="AU36" i="3" s="1"/>
  <c r="AI36" i="3"/>
  <c r="AF36" i="3"/>
  <c r="AC87" i="3" s="1"/>
  <c r="AI87" i="3" s="1"/>
  <c r="AC36" i="3"/>
  <c r="AF87" i="3" s="1"/>
  <c r="Z36" i="3"/>
  <c r="AA36" i="3" s="1"/>
  <c r="V36" i="3"/>
  <c r="U36" i="3"/>
  <c r="S36" i="3"/>
  <c r="P87" i="3" s="1"/>
  <c r="V87" i="3" s="1"/>
  <c r="P36" i="3"/>
  <c r="S87" i="3" s="1"/>
  <c r="M36" i="3"/>
  <c r="N36" i="3" s="1"/>
  <c r="BU35" i="3"/>
  <c r="BS35" i="3"/>
  <c r="BP86" i="3" s="1"/>
  <c r="BV86" i="3" s="1"/>
  <c r="BP35" i="3"/>
  <c r="BV35" i="3" s="1"/>
  <c r="BN35" i="3"/>
  <c r="BM35" i="3"/>
  <c r="BI35" i="3"/>
  <c r="BF35" i="3"/>
  <c r="BC35" i="3"/>
  <c r="BF86" i="3" s="1"/>
  <c r="AZ35" i="3"/>
  <c r="BH35" i="3" s="1"/>
  <c r="AV35" i="3"/>
  <c r="AS35" i="3"/>
  <c r="AP86" i="3" s="1"/>
  <c r="AV86" i="3" s="1"/>
  <c r="AP35" i="3"/>
  <c r="AS86" i="3" s="1"/>
  <c r="AM35" i="3"/>
  <c r="AN35" i="3" s="1"/>
  <c r="AI35" i="3"/>
  <c r="AF35" i="3"/>
  <c r="AC86" i="3" s="1"/>
  <c r="AI86" i="3" s="1"/>
  <c r="AC35" i="3"/>
  <c r="AF86" i="3" s="1"/>
  <c r="Z35" i="3"/>
  <c r="AA35" i="3" s="1"/>
  <c r="U35" i="3"/>
  <c r="S35" i="3"/>
  <c r="P86" i="3" s="1"/>
  <c r="V86" i="3" s="1"/>
  <c r="P35" i="3"/>
  <c r="V35" i="3" s="1"/>
  <c r="M35" i="3"/>
  <c r="N35" i="3" s="1"/>
  <c r="BV34" i="3"/>
  <c r="BS34" i="3"/>
  <c r="BP85" i="3" s="1"/>
  <c r="BV85" i="3" s="1"/>
  <c r="BP34" i="3"/>
  <c r="BS85" i="3" s="1"/>
  <c r="BM34" i="3"/>
  <c r="BU34" i="3" s="1"/>
  <c r="BI34" i="3"/>
  <c r="BF34" i="3"/>
  <c r="BC85" i="3" s="1"/>
  <c r="BI85" i="3" s="1"/>
  <c r="BC34" i="3"/>
  <c r="BF85" i="3" s="1"/>
  <c r="AZ34" i="3"/>
  <c r="BA34" i="3" s="1"/>
  <c r="AV34" i="3"/>
  <c r="AS34" i="3"/>
  <c r="AP85" i="3" s="1"/>
  <c r="AV85" i="3" s="1"/>
  <c r="AP34" i="3"/>
  <c r="AS85" i="3" s="1"/>
  <c r="AM34" i="3"/>
  <c r="AU34" i="3" s="1"/>
  <c r="AH34" i="3"/>
  <c r="AF34" i="3"/>
  <c r="AC85" i="3" s="1"/>
  <c r="AI85" i="3" s="1"/>
  <c r="AC34" i="3"/>
  <c r="AI34" i="3" s="1"/>
  <c r="Z34" i="3"/>
  <c r="AA34" i="3" s="1"/>
  <c r="V34" i="3"/>
  <c r="S34" i="3"/>
  <c r="P85" i="3" s="1"/>
  <c r="V85" i="3" s="1"/>
  <c r="P34" i="3"/>
  <c r="S85" i="3" s="1"/>
  <c r="M34" i="3"/>
  <c r="U34" i="3" s="1"/>
  <c r="BV33" i="3"/>
  <c r="BS33" i="3"/>
  <c r="BP84" i="3" s="1"/>
  <c r="BV84" i="3" s="1"/>
  <c r="BP33" i="3"/>
  <c r="BS84" i="3" s="1"/>
  <c r="BM33" i="3"/>
  <c r="BN33" i="3" s="1"/>
  <c r="BI33" i="3"/>
  <c r="BF33" i="3"/>
  <c r="BC84" i="3" s="1"/>
  <c r="BI84" i="3" s="1"/>
  <c r="BC33" i="3"/>
  <c r="BF84" i="3" s="1"/>
  <c r="BA33" i="3"/>
  <c r="AZ33" i="3"/>
  <c r="BH33" i="3" s="1"/>
  <c r="AS33" i="3"/>
  <c r="AP84" i="3" s="1"/>
  <c r="AV84" i="3" s="1"/>
  <c r="AP33" i="3"/>
  <c r="AS84" i="3" s="1"/>
  <c r="AM33" i="3"/>
  <c r="AN33" i="3" s="1"/>
  <c r="AI33" i="3"/>
  <c r="AF33" i="3"/>
  <c r="AC84" i="3" s="1"/>
  <c r="AI84" i="3" s="1"/>
  <c r="AC33" i="3"/>
  <c r="AF84" i="3" s="1"/>
  <c r="Z33" i="3"/>
  <c r="AH33" i="3" s="1"/>
  <c r="V33" i="3"/>
  <c r="S33" i="3"/>
  <c r="P84" i="3" s="1"/>
  <c r="V84" i="3" s="1"/>
  <c r="P33" i="3"/>
  <c r="S84" i="3" s="1"/>
  <c r="M33" i="3"/>
  <c r="N33" i="3" s="1"/>
  <c r="BV32" i="3"/>
  <c r="BU32" i="3"/>
  <c r="BS32" i="3"/>
  <c r="BP83" i="3" s="1"/>
  <c r="BV83" i="3" s="1"/>
  <c r="BP32" i="3"/>
  <c r="BS83" i="3" s="1"/>
  <c r="BN32" i="3"/>
  <c r="BM32" i="3"/>
  <c r="BF32" i="3"/>
  <c r="BC83" i="3" s="1"/>
  <c r="BI83" i="3" s="1"/>
  <c r="BC32" i="3"/>
  <c r="BI32" i="3" s="1"/>
  <c r="AZ32" i="3"/>
  <c r="BH32" i="3" s="1"/>
  <c r="AV32" i="3"/>
  <c r="AS32" i="3"/>
  <c r="AP32" i="3"/>
  <c r="AS83" i="3" s="1"/>
  <c r="AM32" i="3"/>
  <c r="AU32" i="3" s="1"/>
  <c r="AI32" i="3"/>
  <c r="AF32" i="3"/>
  <c r="AC83" i="3" s="1"/>
  <c r="AI83" i="3" s="1"/>
  <c r="AC32" i="3"/>
  <c r="AF83" i="3" s="1"/>
  <c r="Z32" i="3"/>
  <c r="AA32" i="3" s="1"/>
  <c r="V32" i="3"/>
  <c r="S32" i="3"/>
  <c r="P83" i="3" s="1"/>
  <c r="V83" i="3" s="1"/>
  <c r="P32" i="3"/>
  <c r="S83" i="3" s="1"/>
  <c r="M32" i="3"/>
  <c r="N32" i="3" s="1"/>
  <c r="BU31" i="3"/>
  <c r="BS31" i="3"/>
  <c r="BP82" i="3" s="1"/>
  <c r="BV82" i="3" s="1"/>
  <c r="BP31" i="3"/>
  <c r="BV31" i="3" s="1"/>
  <c r="BN31" i="3"/>
  <c r="BM31" i="3"/>
  <c r="BI31" i="3"/>
  <c r="BF31" i="3"/>
  <c r="BC82" i="3" s="1"/>
  <c r="BI82" i="3" s="1"/>
  <c r="BC31" i="3"/>
  <c r="BF82" i="3" s="1"/>
  <c r="AZ31" i="3"/>
  <c r="BH31" i="3" s="1"/>
  <c r="AV31" i="3"/>
  <c r="AS31" i="3"/>
  <c r="AP82" i="3" s="1"/>
  <c r="AV82" i="3" s="1"/>
  <c r="AP31" i="3"/>
  <c r="AS82" i="3" s="1"/>
  <c r="AM31" i="3"/>
  <c r="AN31" i="3" s="1"/>
  <c r="AI31" i="3"/>
  <c r="AF31" i="3"/>
  <c r="AC82" i="3" s="1"/>
  <c r="AI82" i="3" s="1"/>
  <c r="AC31" i="3"/>
  <c r="AF82" i="3" s="1"/>
  <c r="Z31" i="3"/>
  <c r="AH31" i="3" s="1"/>
  <c r="U31" i="3"/>
  <c r="S31" i="3"/>
  <c r="P82" i="3" s="1"/>
  <c r="V82" i="3" s="1"/>
  <c r="P31" i="3"/>
  <c r="V31" i="3" s="1"/>
  <c r="M31" i="3"/>
  <c r="N31" i="3" s="1"/>
  <c r="BV30" i="3"/>
  <c r="BS30" i="3"/>
  <c r="BP81" i="3" s="1"/>
  <c r="BV81" i="3" s="1"/>
  <c r="BP30" i="3"/>
  <c r="BS81" i="3" s="1"/>
  <c r="BN30" i="3"/>
  <c r="BM30" i="3"/>
  <c r="BU30" i="3" s="1"/>
  <c r="BI30" i="3"/>
  <c r="BF30" i="3"/>
  <c r="BC81" i="3" s="1"/>
  <c r="BI81" i="3" s="1"/>
  <c r="BC30" i="3"/>
  <c r="BF81" i="3" s="1"/>
  <c r="AZ30" i="3"/>
  <c r="BA30" i="3" s="1"/>
  <c r="AV30" i="3"/>
  <c r="AU30" i="3"/>
  <c r="AS30" i="3"/>
  <c r="AP81" i="3" s="1"/>
  <c r="AV81" i="3" s="1"/>
  <c r="AP30" i="3"/>
  <c r="AS81" i="3" s="1"/>
  <c r="AM30" i="3"/>
  <c r="AN30" i="3" s="1"/>
  <c r="AF30" i="3"/>
  <c r="AC81" i="3" s="1"/>
  <c r="AI81" i="3" s="1"/>
  <c r="AC30" i="3"/>
  <c r="AF81" i="3" s="1"/>
  <c r="AA30" i="3"/>
  <c r="Z30" i="3"/>
  <c r="AH30" i="3" s="1"/>
  <c r="V30" i="3"/>
  <c r="S30" i="3"/>
  <c r="P81" i="3" s="1"/>
  <c r="V81" i="3" s="1"/>
  <c r="P30" i="3"/>
  <c r="S81" i="3" s="1"/>
  <c r="M30" i="3"/>
  <c r="U30" i="3" s="1"/>
  <c r="BO29" i="3"/>
  <c r="BB29" i="3"/>
  <c r="AO29" i="3"/>
  <c r="AB29" i="3"/>
  <c r="O29" i="3"/>
  <c r="BS27" i="3"/>
  <c r="BP78" i="3" s="1"/>
  <c r="BV78" i="3" s="1"/>
  <c r="BP27" i="3"/>
  <c r="BM27" i="3"/>
  <c r="BU27" i="3" s="1"/>
  <c r="BF27" i="3"/>
  <c r="BC78" i="3" s="1"/>
  <c r="BI78" i="3" s="1"/>
  <c r="BC27" i="3"/>
  <c r="BF78" i="3" s="1"/>
  <c r="AZ27" i="3"/>
  <c r="AV27" i="3"/>
  <c r="AU27" i="3"/>
  <c r="AS27" i="3"/>
  <c r="AP78" i="3" s="1"/>
  <c r="AV78" i="3" s="1"/>
  <c r="AP27" i="3"/>
  <c r="AS78" i="3" s="1"/>
  <c r="AM27" i="3"/>
  <c r="AN27" i="3" s="1"/>
  <c r="AF27" i="3"/>
  <c r="AC27" i="3"/>
  <c r="AF78" i="3" s="1"/>
  <c r="Z27" i="3"/>
  <c r="AH27" i="3" s="1"/>
  <c r="S27" i="3"/>
  <c r="P78" i="3" s="1"/>
  <c r="V78" i="3" s="1"/>
  <c r="P27" i="3"/>
  <c r="M27" i="3"/>
  <c r="U27" i="3" s="1"/>
  <c r="BS26" i="3"/>
  <c r="BP77" i="3" s="1"/>
  <c r="BV77" i="3" s="1"/>
  <c r="BP26" i="3"/>
  <c r="BS77" i="3" s="1"/>
  <c r="BM26" i="3"/>
  <c r="BI26" i="3"/>
  <c r="BF26" i="3"/>
  <c r="BC77" i="3" s="1"/>
  <c r="BI77" i="3" s="1"/>
  <c r="BC26" i="3"/>
  <c r="AZ26" i="3"/>
  <c r="BA26" i="3" s="1"/>
  <c r="AS26" i="3"/>
  <c r="AP77" i="3" s="1"/>
  <c r="AV77" i="3" s="1"/>
  <c r="AP26" i="3"/>
  <c r="AS77" i="3" s="1"/>
  <c r="AM26" i="3"/>
  <c r="AU26" i="3" s="1"/>
  <c r="AF26" i="3"/>
  <c r="AC77" i="3" s="1"/>
  <c r="AI77" i="3" s="1"/>
  <c r="AC26" i="3"/>
  <c r="Z26" i="3"/>
  <c r="AH26" i="3" s="1"/>
  <c r="S26" i="3"/>
  <c r="P77" i="3" s="1"/>
  <c r="V77" i="3" s="1"/>
  <c r="P26" i="3"/>
  <c r="S77" i="3" s="1"/>
  <c r="M26" i="3"/>
  <c r="BV25" i="3"/>
  <c r="BU25" i="3"/>
  <c r="BS25" i="3"/>
  <c r="BP76" i="3" s="1"/>
  <c r="BV76" i="3" s="1"/>
  <c r="BP25" i="3"/>
  <c r="BS76" i="3" s="1"/>
  <c r="BM25" i="3"/>
  <c r="BN25" i="3" s="1"/>
  <c r="BF25" i="3"/>
  <c r="BC76" i="3" s="1"/>
  <c r="BI76" i="3" s="1"/>
  <c r="BC25" i="3"/>
  <c r="BF76" i="3" s="1"/>
  <c r="BA25" i="3"/>
  <c r="AZ25" i="3"/>
  <c r="BH25" i="3" s="1"/>
  <c r="AS25" i="3"/>
  <c r="AP76" i="3" s="1"/>
  <c r="AV76" i="3" s="1"/>
  <c r="AP25" i="3"/>
  <c r="AM25" i="3"/>
  <c r="AU25" i="3" s="1"/>
  <c r="AF25" i="3"/>
  <c r="AC76" i="3" s="1"/>
  <c r="AC25" i="3"/>
  <c r="AF76" i="3" s="1"/>
  <c r="Z25" i="3"/>
  <c r="V25" i="3"/>
  <c r="S25" i="3"/>
  <c r="P76" i="3" s="1"/>
  <c r="V76" i="3" s="1"/>
  <c r="P25" i="3"/>
  <c r="S76" i="3" s="1"/>
  <c r="M25" i="3"/>
  <c r="N25" i="3" s="1"/>
  <c r="BU24" i="3"/>
  <c r="BS24" i="3"/>
  <c r="BP75" i="3" s="1"/>
  <c r="BV75" i="3" s="1"/>
  <c r="BP24" i="3"/>
  <c r="BS75" i="3" s="1"/>
  <c r="BN24" i="3"/>
  <c r="BM24" i="3"/>
  <c r="BF24" i="3"/>
  <c r="BC75" i="3" s="1"/>
  <c r="BI75" i="3" s="1"/>
  <c r="BC24" i="3"/>
  <c r="AZ24" i="3"/>
  <c r="BH24" i="3" s="1"/>
  <c r="AS24" i="3"/>
  <c r="AP75" i="3" s="1"/>
  <c r="AV75" i="3" s="1"/>
  <c r="AP24" i="3"/>
  <c r="AS75" i="3" s="1"/>
  <c r="AM24" i="3"/>
  <c r="AI24" i="3"/>
  <c r="AF24" i="3"/>
  <c r="AC75" i="3" s="1"/>
  <c r="AI75" i="3" s="1"/>
  <c r="AC24" i="3"/>
  <c r="AF75" i="3" s="1"/>
  <c r="Z24" i="3"/>
  <c r="AA24" i="3" s="1"/>
  <c r="S24" i="3"/>
  <c r="P24" i="3"/>
  <c r="S75" i="3" s="1"/>
  <c r="M24" i="3"/>
  <c r="N24" i="3" s="1"/>
  <c r="BS23" i="3"/>
  <c r="BP74" i="3" s="1"/>
  <c r="BV74" i="3" s="1"/>
  <c r="BP23" i="3"/>
  <c r="BM23" i="3"/>
  <c r="BU23" i="3" s="1"/>
  <c r="BF23" i="3"/>
  <c r="BC74" i="3" s="1"/>
  <c r="BI74" i="3" s="1"/>
  <c r="BC23" i="3"/>
  <c r="BF74" i="3" s="1"/>
  <c r="AZ23" i="3"/>
  <c r="AV23" i="3"/>
  <c r="AS23" i="3"/>
  <c r="AP74" i="3" s="1"/>
  <c r="AV74" i="3" s="1"/>
  <c r="AP23" i="3"/>
  <c r="AM23" i="3"/>
  <c r="AN23" i="3" s="1"/>
  <c r="AF23" i="3"/>
  <c r="AC74" i="3" s="1"/>
  <c r="AI74" i="3" s="1"/>
  <c r="AC23" i="3"/>
  <c r="AF74" i="3" s="1"/>
  <c r="Z23" i="3"/>
  <c r="AH23" i="3" s="1"/>
  <c r="S23" i="3"/>
  <c r="P74" i="3" s="1"/>
  <c r="V74" i="3" s="1"/>
  <c r="P23" i="3"/>
  <c r="M23" i="3"/>
  <c r="U23" i="3" s="1"/>
  <c r="BS22" i="3"/>
  <c r="BP73" i="3" s="1"/>
  <c r="BV73" i="3" s="1"/>
  <c r="BP22" i="3"/>
  <c r="BS73" i="3" s="1"/>
  <c r="BM22" i="3"/>
  <c r="BI22" i="3"/>
  <c r="BF22" i="3"/>
  <c r="BC73" i="3" s="1"/>
  <c r="BI73" i="3" s="1"/>
  <c r="BC22" i="3"/>
  <c r="BF73" i="3" s="1"/>
  <c r="AZ22" i="3"/>
  <c r="BA22" i="3" s="1"/>
  <c r="AS22" i="3"/>
  <c r="AP73" i="3" s="1"/>
  <c r="AV73" i="3" s="1"/>
  <c r="AP22" i="3"/>
  <c r="AS73" i="3" s="1"/>
  <c r="AM22" i="3"/>
  <c r="AU22" i="3" s="1"/>
  <c r="AF22" i="3"/>
  <c r="AC73" i="3" s="1"/>
  <c r="AI73" i="3" s="1"/>
  <c r="AC22" i="3"/>
  <c r="Z22" i="3"/>
  <c r="AH22" i="3" s="1"/>
  <c r="S22" i="3"/>
  <c r="P73" i="3" s="1"/>
  <c r="P22" i="3"/>
  <c r="S73" i="3" s="1"/>
  <c r="M22" i="3"/>
  <c r="BV21" i="3"/>
  <c r="BU21" i="3"/>
  <c r="BS21" i="3"/>
  <c r="BP72" i="3" s="1"/>
  <c r="BV72" i="3" s="1"/>
  <c r="BP21" i="3"/>
  <c r="BS72" i="3" s="1"/>
  <c r="BM21" i="3"/>
  <c r="BN21" i="3" s="1"/>
  <c r="BF21" i="3"/>
  <c r="BC72" i="3" s="1"/>
  <c r="BI72" i="3" s="1"/>
  <c r="BC21" i="3"/>
  <c r="BF72" i="3" s="1"/>
  <c r="BA21" i="3"/>
  <c r="AZ21" i="3"/>
  <c r="BH21" i="3" s="1"/>
  <c r="AS21" i="3"/>
  <c r="AP72" i="3" s="1"/>
  <c r="AV72" i="3" s="1"/>
  <c r="AP21" i="3"/>
  <c r="AM21" i="3"/>
  <c r="AU21" i="3" s="1"/>
  <c r="AF21" i="3"/>
  <c r="AC72" i="3" s="1"/>
  <c r="AI72" i="3" s="1"/>
  <c r="AC21" i="3"/>
  <c r="AF72" i="3" s="1"/>
  <c r="Z21" i="3"/>
  <c r="V21" i="3"/>
  <c r="S21" i="3"/>
  <c r="P72" i="3" s="1"/>
  <c r="V72" i="3" s="1"/>
  <c r="P21" i="3"/>
  <c r="S72" i="3" s="1"/>
  <c r="M21" i="3"/>
  <c r="N21" i="3" s="1"/>
  <c r="BU20" i="3"/>
  <c r="BS20" i="3"/>
  <c r="BP20" i="3"/>
  <c r="BS71" i="3" s="1"/>
  <c r="BN20" i="3"/>
  <c r="BM20" i="3"/>
  <c r="BF20" i="3"/>
  <c r="BC71" i="3" s="1"/>
  <c r="BI71" i="3" s="1"/>
  <c r="BC20" i="3"/>
  <c r="AZ20" i="3"/>
  <c r="BH20" i="3" s="1"/>
  <c r="AS20" i="3"/>
  <c r="AP71" i="3" s="1"/>
  <c r="AV71" i="3" s="1"/>
  <c r="AP20" i="3"/>
  <c r="AS71" i="3" s="1"/>
  <c r="AM20" i="3"/>
  <c r="AI20" i="3"/>
  <c r="AF20" i="3"/>
  <c r="AC71" i="3" s="1"/>
  <c r="AI71" i="3" s="1"/>
  <c r="AC20" i="3"/>
  <c r="Z20" i="3"/>
  <c r="AA20" i="3" s="1"/>
  <c r="S20" i="3"/>
  <c r="P71" i="3" s="1"/>
  <c r="V71" i="3" s="1"/>
  <c r="P20" i="3"/>
  <c r="S71" i="3" s="1"/>
  <c r="M20" i="3"/>
  <c r="U20" i="3" s="1"/>
  <c r="BS19" i="3"/>
  <c r="BP70" i="3" s="1"/>
  <c r="BV70" i="3" s="1"/>
  <c r="BP19" i="3"/>
  <c r="BM19" i="3"/>
  <c r="BU19" i="3" s="1"/>
  <c r="BF19" i="3"/>
  <c r="BC70" i="3" s="1"/>
  <c r="BI70" i="3" s="1"/>
  <c r="BC19" i="3"/>
  <c r="BF70" i="3" s="1"/>
  <c r="AZ19" i="3"/>
  <c r="AV19" i="3"/>
  <c r="AS19" i="3"/>
  <c r="AP70" i="3" s="1"/>
  <c r="AV70" i="3" s="1"/>
  <c r="AP19" i="3"/>
  <c r="AS70" i="3" s="1"/>
  <c r="AM19" i="3"/>
  <c r="AN19" i="3" s="1"/>
  <c r="AH19" i="3"/>
  <c r="AF19" i="3"/>
  <c r="AC70" i="3" s="1"/>
  <c r="AI70" i="3" s="1"/>
  <c r="AC19" i="3"/>
  <c r="AF70" i="3" s="1"/>
  <c r="Z19" i="3"/>
  <c r="AA19" i="3" s="1"/>
  <c r="S19" i="3"/>
  <c r="P70" i="3" s="1"/>
  <c r="V70" i="3" s="1"/>
  <c r="P19" i="3"/>
  <c r="M19" i="3"/>
  <c r="U19" i="3" s="1"/>
  <c r="BS18" i="3"/>
  <c r="BP69" i="3" s="1"/>
  <c r="BP18" i="3"/>
  <c r="BS69" i="3" s="1"/>
  <c r="BM18" i="3"/>
  <c r="BI18" i="3"/>
  <c r="BF18" i="3"/>
  <c r="BC69" i="3" s="1"/>
  <c r="BI69" i="3" s="1"/>
  <c r="BC18" i="3"/>
  <c r="BF69" i="3" s="1"/>
  <c r="AZ18" i="3"/>
  <c r="BA18" i="3" s="1"/>
  <c r="AU18" i="3"/>
  <c r="AS18" i="3"/>
  <c r="AP69" i="3" s="1"/>
  <c r="AV69" i="3" s="1"/>
  <c r="AP18" i="3"/>
  <c r="AS69" i="3" s="1"/>
  <c r="AM18" i="3"/>
  <c r="AN18" i="3" s="1"/>
  <c r="AF18" i="3"/>
  <c r="AC69" i="3" s="1"/>
  <c r="AI69" i="3" s="1"/>
  <c r="AC18" i="3"/>
  <c r="Z18" i="3"/>
  <c r="AH18" i="3" s="1"/>
  <c r="S18" i="3"/>
  <c r="P69" i="3" s="1"/>
  <c r="V69" i="3" s="1"/>
  <c r="P18" i="3"/>
  <c r="S69" i="3" s="1"/>
  <c r="M18" i="3"/>
  <c r="BO17" i="3"/>
  <c r="BB17" i="3"/>
  <c r="AO17" i="3"/>
  <c r="AB17" i="3"/>
  <c r="O17" i="3"/>
  <c r="M16" i="3"/>
  <c r="BU15" i="3"/>
  <c r="BS15" i="3"/>
  <c r="BP66" i="3" s="1"/>
  <c r="BV66" i="3" s="1"/>
  <c r="BP15" i="3"/>
  <c r="BS66" i="3" s="1"/>
  <c r="BN15" i="3"/>
  <c r="BM15" i="3"/>
  <c r="BF15" i="3"/>
  <c r="BC66" i="3" s="1"/>
  <c r="BI66" i="3" s="1"/>
  <c r="BC15" i="3"/>
  <c r="AZ15" i="3"/>
  <c r="BH15" i="3" s="1"/>
  <c r="AS15" i="3"/>
  <c r="AP66" i="3" s="1"/>
  <c r="AV66" i="3" s="1"/>
  <c r="AP15" i="3"/>
  <c r="AS66" i="3" s="1"/>
  <c r="AM15" i="3"/>
  <c r="AI15" i="3"/>
  <c r="AF15" i="3"/>
  <c r="AC15" i="3"/>
  <c r="AF66" i="3" s="1"/>
  <c r="Z15" i="3"/>
  <c r="AA15" i="3" s="1"/>
  <c r="U15" i="3"/>
  <c r="S15" i="3"/>
  <c r="P66" i="3" s="1"/>
  <c r="V66" i="3" s="1"/>
  <c r="P15" i="3"/>
  <c r="S66" i="3" s="1"/>
  <c r="M15" i="3"/>
  <c r="N15" i="3" s="1"/>
  <c r="BS14" i="3"/>
  <c r="BP65" i="3" s="1"/>
  <c r="BV65" i="3" s="1"/>
  <c r="BP14" i="3"/>
  <c r="BM14" i="3"/>
  <c r="BU14" i="3" s="1"/>
  <c r="BF14" i="3"/>
  <c r="BC65" i="3" s="1"/>
  <c r="BI65" i="3" s="1"/>
  <c r="BC14" i="3"/>
  <c r="BF65" i="3" s="1"/>
  <c r="AZ14" i="3"/>
  <c r="AV14" i="3"/>
  <c r="AS14" i="3"/>
  <c r="AP65" i="3" s="1"/>
  <c r="AV65" i="3" s="1"/>
  <c r="AP14" i="3"/>
  <c r="AS65" i="3" s="1"/>
  <c r="AM14" i="3"/>
  <c r="AN14" i="3" s="1"/>
  <c r="AH14" i="3"/>
  <c r="AF14" i="3"/>
  <c r="AC65" i="3" s="1"/>
  <c r="AI65" i="3" s="1"/>
  <c r="AC14" i="3"/>
  <c r="AI14" i="3" s="1"/>
  <c r="AA14" i="3"/>
  <c r="Z14" i="3"/>
  <c r="S14" i="3"/>
  <c r="P65" i="3" s="1"/>
  <c r="V65" i="3" s="1"/>
  <c r="P14" i="3"/>
  <c r="M14" i="3"/>
  <c r="BS13" i="3"/>
  <c r="BP64" i="3" s="1"/>
  <c r="BV64" i="3" s="1"/>
  <c r="BP13" i="3"/>
  <c r="BS64" i="3" s="1"/>
  <c r="BM13" i="3"/>
  <c r="BI13" i="3"/>
  <c r="BH13" i="3"/>
  <c r="BF13" i="3"/>
  <c r="BC64" i="3" s="1"/>
  <c r="BI64" i="3" s="1"/>
  <c r="BC13" i="3"/>
  <c r="BF64" i="3" s="1"/>
  <c r="AZ13" i="3"/>
  <c r="BA13" i="3" s="1"/>
  <c r="AS13" i="3"/>
  <c r="AP64" i="3" s="1"/>
  <c r="AV64" i="3" s="1"/>
  <c r="AP13" i="3"/>
  <c r="AN13" i="3"/>
  <c r="AM13" i="3"/>
  <c r="AU13" i="3" s="1"/>
  <c r="AF13" i="3"/>
  <c r="AC13" i="3"/>
  <c r="Z13" i="3"/>
  <c r="S13" i="3"/>
  <c r="P64" i="3" s="1"/>
  <c r="V64" i="3" s="1"/>
  <c r="P13" i="3"/>
  <c r="S64" i="3" s="1"/>
  <c r="M13" i="3"/>
  <c r="BV12" i="3"/>
  <c r="BU12" i="3"/>
  <c r="BS12" i="3"/>
  <c r="BP63" i="3" s="1"/>
  <c r="BV63" i="3" s="1"/>
  <c r="BP12" i="3"/>
  <c r="BS63" i="3" s="1"/>
  <c r="BM12" i="3"/>
  <c r="BN12" i="3" s="1"/>
  <c r="BH12" i="3"/>
  <c r="BF12" i="3"/>
  <c r="BC63" i="3" s="1"/>
  <c r="BI63" i="3" s="1"/>
  <c r="BC12" i="3"/>
  <c r="BA12" i="3"/>
  <c r="AZ12" i="3"/>
  <c r="AS12" i="3"/>
  <c r="AP63" i="3" s="1"/>
  <c r="AV63" i="3" s="1"/>
  <c r="AP12" i="3"/>
  <c r="AM12" i="3"/>
  <c r="AF12" i="3"/>
  <c r="AC63" i="3" s="1"/>
  <c r="AI63" i="3" s="1"/>
  <c r="AC12" i="3"/>
  <c r="AF63" i="3" s="1"/>
  <c r="Z12" i="3"/>
  <c r="V12" i="3"/>
  <c r="S12" i="3"/>
  <c r="P63" i="3" s="1"/>
  <c r="V63" i="3" s="1"/>
  <c r="P12" i="3"/>
  <c r="S63" i="3" s="1"/>
  <c r="M12" i="3"/>
  <c r="N12" i="3" s="1"/>
  <c r="BU11" i="3"/>
  <c r="BS11" i="3"/>
  <c r="BP62" i="3" s="1"/>
  <c r="BV62" i="3" s="1"/>
  <c r="BP11" i="3"/>
  <c r="BN11" i="3"/>
  <c r="BM11" i="3"/>
  <c r="BF11" i="3"/>
  <c r="BC62" i="3" s="1"/>
  <c r="BI62" i="3" s="1"/>
  <c r="BC11" i="3"/>
  <c r="AZ11" i="3"/>
  <c r="AS11" i="3"/>
  <c r="AP62" i="3" s="1"/>
  <c r="AV62" i="3" s="1"/>
  <c r="AP11" i="3"/>
  <c r="AS62" i="3" s="1"/>
  <c r="AM11" i="3"/>
  <c r="AU11" i="3" s="1"/>
  <c r="AI11" i="3"/>
  <c r="AF11" i="3"/>
  <c r="AC62" i="3" s="1"/>
  <c r="AI62" i="3" s="1"/>
  <c r="AC11" i="3"/>
  <c r="AF62" i="3" s="1"/>
  <c r="Z11" i="3"/>
  <c r="AA11" i="3" s="1"/>
  <c r="V11" i="3"/>
  <c r="S11" i="3"/>
  <c r="P62" i="3" s="1"/>
  <c r="V62" i="3" s="1"/>
  <c r="P11" i="3"/>
  <c r="S62" i="3" s="1"/>
  <c r="M11" i="3"/>
  <c r="N11" i="3" s="1"/>
  <c r="BS10" i="3"/>
  <c r="BP61" i="3" s="1"/>
  <c r="BV61" i="3" s="1"/>
  <c r="BP10" i="3"/>
  <c r="BM10" i="3"/>
  <c r="BF10" i="3"/>
  <c r="BC61" i="3" s="1"/>
  <c r="BI61" i="3" s="1"/>
  <c r="BC10" i="3"/>
  <c r="BF61" i="3" s="1"/>
  <c r="AZ10" i="3"/>
  <c r="BH10" i="3" s="1"/>
  <c r="AV10" i="3"/>
  <c r="AS10" i="3"/>
  <c r="AP61" i="3" s="1"/>
  <c r="AV61" i="3" s="1"/>
  <c r="AP10" i="3"/>
  <c r="AS61" i="3" s="1"/>
  <c r="AM10" i="3"/>
  <c r="AN10" i="3" s="1"/>
  <c r="AF10" i="3"/>
  <c r="AC61" i="3" s="1"/>
  <c r="AI61" i="3" s="1"/>
  <c r="AC10" i="3"/>
  <c r="AF61" i="3" s="1"/>
  <c r="Z10" i="3"/>
  <c r="AA10" i="3" s="1"/>
  <c r="S10" i="3"/>
  <c r="P61" i="3" s="1"/>
  <c r="V61" i="3" s="1"/>
  <c r="P10" i="3"/>
  <c r="M10" i="3"/>
  <c r="BS9" i="3"/>
  <c r="BP60" i="3" s="1"/>
  <c r="BV60" i="3" s="1"/>
  <c r="BP9" i="3"/>
  <c r="BV9" i="3" s="1"/>
  <c r="BM9" i="3"/>
  <c r="BU9" i="3" s="1"/>
  <c r="BI9" i="3"/>
  <c r="BF9" i="3"/>
  <c r="BC60" i="3" s="1"/>
  <c r="BI60" i="3" s="1"/>
  <c r="BC9" i="3"/>
  <c r="BF60" i="3" s="1"/>
  <c r="AZ9" i="3"/>
  <c r="BA9" i="3" s="1"/>
  <c r="AS9" i="3"/>
  <c r="AP9" i="3"/>
  <c r="AS60" i="3" s="1"/>
  <c r="AN9" i="3"/>
  <c r="AM9" i="3"/>
  <c r="AU9" i="3" s="1"/>
  <c r="AF9" i="3"/>
  <c r="AC60" i="3" s="1"/>
  <c r="AI60" i="3" s="1"/>
  <c r="AC9" i="3"/>
  <c r="Z9" i="3"/>
  <c r="S9" i="3"/>
  <c r="P60" i="3" s="1"/>
  <c r="V60" i="3" s="1"/>
  <c r="P9" i="3"/>
  <c r="S60" i="3" s="1"/>
  <c r="M9" i="3"/>
  <c r="BV8" i="3"/>
  <c r="BU8" i="3"/>
  <c r="BS8" i="3"/>
  <c r="BP59" i="3" s="1"/>
  <c r="BV59" i="3" s="1"/>
  <c r="BP8" i="3"/>
  <c r="BM8" i="3"/>
  <c r="BN8" i="3" s="1"/>
  <c r="BI8" i="3"/>
  <c r="BF8" i="3"/>
  <c r="BC59" i="3" s="1"/>
  <c r="BI59" i="3" s="1"/>
  <c r="BC8" i="3"/>
  <c r="BF59" i="3" s="1"/>
  <c r="AZ8" i="3"/>
  <c r="BH8" i="3" s="1"/>
  <c r="AS8" i="3"/>
  <c r="AP59" i="3" s="1"/>
  <c r="AV59" i="3" s="1"/>
  <c r="AP8" i="3"/>
  <c r="AM8" i="3"/>
  <c r="AF8" i="3"/>
  <c r="AC59" i="3" s="1"/>
  <c r="AI59" i="3" s="1"/>
  <c r="AC8" i="3"/>
  <c r="AF59" i="3" s="1"/>
  <c r="Z8" i="3"/>
  <c r="AH8" i="3" s="1"/>
  <c r="V8" i="3"/>
  <c r="U8" i="3"/>
  <c r="S8" i="3"/>
  <c r="P59" i="3" s="1"/>
  <c r="V59" i="3" s="1"/>
  <c r="P8" i="3"/>
  <c r="M8" i="3"/>
  <c r="N8" i="3" s="1"/>
  <c r="BV7" i="3"/>
  <c r="BU7" i="3"/>
  <c r="BS7" i="3"/>
  <c r="BP58" i="3" s="1"/>
  <c r="BV58" i="3" s="1"/>
  <c r="BP7" i="3"/>
  <c r="BS58" i="3" s="1"/>
  <c r="BN7" i="3"/>
  <c r="BM7" i="3"/>
  <c r="BF7" i="3"/>
  <c r="BC58" i="3" s="1"/>
  <c r="BI58" i="3" s="1"/>
  <c r="BC7" i="3"/>
  <c r="AZ7" i="3"/>
  <c r="AS7" i="3"/>
  <c r="AP58" i="3" s="1"/>
  <c r="AV58" i="3" s="1"/>
  <c r="AP7" i="3"/>
  <c r="AS58" i="3" s="1"/>
  <c r="AM7" i="3"/>
  <c r="AU7" i="3" s="1"/>
  <c r="AI7" i="3"/>
  <c r="AF7" i="3"/>
  <c r="AC58" i="3" s="1"/>
  <c r="AI58" i="3" s="1"/>
  <c r="AC7" i="3"/>
  <c r="Z7" i="3"/>
  <c r="AA7" i="3" s="1"/>
  <c r="S7" i="3"/>
  <c r="P58" i="3" s="1"/>
  <c r="V58" i="3" s="1"/>
  <c r="P7" i="3"/>
  <c r="S58" i="3" s="1"/>
  <c r="M7" i="3"/>
  <c r="N7" i="3" s="1"/>
  <c r="BS6" i="3"/>
  <c r="BP57" i="3" s="1"/>
  <c r="BV57" i="3" s="1"/>
  <c r="BP6" i="3"/>
  <c r="BM6" i="3"/>
  <c r="BF6" i="3"/>
  <c r="BC57" i="3" s="1"/>
  <c r="BI57" i="3" s="1"/>
  <c r="BC6" i="3"/>
  <c r="BF57" i="3" s="1"/>
  <c r="AZ6" i="3"/>
  <c r="BH6" i="3" s="1"/>
  <c r="AV6" i="3"/>
  <c r="AS6" i="3"/>
  <c r="AP57" i="3" s="1"/>
  <c r="AV57" i="3" s="1"/>
  <c r="AP6" i="3"/>
  <c r="AM6" i="3"/>
  <c r="AN6" i="3" s="1"/>
  <c r="AF6" i="3"/>
  <c r="AC57" i="3" s="1"/>
  <c r="AI57" i="3" s="1"/>
  <c r="AC6" i="3"/>
  <c r="AF57" i="3" s="1"/>
  <c r="Z6" i="3"/>
  <c r="AA6" i="3" s="1"/>
  <c r="S6" i="3"/>
  <c r="P57" i="3" s="1"/>
  <c r="V57" i="3" s="1"/>
  <c r="P6" i="3"/>
  <c r="M6" i="3"/>
  <c r="BO5" i="3"/>
  <c r="BB5" i="3"/>
  <c r="AO5" i="3"/>
  <c r="AB5" i="3"/>
  <c r="D21" i="17"/>
  <c r="D20" i="17"/>
  <c r="D19" i="17"/>
  <c r="D18" i="17"/>
  <c r="D17" i="17"/>
  <c r="D16" i="17"/>
  <c r="D15" i="17"/>
  <c r="D14" i="17"/>
  <c r="D13" i="17"/>
  <c r="D12" i="17"/>
  <c r="D11" i="17"/>
  <c r="D10" i="17"/>
  <c r="D9" i="17"/>
  <c r="D8" i="17"/>
  <c r="D7" i="17"/>
  <c r="D6" i="17"/>
  <c r="D5" i="17"/>
  <c r="D4" i="17"/>
  <c r="D3" i="17"/>
  <c r="D2" i="17"/>
  <c r="B24" i="10"/>
  <c r="B1614" i="20" s="1"/>
  <c r="B23" i="10"/>
  <c r="B1613" i="20" s="1"/>
  <c r="B22" i="10"/>
  <c r="B1612" i="20" s="1"/>
  <c r="B21" i="10"/>
  <c r="B1611" i="20" s="1"/>
  <c r="B20" i="10"/>
  <c r="B1610" i="20" s="1"/>
  <c r="B19" i="10"/>
  <c r="B1609" i="20" s="1"/>
  <c r="B18" i="10"/>
  <c r="B1608" i="20" s="1"/>
  <c r="B17" i="10"/>
  <c r="B1607" i="20" s="1"/>
  <c r="B16" i="10"/>
  <c r="B1606" i="20" s="1"/>
  <c r="B15" i="10"/>
  <c r="B1605" i="20" s="1"/>
  <c r="B14" i="10"/>
  <c r="B1604" i="20" s="1"/>
  <c r="B13" i="10"/>
  <c r="B1603" i="20" s="1"/>
  <c r="B12" i="10"/>
  <c r="B1602" i="20" s="1"/>
  <c r="B11" i="10"/>
  <c r="B1601" i="20" s="1"/>
  <c r="B10" i="10"/>
  <c r="B1600" i="20" s="1"/>
  <c r="B9" i="10"/>
  <c r="B1599" i="20" s="1"/>
  <c r="B8" i="10"/>
  <c r="B1598" i="20" s="1"/>
  <c r="B7" i="10"/>
  <c r="B1597" i="20" s="1"/>
  <c r="B6" i="10"/>
  <c r="B1596" i="20" s="1"/>
  <c r="B5" i="10"/>
  <c r="B1595" i="20" s="1"/>
  <c r="B24" i="12"/>
  <c r="B23" i="12"/>
  <c r="B22" i="12"/>
  <c r="B21" i="12"/>
  <c r="B28" i="12" s="1"/>
  <c r="B35" i="12" s="1"/>
  <c r="B17" i="12"/>
  <c r="B16" i="12"/>
  <c r="B15" i="12"/>
  <c r="B14" i="12"/>
  <c r="AO87" i="11"/>
  <c r="AO86" i="11"/>
  <c r="AO85" i="11"/>
  <c r="AO84" i="11"/>
  <c r="AO83" i="11"/>
  <c r="AO82" i="11"/>
  <c r="AO81" i="11"/>
  <c r="AO80" i="11"/>
  <c r="AO79" i="11"/>
  <c r="AO78" i="11"/>
  <c r="AO77" i="11"/>
  <c r="AO76" i="11"/>
  <c r="AO75" i="11"/>
  <c r="AO74" i="11"/>
  <c r="AO73" i="11"/>
  <c r="AO72" i="11"/>
  <c r="AO71" i="11"/>
  <c r="AO70" i="11"/>
  <c r="AO69" i="11"/>
  <c r="AO68" i="11"/>
  <c r="CA67" i="11"/>
  <c r="BZ67" i="11"/>
  <c r="BY67" i="11"/>
  <c r="BX67" i="11"/>
  <c r="BW67" i="11"/>
  <c r="BV67" i="11"/>
  <c r="BU67" i="11"/>
  <c r="BT67" i="11"/>
  <c r="BS67" i="11"/>
  <c r="BR67" i="11"/>
  <c r="BQ67" i="11"/>
  <c r="BP67" i="11"/>
  <c r="BO67" i="11"/>
  <c r="BN67" i="11"/>
  <c r="BM67" i="11"/>
  <c r="BL67" i="11"/>
  <c r="BK67" i="11"/>
  <c r="BJ67" i="11"/>
  <c r="BI67" i="11"/>
  <c r="BH67" i="11"/>
  <c r="BG67" i="11"/>
  <c r="BF67" i="11"/>
  <c r="BE67" i="11"/>
  <c r="BD67" i="11"/>
  <c r="BC67" i="11"/>
  <c r="BB67" i="11"/>
  <c r="BA67" i="11"/>
  <c r="AZ67" i="11"/>
  <c r="AY67" i="11"/>
  <c r="AX67" i="11"/>
  <c r="AW67" i="11"/>
  <c r="AV67" i="11"/>
  <c r="AU67" i="11"/>
  <c r="AT67" i="11"/>
  <c r="AS67" i="11"/>
  <c r="AR67" i="11"/>
  <c r="AQ67" i="11"/>
  <c r="AP67" i="11"/>
  <c r="AO67" i="11"/>
  <c r="AO65" i="11"/>
  <c r="AO64" i="11"/>
  <c r="AO63" i="11"/>
  <c r="AO62" i="11"/>
  <c r="AO61" i="11"/>
  <c r="AO60" i="11"/>
  <c r="AO59" i="11"/>
  <c r="AO58" i="11"/>
  <c r="AO57" i="11"/>
  <c r="AO56" i="11"/>
  <c r="AO55" i="11"/>
  <c r="AO54" i="11"/>
  <c r="AO53" i="11"/>
  <c r="AO52" i="11"/>
  <c r="AO51" i="11"/>
  <c r="AO50" i="11"/>
  <c r="AO49" i="11"/>
  <c r="AO48" i="11"/>
  <c r="AO47" i="11"/>
  <c r="AO46" i="11"/>
  <c r="CA45" i="11"/>
  <c r="BZ45" i="11"/>
  <c r="BY45" i="11"/>
  <c r="BX45" i="11"/>
  <c r="BW45" i="11"/>
  <c r="BV45" i="11"/>
  <c r="BU45" i="11"/>
  <c r="BT45" i="11"/>
  <c r="BS45" i="11"/>
  <c r="BR45" i="11"/>
  <c r="BQ45" i="11"/>
  <c r="BP45" i="11"/>
  <c r="BO45" i="11"/>
  <c r="BN45" i="11"/>
  <c r="BM45" i="11"/>
  <c r="BL45" i="11"/>
  <c r="BK45" i="11"/>
  <c r="BJ45" i="11"/>
  <c r="BI45" i="11"/>
  <c r="BH45" i="11"/>
  <c r="BG45" i="11"/>
  <c r="BF45" i="11"/>
  <c r="BE45" i="11"/>
  <c r="BD45" i="11"/>
  <c r="BC45" i="11"/>
  <c r="BB45" i="11"/>
  <c r="BA45" i="11"/>
  <c r="AZ45" i="11"/>
  <c r="AY45" i="11"/>
  <c r="AX45" i="11"/>
  <c r="AW45" i="11"/>
  <c r="AV45" i="11"/>
  <c r="AU45" i="11"/>
  <c r="AT45" i="11"/>
  <c r="AS45" i="11"/>
  <c r="AR45" i="11"/>
  <c r="AQ45" i="11"/>
  <c r="AP45" i="11"/>
  <c r="AO45" i="11"/>
  <c r="AO43" i="11"/>
  <c r="AO42" i="11"/>
  <c r="AO41" i="11"/>
  <c r="AO40" i="11"/>
  <c r="AO39" i="11"/>
  <c r="AO38" i="11"/>
  <c r="AO37" i="11"/>
  <c r="AO36" i="11"/>
  <c r="AO35" i="11"/>
  <c r="AO34" i="11"/>
  <c r="AO33" i="11"/>
  <c r="AO32" i="11"/>
  <c r="AO31" i="11"/>
  <c r="AO30" i="11"/>
  <c r="AO29" i="11"/>
  <c r="AO28" i="11"/>
  <c r="AO27" i="11"/>
  <c r="AO26" i="11"/>
  <c r="AO25" i="11"/>
  <c r="AO24" i="11"/>
  <c r="CA23" i="11"/>
  <c r="BZ23" i="11"/>
  <c r="BY23" i="11"/>
  <c r="BX23" i="11"/>
  <c r="BW23" i="11"/>
  <c r="BV23" i="11"/>
  <c r="BU23" i="11"/>
  <c r="BT23" i="11"/>
  <c r="BS23" i="11"/>
  <c r="BR23" i="11"/>
  <c r="BQ23" i="11"/>
  <c r="BP23" i="11"/>
  <c r="BO23" i="11"/>
  <c r="BN23" i="11"/>
  <c r="BM23" i="11"/>
  <c r="BL23" i="11"/>
  <c r="BK23" i="11"/>
  <c r="BJ23" i="11"/>
  <c r="BI23" i="11"/>
  <c r="BH23" i="11"/>
  <c r="BG23" i="11"/>
  <c r="BF23" i="11"/>
  <c r="BE23" i="11"/>
  <c r="BD23" i="11"/>
  <c r="BC23" i="11"/>
  <c r="BB23" i="11"/>
  <c r="BA23" i="11"/>
  <c r="AZ23" i="11"/>
  <c r="AY23" i="11"/>
  <c r="AX23" i="11"/>
  <c r="AW23" i="11"/>
  <c r="AV23" i="11"/>
  <c r="AU23" i="11"/>
  <c r="AT23" i="11"/>
  <c r="AS23" i="11"/>
  <c r="AR23" i="11"/>
  <c r="AQ23" i="11"/>
  <c r="AP23" i="11"/>
  <c r="AO23" i="11"/>
  <c r="AO21" i="11"/>
  <c r="AO20" i="11"/>
  <c r="AO19" i="11"/>
  <c r="AO18" i="11"/>
  <c r="AO17" i="11"/>
  <c r="AO16" i="11"/>
  <c r="AO15" i="11"/>
  <c r="AO14" i="11"/>
  <c r="AO13" i="11"/>
  <c r="AO12" i="11"/>
  <c r="AO11" i="11"/>
  <c r="AO10" i="11"/>
  <c r="AO9" i="11"/>
  <c r="AO8" i="11"/>
  <c r="AO7" i="11"/>
  <c r="AO6" i="11"/>
  <c r="AO5" i="11"/>
  <c r="AO4" i="11"/>
  <c r="AO3" i="11"/>
  <c r="CA1" i="11"/>
  <c r="BZ1" i="11"/>
  <c r="BY1" i="11"/>
  <c r="BX1" i="11"/>
  <c r="BW1" i="11"/>
  <c r="BV1" i="11"/>
  <c r="BU1" i="11"/>
  <c r="BT1" i="11"/>
  <c r="BS1" i="11"/>
  <c r="BR1" i="11"/>
  <c r="BQ1" i="11"/>
  <c r="BP1" i="11"/>
  <c r="BO1" i="11"/>
  <c r="BN1" i="11"/>
  <c r="BM1" i="11"/>
  <c r="BL1" i="11"/>
  <c r="BK1" i="11"/>
  <c r="BJ1" i="11"/>
  <c r="BI1" i="11"/>
  <c r="BH1" i="11"/>
  <c r="BG1" i="11"/>
  <c r="BF1" i="11"/>
  <c r="BE1" i="11"/>
  <c r="BD1" i="11"/>
  <c r="BC1" i="11"/>
  <c r="BB1" i="11"/>
  <c r="BA1" i="11"/>
  <c r="AZ1" i="11"/>
  <c r="AY1" i="11"/>
  <c r="AX1" i="11"/>
  <c r="AW1" i="11"/>
  <c r="AV1" i="11"/>
  <c r="AU1" i="11"/>
  <c r="AT1" i="11"/>
  <c r="AS1" i="11"/>
  <c r="AR1" i="11"/>
  <c r="AQ1" i="11"/>
  <c r="AP1" i="11"/>
  <c r="AO1" i="11"/>
  <c r="O38" i="9"/>
  <c r="G38" i="9" s="1"/>
  <c r="K38" i="9"/>
  <c r="N38" i="9" s="1"/>
  <c r="F38" i="9" s="1"/>
  <c r="I853" i="2" s="1"/>
  <c r="Q37" i="9"/>
  <c r="I37" i="9" s="1"/>
  <c r="M37" i="9"/>
  <c r="E37" i="9" s="1"/>
  <c r="K37" i="9"/>
  <c r="L37" i="9" s="1"/>
  <c r="D37" i="9" s="1"/>
  <c r="K36" i="9"/>
  <c r="Q35" i="9"/>
  <c r="I35" i="9" s="1"/>
  <c r="O35" i="9"/>
  <c r="G35" i="9" s="1"/>
  <c r="N35" i="9"/>
  <c r="F35" i="9" s="1"/>
  <c r="M35" i="9"/>
  <c r="E35" i="9" s="1"/>
  <c r="K35" i="9"/>
  <c r="P35" i="9" s="1"/>
  <c r="H35" i="9" s="1"/>
  <c r="O34" i="9"/>
  <c r="G34" i="9" s="1"/>
  <c r="K34" i="9"/>
  <c r="N34" i="9" s="1"/>
  <c r="F34" i="9"/>
  <c r="Q33" i="9"/>
  <c r="I33" i="9" s="1"/>
  <c r="M33" i="9"/>
  <c r="E33" i="9" s="1"/>
  <c r="K33" i="9"/>
  <c r="L33" i="9" s="1"/>
  <c r="D33" i="9"/>
  <c r="K32" i="9"/>
  <c r="Q31" i="9"/>
  <c r="I31" i="9" s="1"/>
  <c r="O31" i="9"/>
  <c r="G31" i="9" s="1"/>
  <c r="N31" i="9"/>
  <c r="F31" i="9" s="1"/>
  <c r="M31" i="9"/>
  <c r="E31" i="9" s="1"/>
  <c r="K31" i="9"/>
  <c r="P31" i="9" s="1"/>
  <c r="H31" i="9" s="1"/>
  <c r="O30" i="9"/>
  <c r="G30" i="9" s="1"/>
  <c r="K30" i="9"/>
  <c r="N30" i="9" s="1"/>
  <c r="F30" i="9"/>
  <c r="Q29" i="9"/>
  <c r="I29" i="9" s="1"/>
  <c r="M29" i="9"/>
  <c r="E29" i="9" s="1"/>
  <c r="K29" i="9"/>
  <c r="L29" i="9" s="1"/>
  <c r="D29" i="9" s="1"/>
  <c r="K28" i="9"/>
  <c r="Q27" i="9"/>
  <c r="I27" i="9" s="1"/>
  <c r="O27" i="9"/>
  <c r="G27" i="9" s="1"/>
  <c r="N27" i="9"/>
  <c r="M27" i="9"/>
  <c r="E27" i="9" s="1"/>
  <c r="K27" i="9"/>
  <c r="P27" i="9" s="1"/>
  <c r="H27" i="9" s="1"/>
  <c r="F27" i="9"/>
  <c r="O26" i="9"/>
  <c r="G26" i="9" s="1"/>
  <c r="K26" i="9"/>
  <c r="N26" i="9" s="1"/>
  <c r="F26" i="9" s="1"/>
  <c r="Q25" i="9"/>
  <c r="I25" i="9" s="1"/>
  <c r="M25" i="9"/>
  <c r="E25" i="9" s="1"/>
  <c r="K25" i="9"/>
  <c r="L25" i="9" s="1"/>
  <c r="D25" i="9" s="1"/>
  <c r="K24" i="9"/>
  <c r="Q23" i="9"/>
  <c r="O23" i="9"/>
  <c r="N23" i="9"/>
  <c r="M23" i="9"/>
  <c r="K23" i="9"/>
  <c r="P23" i="9" s="1"/>
  <c r="P22" i="9"/>
  <c r="H22" i="9" s="1"/>
  <c r="N22" i="9"/>
  <c r="M22" i="9"/>
  <c r="L22" i="9"/>
  <c r="D22" i="9" s="1"/>
  <c r="K22" i="9"/>
  <c r="O22" i="9" s="1"/>
  <c r="G22" i="9" s="1"/>
  <c r="O21" i="9"/>
  <c r="G21" i="9" s="1"/>
  <c r="K21" i="9"/>
  <c r="N21" i="9" s="1"/>
  <c r="F21" i="9" s="1"/>
  <c r="A21" i="9"/>
  <c r="A22" i="9" s="1"/>
  <c r="N20" i="9"/>
  <c r="F20" i="9" s="1"/>
  <c r="L20" i="9"/>
  <c r="D20" i="9" s="1"/>
  <c r="K20" i="9"/>
  <c r="M20" i="9" s="1"/>
  <c r="E20" i="9" s="1"/>
  <c r="C20" i="9"/>
  <c r="Q19" i="9"/>
  <c r="P19" i="9"/>
  <c r="H19" i="9" s="1"/>
  <c r="O19" i="9"/>
  <c r="N19" i="9"/>
  <c r="M19" i="9"/>
  <c r="L19" i="9"/>
  <c r="D19" i="9" s="1"/>
  <c r="K19" i="9"/>
  <c r="I19" i="9"/>
  <c r="G19" i="9"/>
  <c r="F19" i="9"/>
  <c r="E19" i="9"/>
  <c r="C19" i="9"/>
  <c r="P18" i="9"/>
  <c r="H18" i="9" s="1"/>
  <c r="O18" i="9"/>
  <c r="N18" i="9"/>
  <c r="F18" i="9" s="1"/>
  <c r="M18" i="9"/>
  <c r="L18" i="9"/>
  <c r="D18" i="9" s="1"/>
  <c r="K18" i="9"/>
  <c r="Q18" i="9" s="1"/>
  <c r="I18" i="9" s="1"/>
  <c r="G18" i="9"/>
  <c r="E18" i="9"/>
  <c r="C18" i="9"/>
  <c r="P17" i="9"/>
  <c r="H17" i="9" s="1"/>
  <c r="N17" i="9"/>
  <c r="F17" i="9" s="1"/>
  <c r="M17" i="9"/>
  <c r="L17" i="9"/>
  <c r="D17" i="9" s="1"/>
  <c r="K17" i="9"/>
  <c r="O17" i="9" s="1"/>
  <c r="G17" i="9"/>
  <c r="E17" i="9"/>
  <c r="C17" i="9"/>
  <c r="N16" i="9"/>
  <c r="F16" i="9" s="1"/>
  <c r="L16" i="9"/>
  <c r="D16" i="9" s="1"/>
  <c r="K16" i="9"/>
  <c r="M16" i="9" s="1"/>
  <c r="E16" i="9"/>
  <c r="C16" i="9"/>
  <c r="Q15" i="9"/>
  <c r="P15" i="9"/>
  <c r="H15" i="9" s="1"/>
  <c r="O15" i="9"/>
  <c r="N15" i="9"/>
  <c r="F15" i="9" s="1"/>
  <c r="M15" i="9"/>
  <c r="L15" i="9"/>
  <c r="D15" i="9" s="1"/>
  <c r="K15" i="9"/>
  <c r="I15" i="9"/>
  <c r="G15" i="9"/>
  <c r="E15" i="9"/>
  <c r="C15" i="9"/>
  <c r="P14" i="9"/>
  <c r="H14" i="9" s="1"/>
  <c r="O14" i="9"/>
  <c r="N14" i="9"/>
  <c r="F14" i="9" s="1"/>
  <c r="M14" i="9"/>
  <c r="L14" i="9"/>
  <c r="D14" i="9" s="1"/>
  <c r="K14" i="9"/>
  <c r="Q14" i="9" s="1"/>
  <c r="I14" i="9"/>
  <c r="G14" i="9"/>
  <c r="E14" i="9"/>
  <c r="C14" i="9"/>
  <c r="P13" i="9"/>
  <c r="H13" i="9" s="1"/>
  <c r="N13" i="9"/>
  <c r="F13" i="9" s="1"/>
  <c r="M13" i="9"/>
  <c r="L13" i="9"/>
  <c r="D13" i="9" s="1"/>
  <c r="K13" i="9"/>
  <c r="O13" i="9" s="1"/>
  <c r="G13" i="9" s="1"/>
  <c r="E13" i="9"/>
  <c r="C13" i="9"/>
  <c r="N12" i="9"/>
  <c r="F12" i="9" s="1"/>
  <c r="L12" i="9"/>
  <c r="D12" i="9" s="1"/>
  <c r="K12" i="9"/>
  <c r="M12" i="9" s="1"/>
  <c r="E12" i="9"/>
  <c r="C12" i="9"/>
  <c r="Q11" i="9"/>
  <c r="P11" i="9"/>
  <c r="H11" i="9" s="1"/>
  <c r="O11" i="9"/>
  <c r="N11" i="9"/>
  <c r="F11" i="9" s="1"/>
  <c r="M11" i="9"/>
  <c r="L11" i="9"/>
  <c r="D11" i="9" s="1"/>
  <c r="K11" i="9"/>
  <c r="I11" i="9"/>
  <c r="G11" i="9"/>
  <c r="E11" i="9"/>
  <c r="C11" i="9"/>
  <c r="P10" i="9"/>
  <c r="H10" i="9" s="1"/>
  <c r="O10" i="9"/>
  <c r="N10" i="9"/>
  <c r="F10" i="9" s="1"/>
  <c r="M10" i="9"/>
  <c r="L10" i="9"/>
  <c r="D10" i="9" s="1"/>
  <c r="K10" i="9"/>
  <c r="Q10" i="9" s="1"/>
  <c r="I10" i="9" s="1"/>
  <c r="G10" i="9"/>
  <c r="E10" i="9"/>
  <c r="C10" i="9"/>
  <c r="P9" i="9"/>
  <c r="H9" i="9" s="1"/>
  <c r="N9" i="9"/>
  <c r="F9" i="9" s="1"/>
  <c r="M9" i="9"/>
  <c r="L9" i="9"/>
  <c r="D9" i="9" s="1"/>
  <c r="K9" i="9"/>
  <c r="O9" i="9" s="1"/>
  <c r="G9" i="9"/>
  <c r="E9" i="9"/>
  <c r="C9" i="9"/>
  <c r="P8" i="9"/>
  <c r="H8" i="9" s="1"/>
  <c r="N8" i="9"/>
  <c r="F8" i="9" s="1"/>
  <c r="L8" i="9"/>
  <c r="D8" i="9" s="1"/>
  <c r="K8" i="9"/>
  <c r="M8" i="9" s="1"/>
  <c r="E8" i="9"/>
  <c r="C8" i="9"/>
  <c r="Q7" i="9"/>
  <c r="P7" i="9"/>
  <c r="H7" i="9" s="1"/>
  <c r="O7" i="9"/>
  <c r="N7" i="9"/>
  <c r="F7" i="9" s="1"/>
  <c r="M7" i="9"/>
  <c r="L7" i="9"/>
  <c r="D7" i="9" s="1"/>
  <c r="K7" i="9"/>
  <c r="I7" i="9"/>
  <c r="G7" i="9"/>
  <c r="E7" i="9"/>
  <c r="C7" i="9"/>
  <c r="P6" i="9"/>
  <c r="H6" i="9" s="1"/>
  <c r="O6" i="9"/>
  <c r="N6" i="9"/>
  <c r="F6" i="9" s="1"/>
  <c r="M6" i="9"/>
  <c r="L6" i="9"/>
  <c r="D6" i="9" s="1"/>
  <c r="K6" i="9"/>
  <c r="Q6" i="9" s="1"/>
  <c r="I6" i="9"/>
  <c r="G6" i="9"/>
  <c r="E6" i="9"/>
  <c r="C6" i="9"/>
  <c r="P5" i="9"/>
  <c r="H5" i="9" s="1"/>
  <c r="N5" i="9"/>
  <c r="F5" i="9" s="1"/>
  <c r="M5" i="9"/>
  <c r="L5" i="9"/>
  <c r="D5" i="9" s="1"/>
  <c r="K5" i="9"/>
  <c r="O5" i="9" s="1"/>
  <c r="G5" i="9"/>
  <c r="E5" i="9"/>
  <c r="C5" i="9"/>
  <c r="P4" i="9"/>
  <c r="N4" i="9"/>
  <c r="F4" i="9" s="1"/>
  <c r="L4" i="9"/>
  <c r="D4" i="9" s="1"/>
  <c r="K4" i="9"/>
  <c r="M4" i="9" s="1"/>
  <c r="E4" i="9"/>
  <c r="K3" i="9"/>
  <c r="A3" i="9"/>
  <c r="A4" i="9" s="1"/>
  <c r="C4" i="9" s="1"/>
  <c r="Q2" i="9"/>
  <c r="P2" i="9"/>
  <c r="H2" i="9" s="1"/>
  <c r="O2" i="9"/>
  <c r="N2" i="9"/>
  <c r="F2" i="9" s="1"/>
  <c r="M2" i="9"/>
  <c r="L2" i="9"/>
  <c r="D2" i="9" s="1"/>
  <c r="K2" i="9"/>
  <c r="I2" i="9"/>
  <c r="G2" i="9"/>
  <c r="E2" i="9"/>
  <c r="C2" i="9"/>
  <c r="A2" i="9"/>
  <c r="Q1" i="9"/>
  <c r="I1" i="9" s="1"/>
  <c r="O1" i="9"/>
  <c r="G1" i="9" s="1"/>
  <c r="K1" i="9"/>
  <c r="J853" i="2"/>
  <c r="P852" i="2"/>
  <c r="AH852" i="2" s="1"/>
  <c r="L830" i="2"/>
  <c r="G830" i="2"/>
  <c r="P829" i="2"/>
  <c r="AH829" i="2" s="1"/>
  <c r="P806" i="2"/>
  <c r="AH806" i="2" s="1"/>
  <c r="L784" i="2"/>
  <c r="J784" i="2"/>
  <c r="I784" i="2"/>
  <c r="H784" i="2"/>
  <c r="P783" i="2"/>
  <c r="AH783" i="2" s="1"/>
  <c r="J761" i="2"/>
  <c r="I761" i="2"/>
  <c r="AH760" i="2"/>
  <c r="P760" i="2"/>
  <c r="L738" i="2"/>
  <c r="H738" i="2"/>
  <c r="G738" i="2"/>
  <c r="P737" i="2"/>
  <c r="AH737" i="2" s="1"/>
  <c r="P714" i="2"/>
  <c r="AH714" i="2" s="1"/>
  <c r="L692" i="2"/>
  <c r="K692" i="2"/>
  <c r="J692" i="2"/>
  <c r="I692" i="2"/>
  <c r="H692" i="2"/>
  <c r="AH691" i="2"/>
  <c r="P691" i="2"/>
  <c r="J669" i="2"/>
  <c r="I669" i="2"/>
  <c r="P668" i="2"/>
  <c r="AH668" i="2" s="1"/>
  <c r="L646" i="2"/>
  <c r="H646" i="2"/>
  <c r="G646" i="2"/>
  <c r="P645" i="2"/>
  <c r="AH645" i="2" s="1"/>
  <c r="P622" i="2"/>
  <c r="AH622" i="2" s="1"/>
  <c r="L600" i="2"/>
  <c r="K600" i="2"/>
  <c r="J600" i="2"/>
  <c r="I600" i="2"/>
  <c r="H600" i="2"/>
  <c r="P599" i="2"/>
  <c r="AH599" i="2" s="1"/>
  <c r="J577" i="2"/>
  <c r="I577" i="2"/>
  <c r="P576" i="2"/>
  <c r="AH576" i="2" s="1"/>
  <c r="L554" i="2"/>
  <c r="H554" i="2"/>
  <c r="G554" i="2"/>
  <c r="P553" i="2"/>
  <c r="AH553" i="2" s="1"/>
  <c r="AH530" i="2"/>
  <c r="P530" i="2"/>
  <c r="P507" i="2"/>
  <c r="AH507" i="2" s="1"/>
  <c r="K485" i="2"/>
  <c r="J485" i="2"/>
  <c r="G485" i="2"/>
  <c r="P484" i="2"/>
  <c r="AH484" i="2" s="1"/>
  <c r="J462" i="2"/>
  <c r="I462" i="2"/>
  <c r="P461" i="2"/>
  <c r="AH461" i="2" s="1"/>
  <c r="I439" i="2"/>
  <c r="H439" i="2"/>
  <c r="G439" i="2"/>
  <c r="F439" i="2"/>
  <c r="P438" i="2"/>
  <c r="AH438" i="2" s="1"/>
  <c r="L416" i="2"/>
  <c r="K416" i="2"/>
  <c r="J416" i="2"/>
  <c r="I416" i="2"/>
  <c r="H416" i="2"/>
  <c r="G416" i="2"/>
  <c r="F416" i="2"/>
  <c r="P415" i="2"/>
  <c r="AH415" i="2" s="1"/>
  <c r="L393" i="2"/>
  <c r="K393" i="2"/>
  <c r="J393" i="2"/>
  <c r="I393" i="2"/>
  <c r="H393" i="2"/>
  <c r="G393" i="2"/>
  <c r="F393" i="2"/>
  <c r="P392" i="2"/>
  <c r="AH392" i="2" s="1"/>
  <c r="K370" i="2"/>
  <c r="J370" i="2"/>
  <c r="I370" i="2"/>
  <c r="H370" i="2"/>
  <c r="G370" i="2"/>
  <c r="F370" i="2"/>
  <c r="P369" i="2"/>
  <c r="AH369" i="2" s="1"/>
  <c r="I347" i="2"/>
  <c r="H347" i="2"/>
  <c r="G347" i="2"/>
  <c r="F347" i="2"/>
  <c r="AH346" i="2"/>
  <c r="P346" i="2"/>
  <c r="L324" i="2"/>
  <c r="K324" i="2"/>
  <c r="J324" i="2"/>
  <c r="I324" i="2"/>
  <c r="H324" i="2"/>
  <c r="G324" i="2"/>
  <c r="F324" i="2"/>
  <c r="P323" i="2"/>
  <c r="AH323" i="2" s="1"/>
  <c r="L301" i="2"/>
  <c r="K301" i="2"/>
  <c r="J301" i="2"/>
  <c r="I301" i="2"/>
  <c r="H301" i="2"/>
  <c r="G301" i="2"/>
  <c r="F301" i="2"/>
  <c r="P300" i="2"/>
  <c r="AH300" i="2" s="1"/>
  <c r="K278" i="2"/>
  <c r="J278" i="2"/>
  <c r="I278" i="2"/>
  <c r="H278" i="2"/>
  <c r="G278" i="2"/>
  <c r="F278" i="2"/>
  <c r="P277" i="2"/>
  <c r="AH277" i="2" s="1"/>
  <c r="I255" i="2"/>
  <c r="H255" i="2"/>
  <c r="G255" i="2"/>
  <c r="F255" i="2"/>
  <c r="P254" i="2"/>
  <c r="AH254" i="2" s="1"/>
  <c r="L232" i="2"/>
  <c r="K232" i="2"/>
  <c r="J232" i="2"/>
  <c r="I232" i="2"/>
  <c r="H232" i="2"/>
  <c r="G232" i="2"/>
  <c r="F232" i="2"/>
  <c r="AH231" i="2"/>
  <c r="P231" i="2"/>
  <c r="L209" i="2"/>
  <c r="K209" i="2"/>
  <c r="J209" i="2"/>
  <c r="I209" i="2"/>
  <c r="H209" i="2"/>
  <c r="G209" i="2"/>
  <c r="F209" i="2"/>
  <c r="P208" i="2"/>
  <c r="AH208" i="2" s="1"/>
  <c r="K186" i="2"/>
  <c r="J186" i="2"/>
  <c r="I186" i="2"/>
  <c r="H186" i="2"/>
  <c r="G186" i="2"/>
  <c r="F186" i="2"/>
  <c r="P185" i="2"/>
  <c r="AH185" i="2" s="1"/>
  <c r="K163" i="2"/>
  <c r="I163" i="2"/>
  <c r="H163" i="2"/>
  <c r="G163" i="2"/>
  <c r="F163" i="2"/>
  <c r="P162" i="2"/>
  <c r="AH162" i="2" s="1"/>
  <c r="L140" i="2"/>
  <c r="K140" i="2"/>
  <c r="J140" i="2"/>
  <c r="I140" i="2"/>
  <c r="H140" i="2"/>
  <c r="G140" i="2"/>
  <c r="F140" i="2"/>
  <c r="AH139" i="2"/>
  <c r="P139" i="2"/>
  <c r="L117" i="2"/>
  <c r="K117" i="2"/>
  <c r="J117" i="2"/>
  <c r="I117" i="2"/>
  <c r="H117" i="2"/>
  <c r="G117" i="2"/>
  <c r="F117" i="2"/>
  <c r="P116" i="2"/>
  <c r="AH116" i="2" s="1"/>
  <c r="K94" i="2"/>
  <c r="J94" i="2"/>
  <c r="I94" i="2"/>
  <c r="H94" i="2"/>
  <c r="G94" i="2"/>
  <c r="F94" i="2"/>
  <c r="P93" i="2"/>
  <c r="AH93" i="2" s="1"/>
  <c r="I71" i="2"/>
  <c r="H71" i="2"/>
  <c r="G71" i="2"/>
  <c r="F71" i="2"/>
  <c r="P70" i="2"/>
  <c r="AH70" i="2" s="1"/>
  <c r="AH47" i="2"/>
  <c r="P47" i="2"/>
  <c r="L25" i="2"/>
  <c r="K25" i="2"/>
  <c r="J25" i="2"/>
  <c r="I25" i="2"/>
  <c r="H25" i="2"/>
  <c r="G25" i="2"/>
  <c r="F25" i="2"/>
  <c r="P24" i="2"/>
  <c r="AH24" i="2" s="1"/>
  <c r="P22" i="2"/>
  <c r="E22" i="2"/>
  <c r="E45" i="2" s="1"/>
  <c r="P21" i="2"/>
  <c r="E21" i="2"/>
  <c r="E44" i="2" s="1"/>
  <c r="P20" i="2"/>
  <c r="E20" i="2"/>
  <c r="E43" i="2" s="1"/>
  <c r="P19" i="2"/>
  <c r="E19" i="2"/>
  <c r="E42" i="2" s="1"/>
  <c r="P18" i="2"/>
  <c r="E18" i="2"/>
  <c r="E41" i="2" s="1"/>
  <c r="P17" i="2"/>
  <c r="E17" i="2"/>
  <c r="E40" i="2" s="1"/>
  <c r="P16" i="2"/>
  <c r="E16" i="2"/>
  <c r="E39" i="2" s="1"/>
  <c r="P15" i="2"/>
  <c r="E15" i="2"/>
  <c r="E38" i="2" s="1"/>
  <c r="P14" i="2"/>
  <c r="E14" i="2"/>
  <c r="E37" i="2" s="1"/>
  <c r="P13" i="2"/>
  <c r="E13" i="2"/>
  <c r="E36" i="2" s="1"/>
  <c r="P12" i="2"/>
  <c r="E12" i="2"/>
  <c r="E35" i="2" s="1"/>
  <c r="P11" i="2"/>
  <c r="E11" i="2"/>
  <c r="E34" i="2" s="1"/>
  <c r="P10" i="2"/>
  <c r="E10" i="2"/>
  <c r="E33" i="2" s="1"/>
  <c r="P9" i="2"/>
  <c r="E9" i="2"/>
  <c r="E32" i="2" s="1"/>
  <c r="P8" i="2"/>
  <c r="E8" i="2"/>
  <c r="E31" i="2" s="1"/>
  <c r="P7" i="2"/>
  <c r="E7" i="2"/>
  <c r="E30" i="2" s="1"/>
  <c r="P6" i="2"/>
  <c r="E6" i="2"/>
  <c r="E29" i="2" s="1"/>
  <c r="P5" i="2"/>
  <c r="E5" i="2"/>
  <c r="E28" i="2" s="1"/>
  <c r="P4" i="2"/>
  <c r="E4" i="2"/>
  <c r="E27" i="2" s="1"/>
  <c r="E26" i="2"/>
  <c r="L2" i="2"/>
  <c r="J2" i="2"/>
  <c r="AH1" i="2"/>
  <c r="C18" i="17"/>
  <c r="C12" i="17"/>
  <c r="C7" i="17"/>
  <c r="C21" i="17"/>
  <c r="C16" i="17"/>
  <c r="C11" i="17"/>
  <c r="C2" i="17"/>
  <c r="C15" i="17"/>
  <c r="C6" i="17"/>
  <c r="C20" i="17"/>
  <c r="C10" i="17"/>
  <c r="C19" i="17"/>
  <c r="C14" i="17"/>
  <c r="C9" i="17"/>
  <c r="C13" i="17"/>
  <c r="C4" i="17"/>
  <c r="C5" i="17"/>
  <c r="C3" i="17"/>
  <c r="C17" i="17"/>
  <c r="C8" i="17"/>
  <c r="BA32" i="3" l="1"/>
  <c r="BA31" i="3"/>
  <c r="BH26" i="3"/>
  <c r="BH22" i="3"/>
  <c r="BH18" i="3"/>
  <c r="BH9" i="3"/>
  <c r="BA8" i="3"/>
  <c r="AN51" i="3"/>
  <c r="AN50" i="3"/>
  <c r="AN49" i="3"/>
  <c r="AN48" i="3"/>
  <c r="AN47" i="3"/>
  <c r="AN46" i="3"/>
  <c r="AU44" i="3"/>
  <c r="AN43" i="3"/>
  <c r="AN45" i="3"/>
  <c r="AN38" i="3"/>
  <c r="AN37" i="3"/>
  <c r="AN34" i="3"/>
  <c r="AU33" i="3"/>
  <c r="AN26" i="3"/>
  <c r="AU23" i="3"/>
  <c r="AN22" i="3"/>
  <c r="AU19" i="3"/>
  <c r="AU6" i="3"/>
  <c r="AU10" i="3"/>
  <c r="AA27" i="3"/>
  <c r="AH24" i="3"/>
  <c r="AU14" i="3"/>
  <c r="AH50" i="3"/>
  <c r="AA49" i="3"/>
  <c r="AH48" i="3"/>
  <c r="AA47" i="3"/>
  <c r="AA45" i="3"/>
  <c r="AA44" i="3"/>
  <c r="AA42" i="3"/>
  <c r="AA38" i="3"/>
  <c r="AH35" i="3"/>
  <c r="AA31" i="3"/>
  <c r="AH20" i="3"/>
  <c r="AA23" i="3"/>
  <c r="AH15" i="3"/>
  <c r="AH11" i="3"/>
  <c r="AH10" i="3"/>
  <c r="AH7" i="3"/>
  <c r="AH6" i="3"/>
  <c r="N39" i="3"/>
  <c r="N30" i="3"/>
  <c r="U32" i="3"/>
  <c r="N20" i="3"/>
  <c r="U25" i="3"/>
  <c r="U21" i="3"/>
  <c r="U24" i="3"/>
  <c r="U12" i="3"/>
  <c r="U7" i="3"/>
  <c r="U11" i="3"/>
  <c r="N3" i="16"/>
  <c r="E63" i="2"/>
  <c r="P40" i="2"/>
  <c r="E51" i="2"/>
  <c r="P28" i="2"/>
  <c r="P33" i="2"/>
  <c r="E56" i="2"/>
  <c r="P37" i="2"/>
  <c r="E60" i="2"/>
  <c r="P45" i="2"/>
  <c r="E68" i="2"/>
  <c r="E55" i="2"/>
  <c r="P32" i="2"/>
  <c r="P29" i="2"/>
  <c r="E52" i="2"/>
  <c r="P41" i="2"/>
  <c r="E64" i="2"/>
  <c r="E53" i="2"/>
  <c r="P30" i="2"/>
  <c r="P44" i="2"/>
  <c r="E67" i="2"/>
  <c r="E61" i="2"/>
  <c r="P38" i="2"/>
  <c r="P36" i="2"/>
  <c r="E59" i="2"/>
  <c r="E57" i="2"/>
  <c r="P34" i="2"/>
  <c r="P31" i="2"/>
  <c r="E54" i="2"/>
  <c r="P35" i="2"/>
  <c r="E58" i="2"/>
  <c r="P43" i="2"/>
  <c r="E66" i="2"/>
  <c r="E49" i="2"/>
  <c r="P26" i="2"/>
  <c r="P42" i="2"/>
  <c r="E65" i="2"/>
  <c r="P27" i="2"/>
  <c r="E50" i="2"/>
  <c r="P39" i="2"/>
  <c r="E62" i="2"/>
  <c r="H830" i="2"/>
  <c r="K784" i="2"/>
  <c r="Q32" i="9"/>
  <c r="I32" i="9" s="1"/>
  <c r="P32" i="9"/>
  <c r="H32" i="9" s="1"/>
  <c r="O32" i="9"/>
  <c r="G32" i="9" s="1"/>
  <c r="N32" i="9"/>
  <c r="F32" i="9" s="1"/>
  <c r="I715" i="2" s="1"/>
  <c r="M32" i="9"/>
  <c r="E32" i="9" s="1"/>
  <c r="L32" i="9"/>
  <c r="D32" i="9" s="1"/>
  <c r="G715" i="2" s="1"/>
  <c r="C32" i="9"/>
  <c r="Q28" i="9"/>
  <c r="I28" i="9" s="1"/>
  <c r="P28" i="9"/>
  <c r="H28" i="9" s="1"/>
  <c r="O28" i="9"/>
  <c r="G28" i="9" s="1"/>
  <c r="N28" i="9"/>
  <c r="F28" i="9" s="1"/>
  <c r="I623" i="2" s="1"/>
  <c r="M28" i="9"/>
  <c r="E28" i="9" s="1"/>
  <c r="L28" i="9"/>
  <c r="D28" i="9" s="1"/>
  <c r="G623" i="2" s="1"/>
  <c r="C28" i="9"/>
  <c r="P1" i="9"/>
  <c r="H1" i="9" s="1"/>
  <c r="N1" i="9"/>
  <c r="F1" i="9" s="1"/>
  <c r="I2" i="2" s="1"/>
  <c r="M1" i="9"/>
  <c r="E1" i="9" s="1"/>
  <c r="L1" i="9"/>
  <c r="D1" i="9" s="1"/>
  <c r="G2" i="2" s="1"/>
  <c r="C1" i="9"/>
  <c r="E22" i="9"/>
  <c r="C22" i="9"/>
  <c r="A23" i="9"/>
  <c r="F22" i="9"/>
  <c r="I485" i="2" s="1"/>
  <c r="Q24" i="9"/>
  <c r="I24" i="9" s="1"/>
  <c r="P24" i="9"/>
  <c r="H24" i="9" s="1"/>
  <c r="O24" i="9"/>
  <c r="G24" i="9" s="1"/>
  <c r="N24" i="9"/>
  <c r="F24" i="9" s="1"/>
  <c r="I531" i="2" s="1"/>
  <c r="M24" i="9"/>
  <c r="E24" i="9" s="1"/>
  <c r="L24" i="9"/>
  <c r="D24" i="9" s="1"/>
  <c r="G531" i="2" s="1"/>
  <c r="C24" i="9"/>
  <c r="L3" i="9"/>
  <c r="D3" i="9" s="1"/>
  <c r="G48" i="2" s="1"/>
  <c r="C3" i="9"/>
  <c r="P3" i="9"/>
  <c r="H3" i="9" s="1"/>
  <c r="O3" i="9"/>
  <c r="G3" i="9" s="1"/>
  <c r="N3" i="9"/>
  <c r="F3" i="9" s="1"/>
  <c r="I48" i="2" s="1"/>
  <c r="M3" i="9"/>
  <c r="E3" i="9" s="1"/>
  <c r="H4" i="9"/>
  <c r="Q36" i="9"/>
  <c r="I36" i="9" s="1"/>
  <c r="P36" i="9"/>
  <c r="H36" i="9" s="1"/>
  <c r="O36" i="9"/>
  <c r="G36" i="9" s="1"/>
  <c r="N36" i="9"/>
  <c r="F36" i="9" s="1"/>
  <c r="I807" i="2" s="1"/>
  <c r="M36" i="9"/>
  <c r="E36" i="9" s="1"/>
  <c r="L36" i="9"/>
  <c r="D36" i="9" s="1"/>
  <c r="G807" i="2" s="1"/>
  <c r="C36" i="9"/>
  <c r="Q3" i="9"/>
  <c r="I3" i="9" s="1"/>
  <c r="E23" i="9"/>
  <c r="O4" i="9"/>
  <c r="G4" i="9" s="1"/>
  <c r="Q5" i="9"/>
  <c r="I5" i="9" s="1"/>
  <c r="O8" i="9"/>
  <c r="G8" i="9" s="1"/>
  <c r="Q9" i="9"/>
  <c r="I9" i="9" s="1"/>
  <c r="O12" i="9"/>
  <c r="G12" i="9" s="1"/>
  <c r="Q13" i="9"/>
  <c r="I13" i="9" s="1"/>
  <c r="O16" i="9"/>
  <c r="G16" i="9" s="1"/>
  <c r="Q17" i="9"/>
  <c r="I17" i="9" s="1"/>
  <c r="O20" i="9"/>
  <c r="G20" i="9" s="1"/>
  <c r="P21" i="9"/>
  <c r="H21" i="9" s="1"/>
  <c r="Q22" i="9"/>
  <c r="I22" i="9" s="1"/>
  <c r="N25" i="9"/>
  <c r="F25" i="9" s="1"/>
  <c r="I554" i="2" s="1"/>
  <c r="P26" i="9"/>
  <c r="H26" i="9" s="1"/>
  <c r="N29" i="9"/>
  <c r="F29" i="9" s="1"/>
  <c r="I646" i="2" s="1"/>
  <c r="P30" i="9"/>
  <c r="H30" i="9" s="1"/>
  <c r="N33" i="9"/>
  <c r="F33" i="9" s="1"/>
  <c r="I738" i="2" s="1"/>
  <c r="P34" i="9"/>
  <c r="H34" i="9" s="1"/>
  <c r="N37" i="9"/>
  <c r="F37" i="9" s="1"/>
  <c r="I830" i="2" s="1"/>
  <c r="P38" i="9"/>
  <c r="H38" i="9" s="1"/>
  <c r="P12" i="9"/>
  <c r="H12" i="9" s="1"/>
  <c r="P16" i="9"/>
  <c r="H16" i="9" s="1"/>
  <c r="P20" i="9"/>
  <c r="H20" i="9" s="1"/>
  <c r="Q21" i="9"/>
  <c r="I21" i="9" s="1"/>
  <c r="O25" i="9"/>
  <c r="G25" i="9" s="1"/>
  <c r="Q26" i="9"/>
  <c r="I26" i="9" s="1"/>
  <c r="O29" i="9"/>
  <c r="G29" i="9" s="1"/>
  <c r="Q30" i="9"/>
  <c r="I30" i="9" s="1"/>
  <c r="O33" i="9"/>
  <c r="G33" i="9" s="1"/>
  <c r="Q34" i="9"/>
  <c r="I34" i="9" s="1"/>
  <c r="O37" i="9"/>
  <c r="G37" i="9" s="1"/>
  <c r="Q38" i="9"/>
  <c r="I38" i="9" s="1"/>
  <c r="Q4" i="9"/>
  <c r="I4" i="9" s="1"/>
  <c r="Q8" i="9"/>
  <c r="I8" i="9" s="1"/>
  <c r="Q12" i="9"/>
  <c r="I12" i="9" s="1"/>
  <c r="Q16" i="9"/>
  <c r="I16" i="9" s="1"/>
  <c r="Q20" i="9"/>
  <c r="I20" i="9" s="1"/>
  <c r="C23" i="9"/>
  <c r="L23" i="9"/>
  <c r="D23" i="9" s="1"/>
  <c r="G508" i="2" s="1"/>
  <c r="P25" i="9"/>
  <c r="H25" i="9" s="1"/>
  <c r="C27" i="9"/>
  <c r="L27" i="9"/>
  <c r="D27" i="9" s="1"/>
  <c r="G600" i="2" s="1"/>
  <c r="P29" i="9"/>
  <c r="H29" i="9" s="1"/>
  <c r="C31" i="9"/>
  <c r="L31" i="9"/>
  <c r="D31" i="9" s="1"/>
  <c r="G692" i="2" s="1"/>
  <c r="P33" i="9"/>
  <c r="H33" i="9" s="1"/>
  <c r="C35" i="9"/>
  <c r="L35" i="9"/>
  <c r="D35" i="9" s="1"/>
  <c r="G784" i="2" s="1"/>
  <c r="P37" i="9"/>
  <c r="H37" i="9" s="1"/>
  <c r="C21" i="9"/>
  <c r="L21" i="9"/>
  <c r="D21" i="9" s="1"/>
  <c r="G462" i="2" s="1"/>
  <c r="C26" i="9"/>
  <c r="L26" i="9"/>
  <c r="D26" i="9" s="1"/>
  <c r="G577" i="2" s="1"/>
  <c r="C30" i="9"/>
  <c r="L30" i="9"/>
  <c r="D30" i="9" s="1"/>
  <c r="G669" i="2" s="1"/>
  <c r="C34" i="9"/>
  <c r="L34" i="9"/>
  <c r="D34" i="9" s="1"/>
  <c r="G761" i="2" s="1"/>
  <c r="C38" i="9"/>
  <c r="L38" i="9"/>
  <c r="D38" i="9" s="1"/>
  <c r="G853" i="2" s="1"/>
  <c r="M21" i="9"/>
  <c r="E21" i="9" s="1"/>
  <c r="M26" i="9"/>
  <c r="E26" i="9" s="1"/>
  <c r="M30" i="9"/>
  <c r="E30" i="9" s="1"/>
  <c r="M34" i="9"/>
  <c r="E34" i="9" s="1"/>
  <c r="M38" i="9"/>
  <c r="E38" i="9" s="1"/>
  <c r="C25" i="9"/>
  <c r="C29" i="9"/>
  <c r="C33" i="9"/>
  <c r="C37" i="9"/>
  <c r="M1599" i="20"/>
  <c r="U9" i="3"/>
  <c r="N9" i="3"/>
  <c r="BH7" i="3"/>
  <c r="BA7" i="3"/>
  <c r="U18" i="3"/>
  <c r="N18" i="3"/>
  <c r="BU18" i="3"/>
  <c r="BN18" i="3"/>
  <c r="BH19" i="3"/>
  <c r="BA19" i="3"/>
  <c r="AU20" i="3"/>
  <c r="AN20" i="3"/>
  <c r="AH21" i="3"/>
  <c r="AA21" i="3"/>
  <c r="U22" i="3"/>
  <c r="N22" i="3"/>
  <c r="BU22" i="3"/>
  <c r="BN22" i="3"/>
  <c r="BH23" i="3"/>
  <c r="BA23" i="3"/>
  <c r="AU24" i="3"/>
  <c r="AN24" i="3"/>
  <c r="AH25" i="3"/>
  <c r="AA25" i="3"/>
  <c r="U26" i="3"/>
  <c r="N26" i="3"/>
  <c r="BU26" i="3"/>
  <c r="BN26" i="3"/>
  <c r="BH27" i="3"/>
  <c r="BA27" i="3"/>
  <c r="M1602" i="20"/>
  <c r="M1608" i="20"/>
  <c r="BU10" i="3"/>
  <c r="BN10" i="3"/>
  <c r="M1596" i="20"/>
  <c r="BF58" i="3"/>
  <c r="BI7" i="3"/>
  <c r="BS61" i="3"/>
  <c r="BV10" i="3"/>
  <c r="AN61" i="3"/>
  <c r="AU61" i="3"/>
  <c r="B30" i="12"/>
  <c r="M1607" i="20"/>
  <c r="M1610" i="20"/>
  <c r="AU8" i="3"/>
  <c r="AN8" i="3"/>
  <c r="BH11" i="3"/>
  <c r="BA11" i="3"/>
  <c r="AU12" i="3"/>
  <c r="AN12" i="3"/>
  <c r="AH13" i="3"/>
  <c r="AA13" i="3"/>
  <c r="U14" i="3"/>
  <c r="N14" i="3"/>
  <c r="AF65" i="3"/>
  <c r="M1595" i="20"/>
  <c r="M1598" i="20"/>
  <c r="M1604" i="20"/>
  <c r="BA6" i="3"/>
  <c r="AS59" i="3"/>
  <c r="AV8" i="3"/>
  <c r="BN9" i="3"/>
  <c r="BF62" i="3"/>
  <c r="BI11" i="3"/>
  <c r="AS63" i="3"/>
  <c r="AV12" i="3"/>
  <c r="AF64" i="3"/>
  <c r="AI13" i="3"/>
  <c r="S65" i="3"/>
  <c r="V14" i="3"/>
  <c r="BS65" i="3"/>
  <c r="BV14" i="3"/>
  <c r="BF66" i="3"/>
  <c r="BI15" i="3"/>
  <c r="U6" i="3"/>
  <c r="N6" i="3"/>
  <c r="AI6" i="3"/>
  <c r="AH9" i="3"/>
  <c r="AA9" i="3"/>
  <c r="AV9" i="3"/>
  <c r="AF69" i="3"/>
  <c r="AI18" i="3"/>
  <c r="S70" i="3"/>
  <c r="V19" i="3"/>
  <c r="BS70" i="3"/>
  <c r="BV19" i="3"/>
  <c r="BF71" i="3"/>
  <c r="BI20" i="3"/>
  <c r="AS72" i="3"/>
  <c r="AV21" i="3"/>
  <c r="AF73" i="3"/>
  <c r="AI22" i="3"/>
  <c r="S74" i="3"/>
  <c r="V23" i="3"/>
  <c r="BS74" i="3"/>
  <c r="BV23" i="3"/>
  <c r="BF75" i="3"/>
  <c r="BI24" i="3"/>
  <c r="AS76" i="3"/>
  <c r="AV25" i="3"/>
  <c r="AF77" i="3"/>
  <c r="AI26" i="3"/>
  <c r="S78" i="3"/>
  <c r="V27" i="3"/>
  <c r="BS78" i="3"/>
  <c r="BV27" i="3"/>
  <c r="BN62" i="3"/>
  <c r="BU62" i="3"/>
  <c r="BU63" i="3"/>
  <c r="BN63" i="3"/>
  <c r="B29" i="12"/>
  <c r="M1603" i="20"/>
  <c r="M1606" i="20"/>
  <c r="M1612" i="20"/>
  <c r="S57" i="3"/>
  <c r="V6" i="3"/>
  <c r="AN7" i="3"/>
  <c r="AF60" i="3"/>
  <c r="AI9" i="3"/>
  <c r="BA10" i="3"/>
  <c r="BN64" i="3"/>
  <c r="BU64" i="3"/>
  <c r="M1594" i="20"/>
  <c r="M1600" i="20"/>
  <c r="BU6" i="3"/>
  <c r="BN6" i="3"/>
  <c r="V7" i="3"/>
  <c r="U10" i="3"/>
  <c r="N10" i="3"/>
  <c r="AI10" i="3"/>
  <c r="M1611" i="20"/>
  <c r="BS57" i="3"/>
  <c r="BV6" i="3"/>
  <c r="AA8" i="3"/>
  <c r="V10" i="3"/>
  <c r="S61" i="3"/>
  <c r="AN11" i="3"/>
  <c r="BS62" i="3"/>
  <c r="BV11" i="3"/>
  <c r="AH12" i="3"/>
  <c r="AA12" i="3"/>
  <c r="BF63" i="3"/>
  <c r="BI12" i="3"/>
  <c r="U13" i="3"/>
  <c r="N13" i="3"/>
  <c r="AS64" i="3"/>
  <c r="AV13" i="3"/>
  <c r="BU13" i="3"/>
  <c r="BN13" i="3"/>
  <c r="BH14" i="3"/>
  <c r="BA14" i="3"/>
  <c r="AU15" i="3"/>
  <c r="AN15" i="3"/>
  <c r="BN14" i="3"/>
  <c r="BA15" i="3"/>
  <c r="AA18" i="3"/>
  <c r="N19" i="3"/>
  <c r="BN19" i="3"/>
  <c r="BA20" i="3"/>
  <c r="AN21" i="3"/>
  <c r="AA22" i="3"/>
  <c r="N23" i="3"/>
  <c r="BN23" i="3"/>
  <c r="BA24" i="3"/>
  <c r="AN25" i="3"/>
  <c r="AA26" i="3"/>
  <c r="N27" i="3"/>
  <c r="BN27" i="3"/>
  <c r="BH30" i="3"/>
  <c r="AU31" i="3"/>
  <c r="AH32" i="3"/>
  <c r="U33" i="3"/>
  <c r="BU33" i="3"/>
  <c r="BH34" i="3"/>
  <c r="AU35" i="3"/>
  <c r="AH36" i="3"/>
  <c r="U37" i="3"/>
  <c r="BU37" i="3"/>
  <c r="BH38" i="3"/>
  <c r="AU39" i="3"/>
  <c r="BH42" i="3"/>
  <c r="BH43" i="3"/>
  <c r="BH44" i="3"/>
  <c r="BH45" i="3"/>
  <c r="BH46" i="3"/>
  <c r="BH47" i="3"/>
  <c r="BH48" i="3"/>
  <c r="BH49" i="3"/>
  <c r="BH50" i="3"/>
  <c r="BH51" i="3"/>
  <c r="BH57" i="3"/>
  <c r="AU58" i="3"/>
  <c r="AH59" i="3"/>
  <c r="U60" i="3"/>
  <c r="BH60" i="3"/>
  <c r="AH61" i="3"/>
  <c r="BH63" i="3"/>
  <c r="AH66" i="3"/>
  <c r="AA66" i="3"/>
  <c r="AH69" i="3"/>
  <c r="AA69" i="3"/>
  <c r="AU72" i="3"/>
  <c r="AN72" i="3"/>
  <c r="BH75" i="3"/>
  <c r="BA75" i="3"/>
  <c r="BU78" i="3"/>
  <c r="BN78" i="3"/>
  <c r="S82" i="3"/>
  <c r="U84" i="3"/>
  <c r="N84" i="3"/>
  <c r="AF85" i="3"/>
  <c r="AH87" i="3"/>
  <c r="AA87" i="3"/>
  <c r="AS88" i="3"/>
  <c r="AU90" i="3"/>
  <c r="AN90" i="3"/>
  <c r="V15" i="3"/>
  <c r="BV15" i="3"/>
  <c r="AV18" i="3"/>
  <c r="AI19" i="3"/>
  <c r="V20" i="3"/>
  <c r="BV20" i="3"/>
  <c r="BI21" i="3"/>
  <c r="AV22" i="3"/>
  <c r="AI23" i="3"/>
  <c r="V24" i="3"/>
  <c r="BV24" i="3"/>
  <c r="BI25" i="3"/>
  <c r="AV26" i="3"/>
  <c r="AI27" i="3"/>
  <c r="U70" i="3"/>
  <c r="N70" i="3"/>
  <c r="AH73" i="3"/>
  <c r="AA73" i="3"/>
  <c r="AU76" i="3"/>
  <c r="AN76" i="3"/>
  <c r="BH81" i="3"/>
  <c r="BA81" i="3"/>
  <c r="BS82" i="3"/>
  <c r="BU84" i="3"/>
  <c r="BN84" i="3"/>
  <c r="S86" i="3"/>
  <c r="U88" i="3"/>
  <c r="N88" i="3"/>
  <c r="AF89" i="3"/>
  <c r="AN32" i="3"/>
  <c r="AA33" i="3"/>
  <c r="N34" i="3"/>
  <c r="BN34" i="3"/>
  <c r="BA35" i="3"/>
  <c r="AN36" i="3"/>
  <c r="AA37" i="3"/>
  <c r="N38" i="3"/>
  <c r="BN38" i="3"/>
  <c r="BA39" i="3"/>
  <c r="N42" i="3"/>
  <c r="N43" i="3"/>
  <c r="N44" i="3"/>
  <c r="AV44" i="3"/>
  <c r="N45" i="3"/>
  <c r="AV45" i="3"/>
  <c r="N46" i="3"/>
  <c r="AV46" i="3"/>
  <c r="N47" i="3"/>
  <c r="AV47" i="3"/>
  <c r="N48" i="3"/>
  <c r="AV48" i="3"/>
  <c r="N49" i="3"/>
  <c r="AV49" i="3"/>
  <c r="N50" i="3"/>
  <c r="AV50" i="3"/>
  <c r="N51" i="3"/>
  <c r="AV51" i="3"/>
  <c r="N57" i="3"/>
  <c r="BN57" i="3"/>
  <c r="BA58" i="3"/>
  <c r="AN59" i="3"/>
  <c r="AA60" i="3"/>
  <c r="AU60" i="3"/>
  <c r="BN60" i="3"/>
  <c r="AU65" i="3"/>
  <c r="AN65" i="3"/>
  <c r="S101" i="3"/>
  <c r="B31" i="12"/>
  <c r="AU62" i="3"/>
  <c r="U63" i="3"/>
  <c r="N63" i="3"/>
  <c r="BU66" i="3"/>
  <c r="BU70" i="3"/>
  <c r="BN70" i="3"/>
  <c r="U74" i="3"/>
  <c r="N74" i="3"/>
  <c r="AH77" i="3"/>
  <c r="AA77" i="3"/>
  <c r="AU82" i="3"/>
  <c r="AN82" i="3"/>
  <c r="BF83" i="3"/>
  <c r="BH85" i="3"/>
  <c r="BA85" i="3"/>
  <c r="BS86" i="3"/>
  <c r="BU88" i="3"/>
  <c r="BN88" i="3"/>
  <c r="S90" i="3"/>
  <c r="M1597" i="20"/>
  <c r="M1601" i="20"/>
  <c r="M1605" i="20"/>
  <c r="M1609" i="20"/>
  <c r="M1613" i="20"/>
  <c r="AI30" i="3"/>
  <c r="AV33" i="3"/>
  <c r="BI36" i="3"/>
  <c r="BV39" i="3"/>
  <c r="AI42" i="3"/>
  <c r="AI43" i="3"/>
  <c r="AI44" i="3"/>
  <c r="AI45" i="3"/>
  <c r="AI46" i="3"/>
  <c r="AI47" i="3"/>
  <c r="AI48" i="3"/>
  <c r="AI49" i="3"/>
  <c r="AI50" i="3"/>
  <c r="AI51" i="3"/>
  <c r="BS60" i="3"/>
  <c r="AN94" i="3"/>
  <c r="AN96" i="3"/>
  <c r="BI6" i="3"/>
  <c r="AV7" i="3"/>
  <c r="AI8" i="3"/>
  <c r="V9" i="3"/>
  <c r="BI10" i="3"/>
  <c r="AV11" i="3"/>
  <c r="AI12" i="3"/>
  <c r="V13" i="3"/>
  <c r="BV13" i="3"/>
  <c r="BI14" i="3"/>
  <c r="AV15" i="3"/>
  <c r="V18" i="3"/>
  <c r="BV18" i="3"/>
  <c r="BI19" i="3"/>
  <c r="AV20" i="3"/>
  <c r="AI21" i="3"/>
  <c r="V22" i="3"/>
  <c r="BV22" i="3"/>
  <c r="BI23" i="3"/>
  <c r="AV24" i="3"/>
  <c r="AI25" i="3"/>
  <c r="V26" i="3"/>
  <c r="BV26" i="3"/>
  <c r="BI27" i="3"/>
  <c r="U62" i="3"/>
  <c r="U64" i="3"/>
  <c r="BH64" i="3"/>
  <c r="BA64" i="3"/>
  <c r="BH71" i="3"/>
  <c r="BA71" i="3"/>
  <c r="BU74" i="3"/>
  <c r="BN74" i="3"/>
  <c r="U78" i="3"/>
  <c r="N78" i="3"/>
  <c r="AH83" i="3"/>
  <c r="AA83" i="3"/>
  <c r="AU86" i="3"/>
  <c r="AN86" i="3"/>
  <c r="BH89" i="3"/>
  <c r="BA89" i="3"/>
  <c r="V51" i="3"/>
  <c r="BH61" i="3"/>
  <c r="AH62" i="3"/>
  <c r="AA62" i="3"/>
  <c r="U66" i="3"/>
  <c r="BH93" i="3"/>
  <c r="BH94" i="3"/>
  <c r="BH95" i="3"/>
  <c r="BH96" i="3"/>
  <c r="U97" i="3"/>
  <c r="U98" i="3"/>
  <c r="U99" i="3"/>
  <c r="U100" i="3"/>
  <c r="U101" i="3"/>
  <c r="U102" i="3"/>
  <c r="E31" i="23"/>
  <c r="E30" i="23"/>
  <c r="F29" i="23" s="1"/>
  <c r="A41" i="23"/>
  <c r="N69" i="3"/>
  <c r="BN69" i="3"/>
  <c r="BA70" i="3"/>
  <c r="AN71" i="3"/>
  <c r="AA72" i="3"/>
  <c r="N73" i="3"/>
  <c r="BN73" i="3"/>
  <c r="BA74" i="3"/>
  <c r="AN75" i="3"/>
  <c r="AA76" i="3"/>
  <c r="N77" i="3"/>
  <c r="BN77" i="3"/>
  <c r="BA78" i="3"/>
  <c r="AN81" i="3"/>
  <c r="AA82" i="3"/>
  <c r="N83" i="3"/>
  <c r="BN83" i="3"/>
  <c r="BA84" i="3"/>
  <c r="AN85" i="3"/>
  <c r="AA86" i="3"/>
  <c r="N87" i="3"/>
  <c r="BN87" i="3"/>
  <c r="BA88" i="3"/>
  <c r="AN89" i="3"/>
  <c r="AA90" i="3"/>
  <c r="BP96" i="3"/>
  <c r="D31" i="23"/>
  <c r="D38" i="23"/>
  <c r="E37" i="23" s="1"/>
  <c r="E47" i="23"/>
  <c r="F46" i="23" s="1"/>
  <c r="A40" i="23"/>
  <c r="E57" i="23"/>
  <c r="D48" i="23"/>
  <c r="A52" i="23"/>
  <c r="A51" i="23"/>
  <c r="E56" i="23"/>
  <c r="F55" i="23" s="1"/>
  <c r="D65" i="23"/>
  <c r="E64" i="23" s="1"/>
  <c r="L7" i="20"/>
  <c r="N5" i="20"/>
  <c r="L6" i="20"/>
  <c r="N6" i="20" s="1"/>
  <c r="C17" i="16"/>
  <c r="C12" i="16"/>
  <c r="I10" i="16"/>
  <c r="C16" i="16"/>
  <c r="F30" i="2"/>
  <c r="G36" i="2"/>
  <c r="C22" i="16"/>
  <c r="L26" i="2"/>
  <c r="K27" i="2"/>
  <c r="L38" i="2"/>
  <c r="F39" i="2"/>
  <c r="F44" i="2"/>
  <c r="I17" i="16"/>
  <c r="L33" i="2"/>
  <c r="I23" i="16"/>
  <c r="F41" i="2"/>
  <c r="K33" i="2"/>
  <c r="E43" i="23"/>
  <c r="C25" i="16"/>
  <c r="G30" i="2"/>
  <c r="I19" i="16"/>
  <c r="D35" i="23"/>
  <c r="G29" i="2"/>
  <c r="C20" i="16"/>
  <c r="I14" i="16"/>
  <c r="G39" i="2"/>
  <c r="G40" i="2"/>
  <c r="K43" i="2"/>
  <c r="K40" i="2"/>
  <c r="G44" i="2"/>
  <c r="K28" i="2"/>
  <c r="G32" i="2"/>
  <c r="G31" i="2"/>
  <c r="F26" i="2"/>
  <c r="L39" i="2"/>
  <c r="L36" i="2"/>
  <c r="I25" i="16"/>
  <c r="K29" i="2"/>
  <c r="C9" i="16"/>
  <c r="D32" i="23"/>
  <c r="C15" i="16"/>
  <c r="I15" i="16"/>
  <c r="I13" i="16"/>
  <c r="G26" i="2"/>
  <c r="F29" i="2"/>
  <c r="I24" i="16"/>
  <c r="K36" i="2"/>
  <c r="L32" i="2"/>
  <c r="F32" i="2"/>
  <c r="G28" i="2"/>
  <c r="F34" i="2"/>
  <c r="K37" i="2"/>
  <c r="E34" i="23"/>
  <c r="L30" i="2"/>
  <c r="I16" i="16"/>
  <c r="C13" i="16"/>
  <c r="K26" i="2"/>
  <c r="I11" i="16"/>
  <c r="F31" i="2"/>
  <c r="K31" i="2"/>
  <c r="L31" i="2"/>
  <c r="I7" i="16"/>
  <c r="K38" i="2"/>
  <c r="F27" i="2"/>
  <c r="C7" i="16"/>
  <c r="I20" i="16"/>
  <c r="L27" i="2"/>
  <c r="K45" i="2"/>
  <c r="K39" i="2"/>
  <c r="I18" i="16"/>
  <c r="C18" i="16"/>
  <c r="G38" i="2"/>
  <c r="E33" i="23"/>
  <c r="C11" i="16"/>
  <c r="L43" i="2"/>
  <c r="F40" i="2"/>
  <c r="K42" i="2"/>
  <c r="D43" i="23"/>
  <c r="I21" i="16"/>
  <c r="K44" i="2"/>
  <c r="L34" i="2"/>
  <c r="F45" i="2"/>
  <c r="L40" i="2"/>
  <c r="C21" i="16"/>
  <c r="E35" i="23"/>
  <c r="K41" i="2"/>
  <c r="G37" i="2"/>
  <c r="K30" i="2"/>
  <c r="C14" i="16"/>
  <c r="G27" i="2"/>
  <c r="F28" i="2"/>
  <c r="C10" i="16"/>
  <c r="F43" i="2"/>
  <c r="I22" i="16"/>
  <c r="G43" i="2"/>
  <c r="F37" i="2"/>
  <c r="I12" i="16"/>
  <c r="E32" i="23"/>
  <c r="K32" i="2"/>
  <c r="G35" i="2"/>
  <c r="F33" i="2"/>
  <c r="K35" i="2"/>
  <c r="G34" i="2"/>
  <c r="L45" i="2"/>
  <c r="F36" i="2"/>
  <c r="L44" i="2"/>
  <c r="F35" i="2"/>
  <c r="G45" i="2"/>
  <c r="C23" i="16"/>
  <c r="F38" i="2"/>
  <c r="L37" i="2"/>
  <c r="L29" i="2"/>
  <c r="L35" i="2"/>
  <c r="C24" i="16"/>
  <c r="I9" i="16"/>
  <c r="L42" i="2"/>
  <c r="L41" i="2"/>
  <c r="F42" i="2"/>
  <c r="C19" i="16"/>
  <c r="G33" i="2"/>
  <c r="G42" i="2"/>
  <c r="L28" i="2"/>
  <c r="K34" i="2"/>
  <c r="G41" i="2"/>
  <c r="I41" i="2" l="1"/>
  <c r="H41" i="2"/>
  <c r="J41" i="2"/>
  <c r="I33" i="2"/>
  <c r="H33" i="2"/>
  <c r="J33" i="2"/>
  <c r="J42" i="2"/>
  <c r="I42" i="2"/>
  <c r="H42" i="2"/>
  <c r="J34" i="2"/>
  <c r="I34" i="2"/>
  <c r="H34" i="2"/>
  <c r="J26" i="2"/>
  <c r="I26" i="2"/>
  <c r="H26" i="2"/>
  <c r="M40" i="2"/>
  <c r="M32" i="2"/>
  <c r="N32" i="2" s="1"/>
  <c r="M41" i="2"/>
  <c r="M33" i="2"/>
  <c r="N33" i="2" s="1"/>
  <c r="I39" i="2"/>
  <c r="J39" i="2"/>
  <c r="H39" i="2"/>
  <c r="I31" i="2"/>
  <c r="H31" i="2"/>
  <c r="J31" i="2"/>
  <c r="J40" i="2"/>
  <c r="I40" i="2"/>
  <c r="H40" i="2"/>
  <c r="J32" i="2"/>
  <c r="I32" i="2"/>
  <c r="H32" i="2"/>
  <c r="M38" i="2"/>
  <c r="M30" i="2"/>
  <c r="N30" i="2" s="1"/>
  <c r="M39" i="2"/>
  <c r="N39" i="2" s="1"/>
  <c r="M31" i="2"/>
  <c r="N31" i="2" s="1"/>
  <c r="I45" i="2"/>
  <c r="H45" i="2"/>
  <c r="J45" i="2"/>
  <c r="I37" i="2"/>
  <c r="H37" i="2"/>
  <c r="J37" i="2"/>
  <c r="I29" i="2"/>
  <c r="H29" i="2"/>
  <c r="J29" i="2"/>
  <c r="J38" i="2"/>
  <c r="I38" i="2"/>
  <c r="H38" i="2"/>
  <c r="J30" i="2"/>
  <c r="I30" i="2"/>
  <c r="H30" i="2"/>
  <c r="M44" i="2"/>
  <c r="N44" i="2" s="1"/>
  <c r="M36" i="2"/>
  <c r="M28" i="2"/>
  <c r="M45" i="2"/>
  <c r="N45" i="2" s="1"/>
  <c r="M37" i="2"/>
  <c r="M29" i="2"/>
  <c r="N29" i="2" s="1"/>
  <c r="I43" i="2"/>
  <c r="H43" i="2"/>
  <c r="J43" i="2"/>
  <c r="I35" i="2"/>
  <c r="J35" i="2"/>
  <c r="H35" i="2"/>
  <c r="I27" i="2"/>
  <c r="J27" i="2"/>
  <c r="H27" i="2"/>
  <c r="J44" i="2"/>
  <c r="I44" i="2"/>
  <c r="H44" i="2"/>
  <c r="J36" i="2"/>
  <c r="I36" i="2"/>
  <c r="H36" i="2"/>
  <c r="J28" i="2"/>
  <c r="I28" i="2"/>
  <c r="H28" i="2"/>
  <c r="M42" i="2"/>
  <c r="N42" i="2" s="1"/>
  <c r="M34" i="2"/>
  <c r="M26" i="2"/>
  <c r="N26" i="2" s="1"/>
  <c r="M43" i="2"/>
  <c r="N43" i="2" s="1"/>
  <c r="M35" i="2"/>
  <c r="M27" i="2"/>
  <c r="N27" i="2" s="1"/>
  <c r="F47" i="23"/>
  <c r="G46" i="23" s="1"/>
  <c r="E39" i="23"/>
  <c r="E38" i="23"/>
  <c r="F37" i="23" s="1"/>
  <c r="F646" i="2"/>
  <c r="H577" i="2"/>
  <c r="F784" i="2"/>
  <c r="J738" i="2"/>
  <c r="K255" i="2"/>
  <c r="K669" i="2"/>
  <c r="J347" i="2"/>
  <c r="H508" i="2"/>
  <c r="L48" i="2"/>
  <c r="L531" i="2"/>
  <c r="J715" i="2"/>
  <c r="P61" i="2"/>
  <c r="E84" i="2"/>
  <c r="P52" i="2"/>
  <c r="E75" i="2"/>
  <c r="P56" i="2"/>
  <c r="E79" i="2"/>
  <c r="E65" i="23"/>
  <c r="F64" i="23" s="1"/>
  <c r="E48" i="23"/>
  <c r="B36" i="12"/>
  <c r="F554" i="2"/>
  <c r="H462" i="2"/>
  <c r="F761" i="2"/>
  <c r="K738" i="2"/>
  <c r="F508" i="2"/>
  <c r="L669" i="2"/>
  <c r="L278" i="2"/>
  <c r="F807" i="2"/>
  <c r="F2" i="2"/>
  <c r="J623" i="2"/>
  <c r="K715" i="2"/>
  <c r="P67" i="2"/>
  <c r="E90" i="2"/>
  <c r="D66" i="23"/>
  <c r="B37" i="12"/>
  <c r="L439" i="2"/>
  <c r="J646" i="2"/>
  <c r="K577" i="2"/>
  <c r="J255" i="2"/>
  <c r="K71" i="2"/>
  <c r="F531" i="2"/>
  <c r="F23" i="9"/>
  <c r="I508" i="2" s="1"/>
  <c r="H23" i="9"/>
  <c r="K623" i="2"/>
  <c r="L715" i="2"/>
  <c r="P49" i="2"/>
  <c r="E72" i="2"/>
  <c r="P57" i="2"/>
  <c r="E80" i="2"/>
  <c r="N7" i="20"/>
  <c r="L8" i="20"/>
  <c r="F57" i="23"/>
  <c r="F56" i="23"/>
  <c r="G55" i="23" s="1"/>
  <c r="A61" i="23"/>
  <c r="F669" i="2"/>
  <c r="F692" i="2"/>
  <c r="L347" i="2"/>
  <c r="L577" i="2"/>
  <c r="K347" i="2"/>
  <c r="L186" i="2"/>
  <c r="H807" i="2"/>
  <c r="H48" i="2"/>
  <c r="J48" i="2"/>
  <c r="F485" i="2"/>
  <c r="H2" i="2"/>
  <c r="L623" i="2"/>
  <c r="P62" i="2"/>
  <c r="E85" i="2"/>
  <c r="P66" i="2"/>
  <c r="E89" i="2"/>
  <c r="P59" i="2"/>
  <c r="E82" i="2"/>
  <c r="P55" i="2"/>
  <c r="E78" i="2"/>
  <c r="P51" i="2"/>
  <c r="E74" i="2"/>
  <c r="D39" i="23"/>
  <c r="A50" i="23"/>
  <c r="K646" i="2"/>
  <c r="L255" i="2"/>
  <c r="J554" i="2"/>
  <c r="K853" i="2"/>
  <c r="L485" i="2"/>
  <c r="J163" i="2"/>
  <c r="K48" i="2"/>
  <c r="H531" i="2"/>
  <c r="H485" i="2"/>
  <c r="F715" i="2"/>
  <c r="P53" i="2"/>
  <c r="E76" i="2"/>
  <c r="P68" i="2"/>
  <c r="E91" i="2"/>
  <c r="A60" i="23"/>
  <c r="H853" i="2"/>
  <c r="F577" i="2"/>
  <c r="L163" i="2"/>
  <c r="L853" i="2"/>
  <c r="L462" i="2"/>
  <c r="K462" i="2"/>
  <c r="L94" i="2"/>
  <c r="J807" i="2"/>
  <c r="F48" i="2"/>
  <c r="K2" i="2"/>
  <c r="F623" i="2"/>
  <c r="I23" i="9"/>
  <c r="P50" i="2"/>
  <c r="E73" i="2"/>
  <c r="P58" i="2"/>
  <c r="E81" i="2"/>
  <c r="F30" i="23"/>
  <c r="G29" i="23" s="1"/>
  <c r="B38" i="12"/>
  <c r="F830" i="2"/>
  <c r="H761" i="2"/>
  <c r="K830" i="2"/>
  <c r="F600" i="2"/>
  <c r="L71" i="2"/>
  <c r="J830" i="2"/>
  <c r="K439" i="2"/>
  <c r="K761" i="2"/>
  <c r="J439" i="2"/>
  <c r="J71" i="2"/>
  <c r="K807" i="2"/>
  <c r="J531" i="2"/>
  <c r="H715" i="2"/>
  <c r="G23" i="9"/>
  <c r="P64" i="2"/>
  <c r="E87" i="2"/>
  <c r="P60" i="2"/>
  <c r="E83" i="2"/>
  <c r="P63" i="2"/>
  <c r="E86" i="2"/>
  <c r="A49" i="23"/>
  <c r="F738" i="2"/>
  <c r="H669" i="2"/>
  <c r="F853" i="2"/>
  <c r="F462" i="2"/>
  <c r="K554" i="2"/>
  <c r="L761" i="2"/>
  <c r="L370" i="2"/>
  <c r="L807" i="2"/>
  <c r="K531" i="2"/>
  <c r="H623" i="2"/>
  <c r="P65" i="2"/>
  <c r="E88" i="2"/>
  <c r="P54" i="2"/>
  <c r="E77" i="2"/>
  <c r="C32" i="16"/>
  <c r="D42" i="23"/>
  <c r="I6" i="16"/>
  <c r="J16" i="16"/>
  <c r="M25" i="16"/>
  <c r="I28" i="16"/>
  <c r="K14" i="16"/>
  <c r="D23" i="16"/>
  <c r="C26" i="16"/>
  <c r="L22" i="16"/>
  <c r="J11" i="16"/>
  <c r="I29" i="16"/>
  <c r="M14" i="16"/>
  <c r="D20" i="16"/>
  <c r="L18" i="16"/>
  <c r="M13" i="16"/>
  <c r="K12" i="16"/>
  <c r="M22" i="16"/>
  <c r="J20" i="16"/>
  <c r="K24" i="16"/>
  <c r="L16" i="16"/>
  <c r="C30" i="16"/>
  <c r="I34" i="16"/>
  <c r="M16" i="16"/>
  <c r="K13" i="16"/>
  <c r="L25" i="16"/>
  <c r="C28" i="16"/>
  <c r="D40" i="23"/>
  <c r="D22" i="16"/>
  <c r="I35" i="16"/>
  <c r="K19" i="16"/>
  <c r="D41" i="23"/>
  <c r="K23" i="16"/>
  <c r="C33" i="16"/>
  <c r="M7" i="16"/>
  <c r="I33" i="16"/>
  <c r="K10" i="16"/>
  <c r="I42" i="16"/>
  <c r="M17" i="16"/>
  <c r="C36" i="16"/>
  <c r="C40" i="16"/>
  <c r="D19" i="16"/>
  <c r="M18" i="16"/>
  <c r="K17" i="16"/>
  <c r="K18" i="16"/>
  <c r="C8" i="16"/>
  <c r="I8" i="16"/>
  <c r="D16" i="16"/>
  <c r="J25" i="16"/>
  <c r="M19" i="16"/>
  <c r="L19" i="16"/>
  <c r="L9" i="16"/>
  <c r="L15" i="16"/>
  <c r="D24" i="16"/>
  <c r="C6" i="16"/>
  <c r="M20" i="16"/>
  <c r="J13" i="16"/>
  <c r="L13" i="16"/>
  <c r="I37" i="16"/>
  <c r="L24" i="16"/>
  <c r="C39" i="16"/>
  <c r="C34" i="16"/>
  <c r="I31" i="16"/>
  <c r="J12" i="16"/>
  <c r="K11" i="16"/>
  <c r="D17" i="16"/>
  <c r="E40" i="23"/>
  <c r="J22" i="16"/>
  <c r="M23" i="16"/>
  <c r="M12" i="16"/>
  <c r="K15" i="16"/>
  <c r="I36" i="16"/>
  <c r="C41" i="16"/>
  <c r="D33" i="23"/>
  <c r="J10" i="16"/>
  <c r="L21" i="16"/>
  <c r="D12" i="16"/>
  <c r="K7" i="16"/>
  <c r="D21" i="16"/>
  <c r="L11" i="16"/>
  <c r="K20" i="16"/>
  <c r="D34" i="23"/>
  <c r="D10" i="16"/>
  <c r="I43" i="16"/>
  <c r="K21" i="16"/>
  <c r="C43" i="16"/>
  <c r="D52" i="23"/>
  <c r="L23" i="16"/>
  <c r="L20" i="16"/>
  <c r="E41" i="23"/>
  <c r="K9" i="16"/>
  <c r="J7" i="16"/>
  <c r="K22" i="16"/>
  <c r="K25" i="16"/>
  <c r="M15" i="16"/>
  <c r="D13" i="16"/>
  <c r="J19" i="16"/>
  <c r="J23" i="16"/>
  <c r="L17" i="16"/>
  <c r="D25" i="16"/>
  <c r="J21" i="16"/>
  <c r="D51" i="23"/>
  <c r="J15" i="16"/>
  <c r="J18" i="16"/>
  <c r="I39" i="16"/>
  <c r="C42" i="16"/>
  <c r="D18" i="16"/>
  <c r="K16" i="16"/>
  <c r="M24" i="16"/>
  <c r="C29" i="16"/>
  <c r="C38" i="16"/>
  <c r="C27" i="16"/>
  <c r="I38" i="16"/>
  <c r="C37" i="16"/>
  <c r="I26" i="16"/>
  <c r="L10" i="16"/>
  <c r="M9" i="16"/>
  <c r="M21" i="16"/>
  <c r="I41" i="16"/>
  <c r="D14" i="16"/>
  <c r="D9" i="16"/>
  <c r="J9" i="16"/>
  <c r="D15" i="16"/>
  <c r="D11" i="16"/>
  <c r="I30" i="16"/>
  <c r="C35" i="16"/>
  <c r="D7" i="16"/>
  <c r="M11" i="16"/>
  <c r="I40" i="16"/>
  <c r="L12" i="16"/>
  <c r="J17" i="16"/>
  <c r="M10" i="16"/>
  <c r="J14" i="16"/>
  <c r="J24" i="16"/>
  <c r="L7" i="16"/>
  <c r="C31" i="16"/>
  <c r="I27" i="16"/>
  <c r="E51" i="23"/>
  <c r="L14" i="16"/>
  <c r="I32" i="16"/>
  <c r="E42" i="23"/>
  <c r="E52" i="23"/>
  <c r="G25" i="16" l="1"/>
  <c r="F25" i="16"/>
  <c r="G18" i="16"/>
  <c r="E18" i="16" s="1"/>
  <c r="F18" i="16"/>
  <c r="G19" i="16"/>
  <c r="F19" i="16"/>
  <c r="E19" i="16" s="1"/>
  <c r="G7" i="16"/>
  <c r="F7" i="16"/>
  <c r="G13" i="16"/>
  <c r="F13" i="16"/>
  <c r="E13" i="16" s="1"/>
  <c r="G10" i="16"/>
  <c r="E10" i="16" s="1"/>
  <c r="F10" i="16"/>
  <c r="G20" i="16"/>
  <c r="E20" i="16" s="1"/>
  <c r="F20" i="16"/>
  <c r="F15" i="16"/>
  <c r="E15" i="16" s="1"/>
  <c r="G15" i="16"/>
  <c r="F23" i="16"/>
  <c r="G23" i="16"/>
  <c r="G21" i="16"/>
  <c r="F21" i="16"/>
  <c r="E21" i="16" s="1"/>
  <c r="G14" i="16"/>
  <c r="E14" i="16" s="1"/>
  <c r="F14" i="16"/>
  <c r="G17" i="16"/>
  <c r="F17" i="16"/>
  <c r="E17" i="16" s="1"/>
  <c r="G16" i="16"/>
  <c r="E16" i="16" s="1"/>
  <c r="F16" i="16"/>
  <c r="G22" i="16"/>
  <c r="F22" i="16"/>
  <c r="E22" i="16" s="1"/>
  <c r="G12" i="16"/>
  <c r="E12" i="16" s="1"/>
  <c r="F12" i="16"/>
  <c r="G11" i="16"/>
  <c r="F11" i="16"/>
  <c r="E11" i="16" s="1"/>
  <c r="G24" i="16"/>
  <c r="F24" i="16"/>
  <c r="G9" i="16"/>
  <c r="F9" i="16"/>
  <c r="E9" i="16" s="1"/>
  <c r="P77" i="2"/>
  <c r="E100" i="2"/>
  <c r="P86" i="2"/>
  <c r="E109" i="2"/>
  <c r="P78" i="2"/>
  <c r="E101" i="2"/>
  <c r="N8" i="20"/>
  <c r="L9" i="20"/>
  <c r="F48" i="23"/>
  <c r="N41" i="2"/>
  <c r="P81" i="2"/>
  <c r="E104" i="2"/>
  <c r="A69" i="23"/>
  <c r="F65" i="23"/>
  <c r="G64" i="23" s="1"/>
  <c r="G48" i="23"/>
  <c r="G47" i="23"/>
  <c r="H46" i="23" s="1"/>
  <c r="N34" i="2"/>
  <c r="P83" i="2"/>
  <c r="E106" i="2"/>
  <c r="E114" i="2"/>
  <c r="P91" i="2"/>
  <c r="P82" i="2"/>
  <c r="E105" i="2"/>
  <c r="P80" i="2"/>
  <c r="E103" i="2"/>
  <c r="K508" i="2"/>
  <c r="E66" i="23"/>
  <c r="P73" i="2"/>
  <c r="E96" i="2"/>
  <c r="P79" i="2"/>
  <c r="E102" i="2"/>
  <c r="P87" i="2"/>
  <c r="E110" i="2"/>
  <c r="P76" i="2"/>
  <c r="E99" i="2"/>
  <c r="P89" i="2"/>
  <c r="E112" i="2"/>
  <c r="P72" i="2"/>
  <c r="E95" i="2"/>
  <c r="P90" i="2"/>
  <c r="E113" i="2"/>
  <c r="N35" i="2"/>
  <c r="N37" i="2"/>
  <c r="L508" i="2"/>
  <c r="A59" i="23"/>
  <c r="A70" i="23"/>
  <c r="P75" i="2"/>
  <c r="E98" i="2"/>
  <c r="N38" i="2"/>
  <c r="P88" i="2"/>
  <c r="E111" i="2"/>
  <c r="A58" i="23"/>
  <c r="J508" i="2"/>
  <c r="F31" i="23"/>
  <c r="P74" i="2"/>
  <c r="E97" i="2"/>
  <c r="P85" i="2"/>
  <c r="E108" i="2"/>
  <c r="G57" i="23"/>
  <c r="G56" i="23"/>
  <c r="H55" i="23" s="1"/>
  <c r="F39" i="23"/>
  <c r="F38" i="23"/>
  <c r="G37" i="23" s="1"/>
  <c r="N28" i="2"/>
  <c r="N40" i="2"/>
  <c r="G30" i="23"/>
  <c r="H29" i="23" s="1"/>
  <c r="P84" i="2"/>
  <c r="E107" i="2"/>
  <c r="N36" i="2"/>
  <c r="K33" i="16"/>
  <c r="D31" i="16"/>
  <c r="K10" i="2"/>
  <c r="J41" i="16"/>
  <c r="L51" i="2"/>
  <c r="L21" i="2"/>
  <c r="M31" i="16"/>
  <c r="F61" i="2"/>
  <c r="K26" i="16"/>
  <c r="M6" i="16"/>
  <c r="K37" i="16"/>
  <c r="K39" i="16"/>
  <c r="G88" i="2"/>
  <c r="M35" i="16"/>
  <c r="D29" i="16"/>
  <c r="G20" i="2"/>
  <c r="J27" i="16"/>
  <c r="K11" i="2"/>
  <c r="K17" i="2"/>
  <c r="M34" i="16"/>
  <c r="L40" i="16"/>
  <c r="J29" i="16"/>
  <c r="D40" i="16"/>
  <c r="G12" i="2"/>
  <c r="G85" i="2"/>
  <c r="G4" i="2"/>
  <c r="J42" i="16"/>
  <c r="K28" i="16"/>
  <c r="L65" i="2"/>
  <c r="G84" i="2"/>
  <c r="K50" i="2"/>
  <c r="F86" i="2"/>
  <c r="F13" i="2"/>
  <c r="L32" i="16"/>
  <c r="M28" i="16"/>
  <c r="G62" i="2"/>
  <c r="K57" i="2"/>
  <c r="G79" i="2"/>
  <c r="G72" i="2"/>
  <c r="G81" i="2"/>
  <c r="G68" i="2"/>
  <c r="L55" i="2"/>
  <c r="M36" i="16"/>
  <c r="D33" i="16"/>
  <c r="K41" i="16"/>
  <c r="K60" i="2"/>
  <c r="K66" i="2"/>
  <c r="K12" i="2"/>
  <c r="G19" i="2"/>
  <c r="K22" i="2"/>
  <c r="D39" i="16"/>
  <c r="J28" i="16"/>
  <c r="J37" i="16"/>
  <c r="F59" i="2"/>
  <c r="F85" i="2"/>
  <c r="G9" i="2"/>
  <c r="L64" i="2"/>
  <c r="K59" i="2"/>
  <c r="K77" i="2"/>
  <c r="K38" i="16"/>
  <c r="L17" i="2"/>
  <c r="L36" i="16"/>
  <c r="K6" i="16"/>
  <c r="F7" i="2"/>
  <c r="L8" i="16"/>
  <c r="F83" i="2"/>
  <c r="F52" i="2"/>
  <c r="M30" i="16"/>
  <c r="K19" i="2"/>
  <c r="M8" i="16"/>
  <c r="F4" i="2"/>
  <c r="K74" i="2"/>
  <c r="J33" i="16"/>
  <c r="G77" i="2"/>
  <c r="K80" i="2"/>
  <c r="K13" i="2"/>
  <c r="L80" i="2"/>
  <c r="F51" i="2"/>
  <c r="D32" i="16"/>
  <c r="J26" i="16"/>
  <c r="F53" i="2"/>
  <c r="F72" i="2"/>
  <c r="D60" i="23"/>
  <c r="L84" i="2"/>
  <c r="F75" i="2"/>
  <c r="F73" i="2"/>
  <c r="L34" i="16"/>
  <c r="L22" i="2"/>
  <c r="K87" i="2"/>
  <c r="L20" i="2"/>
  <c r="J43" i="16"/>
  <c r="L81" i="2"/>
  <c r="G49" i="2"/>
  <c r="J35" i="16"/>
  <c r="G89" i="2"/>
  <c r="E49" i="23"/>
  <c r="K9" i="2"/>
  <c r="K56" i="2"/>
  <c r="G3" i="2"/>
  <c r="G10" i="2"/>
  <c r="L54" i="2"/>
  <c r="K5" i="2"/>
  <c r="D35" i="16"/>
  <c r="M38" i="16"/>
  <c r="F87" i="2"/>
  <c r="G61" i="2"/>
  <c r="D38" i="16"/>
  <c r="G15" i="2"/>
  <c r="L7" i="2"/>
  <c r="K54" i="2"/>
  <c r="F68" i="2"/>
  <c r="L83" i="2"/>
  <c r="K82" i="2"/>
  <c r="L90" i="2"/>
  <c r="L39" i="16"/>
  <c r="G6" i="2"/>
  <c r="L57" i="2"/>
  <c r="L9" i="2"/>
  <c r="L5" i="2"/>
  <c r="M33" i="16"/>
  <c r="G22" i="2"/>
  <c r="K79" i="2"/>
  <c r="K55" i="2"/>
  <c r="K58" i="2"/>
  <c r="L86" i="2"/>
  <c r="K15" i="2"/>
  <c r="F55" i="2"/>
  <c r="K31" i="16"/>
  <c r="D43" i="16"/>
  <c r="L10" i="2"/>
  <c r="F20" i="2"/>
  <c r="L37" i="16"/>
  <c r="L12" i="2"/>
  <c r="G76" i="2"/>
  <c r="K85" i="2"/>
  <c r="K3" i="2"/>
  <c r="J31" i="16"/>
  <c r="G55" i="2"/>
  <c r="F88" i="2"/>
  <c r="G90" i="2"/>
  <c r="L26" i="16"/>
  <c r="G64" i="2"/>
  <c r="F78" i="2"/>
  <c r="G73" i="2"/>
  <c r="K42" i="16"/>
  <c r="F84" i="2"/>
  <c r="K14" i="2"/>
  <c r="F14" i="2"/>
  <c r="L76" i="2"/>
  <c r="L87" i="2"/>
  <c r="L38" i="16"/>
  <c r="E61" i="23"/>
  <c r="L79" i="2"/>
  <c r="L11" i="2"/>
  <c r="F15" i="2"/>
  <c r="M37" i="16"/>
  <c r="K68" i="2"/>
  <c r="F5" i="2"/>
  <c r="L91" i="2"/>
  <c r="F18" i="2"/>
  <c r="G21" i="2"/>
  <c r="L74" i="2"/>
  <c r="L29" i="16"/>
  <c r="F63" i="2"/>
  <c r="J8" i="16"/>
  <c r="D30" i="16"/>
  <c r="L41" i="16"/>
  <c r="F10" i="2"/>
  <c r="L27" i="16"/>
  <c r="F12" i="2"/>
  <c r="F58" i="2"/>
  <c r="F9" i="2"/>
  <c r="L75" i="2"/>
  <c r="F17" i="2"/>
  <c r="F67" i="2"/>
  <c r="J30" i="16"/>
  <c r="J40" i="16"/>
  <c r="L33" i="16"/>
  <c r="K65" i="2"/>
  <c r="K40" i="16"/>
  <c r="L58" i="2"/>
  <c r="K64" i="2"/>
  <c r="F57" i="2"/>
  <c r="G87" i="2"/>
  <c r="F79" i="2"/>
  <c r="L68" i="2"/>
  <c r="G58" i="2"/>
  <c r="F60" i="23"/>
  <c r="F91" i="2"/>
  <c r="K36" i="16"/>
  <c r="F64" i="2"/>
  <c r="K72" i="2"/>
  <c r="K20" i="2"/>
  <c r="D34" i="16"/>
  <c r="K35" i="16"/>
  <c r="K53" i="2"/>
  <c r="K75" i="2"/>
  <c r="L31" i="16"/>
  <c r="K83" i="2"/>
  <c r="K76" i="2"/>
  <c r="L89" i="2"/>
  <c r="L15" i="2"/>
  <c r="M26" i="16"/>
  <c r="F8" i="2"/>
  <c r="F90" i="2"/>
  <c r="G56" i="2"/>
  <c r="G74" i="2"/>
  <c r="D27" i="16"/>
  <c r="L52" i="2"/>
  <c r="L13" i="2"/>
  <c r="L43" i="16"/>
  <c r="K90" i="2"/>
  <c r="F16" i="2"/>
  <c r="L85" i="2"/>
  <c r="L63" i="2"/>
  <c r="D26" i="16"/>
  <c r="G18" i="2"/>
  <c r="G54" i="2"/>
  <c r="L73" i="2"/>
  <c r="L16" i="2"/>
  <c r="L82" i="2"/>
  <c r="E60" i="23"/>
  <c r="L59" i="2"/>
  <c r="J39" i="16"/>
  <c r="F62" i="2"/>
  <c r="K89" i="2"/>
  <c r="G86" i="2"/>
  <c r="G7" i="2"/>
  <c r="F81" i="2"/>
  <c r="K6" i="2"/>
  <c r="K30" i="16"/>
  <c r="F6" i="2"/>
  <c r="F89" i="2"/>
  <c r="F77" i="2"/>
  <c r="L78" i="2"/>
  <c r="G16" i="2"/>
  <c r="G59" i="2"/>
  <c r="G51" i="2"/>
  <c r="F54" i="2"/>
  <c r="M40" i="16"/>
  <c r="D61" i="23"/>
  <c r="G60" i="2"/>
  <c r="J38" i="16"/>
  <c r="J6" i="16"/>
  <c r="D49" i="23"/>
  <c r="L60" i="2"/>
  <c r="D50" i="23"/>
  <c r="L50" i="2"/>
  <c r="L53" i="2"/>
  <c r="G57" i="2"/>
  <c r="K61" i="2"/>
  <c r="G14" i="2"/>
  <c r="G17" i="2"/>
  <c r="F74" i="2"/>
  <c r="K84" i="2"/>
  <c r="D8" i="16"/>
  <c r="L30" i="16"/>
  <c r="L88" i="2"/>
  <c r="K27" i="16"/>
  <c r="L35" i="16"/>
  <c r="K8" i="2"/>
  <c r="F66" i="2"/>
  <c r="G82" i="2"/>
  <c r="J36" i="16"/>
  <c r="M42" i="16"/>
  <c r="D36" i="16"/>
  <c r="K8" i="16"/>
  <c r="G78" i="2"/>
  <c r="K49" i="2"/>
  <c r="F21" i="2"/>
  <c r="F82" i="2"/>
  <c r="K16" i="2"/>
  <c r="M27" i="16"/>
  <c r="L28" i="16"/>
  <c r="G65" i="2"/>
  <c r="L77" i="2"/>
  <c r="F49" i="2"/>
  <c r="F3" i="2"/>
  <c r="F19" i="2"/>
  <c r="L72" i="2"/>
  <c r="G66" i="2"/>
  <c r="L56" i="2"/>
  <c r="K88" i="2"/>
  <c r="G50" i="2"/>
  <c r="K51" i="2"/>
  <c r="L61" i="2"/>
  <c r="G63" i="2"/>
  <c r="K18" i="2"/>
  <c r="F50" i="2"/>
  <c r="G13" i="2"/>
  <c r="M41" i="16"/>
  <c r="K21" i="2"/>
  <c r="J34" i="16"/>
  <c r="K34" i="16"/>
  <c r="G8" i="2"/>
  <c r="K81" i="2"/>
  <c r="M32" i="16"/>
  <c r="K32" i="16"/>
  <c r="G52" i="2"/>
  <c r="F22" i="2"/>
  <c r="G67" i="2"/>
  <c r="G75" i="2"/>
  <c r="F76" i="2"/>
  <c r="E50" i="23"/>
  <c r="G11" i="2"/>
  <c r="L67" i="2"/>
  <c r="K52" i="2"/>
  <c r="L6" i="2"/>
  <c r="L14" i="2"/>
  <c r="K29" i="16"/>
  <c r="D37" i="16"/>
  <c r="K73" i="2"/>
  <c r="L62" i="2"/>
  <c r="G53" i="2"/>
  <c r="L19" i="2"/>
  <c r="M39" i="16"/>
  <c r="F11" i="2"/>
  <c r="L42" i="16"/>
  <c r="L6" i="16"/>
  <c r="K86" i="2"/>
  <c r="K62" i="2"/>
  <c r="K43" i="16"/>
  <c r="D28" i="16"/>
  <c r="G91" i="2"/>
  <c r="L3" i="2"/>
  <c r="L8" i="2"/>
  <c r="K63" i="2"/>
  <c r="J32" i="16"/>
  <c r="K78" i="2"/>
  <c r="K7" i="2"/>
  <c r="L18" i="2"/>
  <c r="F60" i="2"/>
  <c r="F65" i="2"/>
  <c r="L4" i="2"/>
  <c r="F80" i="2"/>
  <c r="K67" i="2"/>
  <c r="M43" i="16"/>
  <c r="L66" i="2"/>
  <c r="D41" i="16"/>
  <c r="G80" i="2"/>
  <c r="K91" i="2"/>
  <c r="M29" i="16"/>
  <c r="K4" i="2"/>
  <c r="F56" i="2"/>
  <c r="G5" i="2"/>
  <c r="D6" i="16"/>
  <c r="D42" i="16"/>
  <c r="L49" i="2"/>
  <c r="G83" i="2"/>
  <c r="E24" i="16" l="1"/>
  <c r="E23" i="16"/>
  <c r="E25" i="16"/>
  <c r="E7" i="16"/>
  <c r="J74" i="2"/>
  <c r="I74" i="2"/>
  <c r="H74" i="2"/>
  <c r="M88" i="2"/>
  <c r="M75" i="2"/>
  <c r="N75" i="2" s="1"/>
  <c r="J90" i="2"/>
  <c r="I90" i="2"/>
  <c r="H90" i="2"/>
  <c r="J72" i="2"/>
  <c r="I72" i="2"/>
  <c r="H72" i="2"/>
  <c r="M56" i="2"/>
  <c r="M64" i="2"/>
  <c r="N64" i="2" s="1"/>
  <c r="H56" i="2"/>
  <c r="J56" i="2"/>
  <c r="I56" i="2"/>
  <c r="H64" i="2"/>
  <c r="I64" i="2"/>
  <c r="J64" i="2"/>
  <c r="W4" i="2"/>
  <c r="W27" i="2" s="1"/>
  <c r="W50" i="2" s="1"/>
  <c r="W73" i="2" s="1"/>
  <c r="W20" i="2"/>
  <c r="W43" i="2" s="1"/>
  <c r="W66" i="2" s="1"/>
  <c r="W89" i="2" s="1"/>
  <c r="V6" i="2"/>
  <c r="M6" i="2"/>
  <c r="X6" i="2" s="1"/>
  <c r="X29" i="2" s="1"/>
  <c r="Q12" i="2"/>
  <c r="V19" i="2"/>
  <c r="M19" i="2"/>
  <c r="X19" i="2" s="1"/>
  <c r="X42" i="2" s="1"/>
  <c r="W5" i="2"/>
  <c r="W28" i="2" s="1"/>
  <c r="W51" i="2" s="1"/>
  <c r="W74" i="2" s="1"/>
  <c r="W21" i="2"/>
  <c r="W44" i="2" s="1"/>
  <c r="W67" i="2" s="1"/>
  <c r="W90" i="2" s="1"/>
  <c r="J22" i="2"/>
  <c r="U22" i="2" s="1"/>
  <c r="U45" i="2" s="1"/>
  <c r="R22" i="2"/>
  <c r="R45" i="2" s="1"/>
  <c r="R68" i="2" s="1"/>
  <c r="R91" i="2" s="1"/>
  <c r="I22" i="2"/>
  <c r="T22" i="2" s="1"/>
  <c r="T45" i="2" s="1"/>
  <c r="H22" i="2"/>
  <c r="S22" i="2" s="1"/>
  <c r="V13" i="2"/>
  <c r="M13" i="2"/>
  <c r="X13" i="2" s="1"/>
  <c r="X36" i="2" s="1"/>
  <c r="Q11" i="2"/>
  <c r="J80" i="2"/>
  <c r="I80" i="2"/>
  <c r="H80" i="2"/>
  <c r="M82" i="2"/>
  <c r="N82" i="2" s="1"/>
  <c r="H81" i="2"/>
  <c r="J81" i="2"/>
  <c r="I81" i="2"/>
  <c r="G8" i="16"/>
  <c r="E8" i="16" s="1"/>
  <c r="F8" i="16"/>
  <c r="G33" i="16"/>
  <c r="F33" i="16"/>
  <c r="E33" i="16" s="1"/>
  <c r="H85" i="2"/>
  <c r="J85" i="2"/>
  <c r="I85" i="2"/>
  <c r="M74" i="2"/>
  <c r="N74" i="2" s="1"/>
  <c r="H75" i="2"/>
  <c r="J75" i="2"/>
  <c r="I75" i="2"/>
  <c r="M90" i="2"/>
  <c r="N90" i="2" s="1"/>
  <c r="J76" i="2"/>
  <c r="I76" i="2"/>
  <c r="H76" i="2"/>
  <c r="J49" i="2"/>
  <c r="I49" i="2"/>
  <c r="H49" i="2"/>
  <c r="J57" i="2"/>
  <c r="I57" i="2"/>
  <c r="H57" i="2"/>
  <c r="J65" i="2"/>
  <c r="I65" i="2"/>
  <c r="H65" i="2"/>
  <c r="M49" i="2"/>
  <c r="N49" i="2" s="1"/>
  <c r="M57" i="2"/>
  <c r="N57" i="2" s="1"/>
  <c r="M65" i="2"/>
  <c r="M87" i="2"/>
  <c r="W6" i="2"/>
  <c r="W29" i="2" s="1"/>
  <c r="W52" i="2" s="1"/>
  <c r="W75" i="2" s="1"/>
  <c r="W22" i="2"/>
  <c r="W45" i="2" s="1"/>
  <c r="W68" i="2" s="1"/>
  <c r="W91" i="2" s="1"/>
  <c r="J7" i="2"/>
  <c r="U7" i="2" s="1"/>
  <c r="U30" i="2" s="1"/>
  <c r="R7" i="2"/>
  <c r="R30" i="2" s="1"/>
  <c r="R53" i="2" s="1"/>
  <c r="R76" i="2" s="1"/>
  <c r="I7" i="2"/>
  <c r="T7" i="2" s="1"/>
  <c r="T30" i="2" s="1"/>
  <c r="H7" i="2"/>
  <c r="S7" i="2" s="1"/>
  <c r="Q14" i="2"/>
  <c r="J20" i="2"/>
  <c r="U20" i="2" s="1"/>
  <c r="U43" i="2" s="1"/>
  <c r="R20" i="2"/>
  <c r="R43" i="2" s="1"/>
  <c r="R66" i="2" s="1"/>
  <c r="R89" i="2" s="1"/>
  <c r="I20" i="2"/>
  <c r="T20" i="2" s="1"/>
  <c r="T43" i="2" s="1"/>
  <c r="H20" i="2"/>
  <c r="S20" i="2" s="1"/>
  <c r="W7" i="2"/>
  <c r="W30" i="2" s="1"/>
  <c r="W53" i="2" s="1"/>
  <c r="W76" i="2" s="1"/>
  <c r="V14" i="2"/>
  <c r="M14" i="2"/>
  <c r="X14" i="2" s="1"/>
  <c r="X37" i="2" s="1"/>
  <c r="J11" i="2"/>
  <c r="U11" i="2" s="1"/>
  <c r="U34" i="2" s="1"/>
  <c r="R11" i="2"/>
  <c r="R34" i="2" s="1"/>
  <c r="R57" i="2" s="1"/>
  <c r="R80" i="2" s="1"/>
  <c r="I11" i="2"/>
  <c r="T11" i="2" s="1"/>
  <c r="T34" i="2" s="1"/>
  <c r="H11" i="2"/>
  <c r="S11" i="2" s="1"/>
  <c r="J14" i="2"/>
  <c r="U14" i="2" s="1"/>
  <c r="U37" i="2" s="1"/>
  <c r="R14" i="2"/>
  <c r="R37" i="2" s="1"/>
  <c r="R60" i="2" s="1"/>
  <c r="R83" i="2" s="1"/>
  <c r="I14" i="2"/>
  <c r="T14" i="2" s="1"/>
  <c r="T37" i="2" s="1"/>
  <c r="H14" i="2"/>
  <c r="S14" i="2" s="1"/>
  <c r="Q13" i="2"/>
  <c r="M78" i="2"/>
  <c r="J86" i="2"/>
  <c r="I86" i="2"/>
  <c r="H86" i="2"/>
  <c r="G27" i="16"/>
  <c r="F27" i="16"/>
  <c r="E27" i="16" s="1"/>
  <c r="F40" i="16"/>
  <c r="G40" i="16"/>
  <c r="E40" i="16" s="1"/>
  <c r="F32" i="16"/>
  <c r="G32" i="16"/>
  <c r="E32" i="16" s="1"/>
  <c r="M72" i="2"/>
  <c r="N72" i="2" s="1"/>
  <c r="M76" i="2"/>
  <c r="N76" i="2" s="1"/>
  <c r="M50" i="2"/>
  <c r="N50" i="2" s="1"/>
  <c r="M58" i="2"/>
  <c r="N58" i="2" s="1"/>
  <c r="M66" i="2"/>
  <c r="N66" i="2" s="1"/>
  <c r="H50" i="2"/>
  <c r="I50" i="2"/>
  <c r="J50" i="2"/>
  <c r="H58" i="2"/>
  <c r="I58" i="2"/>
  <c r="J58" i="2"/>
  <c r="H66" i="2"/>
  <c r="I66" i="2"/>
  <c r="J66" i="2"/>
  <c r="H79" i="2"/>
  <c r="J79" i="2"/>
  <c r="I79" i="2"/>
  <c r="J73" i="2"/>
  <c r="H73" i="2"/>
  <c r="I73" i="2"/>
  <c r="W8" i="2"/>
  <c r="W31" i="2" s="1"/>
  <c r="W54" i="2" s="1"/>
  <c r="W77" i="2" s="1"/>
  <c r="V10" i="2"/>
  <c r="M10" i="2"/>
  <c r="X10" i="2" s="1"/>
  <c r="X33" i="2" s="1"/>
  <c r="V8" i="2"/>
  <c r="M8" i="2"/>
  <c r="X8" i="2" s="1"/>
  <c r="X31" i="2" s="1"/>
  <c r="Q16" i="2"/>
  <c r="V3" i="2"/>
  <c r="M3" i="2"/>
  <c r="X3" i="2" s="1"/>
  <c r="X26" i="2" s="1"/>
  <c r="W9" i="2"/>
  <c r="W32" i="2" s="1"/>
  <c r="W55" i="2" s="1"/>
  <c r="W78" i="2" s="1"/>
  <c r="J19" i="2"/>
  <c r="U19" i="2" s="1"/>
  <c r="U42" i="2" s="1"/>
  <c r="R19" i="2"/>
  <c r="R42" i="2" s="1"/>
  <c r="R65" i="2" s="1"/>
  <c r="R88" i="2" s="1"/>
  <c r="I19" i="2"/>
  <c r="T19" i="2" s="1"/>
  <c r="T42" i="2" s="1"/>
  <c r="H19" i="2"/>
  <c r="S19" i="2" s="1"/>
  <c r="V12" i="2"/>
  <c r="M12" i="2"/>
  <c r="X12" i="2" s="1"/>
  <c r="X35" i="2" s="1"/>
  <c r="V15" i="2"/>
  <c r="M15" i="2"/>
  <c r="X15" i="2" s="1"/>
  <c r="X38" i="2" s="1"/>
  <c r="Q15" i="2"/>
  <c r="M80" i="2"/>
  <c r="M83" i="2"/>
  <c r="N83" i="2" s="1"/>
  <c r="J78" i="2"/>
  <c r="I78" i="2"/>
  <c r="H78" i="2"/>
  <c r="G43" i="16"/>
  <c r="E43" i="16" s="1"/>
  <c r="F43" i="16"/>
  <c r="F36" i="16"/>
  <c r="G36" i="16"/>
  <c r="E36" i="16" s="1"/>
  <c r="G37" i="16"/>
  <c r="F37" i="16"/>
  <c r="E37" i="16" s="1"/>
  <c r="G34" i="16"/>
  <c r="E34" i="16" s="1"/>
  <c r="F34" i="16"/>
  <c r="J84" i="2"/>
  <c r="I84" i="2"/>
  <c r="H84" i="2"/>
  <c r="M85" i="2"/>
  <c r="J51" i="2"/>
  <c r="I51" i="2"/>
  <c r="H51" i="2"/>
  <c r="J59" i="2"/>
  <c r="I59" i="2"/>
  <c r="H59" i="2"/>
  <c r="J67" i="2"/>
  <c r="I67" i="2"/>
  <c r="H67" i="2"/>
  <c r="M51" i="2"/>
  <c r="M59" i="2"/>
  <c r="M67" i="2"/>
  <c r="M79" i="2"/>
  <c r="N79" i="2" s="1"/>
  <c r="W10" i="2"/>
  <c r="W33" i="2" s="1"/>
  <c r="W56" i="2" s="1"/>
  <c r="W79" i="2" s="1"/>
  <c r="J15" i="2"/>
  <c r="U15" i="2" s="1"/>
  <c r="U38" i="2" s="1"/>
  <c r="R15" i="2"/>
  <c r="R38" i="2" s="1"/>
  <c r="R61" i="2" s="1"/>
  <c r="R84" i="2" s="1"/>
  <c r="I15" i="2"/>
  <c r="T15" i="2" s="1"/>
  <c r="T38" i="2" s="1"/>
  <c r="H15" i="2"/>
  <c r="S15" i="2" s="1"/>
  <c r="J17" i="2"/>
  <c r="U17" i="2" s="1"/>
  <c r="U40" i="2" s="1"/>
  <c r="R17" i="2"/>
  <c r="R40" i="2" s="1"/>
  <c r="R63" i="2" s="1"/>
  <c r="R86" i="2" s="1"/>
  <c r="I17" i="2"/>
  <c r="T17" i="2" s="1"/>
  <c r="T40" i="2" s="1"/>
  <c r="H17" i="2"/>
  <c r="S17" i="2" s="1"/>
  <c r="Q18" i="2"/>
  <c r="J4" i="2"/>
  <c r="U4" i="2" s="1"/>
  <c r="U27" i="2" s="1"/>
  <c r="R4" i="2"/>
  <c r="R27" i="2" s="1"/>
  <c r="R50" i="2" s="1"/>
  <c r="R73" i="2" s="1"/>
  <c r="I4" i="2"/>
  <c r="T4" i="2" s="1"/>
  <c r="T27" i="2" s="1"/>
  <c r="H4" i="2"/>
  <c r="S4" i="2" s="1"/>
  <c r="W11" i="2"/>
  <c r="W34" i="2" s="1"/>
  <c r="W57" i="2" s="1"/>
  <c r="W80" i="2" s="1"/>
  <c r="J21" i="2"/>
  <c r="U21" i="2" s="1"/>
  <c r="U44" i="2" s="1"/>
  <c r="R21" i="2"/>
  <c r="R44" i="2" s="1"/>
  <c r="R67" i="2" s="1"/>
  <c r="R90" i="2" s="1"/>
  <c r="I21" i="2"/>
  <c r="T21" i="2" s="1"/>
  <c r="T44" i="2" s="1"/>
  <c r="H21" i="2"/>
  <c r="S21" i="2" s="1"/>
  <c r="J13" i="2"/>
  <c r="U13" i="2" s="1"/>
  <c r="U36" i="2" s="1"/>
  <c r="R13" i="2"/>
  <c r="R36" i="2" s="1"/>
  <c r="R59" i="2" s="1"/>
  <c r="R82" i="2" s="1"/>
  <c r="I13" i="2"/>
  <c r="T13" i="2" s="1"/>
  <c r="T36" i="2" s="1"/>
  <c r="H13" i="2"/>
  <c r="S13" i="2" s="1"/>
  <c r="J16" i="2"/>
  <c r="U16" i="2" s="1"/>
  <c r="U39" i="2" s="1"/>
  <c r="R16" i="2"/>
  <c r="R39" i="2" s="1"/>
  <c r="R62" i="2" s="1"/>
  <c r="R85" i="2" s="1"/>
  <c r="I16" i="2"/>
  <c r="T16" i="2" s="1"/>
  <c r="T39" i="2" s="1"/>
  <c r="H16" i="2"/>
  <c r="S16" i="2" s="1"/>
  <c r="Q17" i="2"/>
  <c r="H83" i="2"/>
  <c r="J83" i="2"/>
  <c r="I83" i="2"/>
  <c r="G39" i="16"/>
  <c r="F39" i="16"/>
  <c r="E39" i="16" s="1"/>
  <c r="G35" i="16"/>
  <c r="F35" i="16"/>
  <c r="E35" i="16" s="1"/>
  <c r="G30" i="16"/>
  <c r="E30" i="16" s="1"/>
  <c r="F30" i="16"/>
  <c r="M84" i="2"/>
  <c r="N84" i="2" s="1"/>
  <c r="M89" i="2"/>
  <c r="M52" i="2"/>
  <c r="M60" i="2"/>
  <c r="N60" i="2" s="1"/>
  <c r="M68" i="2"/>
  <c r="H52" i="2"/>
  <c r="I52" i="2"/>
  <c r="J52" i="2"/>
  <c r="H60" i="2"/>
  <c r="I60" i="2"/>
  <c r="J60" i="2"/>
  <c r="H68" i="2"/>
  <c r="I68" i="2"/>
  <c r="J68" i="2"/>
  <c r="W12" i="2"/>
  <c r="W35" i="2" s="1"/>
  <c r="W58" i="2" s="1"/>
  <c r="W81" i="2" s="1"/>
  <c r="V16" i="2"/>
  <c r="M16" i="2"/>
  <c r="X16" i="2" s="1"/>
  <c r="X39" i="2" s="1"/>
  <c r="Q4" i="2"/>
  <c r="Q20" i="2"/>
  <c r="V5" i="2"/>
  <c r="M5" i="2"/>
  <c r="X5" i="2" s="1"/>
  <c r="X28" i="2" s="1"/>
  <c r="W13" i="2"/>
  <c r="W36" i="2" s="1"/>
  <c r="W59" i="2" s="1"/>
  <c r="W82" i="2" s="1"/>
  <c r="V11" i="2"/>
  <c r="M11" i="2"/>
  <c r="X11" i="2" s="1"/>
  <c r="X34" i="2" s="1"/>
  <c r="V18" i="2"/>
  <c r="M18" i="2"/>
  <c r="X18" i="2" s="1"/>
  <c r="X41" i="2" s="1"/>
  <c r="N3" i="2"/>
  <c r="Y3" i="2" s="1"/>
  <c r="Y26" i="2" s="1"/>
  <c r="Q3" i="2"/>
  <c r="Q19" i="2"/>
  <c r="G6" i="16"/>
  <c r="F6" i="16"/>
  <c r="H89" i="2"/>
  <c r="J89" i="2"/>
  <c r="I89" i="2"/>
  <c r="J53" i="2"/>
  <c r="I53" i="2"/>
  <c r="H53" i="2"/>
  <c r="J61" i="2"/>
  <c r="I61" i="2"/>
  <c r="H61" i="2"/>
  <c r="M53" i="2"/>
  <c r="M61" i="2"/>
  <c r="W14" i="2"/>
  <c r="W37" i="2" s="1"/>
  <c r="W60" i="2" s="1"/>
  <c r="W83" i="2" s="1"/>
  <c r="V20" i="2"/>
  <c r="M20" i="2"/>
  <c r="X20" i="2" s="1"/>
  <c r="X43" i="2" s="1"/>
  <c r="Q6" i="2"/>
  <c r="Q22" i="2"/>
  <c r="J10" i="2"/>
  <c r="U10" i="2" s="1"/>
  <c r="U33" i="2" s="1"/>
  <c r="R10" i="2"/>
  <c r="R33" i="2" s="1"/>
  <c r="R56" i="2" s="1"/>
  <c r="R79" i="2" s="1"/>
  <c r="I10" i="2"/>
  <c r="T10" i="2" s="1"/>
  <c r="T33" i="2" s="1"/>
  <c r="H10" i="2"/>
  <c r="S10" i="2" s="1"/>
  <c r="W15" i="2"/>
  <c r="W38" i="2" s="1"/>
  <c r="W61" i="2" s="1"/>
  <c r="W84" i="2" s="1"/>
  <c r="J12" i="2"/>
  <c r="U12" i="2" s="1"/>
  <c r="U35" i="2" s="1"/>
  <c r="R12" i="2"/>
  <c r="R35" i="2" s="1"/>
  <c r="R58" i="2" s="1"/>
  <c r="R81" i="2" s="1"/>
  <c r="I12" i="2"/>
  <c r="T12" i="2" s="1"/>
  <c r="T35" i="2" s="1"/>
  <c r="H12" i="2"/>
  <c r="S12" i="2" s="1"/>
  <c r="J6" i="2"/>
  <c r="U6" i="2" s="1"/>
  <c r="U29" i="2" s="1"/>
  <c r="R6" i="2"/>
  <c r="R29" i="2" s="1"/>
  <c r="R52" i="2" s="1"/>
  <c r="R75" i="2" s="1"/>
  <c r="I6" i="2"/>
  <c r="T6" i="2" s="1"/>
  <c r="T29" i="2" s="1"/>
  <c r="H6" i="2"/>
  <c r="S6" i="2" s="1"/>
  <c r="Q5" i="2"/>
  <c r="Q21" i="2"/>
  <c r="M91" i="2"/>
  <c r="G38" i="16"/>
  <c r="E38" i="16" s="1"/>
  <c r="F38" i="16"/>
  <c r="G42" i="16"/>
  <c r="F42" i="16"/>
  <c r="E42" i="16" s="1"/>
  <c r="G41" i="16"/>
  <c r="F41" i="16"/>
  <c r="M54" i="2"/>
  <c r="M62" i="2"/>
  <c r="H54" i="2"/>
  <c r="I54" i="2"/>
  <c r="J54" i="2"/>
  <c r="H62" i="2"/>
  <c r="I62" i="2"/>
  <c r="J62" i="2"/>
  <c r="J3" i="2"/>
  <c r="U3" i="2" s="1"/>
  <c r="U26" i="2" s="1"/>
  <c r="I3" i="2"/>
  <c r="T3" i="2" s="1"/>
  <c r="T26" i="2" s="1"/>
  <c r="R3" i="2"/>
  <c r="R26" i="2" s="1"/>
  <c r="R49" i="2" s="1"/>
  <c r="R72" i="2" s="1"/>
  <c r="H3" i="2"/>
  <c r="S3" i="2" s="1"/>
  <c r="W16" i="2"/>
  <c r="W39" i="2" s="1"/>
  <c r="W62" i="2" s="1"/>
  <c r="W85" i="2" s="1"/>
  <c r="V22" i="2"/>
  <c r="M22" i="2"/>
  <c r="X22" i="2" s="1"/>
  <c r="X45" i="2" s="1"/>
  <c r="Q8" i="2"/>
  <c r="J9" i="2"/>
  <c r="U9" i="2" s="1"/>
  <c r="U32" i="2" s="1"/>
  <c r="R9" i="2"/>
  <c r="R32" i="2" s="1"/>
  <c r="R55" i="2" s="1"/>
  <c r="R78" i="2" s="1"/>
  <c r="I9" i="2"/>
  <c r="T9" i="2" s="1"/>
  <c r="T32" i="2" s="1"/>
  <c r="H9" i="2"/>
  <c r="S9" i="2" s="1"/>
  <c r="V21" i="2"/>
  <c r="M21" i="2"/>
  <c r="X21" i="2" s="1"/>
  <c r="X44" i="2" s="1"/>
  <c r="W17" i="2"/>
  <c r="W40" i="2" s="1"/>
  <c r="W63" i="2" s="1"/>
  <c r="W86" i="2" s="1"/>
  <c r="V17" i="2"/>
  <c r="M17" i="2"/>
  <c r="X17" i="2" s="1"/>
  <c r="X40" i="2" s="1"/>
  <c r="V7" i="2"/>
  <c r="M7" i="2"/>
  <c r="X7" i="2" s="1"/>
  <c r="X30" i="2" s="1"/>
  <c r="Q7" i="2"/>
  <c r="J82" i="2"/>
  <c r="I82" i="2"/>
  <c r="H82" i="2"/>
  <c r="H91" i="2"/>
  <c r="J91" i="2"/>
  <c r="I91" i="2"/>
  <c r="J77" i="2"/>
  <c r="H77" i="2"/>
  <c r="I77" i="2"/>
  <c r="G26" i="16"/>
  <c r="E26" i="16" s="1"/>
  <c r="F26" i="16"/>
  <c r="F28" i="16"/>
  <c r="G28" i="16"/>
  <c r="E28" i="16" s="1"/>
  <c r="J88" i="2"/>
  <c r="I88" i="2"/>
  <c r="H88" i="2"/>
  <c r="J55" i="2"/>
  <c r="I55" i="2"/>
  <c r="H55" i="2"/>
  <c r="J63" i="2"/>
  <c r="I63" i="2"/>
  <c r="H63" i="2"/>
  <c r="M55" i="2"/>
  <c r="M63" i="2"/>
  <c r="H87" i="2"/>
  <c r="J87" i="2"/>
  <c r="I87" i="2"/>
  <c r="M73" i="2"/>
  <c r="V4" i="2"/>
  <c r="M4" i="2"/>
  <c r="X4" i="2" s="1"/>
  <c r="X27" i="2" s="1"/>
  <c r="W18" i="2"/>
  <c r="W41" i="2" s="1"/>
  <c r="W64" i="2" s="1"/>
  <c r="W87" i="2" s="1"/>
  <c r="J5" i="2"/>
  <c r="U5" i="2" s="1"/>
  <c r="U28" i="2" s="1"/>
  <c r="R5" i="2"/>
  <c r="R28" i="2" s="1"/>
  <c r="R51" i="2" s="1"/>
  <c r="R74" i="2" s="1"/>
  <c r="I5" i="2"/>
  <c r="T5" i="2" s="1"/>
  <c r="T28" i="2" s="1"/>
  <c r="H5" i="2"/>
  <c r="S5" i="2" s="1"/>
  <c r="Q10" i="2"/>
  <c r="J8" i="2"/>
  <c r="U8" i="2" s="1"/>
  <c r="U31" i="2" s="1"/>
  <c r="R8" i="2"/>
  <c r="R31" i="2" s="1"/>
  <c r="R54" i="2" s="1"/>
  <c r="R77" i="2" s="1"/>
  <c r="I8" i="2"/>
  <c r="T8" i="2" s="1"/>
  <c r="T31" i="2" s="1"/>
  <c r="H8" i="2"/>
  <c r="S8" i="2" s="1"/>
  <c r="W3" i="2"/>
  <c r="W26" i="2" s="1"/>
  <c r="W49" i="2" s="1"/>
  <c r="W72" i="2" s="1"/>
  <c r="W19" i="2"/>
  <c r="W42" i="2" s="1"/>
  <c r="W65" i="2" s="1"/>
  <c r="W88" i="2" s="1"/>
  <c r="J18" i="2"/>
  <c r="U18" i="2" s="1"/>
  <c r="U41" i="2" s="1"/>
  <c r="R18" i="2"/>
  <c r="R41" i="2" s="1"/>
  <c r="R64" i="2" s="1"/>
  <c r="R87" i="2" s="1"/>
  <c r="I18" i="2"/>
  <c r="T18" i="2" s="1"/>
  <c r="T41" i="2" s="1"/>
  <c r="H18" i="2"/>
  <c r="S18" i="2" s="1"/>
  <c r="V9" i="2"/>
  <c r="M9" i="2"/>
  <c r="X9" i="2" s="1"/>
  <c r="X32" i="2" s="1"/>
  <c r="Q9" i="2"/>
  <c r="M81" i="2"/>
  <c r="M86" i="2"/>
  <c r="M77" i="2"/>
  <c r="G29" i="16"/>
  <c r="F29" i="16"/>
  <c r="E29" i="16" s="1"/>
  <c r="G31" i="16"/>
  <c r="F31" i="16"/>
  <c r="E31" i="16" s="1"/>
  <c r="H30" i="23"/>
  <c r="I29" i="23" s="1"/>
  <c r="H31" i="23"/>
  <c r="A68" i="23"/>
  <c r="G65" i="23"/>
  <c r="H64" i="23" s="1"/>
  <c r="E119" i="2"/>
  <c r="P96" i="2"/>
  <c r="E128" i="2"/>
  <c r="P105" i="2"/>
  <c r="E137" i="2"/>
  <c r="P114" i="2"/>
  <c r="E123" i="2"/>
  <c r="P100" i="2"/>
  <c r="E120" i="2"/>
  <c r="P97" i="2"/>
  <c r="E134" i="2"/>
  <c r="P111" i="2"/>
  <c r="E136" i="2"/>
  <c r="P113" i="2"/>
  <c r="E121" i="2"/>
  <c r="P98" i="2"/>
  <c r="E133" i="2"/>
  <c r="P110" i="2"/>
  <c r="E127" i="2"/>
  <c r="P104" i="2"/>
  <c r="E132" i="2"/>
  <c r="P109" i="2"/>
  <c r="A67" i="23"/>
  <c r="E122" i="2"/>
  <c r="P99" i="2"/>
  <c r="E126" i="2"/>
  <c r="P103" i="2"/>
  <c r="E124" i="2"/>
  <c r="P101" i="2"/>
  <c r="G38" i="23"/>
  <c r="H37" i="23" s="1"/>
  <c r="G39" i="23"/>
  <c r="E131" i="2"/>
  <c r="P108" i="2"/>
  <c r="H47" i="23"/>
  <c r="I46" i="23" s="1"/>
  <c r="H48" i="23"/>
  <c r="E130" i="2"/>
  <c r="P107" i="2"/>
  <c r="E118" i="2"/>
  <c r="P95" i="2"/>
  <c r="E125" i="2"/>
  <c r="P102" i="2"/>
  <c r="E129" i="2"/>
  <c r="P106" i="2"/>
  <c r="G31" i="23"/>
  <c r="H57" i="23"/>
  <c r="H56" i="23"/>
  <c r="I55" i="23" s="1"/>
  <c r="E135" i="2"/>
  <c r="P112" i="2"/>
  <c r="F66" i="23"/>
  <c r="N9" i="20"/>
  <c r="L10" i="20"/>
  <c r="B56" i="11"/>
  <c r="K107" i="2"/>
  <c r="E69" i="23"/>
  <c r="E70" i="23"/>
  <c r="F49" i="23"/>
  <c r="L104" i="2"/>
  <c r="F98" i="2"/>
  <c r="G101" i="2"/>
  <c r="K101" i="2"/>
  <c r="L112" i="2"/>
  <c r="L101" i="2"/>
  <c r="G109" i="2"/>
  <c r="B62" i="11"/>
  <c r="B58" i="11"/>
  <c r="B6" i="11"/>
  <c r="F40" i="23"/>
  <c r="B34" i="11"/>
  <c r="B59" i="11"/>
  <c r="F33" i="23"/>
  <c r="E59" i="23"/>
  <c r="B4" i="11"/>
  <c r="F69" i="23"/>
  <c r="K103" i="2"/>
  <c r="D58" i="23"/>
  <c r="B61" i="11"/>
  <c r="G110" i="2"/>
  <c r="F100" i="2"/>
  <c r="B48" i="11"/>
  <c r="H69" i="23"/>
  <c r="B54" i="11"/>
  <c r="K112" i="2"/>
  <c r="F102" i="2"/>
  <c r="B21" i="11"/>
  <c r="B32" i="11"/>
  <c r="G105" i="2"/>
  <c r="F70" i="23"/>
  <c r="B35" i="11"/>
  <c r="B15" i="11"/>
  <c r="B31" i="11"/>
  <c r="F95" i="2"/>
  <c r="F106" i="2"/>
  <c r="B49" i="11"/>
  <c r="B14" i="11"/>
  <c r="G95" i="2"/>
  <c r="L97" i="2"/>
  <c r="B25" i="11"/>
  <c r="K111" i="2"/>
  <c r="B63" i="11"/>
  <c r="B36" i="11"/>
  <c r="B24" i="11"/>
  <c r="E58" i="23"/>
  <c r="K98" i="2"/>
  <c r="B29" i="11"/>
  <c r="B46" i="11"/>
  <c r="B57" i="11"/>
  <c r="K108" i="2"/>
  <c r="K99" i="2"/>
  <c r="B55" i="11"/>
  <c r="G97" i="2"/>
  <c r="F103" i="2"/>
  <c r="B40" i="11"/>
  <c r="B19" i="11"/>
  <c r="L109" i="2"/>
  <c r="L110" i="2"/>
  <c r="G100" i="2"/>
  <c r="F110" i="2"/>
  <c r="B30" i="11"/>
  <c r="F61" i="23"/>
  <c r="B64" i="11"/>
  <c r="F97" i="2"/>
  <c r="B5" i="11"/>
  <c r="L100" i="2"/>
  <c r="F114" i="2"/>
  <c r="B8" i="11"/>
  <c r="L95" i="2"/>
  <c r="D59" i="23"/>
  <c r="B11" i="11"/>
  <c r="F112" i="2"/>
  <c r="B65" i="11"/>
  <c r="G98" i="2"/>
  <c r="F105" i="2"/>
  <c r="K104" i="2"/>
  <c r="K96" i="2"/>
  <c r="F113" i="2"/>
  <c r="B3" i="11"/>
  <c r="B10" i="11"/>
  <c r="F52" i="23"/>
  <c r="F96" i="2"/>
  <c r="G99" i="2"/>
  <c r="G103" i="2"/>
  <c r="B16" i="11"/>
  <c r="K114" i="2"/>
  <c r="F107" i="2"/>
  <c r="B7" i="11"/>
  <c r="F108" i="2"/>
  <c r="B42" i="11"/>
  <c r="L98" i="2"/>
  <c r="L107" i="2"/>
  <c r="F50" i="23"/>
  <c r="B39" i="11"/>
  <c r="D70" i="23"/>
  <c r="F101" i="2"/>
  <c r="B60" i="11"/>
  <c r="L96" i="2"/>
  <c r="G114" i="2"/>
  <c r="F41" i="23"/>
  <c r="H58" i="23"/>
  <c r="G111" i="2"/>
  <c r="L113" i="2"/>
  <c r="K97" i="2"/>
  <c r="K106" i="2"/>
  <c r="B9" i="11"/>
  <c r="G106" i="2"/>
  <c r="L103" i="2"/>
  <c r="K113" i="2"/>
  <c r="B26" i="11"/>
  <c r="B52" i="11"/>
  <c r="B17" i="11"/>
  <c r="L99" i="2"/>
  <c r="F34" i="23"/>
  <c r="B18" i="11"/>
  <c r="D69" i="23"/>
  <c r="F58" i="23"/>
  <c r="G112" i="2"/>
  <c r="B50" i="11"/>
  <c r="F35" i="23"/>
  <c r="L108" i="2"/>
  <c r="K110" i="2"/>
  <c r="B20" i="11"/>
  <c r="F51" i="23"/>
  <c r="G108" i="2"/>
  <c r="F111" i="2"/>
  <c r="B33" i="11"/>
  <c r="F99" i="2"/>
  <c r="B37" i="11"/>
  <c r="F43" i="23"/>
  <c r="F109" i="2"/>
  <c r="F32" i="23"/>
  <c r="K102" i="2"/>
  <c r="K109" i="2"/>
  <c r="B12" i="11"/>
  <c r="B27" i="11"/>
  <c r="B43" i="11"/>
  <c r="F104" i="2"/>
  <c r="G107" i="2"/>
  <c r="F42" i="23"/>
  <c r="K105" i="2"/>
  <c r="K100" i="2"/>
  <c r="G102" i="2"/>
  <c r="B13" i="11"/>
  <c r="L111" i="2"/>
  <c r="G104" i="2"/>
  <c r="B28" i="11"/>
  <c r="B53" i="11"/>
  <c r="G96" i="2"/>
  <c r="B51" i="11"/>
  <c r="G113" i="2"/>
  <c r="B38" i="11"/>
  <c r="B2" i="11"/>
  <c r="L114" i="2"/>
  <c r="L105" i="2"/>
  <c r="K95" i="2"/>
  <c r="L102" i="2"/>
  <c r="B47" i="11"/>
  <c r="B41" i="11"/>
  <c r="L106" i="2"/>
  <c r="F59" i="23"/>
  <c r="E6" i="16" l="1"/>
  <c r="E41" i="16"/>
  <c r="U53" i="2"/>
  <c r="U60" i="2"/>
  <c r="U62" i="2"/>
  <c r="U85" i="2" s="1"/>
  <c r="X54" i="2"/>
  <c r="X77" i="2" s="1"/>
  <c r="T60" i="2"/>
  <c r="T83" i="2" s="1"/>
  <c r="N8" i="2"/>
  <c r="Y8" i="2" s="1"/>
  <c r="Y31" i="2" s="1"/>
  <c r="N13" i="2"/>
  <c r="Y13" i="2" s="1"/>
  <c r="Y36" i="2" s="1"/>
  <c r="X65" i="2"/>
  <c r="X88" i="2" s="1"/>
  <c r="X59" i="2"/>
  <c r="X82" i="2" s="1"/>
  <c r="T53" i="2"/>
  <c r="T76" i="2" s="1"/>
  <c r="U68" i="2"/>
  <c r="U91" i="2" s="1"/>
  <c r="N19" i="2"/>
  <c r="Y19" i="2" s="1"/>
  <c r="Y42" i="2" s="1"/>
  <c r="N10" i="2"/>
  <c r="Y10" i="2" s="1"/>
  <c r="Y33" i="2" s="1"/>
  <c r="T66" i="2"/>
  <c r="T89" i="2" s="1"/>
  <c r="T63" i="2"/>
  <c r="T86" i="2" s="1"/>
  <c r="T57" i="2"/>
  <c r="T80" i="2" s="1"/>
  <c r="X62" i="2"/>
  <c r="X85" i="2" s="1"/>
  <c r="N15" i="2"/>
  <c r="Y15" i="2" s="1"/>
  <c r="Y38" i="2" s="1"/>
  <c r="U66" i="2"/>
  <c r="U89" i="2" s="1"/>
  <c r="U55" i="2"/>
  <c r="U78" i="2" s="1"/>
  <c r="N9" i="2"/>
  <c r="Y9" i="2" s="1"/>
  <c r="Y32" i="2" s="1"/>
  <c r="X61" i="2"/>
  <c r="X84" i="2" s="1"/>
  <c r="X63" i="2"/>
  <c r="X86" i="2" s="1"/>
  <c r="U63" i="2"/>
  <c r="U86" i="2" s="1"/>
  <c r="N59" i="2"/>
  <c r="N7" i="2"/>
  <c r="Y7" i="2" s="1"/>
  <c r="Y30" i="2" s="1"/>
  <c r="T62" i="2"/>
  <c r="T85" i="2" s="1"/>
  <c r="U61" i="2"/>
  <c r="U84" i="2" s="1"/>
  <c r="U57" i="2"/>
  <c r="U80" i="2" s="1"/>
  <c r="N65" i="2"/>
  <c r="N20" i="2"/>
  <c r="Y20" i="2" s="1"/>
  <c r="Y43" i="2" s="1"/>
  <c r="Y66" i="2" s="1"/>
  <c r="N54" i="2"/>
  <c r="X67" i="2"/>
  <c r="X90" i="2" s="1"/>
  <c r="X56" i="2"/>
  <c r="X79" i="2" s="1"/>
  <c r="X52" i="2"/>
  <c r="X75" i="2" s="1"/>
  <c r="N6" i="2"/>
  <c r="Y6" i="2" s="1"/>
  <c r="Y29" i="2" s="1"/>
  <c r="X55" i="2"/>
  <c r="X78" i="2" s="1"/>
  <c r="N5" i="2"/>
  <c r="Y5" i="2" s="1"/>
  <c r="Y28" i="2" s="1"/>
  <c r="J114" i="2"/>
  <c r="R114" i="2"/>
  <c r="I114" i="2"/>
  <c r="H114" i="2"/>
  <c r="J112" i="2"/>
  <c r="R112" i="2"/>
  <c r="I112" i="2"/>
  <c r="H112" i="2"/>
  <c r="W112" i="2"/>
  <c r="J95" i="2"/>
  <c r="R95" i="2"/>
  <c r="I95" i="2"/>
  <c r="H95" i="2"/>
  <c r="M109" i="2"/>
  <c r="N109" i="2" s="1"/>
  <c r="W110" i="2"/>
  <c r="R113" i="2"/>
  <c r="J113" i="2"/>
  <c r="I113" i="2"/>
  <c r="H113" i="2"/>
  <c r="W100" i="2"/>
  <c r="M114" i="2"/>
  <c r="N114" i="2" s="1"/>
  <c r="M105" i="2"/>
  <c r="N105" i="2" s="1"/>
  <c r="M112" i="2"/>
  <c r="M102" i="2"/>
  <c r="N102" i="2" s="1"/>
  <c r="J99" i="2"/>
  <c r="R99" i="2"/>
  <c r="I99" i="2"/>
  <c r="H99" i="2"/>
  <c r="J110" i="2"/>
  <c r="R110" i="2"/>
  <c r="I110" i="2"/>
  <c r="H110" i="2"/>
  <c r="W96" i="2"/>
  <c r="J98" i="2"/>
  <c r="R98" i="2"/>
  <c r="I98" i="2"/>
  <c r="H98" i="2"/>
  <c r="M106" i="2"/>
  <c r="W108" i="2"/>
  <c r="W101" i="2"/>
  <c r="J103" i="2"/>
  <c r="R103" i="2"/>
  <c r="I103" i="2"/>
  <c r="H103" i="2"/>
  <c r="W104" i="2"/>
  <c r="M98" i="2"/>
  <c r="W111" i="2"/>
  <c r="M97" i="2"/>
  <c r="N97" i="2" s="1"/>
  <c r="J100" i="2"/>
  <c r="R100" i="2"/>
  <c r="I100" i="2"/>
  <c r="H100" i="2"/>
  <c r="J102" i="2"/>
  <c r="R102" i="2"/>
  <c r="I102" i="2"/>
  <c r="H102" i="2"/>
  <c r="M104" i="2"/>
  <c r="N104" i="2" s="1"/>
  <c r="M110" i="2"/>
  <c r="J97" i="2"/>
  <c r="R97" i="2"/>
  <c r="I97" i="2"/>
  <c r="H97" i="2"/>
  <c r="M100" i="2"/>
  <c r="J96" i="2"/>
  <c r="R96" i="2"/>
  <c r="I96" i="2"/>
  <c r="H96" i="2"/>
  <c r="W106" i="2"/>
  <c r="W103" i="2"/>
  <c r="J106" i="2"/>
  <c r="R106" i="2"/>
  <c r="I106" i="2"/>
  <c r="H106" i="2"/>
  <c r="W95" i="2"/>
  <c r="W107" i="2"/>
  <c r="J101" i="2"/>
  <c r="R101" i="2"/>
  <c r="I101" i="2"/>
  <c r="H101" i="2"/>
  <c r="M103" i="2"/>
  <c r="W109" i="2"/>
  <c r="M111" i="2"/>
  <c r="W105" i="2"/>
  <c r="M107" i="2"/>
  <c r="J108" i="2"/>
  <c r="R108" i="2"/>
  <c r="I108" i="2"/>
  <c r="H108" i="2"/>
  <c r="J109" i="2"/>
  <c r="R109" i="2"/>
  <c r="I109" i="2"/>
  <c r="H109" i="2"/>
  <c r="J104" i="2"/>
  <c r="R104" i="2"/>
  <c r="I104" i="2"/>
  <c r="H104" i="2"/>
  <c r="W113" i="2"/>
  <c r="J111" i="2"/>
  <c r="R111" i="2"/>
  <c r="I111" i="2"/>
  <c r="H111" i="2"/>
  <c r="W114" i="2"/>
  <c r="J105" i="2"/>
  <c r="R105" i="2"/>
  <c r="I105" i="2"/>
  <c r="H105" i="2"/>
  <c r="M96" i="2"/>
  <c r="M99" i="2"/>
  <c r="N99" i="2" s="1"/>
  <c r="W97" i="2"/>
  <c r="W102" i="2"/>
  <c r="M95" i="2"/>
  <c r="J107" i="2"/>
  <c r="R107" i="2"/>
  <c r="I107" i="2"/>
  <c r="H107" i="2"/>
  <c r="M108" i="2"/>
  <c r="N108" i="2" s="1"/>
  <c r="M101" i="2"/>
  <c r="W99" i="2"/>
  <c r="W98" i="2"/>
  <c r="M113" i="2"/>
  <c r="P131" i="2"/>
  <c r="E154" i="2"/>
  <c r="P124" i="2"/>
  <c r="E147" i="2"/>
  <c r="P134" i="2"/>
  <c r="E157" i="2"/>
  <c r="G66" i="23"/>
  <c r="AB10" i="2"/>
  <c r="Q33" i="2"/>
  <c r="AB7" i="2"/>
  <c r="Q30" i="2"/>
  <c r="V44" i="2"/>
  <c r="V45" i="2"/>
  <c r="S33" i="2"/>
  <c r="S56" i="2" s="1"/>
  <c r="X53" i="2"/>
  <c r="X76" i="2" s="1"/>
  <c r="AB3" i="2"/>
  <c r="Q26" i="2"/>
  <c r="V28" i="2"/>
  <c r="N17" i="2"/>
  <c r="Y17" i="2" s="1"/>
  <c r="Y40" i="2" s="1"/>
  <c r="S38" i="2"/>
  <c r="S61" i="2" s="1"/>
  <c r="S84" i="2" s="1"/>
  <c r="U59" i="2"/>
  <c r="U82" i="2" s="1"/>
  <c r="V35" i="2"/>
  <c r="N16" i="2"/>
  <c r="Y16" i="2" s="1"/>
  <c r="Y39" i="2" s="1"/>
  <c r="X66" i="2"/>
  <c r="X89" i="2" s="1"/>
  <c r="N14" i="2"/>
  <c r="Y14" i="2" s="1"/>
  <c r="Y37" i="2" s="1"/>
  <c r="Y60" i="2" s="1"/>
  <c r="Y83" i="2" s="1"/>
  <c r="N53" i="2"/>
  <c r="N86" i="2"/>
  <c r="S45" i="2"/>
  <c r="S68" i="2" s="1"/>
  <c r="N12" i="2"/>
  <c r="Y12" i="2" s="1"/>
  <c r="Y35" i="2" s="1"/>
  <c r="Y58" i="2" s="1"/>
  <c r="N87" i="2"/>
  <c r="P130" i="2"/>
  <c r="E153" i="2"/>
  <c r="V43" i="2"/>
  <c r="S39" i="2"/>
  <c r="S62" i="2" s="1"/>
  <c r="S85" i="2" s="1"/>
  <c r="H38" i="23"/>
  <c r="I37" i="23" s="1"/>
  <c r="H39" i="23"/>
  <c r="P136" i="2"/>
  <c r="E159" i="2"/>
  <c r="Y49" i="2"/>
  <c r="Y72" i="2" s="1"/>
  <c r="S26" i="2"/>
  <c r="S49" i="2" s="1"/>
  <c r="S72" i="2" s="1"/>
  <c r="N63" i="2"/>
  <c r="N62" i="2"/>
  <c r="AB20" i="2"/>
  <c r="Q43" i="2"/>
  <c r="X68" i="2"/>
  <c r="X91" i="2" s="1"/>
  <c r="N18" i="2"/>
  <c r="Y18" i="2" s="1"/>
  <c r="Y41" i="2" s="1"/>
  <c r="Y64" i="2" s="1"/>
  <c r="T67" i="2"/>
  <c r="T90" i="2" s="1"/>
  <c r="T51" i="2"/>
  <c r="T74" i="2" s="1"/>
  <c r="N89" i="2"/>
  <c r="U50" i="2"/>
  <c r="U73" i="2" s="1"/>
  <c r="X58" i="2"/>
  <c r="X81" i="2" s="1"/>
  <c r="V37" i="2"/>
  <c r="S30" i="2"/>
  <c r="U64" i="2"/>
  <c r="U87" i="2" s="1"/>
  <c r="N68" i="2"/>
  <c r="P128" i="2"/>
  <c r="E151" i="2"/>
  <c r="AB9" i="2"/>
  <c r="Q32" i="2"/>
  <c r="S42" i="2"/>
  <c r="S65" i="2" s="1"/>
  <c r="N10" i="20"/>
  <c r="L11" i="20"/>
  <c r="I47" i="23"/>
  <c r="J46" i="23" s="1"/>
  <c r="I48" i="23"/>
  <c r="P137" i="2"/>
  <c r="E160" i="2"/>
  <c r="I30" i="23"/>
  <c r="J29" i="23" s="1"/>
  <c r="S31" i="2"/>
  <c r="S54" i="2" s="1"/>
  <c r="S77" i="2" s="1"/>
  <c r="V30" i="2"/>
  <c r="AB21" i="2"/>
  <c r="Q44" i="2"/>
  <c r="S35" i="2"/>
  <c r="S58" i="2" s="1"/>
  <c r="V41" i="2"/>
  <c r="N4" i="2"/>
  <c r="Y4" i="2" s="1"/>
  <c r="Y27" i="2" s="1"/>
  <c r="Y50" i="2" s="1"/>
  <c r="U52" i="2"/>
  <c r="U75" i="2" s="1"/>
  <c r="U83" i="2"/>
  <c r="AB18" i="2"/>
  <c r="Q41" i="2"/>
  <c r="AB15" i="2"/>
  <c r="Q38" i="2"/>
  <c r="V31" i="2"/>
  <c r="T50" i="2"/>
  <c r="T73" i="2" s="1"/>
  <c r="V29" i="2"/>
  <c r="T64" i="2"/>
  <c r="T87" i="2" s="1"/>
  <c r="N67" i="2"/>
  <c r="S28" i="2"/>
  <c r="S51" i="2" s="1"/>
  <c r="S32" i="2"/>
  <c r="S55" i="2" s="1"/>
  <c r="S78" i="2" s="1"/>
  <c r="AB14" i="2"/>
  <c r="Q37" i="2"/>
  <c r="AB12" i="2"/>
  <c r="Q35" i="2"/>
  <c r="P135" i="2"/>
  <c r="E158" i="2"/>
  <c r="P125" i="2"/>
  <c r="E148" i="2"/>
  <c r="P122" i="2"/>
  <c r="E145" i="2"/>
  <c r="P121" i="2"/>
  <c r="E144" i="2"/>
  <c r="V32" i="2"/>
  <c r="N21" i="2"/>
  <c r="Y21" i="2" s="1"/>
  <c r="Y44" i="2" s="1"/>
  <c r="N22" i="2"/>
  <c r="Y22" i="2" s="1"/>
  <c r="Y45" i="2" s="1"/>
  <c r="N91" i="2"/>
  <c r="AB4" i="2"/>
  <c r="Q27" i="2"/>
  <c r="T68" i="2"/>
  <c r="T91" i="2" s="1"/>
  <c r="T52" i="2"/>
  <c r="T75" i="2" s="1"/>
  <c r="X60" i="2"/>
  <c r="X83" i="2" s="1"/>
  <c r="S40" i="2"/>
  <c r="U67" i="2"/>
  <c r="U90" i="2" s="1"/>
  <c r="U51" i="2"/>
  <c r="U74" i="2" s="1"/>
  <c r="X50" i="2"/>
  <c r="X73" i="2" s="1"/>
  <c r="N81" i="2"/>
  <c r="S43" i="2"/>
  <c r="AB11" i="2"/>
  <c r="Q34" i="2"/>
  <c r="N52" i="2"/>
  <c r="P132" i="2"/>
  <c r="E155" i="2"/>
  <c r="P133" i="2"/>
  <c r="E156" i="2"/>
  <c r="P123" i="2"/>
  <c r="E146" i="2"/>
  <c r="S41" i="2"/>
  <c r="S64" i="2" s="1"/>
  <c r="T55" i="2"/>
  <c r="T78" i="2" s="1"/>
  <c r="V40" i="2"/>
  <c r="AB5" i="2"/>
  <c r="Q28" i="2"/>
  <c r="AB22" i="2"/>
  <c r="Q45" i="2"/>
  <c r="V34" i="2"/>
  <c r="S36" i="2"/>
  <c r="S59" i="2" s="1"/>
  <c r="S82" i="2" s="1"/>
  <c r="X51" i="2"/>
  <c r="X74" i="2" s="1"/>
  <c r="V33" i="2"/>
  <c r="U58" i="2"/>
  <c r="U81" i="2" s="1"/>
  <c r="N56" i="2"/>
  <c r="N80" i="2"/>
  <c r="S34" i="2"/>
  <c r="S57" i="2" s="1"/>
  <c r="X57" i="2"/>
  <c r="X80" i="2" s="1"/>
  <c r="T65" i="2"/>
  <c r="T88" i="2" s="1"/>
  <c r="T49" i="2"/>
  <c r="T72" i="2" s="1"/>
  <c r="U76" i="2"/>
  <c r="N11" i="2"/>
  <c r="Y11" i="2" s="1"/>
  <c r="Y34" i="2" s="1"/>
  <c r="Y57" i="2" s="1"/>
  <c r="N51" i="2"/>
  <c r="H65" i="23"/>
  <c r="I64" i="23" s="1"/>
  <c r="S44" i="2"/>
  <c r="S67" i="2" s="1"/>
  <c r="AB16" i="2"/>
  <c r="Q39" i="2"/>
  <c r="P118" i="2"/>
  <c r="E141" i="2"/>
  <c r="I56" i="23"/>
  <c r="J55" i="23" s="1"/>
  <c r="P129" i="2"/>
  <c r="E152" i="2"/>
  <c r="P126" i="2"/>
  <c r="E149" i="2"/>
  <c r="P120" i="2"/>
  <c r="E143" i="2"/>
  <c r="AB8" i="2"/>
  <c r="Q31" i="2"/>
  <c r="N73" i="2"/>
  <c r="U54" i="2"/>
  <c r="U77" i="2" s="1"/>
  <c r="N88" i="2"/>
  <c r="N61" i="2"/>
  <c r="AB19" i="2"/>
  <c r="Q42" i="2"/>
  <c r="V39" i="2"/>
  <c r="S27" i="2"/>
  <c r="T59" i="2"/>
  <c r="T82" i="2" s="1"/>
  <c r="V38" i="2"/>
  <c r="N55" i="2"/>
  <c r="N85" i="2"/>
  <c r="T56" i="2"/>
  <c r="T79" i="2" s="1"/>
  <c r="S37" i="2"/>
  <c r="P127" i="2"/>
  <c r="E150" i="2"/>
  <c r="P119" i="2"/>
  <c r="E142" i="2"/>
  <c r="V27" i="2"/>
  <c r="T54" i="2"/>
  <c r="T77" i="2" s="1"/>
  <c r="N77" i="2"/>
  <c r="S29" i="2"/>
  <c r="AB6" i="2"/>
  <c r="Q29" i="2"/>
  <c r="T61" i="2"/>
  <c r="T84" i="2" s="1"/>
  <c r="N78" i="2"/>
  <c r="AB17" i="2"/>
  <c r="Q40" i="2"/>
  <c r="V26" i="2"/>
  <c r="T58" i="2"/>
  <c r="T81" i="2" s="1"/>
  <c r="AB13" i="2"/>
  <c r="Q36" i="2"/>
  <c r="X49" i="2"/>
  <c r="X72" i="2" s="1"/>
  <c r="U65" i="2"/>
  <c r="U88" i="2" s="1"/>
  <c r="U49" i="2"/>
  <c r="U72" i="2" s="1"/>
  <c r="V36" i="2"/>
  <c r="V42" i="2"/>
  <c r="U56" i="2"/>
  <c r="U79" i="2" s="1"/>
  <c r="X64" i="2"/>
  <c r="X87" i="2" s="1"/>
  <c r="D39" i="11"/>
  <c r="C42" i="11"/>
  <c r="C47" i="11"/>
  <c r="C4" i="11"/>
  <c r="D24" i="11"/>
  <c r="K118" i="2"/>
  <c r="F135" i="2"/>
  <c r="L118" i="2"/>
  <c r="L127" i="2"/>
  <c r="C65" i="11"/>
  <c r="K123" i="2"/>
  <c r="C40" i="11"/>
  <c r="L128" i="2"/>
  <c r="G69" i="23"/>
  <c r="E68" i="23"/>
  <c r="F119" i="2"/>
  <c r="H32" i="23"/>
  <c r="F131" i="2"/>
  <c r="E29" i="11"/>
  <c r="E30" i="11"/>
  <c r="E34" i="11"/>
  <c r="F134" i="2"/>
  <c r="L136" i="2"/>
  <c r="G120" i="2"/>
  <c r="F67" i="23"/>
  <c r="K121" i="2"/>
  <c r="C51" i="11"/>
  <c r="C37" i="11"/>
  <c r="G52" i="23"/>
  <c r="F128" i="2"/>
  <c r="G67" i="23"/>
  <c r="C54" i="11"/>
  <c r="K132" i="2"/>
  <c r="G128" i="2"/>
  <c r="C15" i="11"/>
  <c r="C36" i="11"/>
  <c r="H49" i="23"/>
  <c r="C48" i="11"/>
  <c r="G132" i="2"/>
  <c r="K135" i="2"/>
  <c r="K133" i="2"/>
  <c r="L132" i="2"/>
  <c r="C55" i="11"/>
  <c r="G135" i="2"/>
  <c r="G42" i="23"/>
  <c r="F126" i="2"/>
  <c r="F118" i="2"/>
  <c r="C57" i="11"/>
  <c r="G41" i="23"/>
  <c r="D26" i="11"/>
  <c r="G118" i="2"/>
  <c r="C29" i="11"/>
  <c r="F68" i="23"/>
  <c r="C9" i="11"/>
  <c r="C5" i="11"/>
  <c r="H50" i="23"/>
  <c r="K119" i="2"/>
  <c r="F137" i="2"/>
  <c r="G59" i="23"/>
  <c r="F136" i="2"/>
  <c r="G130" i="2"/>
  <c r="K131" i="2"/>
  <c r="G137" i="2"/>
  <c r="C14" i="11"/>
  <c r="D34" i="11"/>
  <c r="L125" i="2"/>
  <c r="G61" i="23"/>
  <c r="C35" i="11"/>
  <c r="H52" i="23"/>
  <c r="C17" i="11"/>
  <c r="C19" i="11"/>
  <c r="C39" i="11"/>
  <c r="C12" i="11"/>
  <c r="D36" i="11"/>
  <c r="G134" i="2"/>
  <c r="H35" i="23"/>
  <c r="F122" i="2"/>
  <c r="F127" i="2"/>
  <c r="C31" i="11"/>
  <c r="K129" i="2"/>
  <c r="K130" i="2"/>
  <c r="L119" i="2"/>
  <c r="C53" i="11"/>
  <c r="G123" i="2"/>
  <c r="C58" i="11"/>
  <c r="C28" i="11"/>
  <c r="C38" i="11"/>
  <c r="D32" i="11"/>
  <c r="K136" i="2"/>
  <c r="D42" i="11"/>
  <c r="C49" i="11"/>
  <c r="H40" i="23"/>
  <c r="H51" i="23"/>
  <c r="G133" i="2"/>
  <c r="F129" i="2"/>
  <c r="L122" i="2"/>
  <c r="C26" i="11"/>
  <c r="K124" i="2"/>
  <c r="F123" i="2"/>
  <c r="C30" i="11"/>
  <c r="E24" i="11"/>
  <c r="C43" i="11"/>
  <c r="G50" i="23"/>
  <c r="G126" i="2"/>
  <c r="H60" i="23"/>
  <c r="L124" i="2"/>
  <c r="D31" i="11"/>
  <c r="C21" i="11"/>
  <c r="G124" i="2"/>
  <c r="L130" i="2"/>
  <c r="C10" i="11"/>
  <c r="G125" i="2"/>
  <c r="C62" i="11"/>
  <c r="G136" i="2"/>
  <c r="G33" i="23"/>
  <c r="H61" i="23"/>
  <c r="C13" i="11"/>
  <c r="L126" i="2"/>
  <c r="G51" i="23"/>
  <c r="L134" i="2"/>
  <c r="D43" i="11"/>
  <c r="G70" i="23"/>
  <c r="C56" i="11"/>
  <c r="L137" i="2"/>
  <c r="C59" i="11"/>
  <c r="G127" i="2"/>
  <c r="G60" i="23"/>
  <c r="C25" i="11"/>
  <c r="C16" i="11"/>
  <c r="F124" i="2"/>
  <c r="K126" i="2"/>
  <c r="C24" i="11"/>
  <c r="G129" i="2"/>
  <c r="K137" i="2"/>
  <c r="D68" i="23"/>
  <c r="C18" i="11"/>
  <c r="C20" i="11"/>
  <c r="L120" i="2"/>
  <c r="D37" i="11"/>
  <c r="C8" i="11"/>
  <c r="L123" i="2"/>
  <c r="G121" i="2"/>
  <c r="G68" i="23"/>
  <c r="L129" i="2"/>
  <c r="F125" i="2"/>
  <c r="K120" i="2"/>
  <c r="C32" i="11"/>
  <c r="C7" i="11"/>
  <c r="K127" i="2"/>
  <c r="C46" i="11"/>
  <c r="E67" i="23"/>
  <c r="H33" i="23"/>
  <c r="G58" i="23"/>
  <c r="F120" i="2"/>
  <c r="G32" i="23"/>
  <c r="K125" i="2"/>
  <c r="F121" i="2"/>
  <c r="H41" i="23"/>
  <c r="D30" i="11"/>
  <c r="F130" i="2"/>
  <c r="H59" i="23"/>
  <c r="C27" i="11"/>
  <c r="G40" i="23"/>
  <c r="D67" i="23"/>
  <c r="C6" i="11"/>
  <c r="G122" i="2"/>
  <c r="H42" i="23"/>
  <c r="K128" i="2"/>
  <c r="C2" i="11"/>
  <c r="C33" i="11"/>
  <c r="C34" i="11"/>
  <c r="D33" i="11"/>
  <c r="G35" i="23"/>
  <c r="H34" i="23"/>
  <c r="C3" i="11"/>
  <c r="E37" i="11"/>
  <c r="K134" i="2"/>
  <c r="D29" i="11"/>
  <c r="C11" i="11"/>
  <c r="G34" i="23"/>
  <c r="E36" i="11"/>
  <c r="F133" i="2"/>
  <c r="L121" i="2"/>
  <c r="C41" i="11"/>
  <c r="C63" i="11"/>
  <c r="F132" i="2"/>
  <c r="G131" i="2"/>
  <c r="K122" i="2"/>
  <c r="G119" i="2"/>
  <c r="C60" i="11"/>
  <c r="C52" i="11"/>
  <c r="L133" i="2"/>
  <c r="L131" i="2"/>
  <c r="L135" i="2"/>
  <c r="D40" i="11"/>
  <c r="C50" i="11"/>
  <c r="C64" i="11"/>
  <c r="H43" i="23"/>
  <c r="C61" i="11"/>
  <c r="G49" i="23"/>
  <c r="G43" i="23"/>
  <c r="X111" i="2" l="1"/>
  <c r="Y54" i="2"/>
  <c r="Y77" i="2" s="1"/>
  <c r="Y59" i="2"/>
  <c r="Y82" i="2" s="1"/>
  <c r="Y105" i="2" s="1"/>
  <c r="X100" i="2"/>
  <c r="Y56" i="2"/>
  <c r="Y79" i="2" s="1"/>
  <c r="Y102" i="2" s="1"/>
  <c r="Y65" i="2"/>
  <c r="Y88" i="2" s="1"/>
  <c r="Y51" i="2"/>
  <c r="Y74" i="2" s="1"/>
  <c r="Y97" i="2" s="1"/>
  <c r="Y52" i="2"/>
  <c r="Y75" i="2" s="1"/>
  <c r="U114" i="2"/>
  <c r="U108" i="2"/>
  <c r="Y73" i="2"/>
  <c r="T112" i="2"/>
  <c r="Y61" i="2"/>
  <c r="Y84" i="2" s="1"/>
  <c r="Y53" i="2"/>
  <c r="Y76" i="2" s="1"/>
  <c r="Y99" i="2" s="1"/>
  <c r="Y55" i="2"/>
  <c r="Y78" i="2" s="1"/>
  <c r="Y62" i="2"/>
  <c r="Y85" i="2" s="1"/>
  <c r="Y108" i="2" s="1"/>
  <c r="X101" i="2"/>
  <c r="X109" i="2"/>
  <c r="Y81" i="2"/>
  <c r="Y104" i="2" s="1"/>
  <c r="Y68" i="2"/>
  <c r="Y91" i="2" s="1"/>
  <c r="Y114" i="2" s="1"/>
  <c r="W119" i="2"/>
  <c r="W120" i="2"/>
  <c r="M126" i="2"/>
  <c r="M118" i="2"/>
  <c r="N118" i="2" s="1"/>
  <c r="M123" i="2"/>
  <c r="W122" i="2"/>
  <c r="W134" i="2"/>
  <c r="W124" i="2"/>
  <c r="R120" i="2"/>
  <c r="I120" i="2"/>
  <c r="H120" i="2"/>
  <c r="J120" i="2"/>
  <c r="W126" i="2"/>
  <c r="W123" i="2"/>
  <c r="M121" i="2"/>
  <c r="M137" i="2"/>
  <c r="N137" i="2" s="1"/>
  <c r="W128" i="2"/>
  <c r="R134" i="2"/>
  <c r="I134" i="2"/>
  <c r="H134" i="2"/>
  <c r="J134" i="2"/>
  <c r="R124" i="2"/>
  <c r="I124" i="2"/>
  <c r="H124" i="2"/>
  <c r="J124" i="2"/>
  <c r="W121" i="2"/>
  <c r="R122" i="2"/>
  <c r="I122" i="2"/>
  <c r="H122" i="2"/>
  <c r="J122" i="2"/>
  <c r="M128" i="2"/>
  <c r="M134" i="2"/>
  <c r="M120" i="2"/>
  <c r="M132" i="2"/>
  <c r="M135" i="2"/>
  <c r="W137" i="2"/>
  <c r="W127" i="2"/>
  <c r="W129" i="2"/>
  <c r="M133" i="2"/>
  <c r="N133" i="2" s="1"/>
  <c r="R121" i="2"/>
  <c r="I121" i="2"/>
  <c r="H121" i="2"/>
  <c r="J121" i="2"/>
  <c r="J135" i="2"/>
  <c r="R135" i="2"/>
  <c r="I135" i="2"/>
  <c r="H135" i="2"/>
  <c r="J137" i="2"/>
  <c r="R137" i="2"/>
  <c r="I137" i="2"/>
  <c r="H137" i="2"/>
  <c r="W136" i="2"/>
  <c r="M130" i="2"/>
  <c r="N130" i="2" s="1"/>
  <c r="J131" i="2"/>
  <c r="R131" i="2"/>
  <c r="I131" i="2"/>
  <c r="H131" i="2"/>
  <c r="M127" i="2"/>
  <c r="M129" i="2"/>
  <c r="W118" i="2"/>
  <c r="J133" i="2"/>
  <c r="R133" i="2"/>
  <c r="I133" i="2"/>
  <c r="H133" i="2"/>
  <c r="W132" i="2"/>
  <c r="M125" i="2"/>
  <c r="W135" i="2"/>
  <c r="R136" i="2"/>
  <c r="I136" i="2"/>
  <c r="H136" i="2"/>
  <c r="J136" i="2"/>
  <c r="M119" i="2"/>
  <c r="N119" i="2" s="1"/>
  <c r="R126" i="2"/>
  <c r="I126" i="2"/>
  <c r="H126" i="2"/>
  <c r="J126" i="2"/>
  <c r="R118" i="2"/>
  <c r="I118" i="2"/>
  <c r="H118" i="2"/>
  <c r="J118" i="2"/>
  <c r="J123" i="2"/>
  <c r="R123" i="2"/>
  <c r="I123" i="2"/>
  <c r="H123" i="2"/>
  <c r="W133" i="2"/>
  <c r="R132" i="2"/>
  <c r="I132" i="2"/>
  <c r="H132" i="2"/>
  <c r="J132" i="2"/>
  <c r="W125" i="2"/>
  <c r="N135" i="2"/>
  <c r="M136" i="2"/>
  <c r="R130" i="2"/>
  <c r="I130" i="2"/>
  <c r="H130" i="2"/>
  <c r="J130" i="2"/>
  <c r="M124" i="2"/>
  <c r="N124" i="2" s="1"/>
  <c r="W131" i="2"/>
  <c r="J127" i="2"/>
  <c r="R127" i="2"/>
  <c r="I127" i="2"/>
  <c r="H127" i="2"/>
  <c r="R119" i="2"/>
  <c r="I119" i="2"/>
  <c r="H119" i="2"/>
  <c r="J119" i="2"/>
  <c r="N126" i="2"/>
  <c r="J129" i="2"/>
  <c r="R129" i="2"/>
  <c r="I129" i="2"/>
  <c r="H129" i="2"/>
  <c r="M122" i="2"/>
  <c r="J125" i="2"/>
  <c r="R125" i="2"/>
  <c r="I125" i="2"/>
  <c r="H125" i="2"/>
  <c r="R128" i="2"/>
  <c r="I128" i="2"/>
  <c r="H128" i="2"/>
  <c r="J128" i="2"/>
  <c r="W130" i="2"/>
  <c r="M131" i="2"/>
  <c r="N131" i="2" s="1"/>
  <c r="S74" i="2"/>
  <c r="S97" i="2" s="1"/>
  <c r="S90" i="2"/>
  <c r="S113" i="2" s="1"/>
  <c r="S81" i="2"/>
  <c r="S80" i="2"/>
  <c r="S103" i="2" s="1"/>
  <c r="S79" i="2"/>
  <c r="AC13" i="2"/>
  <c r="P152" i="2"/>
  <c r="E175" i="2"/>
  <c r="I65" i="23"/>
  <c r="J64" i="23" s="1"/>
  <c r="V56" i="2"/>
  <c r="V57" i="2"/>
  <c r="P156" i="2"/>
  <c r="E179" i="2"/>
  <c r="S88" i="2"/>
  <c r="S111" i="2" s="1"/>
  <c r="P153" i="2"/>
  <c r="E176" i="2"/>
  <c r="V51" i="2"/>
  <c r="AC7" i="2"/>
  <c r="P154" i="2"/>
  <c r="E177" i="2"/>
  <c r="X96" i="2"/>
  <c r="T111" i="2"/>
  <c r="X107" i="2"/>
  <c r="X110" i="2"/>
  <c r="AB40" i="2"/>
  <c r="Q63" i="2"/>
  <c r="V65" i="2"/>
  <c r="P142" i="2"/>
  <c r="E165" i="2"/>
  <c r="S52" i="2"/>
  <c r="P141" i="2"/>
  <c r="E164" i="2"/>
  <c r="AB45" i="2"/>
  <c r="Q68" i="2"/>
  <c r="P148" i="2"/>
  <c r="E171" i="2"/>
  <c r="AB35" i="2"/>
  <c r="Q58" i="2"/>
  <c r="AB41" i="2"/>
  <c r="Q64" i="2"/>
  <c r="I31" i="23"/>
  <c r="J47" i="23"/>
  <c r="K46" i="23" s="1"/>
  <c r="S60" i="2"/>
  <c r="AB26" i="2"/>
  <c r="Q49" i="2"/>
  <c r="U107" i="2"/>
  <c r="T109" i="2"/>
  <c r="N96" i="2"/>
  <c r="X98" i="2"/>
  <c r="X112" i="2"/>
  <c r="T113" i="2"/>
  <c r="U112" i="2"/>
  <c r="P149" i="2"/>
  <c r="E172" i="2"/>
  <c r="AC22" i="2"/>
  <c r="P146" i="2"/>
  <c r="E169" i="2"/>
  <c r="AC12" i="2"/>
  <c r="AC18" i="2"/>
  <c r="AB44" i="2"/>
  <c r="Q67" i="2"/>
  <c r="J30" i="23"/>
  <c r="K29" i="23" s="1"/>
  <c r="J31" i="23"/>
  <c r="N11" i="20"/>
  <c r="L12" i="20"/>
  <c r="AB43" i="2"/>
  <c r="Q66" i="2"/>
  <c r="V58" i="2"/>
  <c r="AC3" i="2"/>
  <c r="P147" i="2"/>
  <c r="E170" i="2"/>
  <c r="X95" i="2"/>
  <c r="S105" i="2"/>
  <c r="U111" i="2"/>
  <c r="N95" i="2"/>
  <c r="Y95" i="2" s="1"/>
  <c r="X103" i="2"/>
  <c r="X104" i="2"/>
  <c r="N107" i="2"/>
  <c r="S100" i="2"/>
  <c r="X106" i="2"/>
  <c r="T99" i="2"/>
  <c r="U113" i="2"/>
  <c r="N112" i="2"/>
  <c r="V59" i="2"/>
  <c r="V49" i="2"/>
  <c r="V50" i="2"/>
  <c r="V62" i="2"/>
  <c r="I57" i="23"/>
  <c r="AB39" i="2"/>
  <c r="Q62" i="2"/>
  <c r="Y80" i="2"/>
  <c r="AB28" i="2"/>
  <c r="Q51" i="2"/>
  <c r="P145" i="2"/>
  <c r="E168" i="2"/>
  <c r="AC21" i="2"/>
  <c r="P151" i="2"/>
  <c r="E174" i="2"/>
  <c r="Y89" i="2"/>
  <c r="AC20" i="2"/>
  <c r="V66" i="2"/>
  <c r="Y87" i="2"/>
  <c r="S63" i="2"/>
  <c r="T105" i="2"/>
  <c r="U109" i="2"/>
  <c r="T106" i="2"/>
  <c r="T96" i="2"/>
  <c r="T97" i="2"/>
  <c r="T100" i="2"/>
  <c r="X105" i="2"/>
  <c r="S95" i="2"/>
  <c r="T114" i="2"/>
  <c r="J57" i="23"/>
  <c r="J56" i="23"/>
  <c r="K55" i="23" s="1"/>
  <c r="AB29" i="2"/>
  <c r="Q52" i="2"/>
  <c r="V61" i="2"/>
  <c r="AB42" i="2"/>
  <c r="Q65" i="2"/>
  <c r="AB31" i="2"/>
  <c r="Q54" i="2"/>
  <c r="P143" i="2"/>
  <c r="E166" i="2"/>
  <c r="AC16" i="2"/>
  <c r="AC5" i="2"/>
  <c r="S87" i="2"/>
  <c r="S110" i="2" s="1"/>
  <c r="AB34" i="2"/>
  <c r="Q57" i="2"/>
  <c r="S50" i="2"/>
  <c r="AB37" i="2"/>
  <c r="Q60" i="2"/>
  <c r="Y67" i="2"/>
  <c r="Y90" i="2" s="1"/>
  <c r="V54" i="2"/>
  <c r="V53" i="2"/>
  <c r="P157" i="2"/>
  <c r="E180" i="2"/>
  <c r="X108" i="2"/>
  <c r="S104" i="2"/>
  <c r="S108" i="2"/>
  <c r="S101" i="2"/>
  <c r="S102" i="2"/>
  <c r="T110" i="2"/>
  <c r="U99" i="2"/>
  <c r="T95" i="2"/>
  <c r="AC6" i="2"/>
  <c r="AC19" i="2"/>
  <c r="AC8" i="2"/>
  <c r="AC11" i="2"/>
  <c r="S66" i="2"/>
  <c r="AB27" i="2"/>
  <c r="Q50" i="2"/>
  <c r="P144" i="2"/>
  <c r="E167" i="2"/>
  <c r="AC14" i="2"/>
  <c r="AB38" i="2"/>
  <c r="Q61" i="2"/>
  <c r="S91" i="2"/>
  <c r="S114" i="2" s="1"/>
  <c r="P160" i="2"/>
  <c r="E183" i="2"/>
  <c r="AB32" i="2"/>
  <c r="Q55" i="2"/>
  <c r="V60" i="2"/>
  <c r="S53" i="2"/>
  <c r="V68" i="2"/>
  <c r="AB33" i="2"/>
  <c r="Q56" i="2"/>
  <c r="U105" i="2"/>
  <c r="T104" i="2"/>
  <c r="T108" i="2"/>
  <c r="T101" i="2"/>
  <c r="U106" i="2"/>
  <c r="U96" i="2"/>
  <c r="U97" i="2"/>
  <c r="T102" i="2"/>
  <c r="U100" i="2"/>
  <c r="T103" i="2"/>
  <c r="T98" i="2"/>
  <c r="N103" i="2"/>
  <c r="X114" i="2"/>
  <c r="N98" i="2"/>
  <c r="N106" i="2"/>
  <c r="Y106" i="2" s="1"/>
  <c r="V63" i="2"/>
  <c r="AC4" i="2"/>
  <c r="V52" i="2"/>
  <c r="AC15" i="2"/>
  <c r="V64" i="2"/>
  <c r="AC9" i="2"/>
  <c r="V67" i="2"/>
  <c r="AC10" i="2"/>
  <c r="X113" i="2"/>
  <c r="S107" i="2"/>
  <c r="X99" i="2"/>
  <c r="N111" i="2"/>
  <c r="N101" i="2"/>
  <c r="X97" i="2"/>
  <c r="U110" i="2"/>
  <c r="U95" i="2"/>
  <c r="AB36" i="2"/>
  <c r="Q59" i="2"/>
  <c r="AC17" i="2"/>
  <c r="P150" i="2"/>
  <c r="E173" i="2"/>
  <c r="H66" i="23"/>
  <c r="P155" i="2"/>
  <c r="E178" i="2"/>
  <c r="V55" i="2"/>
  <c r="P158" i="2"/>
  <c r="E181" i="2"/>
  <c r="Y63" i="2"/>
  <c r="Y86" i="2" s="1"/>
  <c r="Y109" i="2" s="1"/>
  <c r="P159" i="2"/>
  <c r="E182" i="2"/>
  <c r="I38" i="23"/>
  <c r="J37" i="23" s="1"/>
  <c r="I39" i="23"/>
  <c r="AB30" i="2"/>
  <c r="Q53" i="2"/>
  <c r="T107" i="2"/>
  <c r="U104" i="2"/>
  <c r="N113" i="2"/>
  <c r="U101" i="2"/>
  <c r="N100" i="2"/>
  <c r="U102" i="2"/>
  <c r="U103" i="2"/>
  <c r="U98" i="2"/>
  <c r="X102" i="2"/>
  <c r="N110" i="2"/>
  <c r="H68" i="23"/>
  <c r="G144" i="2"/>
  <c r="L148" i="2"/>
  <c r="F141" i="2"/>
  <c r="L160" i="2"/>
  <c r="F145" i="2"/>
  <c r="F156" i="2"/>
  <c r="F158" i="2"/>
  <c r="D25" i="11"/>
  <c r="F33" i="11"/>
  <c r="G143" i="2"/>
  <c r="F149" i="2"/>
  <c r="D8" i="11"/>
  <c r="F24" i="11"/>
  <c r="D16" i="11"/>
  <c r="L143" i="2"/>
  <c r="D47" i="11"/>
  <c r="F32" i="11"/>
  <c r="F142" i="2"/>
  <c r="K154" i="2"/>
  <c r="L144" i="2"/>
  <c r="D20" i="11"/>
  <c r="F146" i="2"/>
  <c r="D10" i="11"/>
  <c r="K158" i="2"/>
  <c r="F29" i="11"/>
  <c r="D41" i="11"/>
  <c r="L152" i="2"/>
  <c r="G146" i="2"/>
  <c r="K159" i="2"/>
  <c r="F26" i="11"/>
  <c r="D65" i="11"/>
  <c r="F147" i="2"/>
  <c r="G152" i="2"/>
  <c r="L145" i="2"/>
  <c r="K152" i="2"/>
  <c r="G141" i="2"/>
  <c r="E42" i="11"/>
  <c r="D6" i="11"/>
  <c r="F154" i="2"/>
  <c r="D11" i="11"/>
  <c r="L151" i="2"/>
  <c r="D2" i="11"/>
  <c r="F157" i="2"/>
  <c r="D61" i="11"/>
  <c r="E33" i="11"/>
  <c r="G148" i="2"/>
  <c r="F40" i="11"/>
  <c r="K150" i="2"/>
  <c r="G154" i="2"/>
  <c r="K160" i="2"/>
  <c r="E39" i="11"/>
  <c r="G156" i="2"/>
  <c r="F152" i="2"/>
  <c r="G155" i="2"/>
  <c r="K149" i="2"/>
  <c r="D17" i="11"/>
  <c r="F160" i="2"/>
  <c r="D59" i="11"/>
  <c r="F150" i="2"/>
  <c r="F148" i="2"/>
  <c r="L150" i="2"/>
  <c r="D50" i="11"/>
  <c r="D62" i="11"/>
  <c r="G145" i="2"/>
  <c r="G151" i="2"/>
  <c r="G158" i="2"/>
  <c r="K146" i="2"/>
  <c r="L154" i="2"/>
  <c r="F34" i="11"/>
  <c r="L149" i="2"/>
  <c r="F153" i="2"/>
  <c r="F159" i="2"/>
  <c r="D57" i="11"/>
  <c r="D49" i="11"/>
  <c r="L156" i="2"/>
  <c r="G159" i="2"/>
  <c r="F37" i="11"/>
  <c r="F42" i="11"/>
  <c r="K143" i="2"/>
  <c r="K144" i="2"/>
  <c r="L159" i="2"/>
  <c r="K153" i="2"/>
  <c r="E31" i="11"/>
  <c r="D27" i="11"/>
  <c r="H70" i="23"/>
  <c r="D3" i="11"/>
  <c r="G157" i="2"/>
  <c r="D5" i="11"/>
  <c r="D53" i="11"/>
  <c r="K145" i="2"/>
  <c r="F155" i="2"/>
  <c r="D9" i="11"/>
  <c r="F30" i="11"/>
  <c r="G150" i="2"/>
  <c r="L141" i="2"/>
  <c r="K151" i="2"/>
  <c r="D64" i="11"/>
  <c r="D35" i="11"/>
  <c r="L157" i="2"/>
  <c r="K155" i="2"/>
  <c r="D28" i="11"/>
  <c r="G153" i="2"/>
  <c r="D15" i="11"/>
  <c r="F36" i="11"/>
  <c r="D7" i="11"/>
  <c r="E43" i="11"/>
  <c r="K157" i="2"/>
  <c r="D56" i="11"/>
  <c r="D13" i="11"/>
  <c r="G149" i="2"/>
  <c r="D19" i="11"/>
  <c r="D4" i="11"/>
  <c r="F144" i="2"/>
  <c r="L147" i="2"/>
  <c r="K142" i="2"/>
  <c r="F31" i="11"/>
  <c r="D18" i="11"/>
  <c r="D14" i="11"/>
  <c r="L142" i="2"/>
  <c r="G147" i="2"/>
  <c r="G160" i="2"/>
  <c r="D60" i="11"/>
  <c r="E40" i="11"/>
  <c r="L146" i="2"/>
  <c r="D21" i="11"/>
  <c r="D63" i="11"/>
  <c r="L153" i="2"/>
  <c r="L158" i="2"/>
  <c r="D48" i="11"/>
  <c r="K141" i="2"/>
  <c r="K147" i="2"/>
  <c r="D46" i="11"/>
  <c r="E32" i="11"/>
  <c r="F151" i="2"/>
  <c r="F39" i="11"/>
  <c r="K148" i="2"/>
  <c r="E26" i="11"/>
  <c r="K156" i="2"/>
  <c r="D52" i="11"/>
  <c r="D54" i="11"/>
  <c r="D12" i="11"/>
  <c r="D55" i="11"/>
  <c r="D58" i="11"/>
  <c r="D38" i="11"/>
  <c r="G142" i="2"/>
  <c r="F43" i="11"/>
  <c r="D51" i="11"/>
  <c r="L155" i="2"/>
  <c r="H67" i="23"/>
  <c r="F143" i="2"/>
  <c r="Y103" i="2" l="1"/>
  <c r="Y96" i="2"/>
  <c r="X134" i="2"/>
  <c r="Y98" i="2"/>
  <c r="T135" i="2"/>
  <c r="X123" i="2"/>
  <c r="U137" i="2"/>
  <c r="Y100" i="2"/>
  <c r="U131" i="2"/>
  <c r="Y111" i="2"/>
  <c r="Y107" i="2"/>
  <c r="Y130" i="2" s="1"/>
  <c r="Y101" i="2"/>
  <c r="Y124" i="2" s="1"/>
  <c r="X124" i="2"/>
  <c r="X132" i="2"/>
  <c r="Y131" i="2"/>
  <c r="AD13" i="2"/>
  <c r="AA13" i="2" s="1"/>
  <c r="AD16" i="2"/>
  <c r="AA16" i="2" s="1"/>
  <c r="Y112" i="2"/>
  <c r="Y135" i="2" s="1"/>
  <c r="N134" i="2"/>
  <c r="AD22" i="2"/>
  <c r="AA22" i="2" s="1"/>
  <c r="AD7" i="2"/>
  <c r="AA7" i="2" s="1"/>
  <c r="AD19" i="2"/>
  <c r="AA19" i="2" s="1"/>
  <c r="W147" i="2"/>
  <c r="W150" i="2"/>
  <c r="M152" i="2"/>
  <c r="N152" i="2" s="1"/>
  <c r="J148" i="2"/>
  <c r="R148" i="2"/>
  <c r="I148" i="2"/>
  <c r="H148" i="2"/>
  <c r="W154" i="2"/>
  <c r="W160" i="2"/>
  <c r="M159" i="2"/>
  <c r="M160" i="2"/>
  <c r="N160" i="2" s="1"/>
  <c r="W143" i="2"/>
  <c r="J152" i="2"/>
  <c r="R152" i="2"/>
  <c r="I152" i="2"/>
  <c r="H152" i="2"/>
  <c r="J160" i="2"/>
  <c r="U160" i="2" s="1"/>
  <c r="R160" i="2"/>
  <c r="I160" i="2"/>
  <c r="H160" i="2"/>
  <c r="H143" i="2"/>
  <c r="J143" i="2"/>
  <c r="R143" i="2"/>
  <c r="I143" i="2"/>
  <c r="H151" i="2"/>
  <c r="J151" i="2"/>
  <c r="R151" i="2"/>
  <c r="I151" i="2"/>
  <c r="H145" i="2"/>
  <c r="J145" i="2"/>
  <c r="R145" i="2"/>
  <c r="I145" i="2"/>
  <c r="H147" i="2"/>
  <c r="J147" i="2"/>
  <c r="R147" i="2"/>
  <c r="I147" i="2"/>
  <c r="M146" i="2"/>
  <c r="M142" i="2"/>
  <c r="M143" i="2"/>
  <c r="N143" i="2" s="1"/>
  <c r="W151" i="2"/>
  <c r="M147" i="2"/>
  <c r="W146" i="2"/>
  <c r="W148" i="2"/>
  <c r="W142" i="2"/>
  <c r="M154" i="2"/>
  <c r="W156" i="2"/>
  <c r="W145" i="2"/>
  <c r="J146" i="2"/>
  <c r="R146" i="2"/>
  <c r="I146" i="2"/>
  <c r="H146" i="2"/>
  <c r="J142" i="2"/>
  <c r="R142" i="2"/>
  <c r="I142" i="2"/>
  <c r="H142" i="2"/>
  <c r="J144" i="2"/>
  <c r="R144" i="2"/>
  <c r="I144" i="2"/>
  <c r="H144" i="2"/>
  <c r="M145" i="2"/>
  <c r="N145" i="2" s="1"/>
  <c r="H149" i="2"/>
  <c r="J149" i="2"/>
  <c r="R149" i="2"/>
  <c r="I149" i="2"/>
  <c r="M141" i="2"/>
  <c r="H153" i="2"/>
  <c r="J153" i="2"/>
  <c r="R153" i="2"/>
  <c r="I153" i="2"/>
  <c r="J156" i="2"/>
  <c r="R156" i="2"/>
  <c r="I156" i="2"/>
  <c r="H156" i="2"/>
  <c r="M158" i="2"/>
  <c r="W159" i="2"/>
  <c r="J158" i="2"/>
  <c r="R158" i="2"/>
  <c r="I158" i="2"/>
  <c r="H158" i="2"/>
  <c r="M155" i="2"/>
  <c r="M150" i="2"/>
  <c r="N150" i="2" s="1"/>
  <c r="W144" i="2"/>
  <c r="H157" i="2"/>
  <c r="J157" i="2"/>
  <c r="I157" i="2"/>
  <c r="R157" i="2"/>
  <c r="M149" i="2"/>
  <c r="M148" i="2"/>
  <c r="N148" i="2" s="1"/>
  <c r="J154" i="2"/>
  <c r="R154" i="2"/>
  <c r="I154" i="2"/>
  <c r="H154" i="2"/>
  <c r="M153" i="2"/>
  <c r="W152" i="2"/>
  <c r="M151" i="2"/>
  <c r="W149" i="2"/>
  <c r="W141" i="2"/>
  <c r="M144" i="2"/>
  <c r="N144" i="2" s="1"/>
  <c r="W157" i="2"/>
  <c r="H155" i="2"/>
  <c r="J155" i="2"/>
  <c r="I155" i="2"/>
  <c r="R155" i="2"/>
  <c r="H159" i="2"/>
  <c r="J159" i="2"/>
  <c r="R159" i="2"/>
  <c r="I159" i="2"/>
  <c r="W158" i="2"/>
  <c r="W155" i="2"/>
  <c r="J150" i="2"/>
  <c r="R150" i="2"/>
  <c r="I150" i="2"/>
  <c r="H150" i="2"/>
  <c r="M157" i="2"/>
  <c r="H141" i="2"/>
  <c r="J141" i="2"/>
  <c r="I141" i="2"/>
  <c r="R141" i="2"/>
  <c r="W153" i="2"/>
  <c r="M156" i="2"/>
  <c r="AD15" i="2"/>
  <c r="AA15" i="2" s="1"/>
  <c r="V77" i="2"/>
  <c r="AC40" i="2"/>
  <c r="P180" i="2"/>
  <c r="E203" i="2"/>
  <c r="AB57" i="2"/>
  <c r="Q80" i="2"/>
  <c r="AC31" i="2"/>
  <c r="AB51" i="2"/>
  <c r="Q74" i="2"/>
  <c r="V72" i="2"/>
  <c r="AD12" i="2"/>
  <c r="AA12" i="2" s="1"/>
  <c r="AC41" i="2"/>
  <c r="V88" i="2"/>
  <c r="P179" i="2"/>
  <c r="E202" i="2"/>
  <c r="U125" i="2"/>
  <c r="U127" i="2"/>
  <c r="X136" i="2"/>
  <c r="T118" i="2"/>
  <c r="T131" i="2"/>
  <c r="T121" i="2"/>
  <c r="U134" i="2"/>
  <c r="AC44" i="2"/>
  <c r="AD17" i="2"/>
  <c r="AA17" i="2" s="1"/>
  <c r="V90" i="2"/>
  <c r="P183" i="2"/>
  <c r="E206" i="2"/>
  <c r="AD9" i="2"/>
  <c r="AA9" i="2" s="1"/>
  <c r="AC32" i="2"/>
  <c r="AB61" i="2"/>
  <c r="Q84" i="2"/>
  <c r="P173" i="2"/>
  <c r="E196" i="2"/>
  <c r="V87" i="2"/>
  <c r="V86" i="2"/>
  <c r="AC38" i="2"/>
  <c r="P167" i="2"/>
  <c r="E190" i="2"/>
  <c r="AB53" i="2"/>
  <c r="Q76" i="2"/>
  <c r="P181" i="2"/>
  <c r="E204" i="2"/>
  <c r="P178" i="2"/>
  <c r="E201" i="2"/>
  <c r="AB56" i="2"/>
  <c r="Q79" i="2"/>
  <c r="AD8" i="2"/>
  <c r="AA8" i="2" s="1"/>
  <c r="AC34" i="2"/>
  <c r="AB65" i="2"/>
  <c r="Q88" i="2"/>
  <c r="AD21" i="2"/>
  <c r="AA21" i="2" s="1"/>
  <c r="AC28" i="2"/>
  <c r="V82" i="2"/>
  <c r="K31" i="23"/>
  <c r="K30" i="23"/>
  <c r="L29" i="23" s="1"/>
  <c r="AB49" i="2"/>
  <c r="Q72" i="2"/>
  <c r="AB58" i="2"/>
  <c r="Q81" i="2"/>
  <c r="AB68" i="2"/>
  <c r="Q91" i="2"/>
  <c r="S75" i="2"/>
  <c r="P176" i="2"/>
  <c r="E199" i="2"/>
  <c r="U128" i="2"/>
  <c r="X122" i="2"/>
  <c r="T119" i="2"/>
  <c r="X125" i="2"/>
  <c r="X129" i="2"/>
  <c r="T122" i="2"/>
  <c r="S134" i="2"/>
  <c r="X121" i="2"/>
  <c r="AC30" i="2"/>
  <c r="P182" i="2"/>
  <c r="E205" i="2"/>
  <c r="AD10" i="2"/>
  <c r="AA10" i="2" s="1"/>
  <c r="AC33" i="2"/>
  <c r="AD14" i="2"/>
  <c r="AA14" i="2" s="1"/>
  <c r="AB50" i="2"/>
  <c r="Q73" i="2"/>
  <c r="V76" i="2"/>
  <c r="AC42" i="2"/>
  <c r="S86" i="2"/>
  <c r="AD3" i="2"/>
  <c r="AA3" i="2" s="1"/>
  <c r="AB67" i="2"/>
  <c r="Q90" i="2"/>
  <c r="AC26" i="2"/>
  <c r="AC35" i="2"/>
  <c r="AC45" i="2"/>
  <c r="AB63" i="2"/>
  <c r="Q86" i="2"/>
  <c r="V80" i="2"/>
  <c r="P175" i="2"/>
  <c r="E198" i="2"/>
  <c r="S128" i="2"/>
  <c r="T129" i="2"/>
  <c r="S123" i="2"/>
  <c r="U126" i="2"/>
  <c r="N132" i="2"/>
  <c r="Y132" i="2" s="1"/>
  <c r="N136" i="2"/>
  <c r="T134" i="2"/>
  <c r="X118" i="2"/>
  <c r="V79" i="2"/>
  <c r="T128" i="2"/>
  <c r="N129" i="2"/>
  <c r="Y129" i="2" s="1"/>
  <c r="T123" i="2"/>
  <c r="S126" i="2"/>
  <c r="X127" i="2"/>
  <c r="X130" i="2"/>
  <c r="X120" i="2"/>
  <c r="X128" i="2"/>
  <c r="N128" i="2"/>
  <c r="Y128" i="2" s="1"/>
  <c r="AB52" i="2"/>
  <c r="Q75" i="2"/>
  <c r="V89" i="2"/>
  <c r="AC39" i="2"/>
  <c r="AB66" i="2"/>
  <c r="Q89" i="2"/>
  <c r="J48" i="23"/>
  <c r="V74" i="2"/>
  <c r="I66" i="23"/>
  <c r="X131" i="2"/>
  <c r="U129" i="2"/>
  <c r="U130" i="2"/>
  <c r="T126" i="2"/>
  <c r="U136" i="2"/>
  <c r="S133" i="2"/>
  <c r="X133" i="2"/>
  <c r="U124" i="2"/>
  <c r="X126" i="2"/>
  <c r="V78" i="2"/>
  <c r="V91" i="2"/>
  <c r="V83" i="2"/>
  <c r="AB60" i="2"/>
  <c r="Q83" i="2"/>
  <c r="AD5" i="2"/>
  <c r="AA5" i="2" s="1"/>
  <c r="P166" i="2"/>
  <c r="E189" i="2"/>
  <c r="AC29" i="2"/>
  <c r="P174" i="2"/>
  <c r="E197" i="2"/>
  <c r="AC43" i="2"/>
  <c r="AD18" i="2"/>
  <c r="AA18" i="2" s="1"/>
  <c r="K47" i="23"/>
  <c r="L46" i="23" s="1"/>
  <c r="J65" i="23"/>
  <c r="K64" i="23" s="1"/>
  <c r="S125" i="2"/>
  <c r="N123" i="2"/>
  <c r="Y126" i="2"/>
  <c r="S127" i="2"/>
  <c r="S130" i="2"/>
  <c r="U132" i="2"/>
  <c r="U123" i="2"/>
  <c r="S136" i="2"/>
  <c r="T133" i="2"/>
  <c r="Y119" i="2"/>
  <c r="U135" i="2"/>
  <c r="X135" i="2"/>
  <c r="N127" i="2"/>
  <c r="Y127" i="2" s="1"/>
  <c r="Y137" i="2"/>
  <c r="S124" i="2"/>
  <c r="X137" i="2"/>
  <c r="U120" i="2"/>
  <c r="N125" i="2"/>
  <c r="Y125" i="2" s="1"/>
  <c r="AC27" i="2"/>
  <c r="V84" i="2"/>
  <c r="Y113" i="2"/>
  <c r="Y110" i="2"/>
  <c r="Y133" i="2" s="1"/>
  <c r="AC36" i="2"/>
  <c r="AD4" i="2"/>
  <c r="AA4" i="2" s="1"/>
  <c r="AB55" i="2"/>
  <c r="Q78" i="2"/>
  <c r="AC37" i="2"/>
  <c r="K57" i="23"/>
  <c r="K56" i="23"/>
  <c r="L55" i="23" s="1"/>
  <c r="AD20" i="2"/>
  <c r="AA20" i="2" s="1"/>
  <c r="P168" i="2"/>
  <c r="E191" i="2"/>
  <c r="V85" i="2"/>
  <c r="P170" i="2"/>
  <c r="E193" i="2"/>
  <c r="L13" i="20"/>
  <c r="N12" i="20"/>
  <c r="P169" i="2"/>
  <c r="E192" i="2"/>
  <c r="P164" i="2"/>
  <c r="E187" i="2"/>
  <c r="P165" i="2"/>
  <c r="E188" i="2"/>
  <c r="T125" i="2"/>
  <c r="T127" i="2"/>
  <c r="T130" i="2"/>
  <c r="U118" i="2"/>
  <c r="X119" i="2"/>
  <c r="T136" i="2"/>
  <c r="S137" i="2"/>
  <c r="U121" i="2"/>
  <c r="T124" i="2"/>
  <c r="S120" i="2"/>
  <c r="AB62" i="2"/>
  <c r="Q85" i="2"/>
  <c r="V81" i="2"/>
  <c r="S83" i="2"/>
  <c r="V75" i="2"/>
  <c r="S76" i="2"/>
  <c r="S89" i="2"/>
  <c r="J38" i="23"/>
  <c r="K37" i="23" s="1"/>
  <c r="J39" i="23"/>
  <c r="AB59" i="2"/>
  <c r="Q82" i="2"/>
  <c r="AD11" i="2"/>
  <c r="AA11" i="2" s="1"/>
  <c r="AD6" i="2"/>
  <c r="AA6" i="2" s="1"/>
  <c r="S73" i="2"/>
  <c r="AB54" i="2"/>
  <c r="Q77" i="2"/>
  <c r="V73" i="2"/>
  <c r="P172" i="2"/>
  <c r="E195" i="2"/>
  <c r="AB64" i="2"/>
  <c r="Q87" i="2"/>
  <c r="P171" i="2"/>
  <c r="E194" i="2"/>
  <c r="P177" i="2"/>
  <c r="E200" i="2"/>
  <c r="Y118" i="2"/>
  <c r="U119" i="2"/>
  <c r="T132" i="2"/>
  <c r="S118" i="2"/>
  <c r="U133" i="2"/>
  <c r="S131" i="2"/>
  <c r="T137" i="2"/>
  <c r="N121" i="2"/>
  <c r="N120" i="2"/>
  <c r="Y120" i="2" s="1"/>
  <c r="U122" i="2"/>
  <c r="N122" i="2"/>
  <c r="Y122" i="2" s="1"/>
  <c r="T120" i="2"/>
  <c r="L174" i="2"/>
  <c r="J40" i="23"/>
  <c r="G31" i="11"/>
  <c r="F175" i="2"/>
  <c r="E4" i="11"/>
  <c r="G39" i="11"/>
  <c r="G178" i="2"/>
  <c r="I68" i="23"/>
  <c r="I67" i="23"/>
  <c r="G179" i="2"/>
  <c r="E65" i="11"/>
  <c r="E28" i="11"/>
  <c r="E61" i="11"/>
  <c r="I41" i="23"/>
  <c r="F169" i="2"/>
  <c r="G36" i="11"/>
  <c r="L170" i="2"/>
  <c r="G167" i="2"/>
  <c r="I69" i="23"/>
  <c r="I42" i="23"/>
  <c r="F171" i="2"/>
  <c r="K167" i="2"/>
  <c r="L181" i="2"/>
  <c r="E46" i="11"/>
  <c r="K172" i="2"/>
  <c r="K176" i="2"/>
  <c r="I61" i="23"/>
  <c r="G177" i="2"/>
  <c r="L166" i="2"/>
  <c r="F172" i="2"/>
  <c r="K175" i="2"/>
  <c r="E58" i="11"/>
  <c r="F170" i="2"/>
  <c r="F182" i="2"/>
  <c r="G181" i="2"/>
  <c r="G34" i="11"/>
  <c r="E49" i="11"/>
  <c r="K166" i="2"/>
  <c r="F178" i="2"/>
  <c r="L177" i="2"/>
  <c r="E52" i="11"/>
  <c r="E7" i="11"/>
  <c r="F168" i="2"/>
  <c r="E16" i="11"/>
  <c r="E55" i="11"/>
  <c r="E2" i="11"/>
  <c r="G29" i="11"/>
  <c r="G24" i="11"/>
  <c r="K182" i="2"/>
  <c r="G42" i="11"/>
  <c r="G37" i="11"/>
  <c r="F164" i="2"/>
  <c r="K173" i="2"/>
  <c r="E57" i="11"/>
  <c r="E35" i="11"/>
  <c r="L164" i="2"/>
  <c r="G26" i="11"/>
  <c r="E53" i="11"/>
  <c r="F174" i="2"/>
  <c r="L176" i="2"/>
  <c r="E14" i="11"/>
  <c r="I70" i="23"/>
  <c r="J60" i="23"/>
  <c r="G172" i="2"/>
  <c r="E5" i="11"/>
  <c r="K171" i="2"/>
  <c r="F180" i="2"/>
  <c r="I43" i="23"/>
  <c r="E17" i="11"/>
  <c r="J42" i="23"/>
  <c r="E11" i="11"/>
  <c r="J61" i="23"/>
  <c r="J41" i="23"/>
  <c r="L168" i="2"/>
  <c r="E9" i="11"/>
  <c r="K170" i="2"/>
  <c r="I40" i="23"/>
  <c r="L179" i="2"/>
  <c r="L175" i="2"/>
  <c r="E51" i="11"/>
  <c r="E38" i="11"/>
  <c r="E8" i="11"/>
  <c r="K168" i="2"/>
  <c r="L165" i="2"/>
  <c r="E3" i="11"/>
  <c r="J59" i="23"/>
  <c r="K180" i="2"/>
  <c r="J52" i="23"/>
  <c r="G183" i="2"/>
  <c r="G180" i="2"/>
  <c r="F177" i="2"/>
  <c r="J43" i="23"/>
  <c r="E10" i="11"/>
  <c r="L178" i="2"/>
  <c r="E48" i="11"/>
  <c r="F167" i="2"/>
  <c r="L182" i="2"/>
  <c r="E62" i="11"/>
  <c r="L183" i="2"/>
  <c r="E25" i="11"/>
  <c r="F165" i="2"/>
  <c r="I34" i="23"/>
  <c r="G164" i="2"/>
  <c r="F176" i="2"/>
  <c r="E12" i="11"/>
  <c r="F179" i="2"/>
  <c r="E21" i="11"/>
  <c r="I33" i="23"/>
  <c r="E19" i="11"/>
  <c r="E18" i="11"/>
  <c r="E6" i="11"/>
  <c r="G165" i="2"/>
  <c r="E64" i="11"/>
  <c r="L172" i="2"/>
  <c r="G169" i="2"/>
  <c r="G40" i="11"/>
  <c r="L173" i="2"/>
  <c r="J35" i="23"/>
  <c r="E56" i="11"/>
  <c r="E13" i="11"/>
  <c r="I52" i="23"/>
  <c r="F173" i="2"/>
  <c r="G166" i="2"/>
  <c r="G170" i="2"/>
  <c r="I59" i="23"/>
  <c r="K181" i="2"/>
  <c r="G43" i="11"/>
  <c r="J32" i="23"/>
  <c r="G171" i="2"/>
  <c r="E60" i="11"/>
  <c r="G174" i="2"/>
  <c r="G182" i="2"/>
  <c r="I50" i="23"/>
  <c r="G176" i="2"/>
  <c r="I32" i="23"/>
  <c r="I58" i="23"/>
  <c r="E41" i="11"/>
  <c r="J33" i="23"/>
  <c r="J58" i="23"/>
  <c r="E15" i="11"/>
  <c r="J50" i="23"/>
  <c r="F183" i="2"/>
  <c r="E59" i="11"/>
  <c r="L180" i="2"/>
  <c r="L167" i="2"/>
  <c r="I49" i="23"/>
  <c r="G173" i="2"/>
  <c r="E50" i="11"/>
  <c r="K169" i="2"/>
  <c r="K178" i="2"/>
  <c r="E27" i="11"/>
  <c r="F166" i="2"/>
  <c r="I35" i="23"/>
  <c r="J51" i="23"/>
  <c r="K183" i="2"/>
  <c r="E47" i="11"/>
  <c r="J49" i="23"/>
  <c r="E63" i="11"/>
  <c r="L169" i="2"/>
  <c r="K179" i="2"/>
  <c r="K165" i="2"/>
  <c r="K177" i="2"/>
  <c r="K174" i="2"/>
  <c r="E20" i="11"/>
  <c r="G168" i="2"/>
  <c r="G33" i="11"/>
  <c r="G30" i="11"/>
  <c r="L171" i="2"/>
  <c r="F181" i="2"/>
  <c r="I51" i="23"/>
  <c r="J34" i="23"/>
  <c r="G175" i="2"/>
  <c r="E54" i="11"/>
  <c r="G32" i="11"/>
  <c r="K164" i="2"/>
  <c r="I60" i="23"/>
  <c r="X157" i="2" l="1"/>
  <c r="T158" i="2"/>
  <c r="Y121" i="2"/>
  <c r="Y123" i="2"/>
  <c r="X146" i="2"/>
  <c r="U154" i="2"/>
  <c r="X147" i="2"/>
  <c r="Y134" i="2"/>
  <c r="X155" i="2"/>
  <c r="N146" i="2"/>
  <c r="Y144" i="2"/>
  <c r="X142" i="2"/>
  <c r="Y150" i="2"/>
  <c r="AD36" i="2"/>
  <c r="AA36" i="2" s="1"/>
  <c r="AE16" i="2"/>
  <c r="Z16" i="2" s="1"/>
  <c r="AD30" i="2"/>
  <c r="AA30" i="2" s="1"/>
  <c r="T152" i="2"/>
  <c r="AD41" i="2"/>
  <c r="AA41" i="2" s="1"/>
  <c r="Y145" i="2"/>
  <c r="X154" i="2"/>
  <c r="AD38" i="2"/>
  <c r="AA38" i="2" s="1"/>
  <c r="AD43" i="2"/>
  <c r="AA43" i="2" s="1"/>
  <c r="AD42" i="2"/>
  <c r="AA42" i="2" s="1"/>
  <c r="X151" i="2"/>
  <c r="X141" i="2"/>
  <c r="S146" i="2"/>
  <c r="AD35" i="2"/>
  <c r="AA35" i="2" s="1"/>
  <c r="U150" i="2"/>
  <c r="T155" i="2"/>
  <c r="X149" i="2"/>
  <c r="T144" i="2"/>
  <c r="T146" i="2"/>
  <c r="AD37" i="2"/>
  <c r="AA37" i="2" s="1"/>
  <c r="AD34" i="2"/>
  <c r="AA34" i="2" s="1"/>
  <c r="T141" i="2"/>
  <c r="X159" i="2"/>
  <c r="AD44" i="2"/>
  <c r="AA44" i="2" s="1"/>
  <c r="X153" i="2"/>
  <c r="AD29" i="2"/>
  <c r="AA29" i="2" s="1"/>
  <c r="AD31" i="2"/>
  <c r="AA31" i="2" s="1"/>
  <c r="T153" i="2"/>
  <c r="T145" i="2"/>
  <c r="W177" i="2"/>
  <c r="W165" i="2"/>
  <c r="W170" i="2"/>
  <c r="M166" i="2"/>
  <c r="N166" i="2" s="1"/>
  <c r="W164" i="2"/>
  <c r="J170" i="2"/>
  <c r="R170" i="2"/>
  <c r="I170" i="2"/>
  <c r="H170" i="2"/>
  <c r="M168" i="2"/>
  <c r="N168" i="2" s="1"/>
  <c r="J177" i="2"/>
  <c r="R177" i="2"/>
  <c r="I177" i="2"/>
  <c r="H177" i="2"/>
  <c r="M165" i="2"/>
  <c r="M169" i="2"/>
  <c r="M170" i="2"/>
  <c r="J168" i="2"/>
  <c r="R168" i="2"/>
  <c r="I168" i="2"/>
  <c r="H168" i="2"/>
  <c r="M174" i="2"/>
  <c r="J175" i="2"/>
  <c r="R175" i="2"/>
  <c r="I175" i="2"/>
  <c r="H175" i="2"/>
  <c r="W181" i="2"/>
  <c r="W167" i="2"/>
  <c r="J173" i="2"/>
  <c r="R173" i="2"/>
  <c r="I173" i="2"/>
  <c r="H173" i="2"/>
  <c r="W183" i="2"/>
  <c r="W178" i="2"/>
  <c r="M178" i="2"/>
  <c r="M179" i="2"/>
  <c r="N179" i="2" s="1"/>
  <c r="W180" i="2"/>
  <c r="J165" i="2"/>
  <c r="R165" i="2"/>
  <c r="I165" i="2"/>
  <c r="H165" i="2"/>
  <c r="W174" i="2"/>
  <c r="J166" i="2"/>
  <c r="R166" i="2"/>
  <c r="I166" i="2"/>
  <c r="H166" i="2"/>
  <c r="W175" i="2"/>
  <c r="W182" i="2"/>
  <c r="M176" i="2"/>
  <c r="N176" i="2" s="1"/>
  <c r="W173" i="2"/>
  <c r="M180" i="2"/>
  <c r="X180" i="2" s="1"/>
  <c r="J164" i="2"/>
  <c r="R164" i="2"/>
  <c r="I164" i="2"/>
  <c r="H164" i="2"/>
  <c r="M182" i="2"/>
  <c r="M171" i="2"/>
  <c r="N171" i="2" s="1"/>
  <c r="M172" i="2"/>
  <c r="N172" i="2" s="1"/>
  <c r="J176" i="2"/>
  <c r="R176" i="2"/>
  <c r="I176" i="2"/>
  <c r="H176" i="2"/>
  <c r="J179" i="2"/>
  <c r="R179" i="2"/>
  <c r="I179" i="2"/>
  <c r="H179" i="2"/>
  <c r="J180" i="2"/>
  <c r="R180" i="2"/>
  <c r="I180" i="2"/>
  <c r="H180" i="2"/>
  <c r="W169" i="2"/>
  <c r="W166" i="2"/>
  <c r="J182" i="2"/>
  <c r="R182" i="2"/>
  <c r="I182" i="2"/>
  <c r="H182" i="2"/>
  <c r="J181" i="2"/>
  <c r="R181" i="2"/>
  <c r="I181" i="2"/>
  <c r="H181" i="2"/>
  <c r="J167" i="2"/>
  <c r="R167" i="2"/>
  <c r="I167" i="2"/>
  <c r="H167" i="2"/>
  <c r="J183" i="2"/>
  <c r="U183" i="2" s="1"/>
  <c r="R183" i="2"/>
  <c r="I183" i="2"/>
  <c r="H183" i="2"/>
  <c r="W179" i="2"/>
  <c r="W168" i="2"/>
  <c r="J174" i="2"/>
  <c r="R174" i="2"/>
  <c r="I174" i="2"/>
  <c r="H174" i="2"/>
  <c r="M175" i="2"/>
  <c r="N175" i="2" s="1"/>
  <c r="W176" i="2"/>
  <c r="J169" i="2"/>
  <c r="R169" i="2"/>
  <c r="I169" i="2"/>
  <c r="H169" i="2"/>
  <c r="M173" i="2"/>
  <c r="N173" i="2" s="1"/>
  <c r="M177" i="2"/>
  <c r="J171" i="2"/>
  <c r="R171" i="2"/>
  <c r="I171" i="2"/>
  <c r="H171" i="2"/>
  <c r="J172" i="2"/>
  <c r="R172" i="2"/>
  <c r="I172" i="2"/>
  <c r="H172" i="2"/>
  <c r="M164" i="2"/>
  <c r="W171" i="2"/>
  <c r="W172" i="2"/>
  <c r="J178" i="2"/>
  <c r="R178" i="2"/>
  <c r="I178" i="2"/>
  <c r="H178" i="2"/>
  <c r="M181" i="2"/>
  <c r="M167" i="2"/>
  <c r="M183" i="2"/>
  <c r="AE4" i="2"/>
  <c r="Z4" i="2" s="1"/>
  <c r="AE22" i="2"/>
  <c r="Z22" i="2" s="1"/>
  <c r="AE20" i="2"/>
  <c r="Z20" i="2" s="1"/>
  <c r="AE18" i="2"/>
  <c r="Z18" i="2" s="1"/>
  <c r="AE21" i="2"/>
  <c r="Z21" i="2" s="1"/>
  <c r="AE17" i="2"/>
  <c r="Z17" i="2" s="1"/>
  <c r="AE15" i="2"/>
  <c r="Z15" i="2" s="1"/>
  <c r="AE8" i="2"/>
  <c r="Z8" i="2" s="1"/>
  <c r="K66" i="23"/>
  <c r="K65" i="23"/>
  <c r="L64" i="23" s="1"/>
  <c r="AD40" i="2"/>
  <c r="AA40" i="2" s="1"/>
  <c r="AB87" i="2"/>
  <c r="Q110" i="2"/>
  <c r="V107" i="2"/>
  <c r="AB90" i="2"/>
  <c r="Q113" i="2"/>
  <c r="AC54" i="2"/>
  <c r="S112" i="2"/>
  <c r="AE11" i="2"/>
  <c r="Z11" i="2" s="1"/>
  <c r="S106" i="2"/>
  <c r="P194" i="2"/>
  <c r="E217" i="2"/>
  <c r="E218" i="2"/>
  <c r="P195" i="2"/>
  <c r="AB82" i="2"/>
  <c r="Q105" i="2"/>
  <c r="V104" i="2"/>
  <c r="E210" i="2"/>
  <c r="P187" i="2"/>
  <c r="J66" i="23"/>
  <c r="AB83" i="2"/>
  <c r="Q106" i="2"/>
  <c r="V97" i="2"/>
  <c r="AB75" i="2"/>
  <c r="Q98" i="2"/>
  <c r="AC63" i="2"/>
  <c r="AE10" i="2"/>
  <c r="Z10" i="2" s="1"/>
  <c r="L30" i="23"/>
  <c r="M29" i="23" s="1"/>
  <c r="AC65" i="2"/>
  <c r="V111" i="2"/>
  <c r="AC57" i="2"/>
  <c r="AE7" i="2"/>
  <c r="Z7" i="2" s="1"/>
  <c r="T150" i="2"/>
  <c r="S159" i="2"/>
  <c r="X148" i="2"/>
  <c r="X150" i="2"/>
  <c r="U156" i="2"/>
  <c r="S149" i="2"/>
  <c r="U142" i="2"/>
  <c r="S147" i="2"/>
  <c r="S151" i="2"/>
  <c r="X160" i="2"/>
  <c r="X152" i="2"/>
  <c r="AD26" i="2"/>
  <c r="AA26" i="2" s="1"/>
  <c r="S98" i="2"/>
  <c r="P206" i="2"/>
  <c r="E229" i="2"/>
  <c r="V95" i="2"/>
  <c r="T143" i="2"/>
  <c r="L47" i="23"/>
  <c r="M46" i="23" s="1"/>
  <c r="AB89" i="2"/>
  <c r="Q112" i="2"/>
  <c r="AD45" i="2"/>
  <c r="AA45" i="2" s="1"/>
  <c r="AB73" i="2"/>
  <c r="Q96" i="2"/>
  <c r="AB91" i="2"/>
  <c r="Q114" i="2"/>
  <c r="AD32" i="2"/>
  <c r="AA32" i="2" s="1"/>
  <c r="AB74" i="2"/>
  <c r="Q97" i="2"/>
  <c r="V100" i="2"/>
  <c r="AE12" i="2"/>
  <c r="Z12" i="2" s="1"/>
  <c r="N153" i="2"/>
  <c r="Y153" i="2" s="1"/>
  <c r="AC64" i="2"/>
  <c r="AB77" i="2"/>
  <c r="Q100" i="2"/>
  <c r="K38" i="23"/>
  <c r="L37" i="23" s="1"/>
  <c r="K39" i="23"/>
  <c r="P192" i="2"/>
  <c r="E215" i="2"/>
  <c r="E216" i="2"/>
  <c r="P193" i="2"/>
  <c r="AC55" i="2"/>
  <c r="K48" i="23"/>
  <c r="V114" i="2"/>
  <c r="AC66" i="2"/>
  <c r="AC67" i="2"/>
  <c r="AC50" i="2"/>
  <c r="AC68" i="2"/>
  <c r="E224" i="2"/>
  <c r="P201" i="2"/>
  <c r="AB76" i="2"/>
  <c r="Q99" i="2"/>
  <c r="V113" i="2"/>
  <c r="AC51" i="2"/>
  <c r="U141" i="2"/>
  <c r="U155" i="2"/>
  <c r="S154" i="2"/>
  <c r="X158" i="2"/>
  <c r="U153" i="2"/>
  <c r="Y148" i="2"/>
  <c r="N147" i="2"/>
  <c r="Y147" i="2" s="1"/>
  <c r="U145" i="2"/>
  <c r="U143" i="2"/>
  <c r="AC59" i="2"/>
  <c r="AC62" i="2"/>
  <c r="AB78" i="2"/>
  <c r="Q101" i="2"/>
  <c r="V105" i="2"/>
  <c r="AD27" i="2"/>
  <c r="AA27" i="2" s="1"/>
  <c r="E220" i="2"/>
  <c r="P197" i="2"/>
  <c r="V101" i="2"/>
  <c r="V102" i="2"/>
  <c r="P198" i="2"/>
  <c r="E221" i="2"/>
  <c r="AE14" i="2"/>
  <c r="Z14" i="2" s="1"/>
  <c r="AB81" i="2"/>
  <c r="Q104" i="2"/>
  <c r="AC53" i="2"/>
  <c r="P196" i="2"/>
  <c r="E219" i="2"/>
  <c r="AE9" i="2"/>
  <c r="Z9" i="2" s="1"/>
  <c r="Y152" i="2"/>
  <c r="S141" i="2"/>
  <c r="Y160" i="2"/>
  <c r="T154" i="2"/>
  <c r="T157" i="2"/>
  <c r="S153" i="2"/>
  <c r="U144" i="2"/>
  <c r="U146" i="2"/>
  <c r="N141" i="2"/>
  <c r="Y141" i="2" s="1"/>
  <c r="S143" i="2"/>
  <c r="U152" i="2"/>
  <c r="S148" i="2"/>
  <c r="N155" i="2"/>
  <c r="Y155" i="2" s="1"/>
  <c r="P204" i="2"/>
  <c r="E227" i="2"/>
  <c r="P188" i="2"/>
  <c r="E211" i="2"/>
  <c r="AE3" i="2"/>
  <c r="Z3" i="2" s="1"/>
  <c r="S96" i="2"/>
  <c r="S99" i="2"/>
  <c r="V108" i="2"/>
  <c r="L56" i="23"/>
  <c r="M55" i="23" s="1"/>
  <c r="E212" i="2"/>
  <c r="P189" i="2"/>
  <c r="S109" i="2"/>
  <c r="E228" i="2"/>
  <c r="P205" i="2"/>
  <c r="AC58" i="2"/>
  <c r="AD28" i="2"/>
  <c r="AA28" i="2" s="1"/>
  <c r="AB79" i="2"/>
  <c r="Q102" i="2"/>
  <c r="E226" i="2"/>
  <c r="P203" i="2"/>
  <c r="T159" i="2"/>
  <c r="U157" i="2"/>
  <c r="S156" i="2"/>
  <c r="N154" i="2"/>
  <c r="Y154" i="2" s="1"/>
  <c r="T149" i="2"/>
  <c r="X145" i="2"/>
  <c r="T147" i="2"/>
  <c r="T151" i="2"/>
  <c r="S160" i="2"/>
  <c r="N151" i="2"/>
  <c r="Y151" i="2" s="1"/>
  <c r="N158" i="2"/>
  <c r="Y158" i="2" s="1"/>
  <c r="T148" i="2"/>
  <c r="AB85" i="2"/>
  <c r="Q108" i="2"/>
  <c r="AC60" i="2"/>
  <c r="AC52" i="2"/>
  <c r="P190" i="2"/>
  <c r="E213" i="2"/>
  <c r="AE5" i="2"/>
  <c r="Z5" i="2" s="1"/>
  <c r="AE6" i="2"/>
  <c r="Z6" i="2" s="1"/>
  <c r="AE13" i="2"/>
  <c r="Z13" i="2" s="1"/>
  <c r="AD39" i="2"/>
  <c r="AA39" i="2" s="1"/>
  <c r="V103" i="2"/>
  <c r="AD33" i="2"/>
  <c r="AA33" i="2" s="1"/>
  <c r="AB72" i="2"/>
  <c r="Q95" i="2"/>
  <c r="AC56" i="2"/>
  <c r="V109" i="2"/>
  <c r="AB84" i="2"/>
  <c r="Q107" i="2"/>
  <c r="P202" i="2"/>
  <c r="E225" i="2"/>
  <c r="X156" i="2"/>
  <c r="X144" i="2"/>
  <c r="S157" i="2"/>
  <c r="T156" i="2"/>
  <c r="T142" i="2"/>
  <c r="Y143" i="2"/>
  <c r="T160" i="2"/>
  <c r="V99" i="2"/>
  <c r="P200" i="2"/>
  <c r="E223" i="2"/>
  <c r="V96" i="2"/>
  <c r="E214" i="2"/>
  <c r="P191" i="2"/>
  <c r="V106" i="2"/>
  <c r="V98" i="2"/>
  <c r="N13" i="20"/>
  <c r="L14" i="20"/>
  <c r="V112" i="2"/>
  <c r="Y136" i="2"/>
  <c r="AB86" i="2"/>
  <c r="Q109" i="2"/>
  <c r="E222" i="2"/>
  <c r="P199" i="2"/>
  <c r="AC49" i="2"/>
  <c r="AB88" i="2"/>
  <c r="Q111" i="2"/>
  <c r="V110" i="2"/>
  <c r="AC61" i="2"/>
  <c r="AB80" i="2"/>
  <c r="Q103" i="2"/>
  <c r="AE19" i="2"/>
  <c r="Z19" i="2" s="1"/>
  <c r="S150" i="2"/>
  <c r="U159" i="2"/>
  <c r="N156" i="2"/>
  <c r="Y156" i="2" s="1"/>
  <c r="U158" i="2"/>
  <c r="N142" i="2"/>
  <c r="Y142" i="2" s="1"/>
  <c r="U149" i="2"/>
  <c r="N157" i="2"/>
  <c r="N149" i="2"/>
  <c r="Y149" i="2" s="1"/>
  <c r="X143" i="2"/>
  <c r="U147" i="2"/>
  <c r="U151" i="2"/>
  <c r="N159" i="2"/>
  <c r="U148" i="2"/>
  <c r="G197" i="2"/>
  <c r="K205" i="2"/>
  <c r="F202" i="2"/>
  <c r="G194" i="2"/>
  <c r="G203" i="2"/>
  <c r="F58" i="11"/>
  <c r="F3" i="11"/>
  <c r="F49" i="11"/>
  <c r="L187" i="2"/>
  <c r="B86" i="11"/>
  <c r="F205" i="2"/>
  <c r="G199" i="2"/>
  <c r="F198" i="2"/>
  <c r="J69" i="23"/>
  <c r="K203" i="2"/>
  <c r="B79" i="11"/>
  <c r="J70" i="23"/>
  <c r="K196" i="2"/>
  <c r="F194" i="2"/>
  <c r="J68" i="23"/>
  <c r="L199" i="2"/>
  <c r="K49" i="23"/>
  <c r="F25" i="11"/>
  <c r="K199" i="2"/>
  <c r="G189" i="2"/>
  <c r="H26" i="11"/>
  <c r="H32" i="11"/>
  <c r="B70" i="11"/>
  <c r="K32" i="23"/>
  <c r="L200" i="2"/>
  <c r="F11" i="11"/>
  <c r="H34" i="11"/>
  <c r="K59" i="23"/>
  <c r="F6" i="11"/>
  <c r="F9" i="11"/>
  <c r="L201" i="2"/>
  <c r="K41" i="23"/>
  <c r="F46" i="11"/>
  <c r="K35" i="23"/>
  <c r="F193" i="2"/>
  <c r="F196" i="2"/>
  <c r="F28" i="11"/>
  <c r="B69" i="11"/>
  <c r="F12" i="11"/>
  <c r="K52" i="23"/>
  <c r="K190" i="2"/>
  <c r="K206" i="2"/>
  <c r="B73" i="11"/>
  <c r="L190" i="2"/>
  <c r="K200" i="2"/>
  <c r="F51" i="11"/>
  <c r="K193" i="2"/>
  <c r="B75" i="11"/>
  <c r="F8" i="11"/>
  <c r="F65" i="11"/>
  <c r="K51" i="23"/>
  <c r="F4" i="11"/>
  <c r="L203" i="2"/>
  <c r="B82" i="11"/>
  <c r="F10" i="11"/>
  <c r="B72" i="11"/>
  <c r="F54" i="11"/>
  <c r="B83" i="11"/>
  <c r="B84" i="11"/>
  <c r="K197" i="2"/>
  <c r="F13" i="11"/>
  <c r="F27" i="11"/>
  <c r="K191" i="2"/>
  <c r="B76" i="11"/>
  <c r="G196" i="2"/>
  <c r="L194" i="2"/>
  <c r="H29" i="11"/>
  <c r="F201" i="2"/>
  <c r="B68" i="11"/>
  <c r="B80" i="11"/>
  <c r="G198" i="2"/>
  <c r="L192" i="2"/>
  <c r="G205" i="2"/>
  <c r="B85" i="11"/>
  <c r="H30" i="11"/>
  <c r="F197" i="2"/>
  <c r="F203" i="2"/>
  <c r="F63" i="11"/>
  <c r="F38" i="11"/>
  <c r="F57" i="11"/>
  <c r="H36" i="11"/>
  <c r="F59" i="11"/>
  <c r="F188" i="2"/>
  <c r="L205" i="2"/>
  <c r="F47" i="11"/>
  <c r="L193" i="2"/>
  <c r="J67" i="23"/>
  <c r="F19" i="11"/>
  <c r="F2" i="11"/>
  <c r="F62" i="11"/>
  <c r="K194" i="2"/>
  <c r="H33" i="11"/>
  <c r="G195" i="2"/>
  <c r="H24" i="11"/>
  <c r="F190" i="2"/>
  <c r="K188" i="2"/>
  <c r="L202" i="2"/>
  <c r="F16" i="11"/>
  <c r="K67" i="23"/>
  <c r="K58" i="23"/>
  <c r="F189" i="2"/>
  <c r="G202" i="2"/>
  <c r="H40" i="11"/>
  <c r="G191" i="2"/>
  <c r="F192" i="2"/>
  <c r="F199" i="2"/>
  <c r="F7" i="11"/>
  <c r="K34" i="23"/>
  <c r="H42" i="11"/>
  <c r="B77" i="11"/>
  <c r="G190" i="2"/>
  <c r="K69" i="23"/>
  <c r="F204" i="2"/>
  <c r="F56" i="11"/>
  <c r="H39" i="11"/>
  <c r="F20" i="11"/>
  <c r="F191" i="2"/>
  <c r="K195" i="2"/>
  <c r="B71" i="11"/>
  <c r="H31" i="11"/>
  <c r="K50" i="23"/>
  <c r="F41" i="11"/>
  <c r="K61" i="23"/>
  <c r="F60" i="11"/>
  <c r="F35" i="11"/>
  <c r="K201" i="2"/>
  <c r="G193" i="2"/>
  <c r="F206" i="2"/>
  <c r="L188" i="2"/>
  <c r="F195" i="2"/>
  <c r="F17" i="11"/>
  <c r="K43" i="23"/>
  <c r="K40" i="23"/>
  <c r="B78" i="11"/>
  <c r="G206" i="2"/>
  <c r="L196" i="2"/>
  <c r="L206" i="2"/>
  <c r="F53" i="11"/>
  <c r="G200" i="2"/>
  <c r="K42" i="23"/>
  <c r="H37" i="11"/>
  <c r="F52" i="11"/>
  <c r="H43" i="11"/>
  <c r="K198" i="2"/>
  <c r="F200" i="2"/>
  <c r="L198" i="2"/>
  <c r="G201" i="2"/>
  <c r="L195" i="2"/>
  <c r="F18" i="11"/>
  <c r="G188" i="2"/>
  <c r="K60" i="23"/>
  <c r="F21" i="11"/>
  <c r="K68" i="23"/>
  <c r="F187" i="2"/>
  <c r="K189" i="2"/>
  <c r="L204" i="2"/>
  <c r="F15" i="11"/>
  <c r="F55" i="11"/>
  <c r="L197" i="2"/>
  <c r="K192" i="2"/>
  <c r="F48" i="11"/>
  <c r="B74" i="11"/>
  <c r="L189" i="2"/>
  <c r="K187" i="2"/>
  <c r="F64" i="11"/>
  <c r="G187" i="2"/>
  <c r="B81" i="11"/>
  <c r="K204" i="2"/>
  <c r="K202" i="2"/>
  <c r="K70" i="23"/>
  <c r="L191" i="2"/>
  <c r="F61" i="11"/>
  <c r="F14" i="11"/>
  <c r="F50" i="11"/>
  <c r="G192" i="2"/>
  <c r="F5" i="11"/>
  <c r="G204" i="2"/>
  <c r="B87" i="11"/>
  <c r="K33" i="23"/>
  <c r="T181" i="2" l="1"/>
  <c r="X174" i="2"/>
  <c r="Y157" i="2"/>
  <c r="X169" i="2"/>
  <c r="Y146" i="2"/>
  <c r="X170" i="2"/>
  <c r="X178" i="2"/>
  <c r="U177" i="2"/>
  <c r="X165" i="2"/>
  <c r="X177" i="2"/>
  <c r="U173" i="2"/>
  <c r="Y173" i="2"/>
  <c r="S169" i="2"/>
  <c r="Y159" i="2"/>
  <c r="X182" i="2"/>
  <c r="T167" i="2"/>
  <c r="T169" i="2"/>
  <c r="T164" i="2"/>
  <c r="Y168" i="2"/>
  <c r="N170" i="2"/>
  <c r="Y170" i="2" s="1"/>
  <c r="T168" i="2"/>
  <c r="AD52" i="2"/>
  <c r="AA52" i="2" s="1"/>
  <c r="N174" i="2"/>
  <c r="Y174" i="2" s="1"/>
  <c r="T176" i="2"/>
  <c r="X164" i="2"/>
  <c r="T175" i="2"/>
  <c r="AD62" i="2"/>
  <c r="AA62" i="2" s="1"/>
  <c r="AD55" i="2"/>
  <c r="AA55" i="2" s="1"/>
  <c r="N180" i="2"/>
  <c r="AD60" i="2"/>
  <c r="AA60" i="2" s="1"/>
  <c r="AD59" i="2"/>
  <c r="AA59" i="2" s="1"/>
  <c r="AD64" i="2"/>
  <c r="AA64" i="2" s="1"/>
  <c r="N177" i="2"/>
  <c r="Y177" i="2" s="1"/>
  <c r="X176" i="2"/>
  <c r="AD61" i="2"/>
  <c r="AA61" i="2" s="1"/>
  <c r="AD51" i="2"/>
  <c r="AA51" i="2" s="1"/>
  <c r="Y175" i="2"/>
  <c r="AD67" i="2"/>
  <c r="AA67" i="2" s="1"/>
  <c r="AD65" i="2"/>
  <c r="AA65" i="2" s="1"/>
  <c r="AD54" i="2"/>
  <c r="AA54" i="2" s="1"/>
  <c r="T178" i="2"/>
  <c r="X172" i="2"/>
  <c r="AD58" i="2"/>
  <c r="AA58" i="2" s="1"/>
  <c r="AD66" i="2"/>
  <c r="AA66" i="2" s="1"/>
  <c r="W199" i="2"/>
  <c r="J205" i="2"/>
  <c r="R205" i="2"/>
  <c r="I205" i="2"/>
  <c r="H205" i="2"/>
  <c r="M189" i="2"/>
  <c r="N189" i="2" s="1"/>
  <c r="W198" i="2"/>
  <c r="M197" i="2"/>
  <c r="W201" i="2"/>
  <c r="W193" i="2"/>
  <c r="M192" i="2"/>
  <c r="X192" i="2" s="1"/>
  <c r="M206" i="2"/>
  <c r="N206" i="2" s="1"/>
  <c r="M194" i="2"/>
  <c r="N194" i="2" s="1"/>
  <c r="W203" i="2"/>
  <c r="J198" i="2"/>
  <c r="R198" i="2"/>
  <c r="I198" i="2"/>
  <c r="H198" i="2"/>
  <c r="W197" i="2"/>
  <c r="J187" i="2"/>
  <c r="R187" i="2"/>
  <c r="I187" i="2"/>
  <c r="H187" i="2"/>
  <c r="W195" i="2"/>
  <c r="W190" i="2"/>
  <c r="M201" i="2"/>
  <c r="J193" i="2"/>
  <c r="R193" i="2"/>
  <c r="I193" i="2"/>
  <c r="H193" i="2"/>
  <c r="J192" i="2"/>
  <c r="R192" i="2"/>
  <c r="I192" i="2"/>
  <c r="H192" i="2"/>
  <c r="J195" i="2"/>
  <c r="R195" i="2"/>
  <c r="I195" i="2"/>
  <c r="H195" i="2"/>
  <c r="J194" i="2"/>
  <c r="R194" i="2"/>
  <c r="I194" i="2"/>
  <c r="H194" i="2"/>
  <c r="M191" i="2"/>
  <c r="N191" i="2" s="1"/>
  <c r="J199" i="2"/>
  <c r="R199" i="2"/>
  <c r="I199" i="2"/>
  <c r="H199" i="2"/>
  <c r="J204" i="2"/>
  <c r="R204" i="2"/>
  <c r="I204" i="2"/>
  <c r="T204" i="2" s="1"/>
  <c r="H204" i="2"/>
  <c r="W196" i="2"/>
  <c r="M198" i="2"/>
  <c r="N198" i="2" s="1"/>
  <c r="J197" i="2"/>
  <c r="R197" i="2"/>
  <c r="I197" i="2"/>
  <c r="H197" i="2"/>
  <c r="M187" i="2"/>
  <c r="J202" i="2"/>
  <c r="R202" i="2"/>
  <c r="I202" i="2"/>
  <c r="H202" i="2"/>
  <c r="M190" i="2"/>
  <c r="N190" i="2" s="1"/>
  <c r="J203" i="2"/>
  <c r="R203" i="2"/>
  <c r="I203" i="2"/>
  <c r="H203" i="2"/>
  <c r="W189" i="2"/>
  <c r="W188" i="2"/>
  <c r="W204" i="2"/>
  <c r="J201" i="2"/>
  <c r="R201" i="2"/>
  <c r="I201" i="2"/>
  <c r="H201" i="2"/>
  <c r="M193" i="2"/>
  <c r="M195" i="2"/>
  <c r="M203" i="2"/>
  <c r="X203" i="2" s="1"/>
  <c r="W191" i="2"/>
  <c r="J200" i="2"/>
  <c r="R200" i="2"/>
  <c r="I200" i="2"/>
  <c r="H200" i="2"/>
  <c r="W202" i="2"/>
  <c r="M188" i="2"/>
  <c r="M204" i="2"/>
  <c r="M196" i="2"/>
  <c r="J206" i="2"/>
  <c r="U206" i="2" s="1"/>
  <c r="R206" i="2"/>
  <c r="I206" i="2"/>
  <c r="H206" i="2"/>
  <c r="J190" i="2"/>
  <c r="R190" i="2"/>
  <c r="I190" i="2"/>
  <c r="H190" i="2"/>
  <c r="W205" i="2"/>
  <c r="J189" i="2"/>
  <c r="R189" i="2"/>
  <c r="I189" i="2"/>
  <c r="H189" i="2"/>
  <c r="W192" i="2"/>
  <c r="W206" i="2"/>
  <c r="W194" i="2"/>
  <c r="W200" i="2"/>
  <c r="M202" i="2"/>
  <c r="N202" i="2" s="1"/>
  <c r="M199" i="2"/>
  <c r="J191" i="2"/>
  <c r="R191" i="2"/>
  <c r="I191" i="2"/>
  <c r="H191" i="2"/>
  <c r="M200" i="2"/>
  <c r="X200" i="2" s="1"/>
  <c r="M205" i="2"/>
  <c r="J188" i="2"/>
  <c r="R188" i="2"/>
  <c r="I188" i="2"/>
  <c r="H188" i="2"/>
  <c r="J196" i="2"/>
  <c r="R196" i="2"/>
  <c r="I196" i="2"/>
  <c r="H196" i="2"/>
  <c r="W187" i="2"/>
  <c r="AE40" i="2"/>
  <c r="Z40" i="2" s="1"/>
  <c r="AE28" i="2"/>
  <c r="Z28" i="2" s="1"/>
  <c r="AE27" i="2"/>
  <c r="Z27" i="2" s="1"/>
  <c r="AE45" i="2"/>
  <c r="Z45" i="2" s="1"/>
  <c r="AE26" i="2"/>
  <c r="Z26" i="2" s="1"/>
  <c r="AE34" i="2"/>
  <c r="Z34" i="2" s="1"/>
  <c r="AE42" i="2"/>
  <c r="Z42" i="2" s="1"/>
  <c r="AE37" i="2"/>
  <c r="Z37" i="2" s="1"/>
  <c r="AE41" i="2"/>
  <c r="Z41" i="2" s="1"/>
  <c r="AE35" i="2"/>
  <c r="Z35" i="2" s="1"/>
  <c r="AE44" i="2"/>
  <c r="Z44" i="2" s="1"/>
  <c r="AE33" i="2"/>
  <c r="Z33" i="2" s="1"/>
  <c r="AE32" i="2"/>
  <c r="Z32" i="2" s="1"/>
  <c r="N14" i="20"/>
  <c r="L15" i="20"/>
  <c r="V135" i="2"/>
  <c r="P223" i="2"/>
  <c r="E246" i="2"/>
  <c r="AC72" i="2"/>
  <c r="AC79" i="2"/>
  <c r="S119" i="2"/>
  <c r="AE31" i="2"/>
  <c r="Z31" i="2" s="1"/>
  <c r="AB101" i="2"/>
  <c r="Q124" i="2"/>
  <c r="AC74" i="2"/>
  <c r="AC89" i="2"/>
  <c r="AB98" i="2"/>
  <c r="Q121" i="2"/>
  <c r="AE30" i="2"/>
  <c r="Z30" i="2" s="1"/>
  <c r="X181" i="2"/>
  <c r="S171" i="2"/>
  <c r="N181" i="2"/>
  <c r="Y181" i="2" s="1"/>
  <c r="T174" i="2"/>
  <c r="U181" i="2"/>
  <c r="U179" i="2"/>
  <c r="Y166" i="2"/>
  <c r="S166" i="2"/>
  <c r="U165" i="2"/>
  <c r="X168" i="2"/>
  <c r="AD53" i="2"/>
  <c r="AA53" i="2" s="1"/>
  <c r="AC78" i="2"/>
  <c r="P215" i="2"/>
  <c r="E238" i="2"/>
  <c r="M48" i="23"/>
  <c r="M47" i="23"/>
  <c r="N46" i="23" s="1"/>
  <c r="P229" i="2"/>
  <c r="E252" i="2"/>
  <c r="AD57" i="2"/>
  <c r="AA57" i="2" s="1"/>
  <c r="M30" i="23"/>
  <c r="N29" i="23" s="1"/>
  <c r="AC75" i="2"/>
  <c r="P217" i="2"/>
  <c r="E240" i="2"/>
  <c r="L66" i="23"/>
  <c r="L65" i="23"/>
  <c r="M64" i="23" s="1"/>
  <c r="T171" i="2"/>
  <c r="S182" i="2"/>
  <c r="S180" i="2"/>
  <c r="S176" i="2"/>
  <c r="Y179" i="2"/>
  <c r="T166" i="2"/>
  <c r="N165" i="2"/>
  <c r="Y165" i="2" s="1"/>
  <c r="P212" i="2"/>
  <c r="E235" i="2"/>
  <c r="AH18" i="2"/>
  <c r="AH10" i="2"/>
  <c r="AH4" i="2"/>
  <c r="AH7" i="2"/>
  <c r="AH14" i="2"/>
  <c r="AH16" i="2"/>
  <c r="AH12" i="2"/>
  <c r="AH8" i="2"/>
  <c r="AH6" i="2"/>
  <c r="AH21" i="2"/>
  <c r="AH15" i="2"/>
  <c r="AH5" i="2"/>
  <c r="AH3" i="2"/>
  <c r="AH22" i="2"/>
  <c r="AH20" i="2"/>
  <c r="AH11" i="2"/>
  <c r="AH19" i="2"/>
  <c r="AH17" i="2"/>
  <c r="AH13" i="2"/>
  <c r="AH9" i="2"/>
  <c r="AD68" i="2"/>
  <c r="AA68" i="2" s="1"/>
  <c r="AB111" i="2"/>
  <c r="Q134" i="2"/>
  <c r="P214" i="2"/>
  <c r="E237" i="2"/>
  <c r="AC84" i="2"/>
  <c r="V126" i="2"/>
  <c r="AB108" i="2"/>
  <c r="Q131" i="2"/>
  <c r="P228" i="2"/>
  <c r="E251" i="2"/>
  <c r="AE43" i="2"/>
  <c r="Z43" i="2" s="1"/>
  <c r="AB114" i="2"/>
  <c r="Q137" i="2"/>
  <c r="L48" i="23"/>
  <c r="L31" i="23"/>
  <c r="V120" i="2"/>
  <c r="U174" i="2"/>
  <c r="Y176" i="2"/>
  <c r="T182" i="2"/>
  <c r="T180" i="2"/>
  <c r="X179" i="2"/>
  <c r="N182" i="2"/>
  <c r="Y182" i="2" s="1"/>
  <c r="S170" i="2"/>
  <c r="V133" i="2"/>
  <c r="AC88" i="2"/>
  <c r="V121" i="2"/>
  <c r="V119" i="2"/>
  <c r="V122" i="2"/>
  <c r="V132" i="2"/>
  <c r="S132" i="2"/>
  <c r="V137" i="2"/>
  <c r="AC91" i="2"/>
  <c r="S121" i="2"/>
  <c r="AB106" i="2"/>
  <c r="Q129" i="2"/>
  <c r="AB113" i="2"/>
  <c r="Q136" i="2"/>
  <c r="U171" i="2"/>
  <c r="U169" i="2"/>
  <c r="S164" i="2"/>
  <c r="U166" i="2"/>
  <c r="N178" i="2"/>
  <c r="Y178" i="2" s="1"/>
  <c r="T170" i="2"/>
  <c r="X166" i="2"/>
  <c r="V129" i="2"/>
  <c r="M56" i="23"/>
  <c r="N55" i="23" s="1"/>
  <c r="AB104" i="2"/>
  <c r="Q127" i="2"/>
  <c r="P221" i="2"/>
  <c r="E244" i="2"/>
  <c r="V136" i="2"/>
  <c r="AD50" i="2"/>
  <c r="AA50" i="2" s="1"/>
  <c r="AB96" i="2"/>
  <c r="Q119" i="2"/>
  <c r="V118" i="2"/>
  <c r="V134" i="2"/>
  <c r="AC83" i="2"/>
  <c r="P210" i="2"/>
  <c r="E233" i="2"/>
  <c r="S129" i="2"/>
  <c r="AC90" i="2"/>
  <c r="X183" i="2"/>
  <c r="S172" i="2"/>
  <c r="N183" i="2"/>
  <c r="Y183" i="2" s="1"/>
  <c r="U167" i="2"/>
  <c r="N164" i="2"/>
  <c r="Y164" i="2" s="1"/>
  <c r="U182" i="2"/>
  <c r="U180" i="2"/>
  <c r="U176" i="2"/>
  <c r="S173" i="2"/>
  <c r="S177" i="2"/>
  <c r="AB107" i="2"/>
  <c r="Q130" i="2"/>
  <c r="AE39" i="2"/>
  <c r="Z39" i="2" s="1"/>
  <c r="AC85" i="2"/>
  <c r="AE36" i="2"/>
  <c r="Z36" i="2" s="1"/>
  <c r="AB103" i="2"/>
  <c r="Q126" i="2"/>
  <c r="P222" i="2"/>
  <c r="E245" i="2"/>
  <c r="AC80" i="2"/>
  <c r="AD49" i="2"/>
  <c r="AA49" i="2" s="1"/>
  <c r="AB109" i="2"/>
  <c r="Q132" i="2"/>
  <c r="P213" i="2"/>
  <c r="E236" i="2"/>
  <c r="L57" i="23"/>
  <c r="AC81" i="2"/>
  <c r="P220" i="2"/>
  <c r="E243" i="2"/>
  <c r="AE38" i="2"/>
  <c r="Z38" i="2" s="1"/>
  <c r="P224" i="2"/>
  <c r="E247" i="2"/>
  <c r="P216" i="2"/>
  <c r="E239" i="2"/>
  <c r="L39" i="23"/>
  <c r="L38" i="23"/>
  <c r="M37" i="23" s="1"/>
  <c r="AC73" i="2"/>
  <c r="AD63" i="2"/>
  <c r="AA63" i="2" s="1"/>
  <c r="AE29" i="2"/>
  <c r="Z29" i="2" s="1"/>
  <c r="V127" i="2"/>
  <c r="P218" i="2"/>
  <c r="E241" i="2"/>
  <c r="V130" i="2"/>
  <c r="U178" i="2"/>
  <c r="T172" i="2"/>
  <c r="X175" i="2"/>
  <c r="S183" i="2"/>
  <c r="S179" i="2"/>
  <c r="T173" i="2"/>
  <c r="U168" i="2"/>
  <c r="T177" i="2"/>
  <c r="U170" i="2"/>
  <c r="AD56" i="2"/>
  <c r="AA56" i="2" s="1"/>
  <c r="P226" i="2"/>
  <c r="E249" i="2"/>
  <c r="V131" i="2"/>
  <c r="P211" i="2"/>
  <c r="E234" i="2"/>
  <c r="P227" i="2"/>
  <c r="E250" i="2"/>
  <c r="P219" i="2"/>
  <c r="E242" i="2"/>
  <c r="V125" i="2"/>
  <c r="AB99" i="2"/>
  <c r="Q122" i="2"/>
  <c r="AB100" i="2"/>
  <c r="Q123" i="2"/>
  <c r="V123" i="2"/>
  <c r="AB105" i="2"/>
  <c r="Q128" i="2"/>
  <c r="AB110" i="2"/>
  <c r="Q133" i="2"/>
  <c r="X167" i="2"/>
  <c r="X173" i="2"/>
  <c r="N167" i="2"/>
  <c r="Y167" i="2" s="1"/>
  <c r="T183" i="2"/>
  <c r="Y172" i="2"/>
  <c r="T179" i="2"/>
  <c r="U164" i="2"/>
  <c r="T165" i="2"/>
  <c r="N169" i="2"/>
  <c r="AC86" i="2"/>
  <c r="P225" i="2"/>
  <c r="E248" i="2"/>
  <c r="AB95" i="2"/>
  <c r="Q118" i="2"/>
  <c r="AB102" i="2"/>
  <c r="Q125" i="2"/>
  <c r="S122" i="2"/>
  <c r="V124" i="2"/>
  <c r="V128" i="2"/>
  <c r="AC76" i="2"/>
  <c r="AC77" i="2"/>
  <c r="AB97" i="2"/>
  <c r="Q120" i="2"/>
  <c r="AB112" i="2"/>
  <c r="Q135" i="2"/>
  <c r="AC82" i="2"/>
  <c r="S135" i="2"/>
  <c r="AC87" i="2"/>
  <c r="U172" i="2"/>
  <c r="S174" i="2"/>
  <c r="Y171" i="2"/>
  <c r="X171" i="2"/>
  <c r="U175" i="2"/>
  <c r="G214" i="2"/>
  <c r="G62" i="11"/>
  <c r="G2" i="11"/>
  <c r="L225" i="2"/>
  <c r="L227" i="2"/>
  <c r="I34" i="11"/>
  <c r="G60" i="11"/>
  <c r="C74" i="11"/>
  <c r="I42" i="11"/>
  <c r="G226" i="2"/>
  <c r="K214" i="2"/>
  <c r="I39" i="11"/>
  <c r="G9" i="11"/>
  <c r="F213" i="2"/>
  <c r="G41" i="11"/>
  <c r="G61" i="11"/>
  <c r="C77" i="11"/>
  <c r="K223" i="2"/>
  <c r="G59" i="11"/>
  <c r="K219" i="2"/>
  <c r="C78" i="11"/>
  <c r="L212" i="2"/>
  <c r="I32" i="11"/>
  <c r="C71" i="11"/>
  <c r="C85" i="11"/>
  <c r="G20" i="11"/>
  <c r="F221" i="2"/>
  <c r="C87" i="11"/>
  <c r="G48" i="11"/>
  <c r="K228" i="2"/>
  <c r="G220" i="2"/>
  <c r="L228" i="2"/>
  <c r="G15" i="11"/>
  <c r="C70" i="11"/>
  <c r="K227" i="2"/>
  <c r="K221" i="2"/>
  <c r="G53" i="11"/>
  <c r="L229" i="2"/>
  <c r="G28" i="11"/>
  <c r="G225" i="2"/>
  <c r="G212" i="2"/>
  <c r="I36" i="11"/>
  <c r="C80" i="11"/>
  <c r="L219" i="2"/>
  <c r="C82" i="11"/>
  <c r="G13" i="11"/>
  <c r="G6" i="11"/>
  <c r="F215" i="2"/>
  <c r="G227" i="2"/>
  <c r="G19" i="11"/>
  <c r="L221" i="2"/>
  <c r="F225" i="2"/>
  <c r="F214" i="2"/>
  <c r="F227" i="2"/>
  <c r="F226" i="2"/>
  <c r="G221" i="2"/>
  <c r="F224" i="2"/>
  <c r="G56" i="11"/>
  <c r="C72" i="11"/>
  <c r="K225" i="2"/>
  <c r="C73" i="11"/>
  <c r="G21" i="11"/>
  <c r="C79" i="11"/>
  <c r="G16" i="11"/>
  <c r="G211" i="2"/>
  <c r="K229" i="2"/>
  <c r="K210" i="2"/>
  <c r="G224" i="2"/>
  <c r="K220" i="2"/>
  <c r="F211" i="2"/>
  <c r="G218" i="2"/>
  <c r="I43" i="11"/>
  <c r="G51" i="11"/>
  <c r="F219" i="2"/>
  <c r="G213" i="2"/>
  <c r="F216" i="2"/>
  <c r="G210" i="2"/>
  <c r="F228" i="2"/>
  <c r="L214" i="2"/>
  <c r="G14" i="11"/>
  <c r="I37" i="11"/>
  <c r="K226" i="2"/>
  <c r="F223" i="2"/>
  <c r="C86" i="11"/>
  <c r="L220" i="2"/>
  <c r="I26" i="11"/>
  <c r="L223" i="2"/>
  <c r="G35" i="11"/>
  <c r="G5" i="11"/>
  <c r="C69" i="11"/>
  <c r="G64" i="11"/>
  <c r="G229" i="2"/>
  <c r="L217" i="2"/>
  <c r="C75" i="11"/>
  <c r="G46" i="11"/>
  <c r="G55" i="11"/>
  <c r="F222" i="2"/>
  <c r="I40" i="11"/>
  <c r="G3" i="11"/>
  <c r="I31" i="11"/>
  <c r="G7" i="11"/>
  <c r="G63" i="11"/>
  <c r="K222" i="2"/>
  <c r="F229" i="2"/>
  <c r="L216" i="2"/>
  <c r="G17" i="11"/>
  <c r="F218" i="2"/>
  <c r="L218" i="2"/>
  <c r="G57" i="11"/>
  <c r="G25" i="11"/>
  <c r="K217" i="2"/>
  <c r="G222" i="2"/>
  <c r="G49" i="11"/>
  <c r="I29" i="11"/>
  <c r="G47" i="11"/>
  <c r="C68" i="11"/>
  <c r="G11" i="11"/>
  <c r="K218" i="2"/>
  <c r="C81" i="11"/>
  <c r="G10" i="11"/>
  <c r="C84" i="11"/>
  <c r="K216" i="2"/>
  <c r="G215" i="2"/>
  <c r="G27" i="11"/>
  <c r="G54" i="11"/>
  <c r="L224" i="2"/>
  <c r="C83" i="11"/>
  <c r="F217" i="2"/>
  <c r="G65" i="11"/>
  <c r="L213" i="2"/>
  <c r="L226" i="2"/>
  <c r="I30" i="11"/>
  <c r="G50" i="11"/>
  <c r="G223" i="2"/>
  <c r="L215" i="2"/>
  <c r="G38" i="11"/>
  <c r="C76" i="11"/>
  <c r="G4" i="11"/>
  <c r="G216" i="2"/>
  <c r="K211" i="2"/>
  <c r="L210" i="2"/>
  <c r="F210" i="2"/>
  <c r="F220" i="2"/>
  <c r="G12" i="11"/>
  <c r="K224" i="2"/>
  <c r="K212" i="2"/>
  <c r="I24" i="11"/>
  <c r="G58" i="11"/>
  <c r="K213" i="2"/>
  <c r="L211" i="2"/>
  <c r="K215" i="2"/>
  <c r="L222" i="2"/>
  <c r="G219" i="2"/>
  <c r="I33" i="11"/>
  <c r="G8" i="11"/>
  <c r="G228" i="2"/>
  <c r="G18" i="11"/>
  <c r="G217" i="2"/>
  <c r="F212" i="2"/>
  <c r="G52" i="11"/>
  <c r="X193" i="2" l="1"/>
  <c r="X197" i="2"/>
  <c r="Y169" i="2"/>
  <c r="Y180" i="2"/>
  <c r="U200" i="2"/>
  <c r="T187" i="2"/>
  <c r="U196" i="2"/>
  <c r="X188" i="2"/>
  <c r="X187" i="2"/>
  <c r="X201" i="2"/>
  <c r="S192" i="2"/>
  <c r="T201" i="2"/>
  <c r="T192" i="2"/>
  <c r="X205" i="2"/>
  <c r="T190" i="2"/>
  <c r="X195" i="2"/>
  <c r="X199" i="2"/>
  <c r="T198" i="2"/>
  <c r="Y191" i="2"/>
  <c r="T191" i="2"/>
  <c r="T199" i="2"/>
  <c r="Y198" i="2"/>
  <c r="AD77" i="2"/>
  <c r="AA77" i="2" s="1"/>
  <c r="N197" i="2"/>
  <c r="Y197" i="2" s="1"/>
  <c r="AD85" i="2"/>
  <c r="AA85" i="2" s="1"/>
  <c r="AD80" i="2"/>
  <c r="AA80" i="2" s="1"/>
  <c r="AD81" i="2"/>
  <c r="AA81" i="2" s="1"/>
  <c r="AD83" i="2"/>
  <c r="AA83" i="2" s="1"/>
  <c r="AD91" i="2"/>
  <c r="AA91" i="2" s="1"/>
  <c r="AD87" i="2"/>
  <c r="AA87" i="2" s="1"/>
  <c r="AD73" i="2"/>
  <c r="AA73" i="2" s="1"/>
  <c r="AD88" i="2"/>
  <c r="AA88" i="2" s="1"/>
  <c r="AD79" i="2"/>
  <c r="AA79" i="2" s="1"/>
  <c r="AD86" i="2"/>
  <c r="AA86" i="2" s="1"/>
  <c r="AD90" i="2"/>
  <c r="AA90" i="2" s="1"/>
  <c r="N192" i="2"/>
  <c r="Y192" i="2" s="1"/>
  <c r="Y202" i="2"/>
  <c r="J218" i="2"/>
  <c r="R218" i="2"/>
  <c r="I218" i="2"/>
  <c r="H218" i="2"/>
  <c r="W219" i="2"/>
  <c r="W226" i="2"/>
  <c r="M228" i="2"/>
  <c r="M225" i="2"/>
  <c r="N225" i="2" s="1"/>
  <c r="W222" i="2"/>
  <c r="W221" i="2"/>
  <c r="W228" i="2"/>
  <c r="J212" i="2"/>
  <c r="R212" i="2"/>
  <c r="I212" i="2"/>
  <c r="H212" i="2"/>
  <c r="M211" i="2"/>
  <c r="R211" i="2"/>
  <c r="I211" i="2"/>
  <c r="H211" i="2"/>
  <c r="J211" i="2"/>
  <c r="J226" i="2"/>
  <c r="R226" i="2"/>
  <c r="I226" i="2"/>
  <c r="H226" i="2"/>
  <c r="J216" i="2"/>
  <c r="R216" i="2"/>
  <c r="I216" i="2"/>
  <c r="H216" i="2"/>
  <c r="W224" i="2"/>
  <c r="M221" i="2"/>
  <c r="N221" i="2" s="1"/>
  <c r="M212" i="2"/>
  <c r="N212" i="2" s="1"/>
  <c r="M217" i="2"/>
  <c r="N217" i="2" s="1"/>
  <c r="W223" i="2"/>
  <c r="W225" i="2"/>
  <c r="R225" i="2"/>
  <c r="I225" i="2"/>
  <c r="H225" i="2"/>
  <c r="J225" i="2"/>
  <c r="M227" i="2"/>
  <c r="N227" i="2" s="1"/>
  <c r="W211" i="2"/>
  <c r="M226" i="2"/>
  <c r="X226" i="2" s="1"/>
  <c r="M216" i="2"/>
  <c r="X216" i="2" s="1"/>
  <c r="J224" i="2"/>
  <c r="R224" i="2"/>
  <c r="I224" i="2"/>
  <c r="H224" i="2"/>
  <c r="W220" i="2"/>
  <c r="J222" i="2"/>
  <c r="R222" i="2"/>
  <c r="I222" i="2"/>
  <c r="H222" i="2"/>
  <c r="W210" i="2"/>
  <c r="W212" i="2"/>
  <c r="W217" i="2"/>
  <c r="M224" i="2"/>
  <c r="J220" i="2"/>
  <c r="R220" i="2"/>
  <c r="I220" i="2"/>
  <c r="H220" i="2"/>
  <c r="M222" i="2"/>
  <c r="J210" i="2"/>
  <c r="R210" i="2"/>
  <c r="I210" i="2"/>
  <c r="H210" i="2"/>
  <c r="R221" i="2"/>
  <c r="I221" i="2"/>
  <c r="H221" i="2"/>
  <c r="J221" i="2"/>
  <c r="R217" i="2"/>
  <c r="I217" i="2"/>
  <c r="H217" i="2"/>
  <c r="J217" i="2"/>
  <c r="M223" i="2"/>
  <c r="X223" i="2" s="1"/>
  <c r="M219" i="2"/>
  <c r="N219" i="2" s="1"/>
  <c r="W227" i="2"/>
  <c r="M218" i="2"/>
  <c r="W216" i="2"/>
  <c r="M220" i="2"/>
  <c r="M213" i="2"/>
  <c r="M210" i="2"/>
  <c r="J214" i="2"/>
  <c r="R214" i="2"/>
  <c r="I214" i="2"/>
  <c r="H214" i="2"/>
  <c r="M229" i="2"/>
  <c r="N229" i="2" s="1"/>
  <c r="M215" i="2"/>
  <c r="X215" i="2" s="1"/>
  <c r="R223" i="2"/>
  <c r="I223" i="2"/>
  <c r="H223" i="2"/>
  <c r="J223" i="2"/>
  <c r="R227" i="2"/>
  <c r="I227" i="2"/>
  <c r="T227" i="2" s="1"/>
  <c r="H227" i="2"/>
  <c r="J227" i="2"/>
  <c r="R219" i="2"/>
  <c r="I219" i="2"/>
  <c r="H219" i="2"/>
  <c r="J219" i="2"/>
  <c r="U219" i="2" s="1"/>
  <c r="W218" i="2"/>
  <c r="R213" i="2"/>
  <c r="I213" i="2"/>
  <c r="H213" i="2"/>
  <c r="J213" i="2"/>
  <c r="M214" i="2"/>
  <c r="N214" i="2" s="1"/>
  <c r="R229" i="2"/>
  <c r="I229" i="2"/>
  <c r="H229" i="2"/>
  <c r="J229" i="2"/>
  <c r="U229" i="2" s="1"/>
  <c r="R215" i="2"/>
  <c r="I215" i="2"/>
  <c r="H215" i="2"/>
  <c r="J215" i="2"/>
  <c r="W213" i="2"/>
  <c r="J228" i="2"/>
  <c r="R228" i="2"/>
  <c r="I228" i="2"/>
  <c r="H228" i="2"/>
  <c r="W214" i="2"/>
  <c r="W229" i="2"/>
  <c r="W215" i="2"/>
  <c r="AE57" i="2"/>
  <c r="Z57" i="2" s="1"/>
  <c r="AE53" i="2"/>
  <c r="Z53" i="2" s="1"/>
  <c r="AE63" i="2"/>
  <c r="Z63" i="2" s="1"/>
  <c r="AH45" i="2"/>
  <c r="AH43" i="2"/>
  <c r="AH41" i="2"/>
  <c r="AH39" i="2"/>
  <c r="AH37" i="2"/>
  <c r="AH35" i="2"/>
  <c r="AH33" i="2"/>
  <c r="AH31" i="2"/>
  <c r="AH29" i="2"/>
  <c r="AH27" i="2"/>
  <c r="AH44" i="2"/>
  <c r="AH42" i="2"/>
  <c r="AH40" i="2"/>
  <c r="AH38" i="2"/>
  <c r="AH36" i="2"/>
  <c r="AH34" i="2"/>
  <c r="AH32" i="2"/>
  <c r="AH30" i="2"/>
  <c r="AH28" i="2"/>
  <c r="AH26" i="2"/>
  <c r="AE50" i="2"/>
  <c r="Z50" i="2" s="1"/>
  <c r="AE68" i="2"/>
  <c r="Z68" i="2" s="1"/>
  <c r="AE49" i="2"/>
  <c r="Z49" i="2" s="1"/>
  <c r="AE51" i="2"/>
  <c r="Z51" i="2" s="1"/>
  <c r="AE52" i="2"/>
  <c r="Z52" i="2" s="1"/>
  <c r="AE60" i="2"/>
  <c r="Z60" i="2" s="1"/>
  <c r="AE61" i="2"/>
  <c r="Z61" i="2" s="1"/>
  <c r="V148" i="2"/>
  <c r="AC112" i="2"/>
  <c r="AB120" i="2"/>
  <c r="Q143" i="2"/>
  <c r="V151" i="2"/>
  <c r="AB123" i="2"/>
  <c r="Q146" i="2"/>
  <c r="M38" i="23"/>
  <c r="N37" i="23" s="1"/>
  <c r="AE55" i="2"/>
  <c r="Z55" i="2" s="1"/>
  <c r="AB126" i="2"/>
  <c r="Q149" i="2"/>
  <c r="V159" i="2"/>
  <c r="AC104" i="2"/>
  <c r="V144" i="2"/>
  <c r="V149" i="2"/>
  <c r="P237" i="2"/>
  <c r="E260" i="2"/>
  <c r="AO19" i="2"/>
  <c r="AN19" i="2"/>
  <c r="AP19" i="2"/>
  <c r="AM19" i="2"/>
  <c r="AL19" i="2"/>
  <c r="AK19" i="2"/>
  <c r="AJ19" i="2"/>
  <c r="AQ19" i="2"/>
  <c r="AI19" i="2"/>
  <c r="AK6" i="2"/>
  <c r="AJ6" i="2"/>
  <c r="AP6" i="2"/>
  <c r="AQ6" i="2"/>
  <c r="AI6" i="2"/>
  <c r="AO6" i="2"/>
  <c r="AN6" i="2"/>
  <c r="AM6" i="2"/>
  <c r="AL6" i="2"/>
  <c r="AK18" i="2"/>
  <c r="AJ18" i="2"/>
  <c r="AP18" i="2"/>
  <c r="AQ18" i="2"/>
  <c r="AI18" i="2"/>
  <c r="AL18" i="2"/>
  <c r="AO18" i="2"/>
  <c r="AN18" i="2"/>
  <c r="AM18" i="2"/>
  <c r="AC101" i="2"/>
  <c r="AD72" i="2"/>
  <c r="AA72" i="2" s="1"/>
  <c r="V158" i="2"/>
  <c r="T188" i="2"/>
  <c r="U189" i="2"/>
  <c r="T203" i="2"/>
  <c r="U202" i="2"/>
  <c r="S194" i="2"/>
  <c r="U198" i="2"/>
  <c r="X206" i="2"/>
  <c r="AB135" i="2"/>
  <c r="Q158" i="2"/>
  <c r="P241" i="2"/>
  <c r="E264" i="2"/>
  <c r="AB130" i="2"/>
  <c r="Q153" i="2"/>
  <c r="N56" i="23"/>
  <c r="O55" i="23" s="1"/>
  <c r="N57" i="23"/>
  <c r="AD84" i="2"/>
  <c r="AA84" i="2" s="1"/>
  <c r="AO11" i="2"/>
  <c r="AL11" i="2"/>
  <c r="AN11" i="2"/>
  <c r="AM11" i="2"/>
  <c r="AK11" i="2"/>
  <c r="AJ11" i="2"/>
  <c r="AP11" i="2"/>
  <c r="AQ11" i="2"/>
  <c r="AI11" i="2"/>
  <c r="AK8" i="2"/>
  <c r="AL8" i="2"/>
  <c r="AJ8" i="2"/>
  <c r="AP8" i="2"/>
  <c r="AQ8" i="2"/>
  <c r="AI8" i="2"/>
  <c r="AO8" i="2"/>
  <c r="AN8" i="2"/>
  <c r="AM8" i="2"/>
  <c r="AD75" i="2"/>
  <c r="AA75" i="2" s="1"/>
  <c r="E275" i="2"/>
  <c r="P252" i="2"/>
  <c r="P238" i="2"/>
  <c r="E261" i="2"/>
  <c r="AD89" i="2"/>
  <c r="AA89" i="2" s="1"/>
  <c r="N15" i="20"/>
  <c r="L16" i="20"/>
  <c r="Y189" i="2"/>
  <c r="N199" i="2"/>
  <c r="Y199" i="2" s="1"/>
  <c r="U201" i="2"/>
  <c r="T194" i="2"/>
  <c r="N203" i="2"/>
  <c r="Y203" i="2" s="1"/>
  <c r="N193" i="2"/>
  <c r="Y193" i="2" s="1"/>
  <c r="X189" i="2"/>
  <c r="AC102" i="2"/>
  <c r="AB128" i="2"/>
  <c r="Q151" i="2"/>
  <c r="AD76" i="2"/>
  <c r="AA76" i="2" s="1"/>
  <c r="V146" i="2"/>
  <c r="V154" i="2"/>
  <c r="V147" i="2"/>
  <c r="P242" i="2"/>
  <c r="E265" i="2"/>
  <c r="V150" i="2"/>
  <c r="AE67" i="2"/>
  <c r="Z67" i="2" s="1"/>
  <c r="P236" i="2"/>
  <c r="E259" i="2"/>
  <c r="S145" i="2"/>
  <c r="V153" i="2"/>
  <c r="AE59" i="2"/>
  <c r="Z59" i="2" s="1"/>
  <c r="AC107" i="2"/>
  <c r="M57" i="23"/>
  <c r="AB137" i="2"/>
  <c r="Q160" i="2"/>
  <c r="AB134" i="2"/>
  <c r="Q157" i="2"/>
  <c r="AK20" i="2"/>
  <c r="AJ20" i="2"/>
  <c r="AQ20" i="2"/>
  <c r="AI20" i="2"/>
  <c r="AP20" i="2"/>
  <c r="AO20" i="2"/>
  <c r="AN20" i="2"/>
  <c r="AL20" i="2"/>
  <c r="AM20" i="2"/>
  <c r="AK12" i="2"/>
  <c r="AJ12" i="2"/>
  <c r="AQ12" i="2"/>
  <c r="AI12" i="2"/>
  <c r="AP12" i="2"/>
  <c r="AL12" i="2"/>
  <c r="AO12" i="2"/>
  <c r="AN12" i="2"/>
  <c r="AM12" i="2"/>
  <c r="N30" i="23"/>
  <c r="O29" i="23" s="1"/>
  <c r="AD74" i="2"/>
  <c r="AA74" i="2" s="1"/>
  <c r="U188" i="2"/>
  <c r="U191" i="2"/>
  <c r="X196" i="2"/>
  <c r="N200" i="2"/>
  <c r="Y200" i="2" s="1"/>
  <c r="N196" i="2"/>
  <c r="Y196" i="2" s="1"/>
  <c r="U203" i="2"/>
  <c r="S199" i="2"/>
  <c r="X194" i="2"/>
  <c r="P250" i="2"/>
  <c r="E273" i="2"/>
  <c r="AC97" i="2"/>
  <c r="AC100" i="2"/>
  <c r="AC103" i="2"/>
  <c r="S152" i="2"/>
  <c r="S158" i="2"/>
  <c r="AB133" i="2"/>
  <c r="Q156" i="2"/>
  <c r="AB122" i="2"/>
  <c r="Q145" i="2"/>
  <c r="AD82" i="2"/>
  <c r="AA82" i="2" s="1"/>
  <c r="AB125" i="2"/>
  <c r="Q148" i="2"/>
  <c r="P248" i="2"/>
  <c r="E271" i="2"/>
  <c r="AC110" i="2"/>
  <c r="AC99" i="2"/>
  <c r="AB132" i="2"/>
  <c r="Q155" i="2"/>
  <c r="V157" i="2"/>
  <c r="V152" i="2"/>
  <c r="AB136" i="2"/>
  <c r="Q159" i="2"/>
  <c r="V160" i="2"/>
  <c r="AC114" i="2"/>
  <c r="E274" i="2"/>
  <c r="P251" i="2"/>
  <c r="AC111" i="2"/>
  <c r="AK22" i="2"/>
  <c r="AJ22" i="2"/>
  <c r="AQ22" i="2"/>
  <c r="AI22" i="2"/>
  <c r="AL22" i="2"/>
  <c r="AP22" i="2"/>
  <c r="AO22" i="2"/>
  <c r="AN22" i="2"/>
  <c r="AM22" i="2"/>
  <c r="AK16" i="2"/>
  <c r="AP16" i="2"/>
  <c r="AJ16" i="2"/>
  <c r="AL16" i="2"/>
  <c r="AQ16" i="2"/>
  <c r="AI16" i="2"/>
  <c r="AO16" i="2"/>
  <c r="AN16" i="2"/>
  <c r="AM16" i="2"/>
  <c r="M31" i="23"/>
  <c r="N47" i="23"/>
  <c r="O46" i="23" s="1"/>
  <c r="AD78" i="2"/>
  <c r="AA78" i="2" s="1"/>
  <c r="S142" i="2"/>
  <c r="S196" i="2"/>
  <c r="N205" i="2"/>
  <c r="Y205" i="2" s="1"/>
  <c r="X190" i="2"/>
  <c r="S197" i="2"/>
  <c r="U194" i="2"/>
  <c r="U192" i="2"/>
  <c r="N201" i="2"/>
  <c r="Y201" i="2" s="1"/>
  <c r="S205" i="2"/>
  <c r="AC109" i="2"/>
  <c r="V141" i="2"/>
  <c r="AC113" i="2"/>
  <c r="S155" i="2"/>
  <c r="V156" i="2"/>
  <c r="AE62" i="2"/>
  <c r="Z62" i="2" s="1"/>
  <c r="AO3" i="2"/>
  <c r="AL3" i="2"/>
  <c r="AN3" i="2"/>
  <c r="AP3" i="2"/>
  <c r="AM3" i="2"/>
  <c r="AK3" i="2"/>
  <c r="AJ3" i="2"/>
  <c r="AQ3" i="2"/>
  <c r="AI3" i="2"/>
  <c r="AK14" i="2"/>
  <c r="AJ14" i="2"/>
  <c r="AL14" i="2"/>
  <c r="AQ14" i="2"/>
  <c r="AI14" i="2"/>
  <c r="AP14" i="2"/>
  <c r="AO14" i="2"/>
  <c r="AN14" i="2"/>
  <c r="AM14" i="2"/>
  <c r="AE54" i="2"/>
  <c r="Z54" i="2" s="1"/>
  <c r="Y194" i="2"/>
  <c r="T196" i="2"/>
  <c r="X204" i="2"/>
  <c r="T197" i="2"/>
  <c r="S195" i="2"/>
  <c r="S193" i="2"/>
  <c r="S187" i="2"/>
  <c r="T205" i="2"/>
  <c r="AC105" i="2"/>
  <c r="P234" i="2"/>
  <c r="E257" i="2"/>
  <c r="P245" i="2"/>
  <c r="E268" i="2"/>
  <c r="AB119" i="2"/>
  <c r="Q142" i="2"/>
  <c r="E267" i="2"/>
  <c r="P244" i="2"/>
  <c r="AB129" i="2"/>
  <c r="Q152" i="2"/>
  <c r="V155" i="2"/>
  <c r="AE58" i="2"/>
  <c r="Z58" i="2" s="1"/>
  <c r="AO9" i="2"/>
  <c r="AN9" i="2"/>
  <c r="AL9" i="2"/>
  <c r="AP9" i="2"/>
  <c r="AM9" i="2"/>
  <c r="AK9" i="2"/>
  <c r="AJ9" i="2"/>
  <c r="AQ9" i="2"/>
  <c r="AI9" i="2"/>
  <c r="AO5" i="2"/>
  <c r="AN5" i="2"/>
  <c r="AL5" i="2"/>
  <c r="AP5" i="2"/>
  <c r="AM5" i="2"/>
  <c r="AK5" i="2"/>
  <c r="AJ5" i="2"/>
  <c r="AQ5" i="2"/>
  <c r="AI5" i="2"/>
  <c r="AO7" i="2"/>
  <c r="AL7" i="2"/>
  <c r="AN7" i="2"/>
  <c r="AM7" i="2"/>
  <c r="AK7" i="2"/>
  <c r="AJ7" i="2"/>
  <c r="AP7" i="2"/>
  <c r="AQ7" i="2"/>
  <c r="AI7" i="2"/>
  <c r="P235" i="2"/>
  <c r="E258" i="2"/>
  <c r="P240" i="2"/>
  <c r="E263" i="2"/>
  <c r="AB121" i="2"/>
  <c r="Q144" i="2"/>
  <c r="AE64" i="2"/>
  <c r="Z64" i="2" s="1"/>
  <c r="X202" i="2"/>
  <c r="S189" i="2"/>
  <c r="U190" i="2"/>
  <c r="S200" i="2"/>
  <c r="S202" i="2"/>
  <c r="U204" i="2"/>
  <c r="U199" i="2"/>
  <c r="T195" i="2"/>
  <c r="T193" i="2"/>
  <c r="N195" i="2"/>
  <c r="Y195" i="2" s="1"/>
  <c r="E272" i="2"/>
  <c r="P249" i="2"/>
  <c r="AB118" i="2"/>
  <c r="Q141" i="2"/>
  <c r="AC95" i="2"/>
  <c r="AE65" i="2"/>
  <c r="Z65" i="2" s="1"/>
  <c r="AE56" i="2"/>
  <c r="Z56" i="2" s="1"/>
  <c r="P239" i="2"/>
  <c r="E262" i="2"/>
  <c r="E270" i="2"/>
  <c r="P247" i="2"/>
  <c r="E266" i="2"/>
  <c r="P243" i="2"/>
  <c r="P233" i="2"/>
  <c r="E256" i="2"/>
  <c r="AC96" i="2"/>
  <c r="AC106" i="2"/>
  <c r="V145" i="2"/>
  <c r="AB131" i="2"/>
  <c r="Q154" i="2"/>
  <c r="AO13" i="2"/>
  <c r="AN13" i="2"/>
  <c r="AM13" i="2"/>
  <c r="AL13" i="2"/>
  <c r="AK13" i="2"/>
  <c r="AP13" i="2"/>
  <c r="AJ13" i="2"/>
  <c r="AQ13" i="2"/>
  <c r="AI13" i="2"/>
  <c r="AO15" i="2"/>
  <c r="AN15" i="2"/>
  <c r="AM15" i="2"/>
  <c r="AL15" i="2"/>
  <c r="AK15" i="2"/>
  <c r="AP15" i="2"/>
  <c r="AJ15" i="2"/>
  <c r="AQ15" i="2"/>
  <c r="AI15" i="2"/>
  <c r="AK4" i="2"/>
  <c r="AJ4" i="2"/>
  <c r="AP4" i="2"/>
  <c r="AQ4" i="2"/>
  <c r="AI4" i="2"/>
  <c r="AO4" i="2"/>
  <c r="AN4" i="2"/>
  <c r="AL4" i="2"/>
  <c r="AM4" i="2"/>
  <c r="AC98" i="2"/>
  <c r="AE66" i="2"/>
  <c r="Z66" i="2" s="1"/>
  <c r="P246" i="2"/>
  <c r="E269" i="2"/>
  <c r="T189" i="2"/>
  <c r="S206" i="2"/>
  <c r="T200" i="2"/>
  <c r="Y190" i="2"/>
  <c r="T202" i="2"/>
  <c r="U197" i="2"/>
  <c r="N188" i="2"/>
  <c r="Y188" i="2" s="1"/>
  <c r="X191" i="2"/>
  <c r="N204" i="2"/>
  <c r="Y204" i="2" s="1"/>
  <c r="U205" i="2"/>
  <c r="AB127" i="2"/>
  <c r="Q150" i="2"/>
  <c r="S144" i="2"/>
  <c r="V142" i="2"/>
  <c r="V143" i="2"/>
  <c r="AC108" i="2"/>
  <c r="AO17" i="2"/>
  <c r="AN17" i="2"/>
  <c r="AL17" i="2"/>
  <c r="AM17" i="2"/>
  <c r="AP17" i="2"/>
  <c r="AK17" i="2"/>
  <c r="AJ17" i="2"/>
  <c r="AQ17" i="2"/>
  <c r="AI17" i="2"/>
  <c r="AO21" i="2"/>
  <c r="AL21" i="2"/>
  <c r="AN21" i="2"/>
  <c r="AP21" i="2"/>
  <c r="AM21" i="2"/>
  <c r="AK21" i="2"/>
  <c r="AJ21" i="2"/>
  <c r="AQ21" i="2"/>
  <c r="AI21" i="2"/>
  <c r="AK10" i="2"/>
  <c r="AJ10" i="2"/>
  <c r="AQ10" i="2"/>
  <c r="AI10" i="2"/>
  <c r="AP10" i="2"/>
  <c r="AO10" i="2"/>
  <c r="AN10" i="2"/>
  <c r="AL10" i="2"/>
  <c r="AM10" i="2"/>
  <c r="M65" i="23"/>
  <c r="N64" i="23" s="1"/>
  <c r="AB124" i="2"/>
  <c r="Q147" i="2"/>
  <c r="Y206" i="2"/>
  <c r="T206" i="2"/>
  <c r="S203" i="2"/>
  <c r="X198" i="2"/>
  <c r="U195" i="2"/>
  <c r="U193" i="2"/>
  <c r="U187" i="2"/>
  <c r="N187" i="2"/>
  <c r="Y187" i="2" s="1"/>
  <c r="D74" i="11"/>
  <c r="H47" i="11"/>
  <c r="H2" i="11"/>
  <c r="H53" i="11"/>
  <c r="G250" i="2"/>
  <c r="G234" i="2"/>
  <c r="D87" i="11"/>
  <c r="H19" i="11"/>
  <c r="F235" i="2"/>
  <c r="L35" i="23"/>
  <c r="H5" i="11"/>
  <c r="K250" i="2"/>
  <c r="K240" i="2"/>
  <c r="L51" i="23"/>
  <c r="D80" i="11"/>
  <c r="H18" i="11"/>
  <c r="L50" i="23"/>
  <c r="H61" i="11"/>
  <c r="L52" i="23"/>
  <c r="K248" i="2"/>
  <c r="L243" i="2"/>
  <c r="L241" i="2"/>
  <c r="G239" i="2"/>
  <c r="H6" i="11"/>
  <c r="L40" i="23"/>
  <c r="D70" i="11"/>
  <c r="F249" i="2"/>
  <c r="L246" i="2"/>
  <c r="J37" i="11"/>
  <c r="J30" i="11"/>
  <c r="H50" i="11"/>
  <c r="K244" i="2"/>
  <c r="K241" i="2"/>
  <c r="F241" i="2"/>
  <c r="G241" i="2"/>
  <c r="F237" i="2"/>
  <c r="G246" i="2"/>
  <c r="L70" i="23"/>
  <c r="L42" i="23"/>
  <c r="H65" i="11"/>
  <c r="F239" i="2"/>
  <c r="H54" i="11"/>
  <c r="G243" i="2"/>
  <c r="H21" i="11"/>
  <c r="F251" i="2"/>
  <c r="L240" i="2"/>
  <c r="L239" i="2"/>
  <c r="D78" i="11"/>
  <c r="H20" i="11"/>
  <c r="K243" i="2"/>
  <c r="J29" i="11"/>
  <c r="J36" i="11"/>
  <c r="H57" i="11"/>
  <c r="G247" i="2"/>
  <c r="G251" i="2"/>
  <c r="H12" i="11"/>
  <c r="F243" i="2"/>
  <c r="G245" i="2"/>
  <c r="G233" i="2"/>
  <c r="J42" i="11"/>
  <c r="G236" i="2"/>
  <c r="G242" i="2"/>
  <c r="J24" i="11"/>
  <c r="K247" i="2"/>
  <c r="H59" i="11"/>
  <c r="G240" i="2"/>
  <c r="F244" i="2"/>
  <c r="D73" i="11"/>
  <c r="H16" i="11"/>
  <c r="F245" i="2"/>
  <c r="L234" i="2"/>
  <c r="H10" i="11"/>
  <c r="K239" i="2"/>
  <c r="H27" i="11"/>
  <c r="J32" i="11"/>
  <c r="D82" i="11"/>
  <c r="H14" i="11"/>
  <c r="H8" i="11"/>
  <c r="L244" i="2"/>
  <c r="J33" i="11"/>
  <c r="L61" i="23"/>
  <c r="K242" i="2"/>
  <c r="L249" i="2"/>
  <c r="F238" i="2"/>
  <c r="L60" i="23"/>
  <c r="H28" i="11"/>
  <c r="H13" i="11"/>
  <c r="J31" i="11"/>
  <c r="G237" i="2"/>
  <c r="K236" i="2"/>
  <c r="F234" i="2"/>
  <c r="K245" i="2"/>
  <c r="G248" i="2"/>
  <c r="J39" i="11"/>
  <c r="D69" i="11"/>
  <c r="G252" i="2"/>
  <c r="L67" i="23"/>
  <c r="D79" i="11"/>
  <c r="G244" i="2"/>
  <c r="H15" i="11"/>
  <c r="G238" i="2"/>
  <c r="H41" i="11"/>
  <c r="H7" i="11"/>
  <c r="L68" i="23"/>
  <c r="K238" i="2"/>
  <c r="L34" i="23"/>
  <c r="K234" i="2"/>
  <c r="H46" i="11"/>
  <c r="H38" i="11"/>
  <c r="L237" i="2"/>
  <c r="J34" i="11"/>
  <c r="K233" i="2"/>
  <c r="H17" i="11"/>
  <c r="H35" i="11"/>
  <c r="K246" i="2"/>
  <c r="L59" i="23"/>
  <c r="H25" i="11"/>
  <c r="F252" i="2"/>
  <c r="H4" i="11"/>
  <c r="H9" i="11"/>
  <c r="D72" i="11"/>
  <c r="D68" i="11"/>
  <c r="L43" i="23"/>
  <c r="F236" i="2"/>
  <c r="D86" i="11"/>
  <c r="F240" i="2"/>
  <c r="J40" i="11"/>
  <c r="K235" i="2"/>
  <c r="K237" i="2"/>
  <c r="G249" i="2"/>
  <c r="L248" i="2"/>
  <c r="J43" i="11"/>
  <c r="L41" i="23"/>
  <c r="L251" i="2"/>
  <c r="H3" i="11"/>
  <c r="D83" i="11"/>
  <c r="J26" i="11"/>
  <c r="L235" i="2"/>
  <c r="D84" i="11"/>
  <c r="D71" i="11"/>
  <c r="L233" i="2"/>
  <c r="L250" i="2"/>
  <c r="H56" i="11"/>
  <c r="L33" i="23"/>
  <c r="H11" i="11"/>
  <c r="K249" i="2"/>
  <c r="D75" i="11"/>
  <c r="L58" i="23"/>
  <c r="K252" i="2"/>
  <c r="H48" i="11"/>
  <c r="F250" i="2"/>
  <c r="L49" i="23"/>
  <c r="H58" i="11"/>
  <c r="F247" i="2"/>
  <c r="F248" i="2"/>
  <c r="H64" i="11"/>
  <c r="H52" i="11"/>
  <c r="L236" i="2"/>
  <c r="L245" i="2"/>
  <c r="H62" i="11"/>
  <c r="F233" i="2"/>
  <c r="D77" i="11"/>
  <c r="H51" i="11"/>
  <c r="D81" i="11"/>
  <c r="K251" i="2"/>
  <c r="L238" i="2"/>
  <c r="D85" i="11"/>
  <c r="L32" i="23"/>
  <c r="H60" i="11"/>
  <c r="L247" i="2"/>
  <c r="D76" i="11"/>
  <c r="F246" i="2"/>
  <c r="L69" i="23"/>
  <c r="F242" i="2"/>
  <c r="H63" i="11"/>
  <c r="L252" i="2"/>
  <c r="H55" i="11"/>
  <c r="G235" i="2"/>
  <c r="H49" i="11"/>
  <c r="L242" i="2"/>
  <c r="U223" i="2" l="1"/>
  <c r="X220" i="2"/>
  <c r="X222" i="2"/>
  <c r="X210" i="2"/>
  <c r="X211" i="2"/>
  <c r="T210" i="2"/>
  <c r="X224" i="2"/>
  <c r="Y225" i="2"/>
  <c r="X228" i="2"/>
  <c r="T224" i="2"/>
  <c r="S215" i="2"/>
  <c r="Y221" i="2"/>
  <c r="T213" i="2"/>
  <c r="X218" i="2"/>
  <c r="T215" i="2"/>
  <c r="T221" i="2"/>
  <c r="T214" i="2"/>
  <c r="T222" i="2"/>
  <c r="Y214" i="2"/>
  <c r="N228" i="2"/>
  <c r="Y228" i="2" s="1"/>
  <c r="N220" i="2"/>
  <c r="Y220" i="2" s="1"/>
  <c r="Y217" i="2"/>
  <c r="N224" i="2"/>
  <c r="Y224" i="2" s="1"/>
  <c r="Y229" i="2"/>
  <c r="AD108" i="2"/>
  <c r="AA108" i="2" s="1"/>
  <c r="AD100" i="2"/>
  <c r="AA100" i="2" s="1"/>
  <c r="AD97" i="2"/>
  <c r="AA97" i="2" s="1"/>
  <c r="N211" i="2"/>
  <c r="Y211" i="2" s="1"/>
  <c r="AD96" i="2"/>
  <c r="AA96" i="2" s="1"/>
  <c r="AD112" i="2"/>
  <c r="AA112" i="2" s="1"/>
  <c r="AD95" i="2"/>
  <c r="AA95" i="2" s="1"/>
  <c r="Y219" i="2"/>
  <c r="W246" i="2"/>
  <c r="J233" i="2"/>
  <c r="R233" i="2"/>
  <c r="I233" i="2"/>
  <c r="H233" i="2"/>
  <c r="J243" i="2"/>
  <c r="R243" i="2"/>
  <c r="I243" i="2"/>
  <c r="H243" i="2"/>
  <c r="M249" i="2"/>
  <c r="X249" i="2" s="1"/>
  <c r="W233" i="2"/>
  <c r="W239" i="2"/>
  <c r="J249" i="2"/>
  <c r="R249" i="2"/>
  <c r="I249" i="2"/>
  <c r="H249" i="2"/>
  <c r="W244" i="2"/>
  <c r="M245" i="2"/>
  <c r="X245" i="2" s="1"/>
  <c r="W234" i="2"/>
  <c r="H248" i="2"/>
  <c r="J248" i="2"/>
  <c r="R248" i="2"/>
  <c r="I248" i="2"/>
  <c r="M250" i="2"/>
  <c r="N250" i="2" s="1"/>
  <c r="M241" i="2"/>
  <c r="H246" i="2"/>
  <c r="J246" i="2"/>
  <c r="U246" i="2" s="1"/>
  <c r="R246" i="2"/>
  <c r="I246" i="2"/>
  <c r="W249" i="2"/>
  <c r="W245" i="2"/>
  <c r="H234" i="2"/>
  <c r="J234" i="2"/>
  <c r="R234" i="2"/>
  <c r="I234" i="2"/>
  <c r="J241" i="2"/>
  <c r="R241" i="2"/>
  <c r="I241" i="2"/>
  <c r="H241" i="2"/>
  <c r="W237" i="2"/>
  <c r="M247" i="2"/>
  <c r="M239" i="2"/>
  <c r="X239" i="2" s="1"/>
  <c r="W235" i="2"/>
  <c r="H244" i="2"/>
  <c r="J244" i="2"/>
  <c r="I244" i="2"/>
  <c r="R244" i="2"/>
  <c r="J245" i="2"/>
  <c r="R245" i="2"/>
  <c r="I245" i="2"/>
  <c r="H245" i="2"/>
  <c r="W251" i="2"/>
  <c r="M248" i="2"/>
  <c r="N248" i="2" s="1"/>
  <c r="W250" i="2"/>
  <c r="H236" i="2"/>
  <c r="J236" i="2"/>
  <c r="R236" i="2"/>
  <c r="I236" i="2"/>
  <c r="M242" i="2"/>
  <c r="N242" i="2" s="1"/>
  <c r="W241" i="2"/>
  <c r="J247" i="2"/>
  <c r="R247" i="2"/>
  <c r="I247" i="2"/>
  <c r="H247" i="2"/>
  <c r="W248" i="2"/>
  <c r="H250" i="2"/>
  <c r="J250" i="2"/>
  <c r="R250" i="2"/>
  <c r="I250" i="2"/>
  <c r="T250" i="2" s="1"/>
  <c r="W236" i="2"/>
  <c r="W242" i="2"/>
  <c r="H252" i="2"/>
  <c r="J252" i="2"/>
  <c r="U252" i="2" s="1"/>
  <c r="R252" i="2"/>
  <c r="I252" i="2"/>
  <c r="M237" i="2"/>
  <c r="N237" i="2" s="1"/>
  <c r="M244" i="2"/>
  <c r="N244" i="2" s="1"/>
  <c r="W243" i="2"/>
  <c r="W247" i="2"/>
  <c r="H240" i="2"/>
  <c r="J240" i="2"/>
  <c r="R240" i="2"/>
  <c r="I240" i="2"/>
  <c r="M235" i="2"/>
  <c r="M251" i="2"/>
  <c r="M236" i="2"/>
  <c r="N236" i="2" s="1"/>
  <c r="H238" i="2"/>
  <c r="J238" i="2"/>
  <c r="R238" i="2"/>
  <c r="I238" i="2"/>
  <c r="W252" i="2"/>
  <c r="J237" i="2"/>
  <c r="R237" i="2"/>
  <c r="I237" i="2"/>
  <c r="H237" i="2"/>
  <c r="J239" i="2"/>
  <c r="R239" i="2"/>
  <c r="I239" i="2"/>
  <c r="H239" i="2"/>
  <c r="M243" i="2"/>
  <c r="X243" i="2" s="1"/>
  <c r="M240" i="2"/>
  <c r="J235" i="2"/>
  <c r="R235" i="2"/>
  <c r="I235" i="2"/>
  <c r="H235" i="2"/>
  <c r="J251" i="2"/>
  <c r="R251" i="2"/>
  <c r="I251" i="2"/>
  <c r="H251" i="2"/>
  <c r="H242" i="2"/>
  <c r="J242" i="2"/>
  <c r="U242" i="2" s="1"/>
  <c r="I242" i="2"/>
  <c r="R242" i="2"/>
  <c r="W238" i="2"/>
  <c r="M252" i="2"/>
  <c r="M246" i="2"/>
  <c r="X246" i="2" s="1"/>
  <c r="M233" i="2"/>
  <c r="X233" i="2" s="1"/>
  <c r="W240" i="2"/>
  <c r="M234" i="2"/>
  <c r="X234" i="2" s="1"/>
  <c r="M238" i="2"/>
  <c r="X238" i="2" s="1"/>
  <c r="AE72" i="2"/>
  <c r="Z72" i="2" s="1"/>
  <c r="AE73" i="2"/>
  <c r="Z73" i="2" s="1"/>
  <c r="AE77" i="2"/>
  <c r="Z77" i="2" s="1"/>
  <c r="AE88" i="2"/>
  <c r="Z88" i="2" s="1"/>
  <c r="AE85" i="2"/>
  <c r="Z85" i="2" s="1"/>
  <c r="AE87" i="2"/>
  <c r="Z87" i="2" s="1"/>
  <c r="AE81" i="2"/>
  <c r="Z81" i="2" s="1"/>
  <c r="AE74" i="2"/>
  <c r="Z74" i="2" s="1"/>
  <c r="AE82" i="2"/>
  <c r="Z82" i="2" s="1"/>
  <c r="AE78" i="2"/>
  <c r="Z78" i="2" s="1"/>
  <c r="AE75" i="2"/>
  <c r="Z75" i="2" s="1"/>
  <c r="AE76" i="2"/>
  <c r="Z76" i="2" s="1"/>
  <c r="AE89" i="2"/>
  <c r="Z89" i="2" s="1"/>
  <c r="AE84" i="2"/>
  <c r="Z84" i="2" s="1"/>
  <c r="AH68" i="2"/>
  <c r="AH66" i="2"/>
  <c r="AH64" i="2"/>
  <c r="AH62" i="2"/>
  <c r="AH60" i="2"/>
  <c r="AH58" i="2"/>
  <c r="AH56" i="2"/>
  <c r="AH54" i="2"/>
  <c r="AH52" i="2"/>
  <c r="AH50" i="2"/>
  <c r="AH67" i="2"/>
  <c r="AH65" i="2"/>
  <c r="AH63" i="2"/>
  <c r="AH61" i="2"/>
  <c r="AH59" i="2"/>
  <c r="AH57" i="2"/>
  <c r="AH55" i="2"/>
  <c r="AH53" i="2"/>
  <c r="AH51" i="2"/>
  <c r="AH49" i="2"/>
  <c r="V166" i="2"/>
  <c r="V168" i="2"/>
  <c r="P270" i="2"/>
  <c r="E293" i="2"/>
  <c r="AC129" i="2"/>
  <c r="AC119" i="2"/>
  <c r="AE79" i="2"/>
  <c r="Z79" i="2" s="1"/>
  <c r="S178" i="2"/>
  <c r="P274" i="2"/>
  <c r="E297" i="2"/>
  <c r="V180" i="2"/>
  <c r="AD110" i="2"/>
  <c r="AA110" i="2" s="1"/>
  <c r="AC125" i="2"/>
  <c r="AB160" i="2"/>
  <c r="Q183" i="2"/>
  <c r="V176" i="2"/>
  <c r="P275" i="2"/>
  <c r="E298" i="2"/>
  <c r="AC130" i="2"/>
  <c r="V172" i="2"/>
  <c r="AC120" i="2"/>
  <c r="AN32" i="2"/>
  <c r="AM32" i="2"/>
  <c r="AL32" i="2"/>
  <c r="AK32" i="2"/>
  <c r="AJ32" i="2"/>
  <c r="AQ32" i="2"/>
  <c r="AI32" i="2"/>
  <c r="AO32" i="2"/>
  <c r="AP32" i="2"/>
  <c r="AJ29" i="2"/>
  <c r="AQ29" i="2"/>
  <c r="AI29" i="2"/>
  <c r="AP29" i="2"/>
  <c r="AO29" i="2"/>
  <c r="AN29" i="2"/>
  <c r="AK29" i="2"/>
  <c r="AM29" i="2"/>
  <c r="AL29" i="2"/>
  <c r="AJ45" i="2"/>
  <c r="AQ45" i="2"/>
  <c r="AI45" i="2"/>
  <c r="AK45" i="2"/>
  <c r="AP45" i="2"/>
  <c r="AO45" i="2"/>
  <c r="AN45" i="2"/>
  <c r="AM45" i="2"/>
  <c r="AL45" i="2"/>
  <c r="T228" i="2"/>
  <c r="U213" i="2"/>
  <c r="S219" i="2"/>
  <c r="S223" i="2"/>
  <c r="U220" i="2"/>
  <c r="T225" i="2"/>
  <c r="X212" i="2"/>
  <c r="N222" i="2"/>
  <c r="Y222" i="2" s="1"/>
  <c r="T226" i="2"/>
  <c r="U212" i="2"/>
  <c r="N215" i="2"/>
  <c r="Y215" i="2" s="1"/>
  <c r="N65" i="23"/>
  <c r="O64" i="23" s="1"/>
  <c r="E286" i="2"/>
  <c r="P263" i="2"/>
  <c r="S165" i="2"/>
  <c r="AD111" i="2"/>
  <c r="AA111" i="2" s="1"/>
  <c r="AB155" i="2"/>
  <c r="Q178" i="2"/>
  <c r="AD103" i="2"/>
  <c r="AA103" i="2" s="1"/>
  <c r="AC137" i="2"/>
  <c r="S168" i="2"/>
  <c r="V170" i="2"/>
  <c r="AD102" i="2"/>
  <c r="AA102" i="2" s="1"/>
  <c r="E284" i="2"/>
  <c r="P261" i="2"/>
  <c r="AB158" i="2"/>
  <c r="Q181" i="2"/>
  <c r="AD104" i="2"/>
  <c r="AA104" i="2" s="1"/>
  <c r="AN34" i="2"/>
  <c r="AM34" i="2"/>
  <c r="AL34" i="2"/>
  <c r="AK34" i="2"/>
  <c r="AJ34" i="2"/>
  <c r="AO34" i="2"/>
  <c r="AQ34" i="2"/>
  <c r="AI34" i="2"/>
  <c r="AP34" i="2"/>
  <c r="AJ31" i="2"/>
  <c r="AQ31" i="2"/>
  <c r="AI31" i="2"/>
  <c r="AP31" i="2"/>
  <c r="AO31" i="2"/>
  <c r="AN31" i="2"/>
  <c r="AM31" i="2"/>
  <c r="AL31" i="2"/>
  <c r="AK31" i="2"/>
  <c r="T219" i="2"/>
  <c r="T223" i="2"/>
  <c r="M66" i="23"/>
  <c r="V165" i="2"/>
  <c r="S167" i="2"/>
  <c r="AD98" i="2"/>
  <c r="AA98" i="2" s="1"/>
  <c r="P266" i="2"/>
  <c r="E289" i="2"/>
  <c r="AD113" i="2"/>
  <c r="AA113" i="2" s="1"/>
  <c r="AC132" i="2"/>
  <c r="AB145" i="2"/>
  <c r="Q168" i="2"/>
  <c r="N31" i="23"/>
  <c r="V173" i="2"/>
  <c r="V177" i="2"/>
  <c r="N16" i="20"/>
  <c r="L17" i="20"/>
  <c r="AC135" i="2"/>
  <c r="V181" i="2"/>
  <c r="V182" i="2"/>
  <c r="N38" i="23"/>
  <c r="O37" i="23" s="1"/>
  <c r="AN36" i="2"/>
  <c r="AM36" i="2"/>
  <c r="AL36" i="2"/>
  <c r="AK36" i="2"/>
  <c r="AJ36" i="2"/>
  <c r="AQ36" i="2"/>
  <c r="AI36" i="2"/>
  <c r="AP36" i="2"/>
  <c r="AO36" i="2"/>
  <c r="AJ33" i="2"/>
  <c r="AK33" i="2"/>
  <c r="AQ33" i="2"/>
  <c r="AI33" i="2"/>
  <c r="AP33" i="2"/>
  <c r="AO33" i="2"/>
  <c r="AN33" i="2"/>
  <c r="AM33" i="2"/>
  <c r="AL33" i="2"/>
  <c r="U228" i="2"/>
  <c r="U214" i="2"/>
  <c r="U210" i="2"/>
  <c r="N226" i="2"/>
  <c r="Y226" i="2" s="1"/>
  <c r="U226" i="2"/>
  <c r="AD106" i="2"/>
  <c r="AA106" i="2" s="1"/>
  <c r="E279" i="2"/>
  <c r="P256" i="2"/>
  <c r="AB144" i="2"/>
  <c r="Q167" i="2"/>
  <c r="E280" i="2"/>
  <c r="P257" i="2"/>
  <c r="N48" i="23"/>
  <c r="AD114" i="2"/>
  <c r="AA114" i="2" s="1"/>
  <c r="AC122" i="2"/>
  <c r="O30" i="23"/>
  <c r="P29" i="23" s="1"/>
  <c r="O31" i="23"/>
  <c r="V169" i="2"/>
  <c r="AE83" i="2"/>
  <c r="Z83" i="2" s="1"/>
  <c r="M39" i="23"/>
  <c r="AN38" i="2"/>
  <c r="AM38" i="2"/>
  <c r="AL38" i="2"/>
  <c r="AK38" i="2"/>
  <c r="AJ38" i="2"/>
  <c r="AO38" i="2"/>
  <c r="AQ38" i="2"/>
  <c r="AI38" i="2"/>
  <c r="AP38" i="2"/>
  <c r="AJ35" i="2"/>
  <c r="AQ35" i="2"/>
  <c r="AI35" i="2"/>
  <c r="AP35" i="2"/>
  <c r="AO35" i="2"/>
  <c r="AN35" i="2"/>
  <c r="AM35" i="2"/>
  <c r="AK35" i="2"/>
  <c r="AL35" i="2"/>
  <c r="S229" i="2"/>
  <c r="U227" i="2"/>
  <c r="U217" i="2"/>
  <c r="U221" i="2"/>
  <c r="N216" i="2"/>
  <c r="Y216" i="2" s="1"/>
  <c r="S216" i="2"/>
  <c r="U211" i="2"/>
  <c r="P269" i="2"/>
  <c r="E292" i="2"/>
  <c r="AD99" i="2"/>
  <c r="AA99" i="2" s="1"/>
  <c r="AB156" i="2"/>
  <c r="Q179" i="2"/>
  <c r="AD107" i="2"/>
  <c r="AA107" i="2" s="1"/>
  <c r="AE90" i="2"/>
  <c r="Z90" i="2" s="1"/>
  <c r="AB146" i="2"/>
  <c r="Q169" i="2"/>
  <c r="V171" i="2"/>
  <c r="AN40" i="2"/>
  <c r="AM40" i="2"/>
  <c r="AL40" i="2"/>
  <c r="AK40" i="2"/>
  <c r="AJ40" i="2"/>
  <c r="AQ40" i="2"/>
  <c r="AI40" i="2"/>
  <c r="AP40" i="2"/>
  <c r="AO40" i="2"/>
  <c r="AJ37" i="2"/>
  <c r="AK37" i="2"/>
  <c r="AQ37" i="2"/>
  <c r="AI37" i="2"/>
  <c r="AP37" i="2"/>
  <c r="AO37" i="2"/>
  <c r="AN37" i="2"/>
  <c r="AM37" i="2"/>
  <c r="AL37" i="2"/>
  <c r="T229" i="2"/>
  <c r="S217" i="2"/>
  <c r="S222" i="2"/>
  <c r="U224" i="2"/>
  <c r="X227" i="2"/>
  <c r="X221" i="2"/>
  <c r="T216" i="2"/>
  <c r="X225" i="2"/>
  <c r="S218" i="2"/>
  <c r="E285" i="2"/>
  <c r="P262" i="2"/>
  <c r="P272" i="2"/>
  <c r="E295" i="2"/>
  <c r="P268" i="2"/>
  <c r="E291" i="2"/>
  <c r="AB159" i="2"/>
  <c r="Q182" i="2"/>
  <c r="P271" i="2"/>
  <c r="E294" i="2"/>
  <c r="AC133" i="2"/>
  <c r="P273" i="2"/>
  <c r="E296" i="2"/>
  <c r="AB151" i="2"/>
  <c r="Q174" i="2"/>
  <c r="E287" i="2"/>
  <c r="P264" i="2"/>
  <c r="AD101" i="2"/>
  <c r="AA101" i="2" s="1"/>
  <c r="V167" i="2"/>
  <c r="AB149" i="2"/>
  <c r="Q172" i="2"/>
  <c r="AC123" i="2"/>
  <c r="AN26" i="2"/>
  <c r="AM26" i="2"/>
  <c r="AL26" i="2"/>
  <c r="AK26" i="2"/>
  <c r="AJ26" i="2"/>
  <c r="AO26" i="2"/>
  <c r="AQ26" i="2"/>
  <c r="AI26" i="2"/>
  <c r="AP26" i="2"/>
  <c r="AN42" i="2"/>
  <c r="AM42" i="2"/>
  <c r="AL42" i="2"/>
  <c r="AK42" i="2"/>
  <c r="AJ42" i="2"/>
  <c r="AO42" i="2"/>
  <c r="AQ42" i="2"/>
  <c r="AI42" i="2"/>
  <c r="AP42" i="2"/>
  <c r="AJ39" i="2"/>
  <c r="AQ39" i="2"/>
  <c r="AI39" i="2"/>
  <c r="AP39" i="2"/>
  <c r="AO39" i="2"/>
  <c r="AN39" i="2"/>
  <c r="AM39" i="2"/>
  <c r="AK39" i="2"/>
  <c r="AL39" i="2"/>
  <c r="Y227" i="2"/>
  <c r="X229" i="2"/>
  <c r="X213" i="2"/>
  <c r="T217" i="2"/>
  <c r="S220" i="2"/>
  <c r="N223" i="2"/>
  <c r="Y223" i="2" s="1"/>
  <c r="T211" i="2"/>
  <c r="S212" i="2"/>
  <c r="T218" i="2"/>
  <c r="V183" i="2"/>
  <c r="AB147" i="2"/>
  <c r="Q170" i="2"/>
  <c r="AB154" i="2"/>
  <c r="Q177" i="2"/>
  <c r="AB141" i="2"/>
  <c r="Q164" i="2"/>
  <c r="V178" i="2"/>
  <c r="P267" i="2"/>
  <c r="E290" i="2"/>
  <c r="AD105" i="2"/>
  <c r="AA105" i="2" s="1"/>
  <c r="AD109" i="2"/>
  <c r="AA109" i="2" s="1"/>
  <c r="AC136" i="2"/>
  <c r="S181" i="2"/>
  <c r="AB157" i="2"/>
  <c r="Q180" i="2"/>
  <c r="E282" i="2"/>
  <c r="P259" i="2"/>
  <c r="AC128" i="2"/>
  <c r="O57" i="23"/>
  <c r="O56" i="23"/>
  <c r="P55" i="23" s="1"/>
  <c r="E283" i="2"/>
  <c r="P260" i="2"/>
  <c r="AE91" i="2"/>
  <c r="Z91" i="2" s="1"/>
  <c r="AC126" i="2"/>
  <c r="V174" i="2"/>
  <c r="AN28" i="2"/>
  <c r="AM28" i="2"/>
  <c r="AL28" i="2"/>
  <c r="AK28" i="2"/>
  <c r="AJ28" i="2"/>
  <c r="AQ28" i="2"/>
  <c r="AI28" i="2"/>
  <c r="AP28" i="2"/>
  <c r="AO28" i="2"/>
  <c r="AN44" i="2"/>
  <c r="AM44" i="2"/>
  <c r="AL44" i="2"/>
  <c r="AO44" i="2"/>
  <c r="AK44" i="2"/>
  <c r="AJ44" i="2"/>
  <c r="AQ44" i="2"/>
  <c r="AI44" i="2"/>
  <c r="AP44" i="2"/>
  <c r="AJ41" i="2"/>
  <c r="AQ41" i="2"/>
  <c r="AI41" i="2"/>
  <c r="AK41" i="2"/>
  <c r="AP41" i="2"/>
  <c r="AO41" i="2"/>
  <c r="AN41" i="2"/>
  <c r="AM41" i="2"/>
  <c r="AL41" i="2"/>
  <c r="U215" i="2"/>
  <c r="X214" i="2"/>
  <c r="T220" i="2"/>
  <c r="U225" i="2"/>
  <c r="X217" i="2"/>
  <c r="N210" i="2"/>
  <c r="Y210" i="2" s="1"/>
  <c r="U216" i="2"/>
  <c r="T212" i="2"/>
  <c r="N213" i="2"/>
  <c r="Y213" i="2" s="1"/>
  <c r="AB150" i="2"/>
  <c r="Q173" i="2"/>
  <c r="AC127" i="2"/>
  <c r="AC121" i="2"/>
  <c r="V164" i="2"/>
  <c r="O47" i="23"/>
  <c r="P46" i="23" s="1"/>
  <c r="AC124" i="2"/>
  <c r="AC131" i="2"/>
  <c r="AC118" i="2"/>
  <c r="E281" i="2"/>
  <c r="P258" i="2"/>
  <c r="AB152" i="2"/>
  <c r="Q175" i="2"/>
  <c r="AB142" i="2"/>
  <c r="Q165" i="2"/>
  <c r="V179" i="2"/>
  <c r="V175" i="2"/>
  <c r="AB148" i="2"/>
  <c r="Q171" i="2"/>
  <c r="S175" i="2"/>
  <c r="AC134" i="2"/>
  <c r="E288" i="2"/>
  <c r="P265" i="2"/>
  <c r="AB153" i="2"/>
  <c r="Q176" i="2"/>
  <c r="AE86" i="2"/>
  <c r="Z86" i="2" s="1"/>
  <c r="AE80" i="2"/>
  <c r="Z80" i="2" s="1"/>
  <c r="AB143" i="2"/>
  <c r="Q166" i="2"/>
  <c r="AN30" i="2"/>
  <c r="AO30" i="2"/>
  <c r="AM30" i="2"/>
  <c r="AL30" i="2"/>
  <c r="AK30" i="2"/>
  <c r="AJ30" i="2"/>
  <c r="AQ30" i="2"/>
  <c r="AI30" i="2"/>
  <c r="AP30" i="2"/>
  <c r="AJ27" i="2"/>
  <c r="AQ27" i="2"/>
  <c r="AI27" i="2"/>
  <c r="AP27" i="2"/>
  <c r="AO27" i="2"/>
  <c r="AN27" i="2"/>
  <c r="AM27" i="2"/>
  <c r="AL27" i="2"/>
  <c r="AK27" i="2"/>
  <c r="AJ43" i="2"/>
  <c r="AQ43" i="2"/>
  <c r="AI43" i="2"/>
  <c r="AP43" i="2"/>
  <c r="AK43" i="2"/>
  <c r="AO43" i="2"/>
  <c r="AN43" i="2"/>
  <c r="AM43" i="2"/>
  <c r="AL43" i="2"/>
  <c r="S228" i="2"/>
  <c r="X219" i="2"/>
  <c r="Y212" i="2"/>
  <c r="S210" i="2"/>
  <c r="U222" i="2"/>
  <c r="N218" i="2"/>
  <c r="Y218" i="2" s="1"/>
  <c r="S225" i="2"/>
  <c r="S226" i="2"/>
  <c r="U218" i="2"/>
  <c r="K26" i="11"/>
  <c r="E77" i="11"/>
  <c r="I61" i="11"/>
  <c r="G266" i="2"/>
  <c r="E86" i="11"/>
  <c r="F267" i="2"/>
  <c r="K269" i="2"/>
  <c r="G264" i="2"/>
  <c r="G258" i="2"/>
  <c r="I50" i="11"/>
  <c r="L256" i="2"/>
  <c r="I41" i="11"/>
  <c r="I19" i="11"/>
  <c r="G265" i="2"/>
  <c r="F275" i="2"/>
  <c r="I14" i="11"/>
  <c r="I25" i="11"/>
  <c r="M50" i="23"/>
  <c r="G260" i="2"/>
  <c r="E78" i="11"/>
  <c r="E87" i="11"/>
  <c r="K43" i="11"/>
  <c r="G270" i="2"/>
  <c r="K274" i="2"/>
  <c r="I21" i="11"/>
  <c r="I10" i="11"/>
  <c r="K268" i="2"/>
  <c r="L270" i="2"/>
  <c r="F273" i="2"/>
  <c r="M51" i="23"/>
  <c r="I38" i="11"/>
  <c r="K256" i="2"/>
  <c r="I53" i="11"/>
  <c r="G269" i="2"/>
  <c r="I20" i="11"/>
  <c r="M40" i="23"/>
  <c r="I7" i="11"/>
  <c r="K261" i="2"/>
  <c r="L272" i="2"/>
  <c r="I46" i="11"/>
  <c r="F258" i="2"/>
  <c r="E74" i="11"/>
  <c r="I58" i="11"/>
  <c r="I16" i="11"/>
  <c r="M58" i="23"/>
  <c r="L265" i="2"/>
  <c r="I35" i="11"/>
  <c r="G267" i="2"/>
  <c r="K37" i="11"/>
  <c r="M35" i="23"/>
  <c r="G262" i="2"/>
  <c r="K42" i="11"/>
  <c r="E72" i="11"/>
  <c r="I55" i="11"/>
  <c r="I49" i="11"/>
  <c r="E73" i="11"/>
  <c r="F274" i="2"/>
  <c r="F265" i="2"/>
  <c r="I4" i="11"/>
  <c r="I28" i="11"/>
  <c r="I17" i="11"/>
  <c r="F257" i="2"/>
  <c r="K30" i="11"/>
  <c r="L275" i="2"/>
  <c r="K275" i="2"/>
  <c r="K39" i="11"/>
  <c r="K270" i="2"/>
  <c r="L274" i="2"/>
  <c r="K273" i="2"/>
  <c r="F260" i="2"/>
  <c r="M59" i="23"/>
  <c r="I3" i="11"/>
  <c r="I60" i="11"/>
  <c r="G257" i="2"/>
  <c r="G261" i="2"/>
  <c r="K265" i="2"/>
  <c r="K260" i="2"/>
  <c r="I18" i="11"/>
  <c r="K31" i="11"/>
  <c r="E83" i="11"/>
  <c r="K36" i="11"/>
  <c r="I64" i="11"/>
  <c r="F271" i="2"/>
  <c r="E75" i="11"/>
  <c r="E71" i="11"/>
  <c r="M34" i="23"/>
  <c r="M43" i="23"/>
  <c r="K264" i="2"/>
  <c r="K29" i="11"/>
  <c r="L263" i="2"/>
  <c r="M49" i="23"/>
  <c r="G263" i="2"/>
  <c r="G259" i="2"/>
  <c r="K32" i="11"/>
  <c r="I2" i="11"/>
  <c r="I13" i="11"/>
  <c r="K263" i="2"/>
  <c r="E84" i="11"/>
  <c r="F272" i="2"/>
  <c r="K40" i="11"/>
  <c r="L266" i="2"/>
  <c r="K267" i="2"/>
  <c r="I52" i="11"/>
  <c r="L259" i="2"/>
  <c r="F263" i="2"/>
  <c r="F259" i="2"/>
  <c r="E76" i="11"/>
  <c r="G268" i="2"/>
  <c r="L258" i="2"/>
  <c r="I48" i="11"/>
  <c r="I15" i="11"/>
  <c r="K33" i="11"/>
  <c r="M67" i="23"/>
  <c r="G256" i="2"/>
  <c r="I65" i="11"/>
  <c r="K24" i="11"/>
  <c r="G272" i="2"/>
  <c r="M42" i="23"/>
  <c r="K258" i="2"/>
  <c r="E70" i="11"/>
  <c r="F268" i="2"/>
  <c r="F266" i="2"/>
  <c r="L261" i="2"/>
  <c r="K272" i="2"/>
  <c r="M70" i="23"/>
  <c r="I6" i="11"/>
  <c r="K262" i="2"/>
  <c r="L262" i="2"/>
  <c r="I9" i="11"/>
  <c r="F269" i="2"/>
  <c r="I12" i="11"/>
  <c r="F256" i="2"/>
  <c r="E82" i="11"/>
  <c r="F270" i="2"/>
  <c r="L257" i="2"/>
  <c r="K266" i="2"/>
  <c r="M61" i="23"/>
  <c r="F264" i="2"/>
  <c r="M41" i="23"/>
  <c r="G274" i="2"/>
  <c r="M32" i="23"/>
  <c r="M68" i="23"/>
  <c r="K271" i="2"/>
  <c r="I57" i="11"/>
  <c r="E79" i="11"/>
  <c r="M52" i="23"/>
  <c r="M33" i="23"/>
  <c r="I62" i="11"/>
  <c r="I27" i="11"/>
  <c r="M69" i="23"/>
  <c r="E80" i="11"/>
  <c r="I47" i="11"/>
  <c r="I5" i="11"/>
  <c r="L273" i="2"/>
  <c r="G275" i="2"/>
  <c r="K34" i="11"/>
  <c r="I54" i="11"/>
  <c r="E85" i="11"/>
  <c r="I51" i="11"/>
  <c r="F262" i="2"/>
  <c r="L271" i="2"/>
  <c r="I8" i="11"/>
  <c r="E68" i="11"/>
  <c r="L260" i="2"/>
  <c r="I63" i="11"/>
  <c r="K257" i="2"/>
  <c r="I59" i="11"/>
  <c r="L268" i="2"/>
  <c r="M60" i="23"/>
  <c r="L269" i="2"/>
  <c r="F261" i="2"/>
  <c r="L264" i="2"/>
  <c r="L267" i="2"/>
  <c r="E81" i="11"/>
  <c r="I11" i="11"/>
  <c r="G273" i="2"/>
  <c r="I56" i="11"/>
  <c r="K259" i="2"/>
  <c r="E69" i="11"/>
  <c r="G271" i="2"/>
  <c r="T245" i="2" l="1"/>
  <c r="T247" i="2"/>
  <c r="S238" i="2"/>
  <c r="X251" i="2"/>
  <c r="Y248" i="2"/>
  <c r="X247" i="2"/>
  <c r="T233" i="2"/>
  <c r="Y244" i="2"/>
  <c r="T236" i="2"/>
  <c r="T244" i="2"/>
  <c r="Y237" i="2"/>
  <c r="X241" i="2"/>
  <c r="T237" i="2"/>
  <c r="T238" i="2"/>
  <c r="Y242" i="2"/>
  <c r="N241" i="2"/>
  <c r="N251" i="2"/>
  <c r="Y251" i="2" s="1"/>
  <c r="N245" i="2"/>
  <c r="Y245" i="2" s="1"/>
  <c r="N249" i="2"/>
  <c r="Y249" i="2" s="1"/>
  <c r="T246" i="2"/>
  <c r="AE96" i="2"/>
  <c r="Z96" i="2" s="1"/>
  <c r="S242" i="2"/>
  <c r="U235" i="2"/>
  <c r="AD125" i="2"/>
  <c r="AA125" i="2" s="1"/>
  <c r="N239" i="2"/>
  <c r="Y239" i="2" s="1"/>
  <c r="AD136" i="2"/>
  <c r="AA136" i="2" s="1"/>
  <c r="AD129" i="2"/>
  <c r="AA129" i="2" s="1"/>
  <c r="AD124" i="2"/>
  <c r="AA124" i="2" s="1"/>
  <c r="AD123" i="2"/>
  <c r="AA123" i="2" s="1"/>
  <c r="AD137" i="2"/>
  <c r="AA137" i="2" s="1"/>
  <c r="N247" i="2"/>
  <c r="Y247" i="2" s="1"/>
  <c r="Y236" i="2"/>
  <c r="AD128" i="2"/>
  <c r="AA128" i="2" s="1"/>
  <c r="AD130" i="2"/>
  <c r="AA130" i="2" s="1"/>
  <c r="N234" i="2"/>
  <c r="Y234" i="2" s="1"/>
  <c r="AD119" i="2"/>
  <c r="AA119" i="2" s="1"/>
  <c r="AD134" i="2"/>
  <c r="AA134" i="2" s="1"/>
  <c r="AD131" i="2"/>
  <c r="AA131" i="2" s="1"/>
  <c r="AD126" i="2"/>
  <c r="AA126" i="2" s="1"/>
  <c r="AD133" i="2"/>
  <c r="AA133" i="2" s="1"/>
  <c r="AD127" i="2"/>
  <c r="AA127" i="2" s="1"/>
  <c r="AE97" i="2"/>
  <c r="Z97" i="2" s="1"/>
  <c r="N243" i="2"/>
  <c r="Y243" i="2" s="1"/>
  <c r="T248" i="2"/>
  <c r="J258" i="2"/>
  <c r="R258" i="2"/>
  <c r="I258" i="2"/>
  <c r="H258" i="2"/>
  <c r="W259" i="2"/>
  <c r="W271" i="2"/>
  <c r="M272" i="2"/>
  <c r="X272" i="2" s="1"/>
  <c r="W262" i="2"/>
  <c r="W257" i="2"/>
  <c r="J256" i="2"/>
  <c r="R256" i="2"/>
  <c r="I256" i="2"/>
  <c r="H256" i="2"/>
  <c r="W266" i="2"/>
  <c r="W261" i="2"/>
  <c r="J263" i="2"/>
  <c r="R263" i="2"/>
  <c r="I263" i="2"/>
  <c r="H263" i="2"/>
  <c r="M270" i="2"/>
  <c r="J257" i="2"/>
  <c r="R257" i="2"/>
  <c r="I257" i="2"/>
  <c r="H257" i="2"/>
  <c r="W263" i="2"/>
  <c r="W270" i="2"/>
  <c r="M258" i="2"/>
  <c r="M260" i="2"/>
  <c r="N260" i="2" s="1"/>
  <c r="Y260" i="2" s="1"/>
  <c r="W268" i="2"/>
  <c r="J272" i="2"/>
  <c r="H272" i="2"/>
  <c r="R272" i="2"/>
  <c r="I272" i="2"/>
  <c r="M256" i="2"/>
  <c r="X256" i="2" s="1"/>
  <c r="M266" i="2"/>
  <c r="X266" i="2" s="1"/>
  <c r="J274" i="2"/>
  <c r="H274" i="2"/>
  <c r="I274" i="2"/>
  <c r="R274" i="2"/>
  <c r="J270" i="2"/>
  <c r="H270" i="2"/>
  <c r="R270" i="2"/>
  <c r="I270" i="2"/>
  <c r="T270" i="2" s="1"/>
  <c r="J268" i="2"/>
  <c r="H268" i="2"/>
  <c r="R268" i="2"/>
  <c r="I268" i="2"/>
  <c r="T268" i="2" s="1"/>
  <c r="H269" i="2"/>
  <c r="J269" i="2"/>
  <c r="U269" i="2" s="1"/>
  <c r="R269" i="2"/>
  <c r="I269" i="2"/>
  <c r="W275" i="2"/>
  <c r="W274" i="2"/>
  <c r="H265" i="2"/>
  <c r="J265" i="2"/>
  <c r="U265" i="2" s="1"/>
  <c r="R265" i="2"/>
  <c r="I265" i="2"/>
  <c r="J260" i="2"/>
  <c r="R260" i="2"/>
  <c r="I260" i="2"/>
  <c r="H260" i="2"/>
  <c r="M267" i="2"/>
  <c r="J264" i="2"/>
  <c r="I264" i="2"/>
  <c r="R264" i="2"/>
  <c r="H264" i="2"/>
  <c r="M273" i="2"/>
  <c r="N273" i="2" s="1"/>
  <c r="H275" i="2"/>
  <c r="J275" i="2"/>
  <c r="U275" i="2" s="1"/>
  <c r="R275" i="2"/>
  <c r="I275" i="2"/>
  <c r="M274" i="2"/>
  <c r="H267" i="2"/>
  <c r="J267" i="2"/>
  <c r="R267" i="2"/>
  <c r="I267" i="2"/>
  <c r="W260" i="2"/>
  <c r="J259" i="2"/>
  <c r="R259" i="2"/>
  <c r="I259" i="2"/>
  <c r="H259" i="2"/>
  <c r="M264" i="2"/>
  <c r="M269" i="2"/>
  <c r="X269" i="2" s="1"/>
  <c r="J261" i="2"/>
  <c r="R261" i="2"/>
  <c r="I261" i="2"/>
  <c r="H261" i="2"/>
  <c r="S261" i="2" s="1"/>
  <c r="M275" i="2"/>
  <c r="N275" i="2" s="1"/>
  <c r="M268" i="2"/>
  <c r="X268" i="2" s="1"/>
  <c r="W267" i="2"/>
  <c r="H273" i="2"/>
  <c r="J273" i="2"/>
  <c r="I273" i="2"/>
  <c r="T273" i="2" s="1"/>
  <c r="R273" i="2"/>
  <c r="H271" i="2"/>
  <c r="J271" i="2"/>
  <c r="R271" i="2"/>
  <c r="I271" i="2"/>
  <c r="J262" i="2"/>
  <c r="R262" i="2"/>
  <c r="I262" i="2"/>
  <c r="H262" i="2"/>
  <c r="W269" i="2"/>
  <c r="W265" i="2"/>
  <c r="M265" i="2"/>
  <c r="N265" i="2" s="1"/>
  <c r="W258" i="2"/>
  <c r="M259" i="2"/>
  <c r="W264" i="2"/>
  <c r="W273" i="2"/>
  <c r="M271" i="2"/>
  <c r="W272" i="2"/>
  <c r="M262" i="2"/>
  <c r="X262" i="2" s="1"/>
  <c r="M257" i="2"/>
  <c r="X257" i="2" s="1"/>
  <c r="W256" i="2"/>
  <c r="J266" i="2"/>
  <c r="H266" i="2"/>
  <c r="I266" i="2"/>
  <c r="R266" i="2"/>
  <c r="M261" i="2"/>
  <c r="X261" i="2" s="1"/>
  <c r="M263" i="2"/>
  <c r="AE101" i="2"/>
  <c r="Z101" i="2" s="1"/>
  <c r="AE111" i="2"/>
  <c r="Z111" i="2" s="1"/>
  <c r="AE98" i="2"/>
  <c r="Z98" i="2" s="1"/>
  <c r="AE108" i="2"/>
  <c r="Z108" i="2" s="1"/>
  <c r="AE102" i="2"/>
  <c r="Z102" i="2" s="1"/>
  <c r="AE107" i="2"/>
  <c r="Z107" i="2" s="1"/>
  <c r="AH91" i="2"/>
  <c r="AH89" i="2"/>
  <c r="AH87" i="2"/>
  <c r="AH85" i="2"/>
  <c r="AH83" i="2"/>
  <c r="AH81" i="2"/>
  <c r="AH79" i="2"/>
  <c r="AH77" i="2"/>
  <c r="AH75" i="2"/>
  <c r="AH73" i="2"/>
  <c r="AH90" i="2"/>
  <c r="AH88" i="2"/>
  <c r="AH86" i="2"/>
  <c r="AH84" i="2"/>
  <c r="AH82" i="2"/>
  <c r="AH80" i="2"/>
  <c r="AH78" i="2"/>
  <c r="AH76" i="2"/>
  <c r="AH74" i="2"/>
  <c r="AH72" i="2"/>
  <c r="AE109" i="2"/>
  <c r="Z109" i="2" s="1"/>
  <c r="AE104" i="2"/>
  <c r="Z104" i="2" s="1"/>
  <c r="AE105" i="2"/>
  <c r="Z105" i="2" s="1"/>
  <c r="AE99" i="2"/>
  <c r="Z99" i="2" s="1"/>
  <c r="AE103" i="2"/>
  <c r="Z103" i="2" s="1"/>
  <c r="AE113" i="2"/>
  <c r="Z113" i="2" s="1"/>
  <c r="P47" i="23"/>
  <c r="Q46" i="23" s="1"/>
  <c r="P48" i="23"/>
  <c r="V198" i="2"/>
  <c r="P57" i="23"/>
  <c r="P56" i="23"/>
  <c r="Q55" i="23" s="1"/>
  <c r="V206" i="2"/>
  <c r="AB172" i="2"/>
  <c r="Q195" i="2"/>
  <c r="P296" i="2"/>
  <c r="E319" i="2"/>
  <c r="AB179" i="2"/>
  <c r="Q202" i="2"/>
  <c r="AE100" i="2"/>
  <c r="Z100" i="2" s="1"/>
  <c r="V204" i="2"/>
  <c r="V203" i="2"/>
  <c r="V189" i="2"/>
  <c r="AM63" i="2"/>
  <c r="AL63" i="2"/>
  <c r="AK63" i="2"/>
  <c r="AN63" i="2"/>
  <c r="AJ63" i="2"/>
  <c r="AQ63" i="2"/>
  <c r="AI63" i="2"/>
  <c r="AP63" i="2"/>
  <c r="AO63" i="2"/>
  <c r="AQ60" i="2"/>
  <c r="AI60" i="2"/>
  <c r="AP60" i="2"/>
  <c r="AO60" i="2"/>
  <c r="AJ60" i="2"/>
  <c r="AN60" i="2"/>
  <c r="AM60" i="2"/>
  <c r="AL60" i="2"/>
  <c r="AK60" i="2"/>
  <c r="S239" i="2"/>
  <c r="S240" i="2"/>
  <c r="T243" i="2"/>
  <c r="P287" i="2"/>
  <c r="E310" i="2"/>
  <c r="AC156" i="2"/>
  <c r="AB168" i="2"/>
  <c r="Q191" i="2"/>
  <c r="AE112" i="2"/>
  <c r="Z112" i="2" s="1"/>
  <c r="V199" i="2"/>
  <c r="AM49" i="2"/>
  <c r="AL49" i="2"/>
  <c r="AK49" i="2"/>
  <c r="AJ49" i="2"/>
  <c r="AQ49" i="2"/>
  <c r="AI49" i="2"/>
  <c r="AP49" i="2"/>
  <c r="AN49" i="2"/>
  <c r="AO49" i="2"/>
  <c r="AM65" i="2"/>
  <c r="AL65" i="2"/>
  <c r="AK65" i="2"/>
  <c r="AJ65" i="2"/>
  <c r="AQ65" i="2"/>
  <c r="AI65" i="2"/>
  <c r="AP65" i="2"/>
  <c r="AN65" i="2"/>
  <c r="AO65" i="2"/>
  <c r="AQ62" i="2"/>
  <c r="AI62" i="2"/>
  <c r="AP62" i="2"/>
  <c r="AO62" i="2"/>
  <c r="AN62" i="2"/>
  <c r="AM62" i="2"/>
  <c r="AJ62" i="2"/>
  <c r="AL62" i="2"/>
  <c r="AK62" i="2"/>
  <c r="T239" i="2"/>
  <c r="T252" i="2"/>
  <c r="U250" i="2"/>
  <c r="U247" i="2"/>
  <c r="S245" i="2"/>
  <c r="S241" i="2"/>
  <c r="S249" i="2"/>
  <c r="P288" i="2"/>
  <c r="E311" i="2"/>
  <c r="P294" i="2"/>
  <c r="E317" i="2"/>
  <c r="AB176" i="2"/>
  <c r="Q199" i="2"/>
  <c r="AB165" i="2"/>
  <c r="Q188" i="2"/>
  <c r="AD121" i="2"/>
  <c r="AA121" i="2" s="1"/>
  <c r="P282" i="2"/>
  <c r="E305" i="2"/>
  <c r="AB164" i="2"/>
  <c r="Q187" i="2"/>
  <c r="V190" i="2"/>
  <c r="AB174" i="2"/>
  <c r="Q197" i="2"/>
  <c r="P285" i="2"/>
  <c r="E308" i="2"/>
  <c r="V194" i="2"/>
  <c r="AC145" i="2"/>
  <c r="P284" i="2"/>
  <c r="E307" i="2"/>
  <c r="AB178" i="2"/>
  <c r="Q201" i="2"/>
  <c r="AB183" i="2"/>
  <c r="Q206" i="2"/>
  <c r="AM51" i="2"/>
  <c r="AL51" i="2"/>
  <c r="AK51" i="2"/>
  <c r="AJ51" i="2"/>
  <c r="AQ51" i="2"/>
  <c r="AI51" i="2"/>
  <c r="AP51" i="2"/>
  <c r="AN51" i="2"/>
  <c r="AO51" i="2"/>
  <c r="AM67" i="2"/>
  <c r="AL67" i="2"/>
  <c r="AN67" i="2"/>
  <c r="AK67" i="2"/>
  <c r="AJ67" i="2"/>
  <c r="AQ67" i="2"/>
  <c r="AI67" i="2"/>
  <c r="AP67" i="2"/>
  <c r="AO67" i="2"/>
  <c r="AQ64" i="2"/>
  <c r="AI64" i="2"/>
  <c r="AP64" i="2"/>
  <c r="AJ64" i="2"/>
  <c r="AO64" i="2"/>
  <c r="AN64" i="2"/>
  <c r="AM64" i="2"/>
  <c r="AL64" i="2"/>
  <c r="AK64" i="2"/>
  <c r="S251" i="2"/>
  <c r="X240" i="2"/>
  <c r="T241" i="2"/>
  <c r="T249" i="2"/>
  <c r="U243" i="2"/>
  <c r="AC153" i="2"/>
  <c r="AC151" i="2"/>
  <c r="AB182" i="2"/>
  <c r="Q205" i="2"/>
  <c r="P295" i="2"/>
  <c r="E318" i="2"/>
  <c r="AB169" i="2"/>
  <c r="Q192" i="2"/>
  <c r="AD122" i="2"/>
  <c r="AA122" i="2" s="1"/>
  <c r="P280" i="2"/>
  <c r="E303" i="2"/>
  <c r="P279" i="2"/>
  <c r="E302" i="2"/>
  <c r="AD135" i="2"/>
  <c r="AA135" i="2" s="1"/>
  <c r="P289" i="2"/>
  <c r="E312" i="2"/>
  <c r="AB181" i="2"/>
  <c r="Q204" i="2"/>
  <c r="AC155" i="2"/>
  <c r="P286" i="2"/>
  <c r="E309" i="2"/>
  <c r="AC160" i="2"/>
  <c r="AM53" i="2"/>
  <c r="AL53" i="2"/>
  <c r="AN53" i="2"/>
  <c r="AK53" i="2"/>
  <c r="AJ53" i="2"/>
  <c r="AQ53" i="2"/>
  <c r="AI53" i="2"/>
  <c r="AP53" i="2"/>
  <c r="AO53" i="2"/>
  <c r="AQ50" i="2"/>
  <c r="AI50" i="2"/>
  <c r="AP50" i="2"/>
  <c r="AO50" i="2"/>
  <c r="AN50" i="2"/>
  <c r="AM50" i="2"/>
  <c r="AL50" i="2"/>
  <c r="AJ50" i="2"/>
  <c r="AK50" i="2"/>
  <c r="AQ66" i="2"/>
  <c r="AI66" i="2"/>
  <c r="AP66" i="2"/>
  <c r="AO66" i="2"/>
  <c r="AJ66" i="2"/>
  <c r="AN66" i="2"/>
  <c r="AM66" i="2"/>
  <c r="AL66" i="2"/>
  <c r="AK66" i="2"/>
  <c r="X252" i="2"/>
  <c r="T251" i="2"/>
  <c r="U239" i="2"/>
  <c r="U238" i="2"/>
  <c r="X244" i="2"/>
  <c r="U236" i="2"/>
  <c r="T234" i="2"/>
  <c r="U248" i="2"/>
  <c r="N240" i="2"/>
  <c r="Y240" i="2" s="1"/>
  <c r="S233" i="2"/>
  <c r="AC141" i="2"/>
  <c r="AB166" i="2"/>
  <c r="Q189" i="2"/>
  <c r="AB175" i="2"/>
  <c r="Q198" i="2"/>
  <c r="V197" i="2"/>
  <c r="AC157" i="2"/>
  <c r="AB177" i="2"/>
  <c r="Q200" i="2"/>
  <c r="AC159" i="2"/>
  <c r="AC146" i="2"/>
  <c r="AE114" i="2"/>
  <c r="Z114" i="2" s="1"/>
  <c r="AB167" i="2"/>
  <c r="Q190" i="2"/>
  <c r="AE106" i="2"/>
  <c r="Z106" i="2" s="1"/>
  <c r="L18" i="20"/>
  <c r="N17" i="20"/>
  <c r="AC158" i="2"/>
  <c r="V193" i="2"/>
  <c r="N66" i="23"/>
  <c r="P293" i="2"/>
  <c r="E316" i="2"/>
  <c r="AM55" i="2"/>
  <c r="AL55" i="2"/>
  <c r="AK55" i="2"/>
  <c r="AJ55" i="2"/>
  <c r="AQ55" i="2"/>
  <c r="AI55" i="2"/>
  <c r="AP55" i="2"/>
  <c r="AN55" i="2"/>
  <c r="AO55" i="2"/>
  <c r="AQ52" i="2"/>
  <c r="AI52" i="2"/>
  <c r="AP52" i="2"/>
  <c r="AO52" i="2"/>
  <c r="AN52" i="2"/>
  <c r="AM52" i="2"/>
  <c r="AL52" i="2"/>
  <c r="AJ52" i="2"/>
  <c r="AK52" i="2"/>
  <c r="AQ68" i="2"/>
  <c r="AI68" i="2"/>
  <c r="AP68" i="2"/>
  <c r="AJ68" i="2"/>
  <c r="AO68" i="2"/>
  <c r="AN68" i="2"/>
  <c r="AM68" i="2"/>
  <c r="AL68" i="2"/>
  <c r="AK68" i="2"/>
  <c r="X235" i="2"/>
  <c r="S252" i="2"/>
  <c r="N235" i="2"/>
  <c r="Y235" i="2" s="1"/>
  <c r="U245" i="2"/>
  <c r="U241" i="2"/>
  <c r="S246" i="2"/>
  <c r="S248" i="2"/>
  <c r="U249" i="2"/>
  <c r="AC149" i="2"/>
  <c r="P281" i="2"/>
  <c r="E304" i="2"/>
  <c r="AC143" i="2"/>
  <c r="S198" i="2"/>
  <c r="AC152" i="2"/>
  <c r="O48" i="23"/>
  <c r="S204" i="2"/>
  <c r="AC154" i="2"/>
  <c r="P291" i="2"/>
  <c r="E314" i="2"/>
  <c r="V192" i="2"/>
  <c r="AC144" i="2"/>
  <c r="O38" i="23"/>
  <c r="P37" i="23" s="1"/>
  <c r="O39" i="23"/>
  <c r="AD132" i="2"/>
  <c r="AA132" i="2" s="1"/>
  <c r="S191" i="2"/>
  <c r="S188" i="2"/>
  <c r="O66" i="23"/>
  <c r="O65" i="23"/>
  <c r="P64" i="23" s="1"/>
  <c r="P297" i="2"/>
  <c r="E320" i="2"/>
  <c r="AM57" i="2"/>
  <c r="AL57" i="2"/>
  <c r="AK57" i="2"/>
  <c r="AN57" i="2"/>
  <c r="AJ57" i="2"/>
  <c r="AQ57" i="2"/>
  <c r="AI57" i="2"/>
  <c r="AP57" i="2"/>
  <c r="AO57" i="2"/>
  <c r="AQ54" i="2"/>
  <c r="AI54" i="2"/>
  <c r="AP54" i="2"/>
  <c r="AO54" i="2"/>
  <c r="AN54" i="2"/>
  <c r="AM54" i="2"/>
  <c r="AL54" i="2"/>
  <c r="AK54" i="2"/>
  <c r="AJ54" i="2"/>
  <c r="AE95" i="2"/>
  <c r="Z95" i="2" s="1"/>
  <c r="U251" i="2"/>
  <c r="T240" i="2"/>
  <c r="X237" i="2"/>
  <c r="N252" i="2"/>
  <c r="Y252" i="2" s="1"/>
  <c r="U234" i="2"/>
  <c r="N233" i="2"/>
  <c r="Y233" i="2" s="1"/>
  <c r="AC142" i="2"/>
  <c r="AB171" i="2"/>
  <c r="Q194" i="2"/>
  <c r="AD118" i="2"/>
  <c r="AA118" i="2" s="1"/>
  <c r="AB173" i="2"/>
  <c r="Q196" i="2"/>
  <c r="AB170" i="2"/>
  <c r="Q193" i="2"/>
  <c r="N39" i="23"/>
  <c r="V200" i="2"/>
  <c r="S190" i="2"/>
  <c r="AD120" i="2"/>
  <c r="AA120" i="2" s="1"/>
  <c r="V191" i="2"/>
  <c r="AM59" i="2"/>
  <c r="AL59" i="2"/>
  <c r="AK59" i="2"/>
  <c r="AJ59" i="2"/>
  <c r="AQ59" i="2"/>
  <c r="AI59" i="2"/>
  <c r="AP59" i="2"/>
  <c r="AN59" i="2"/>
  <c r="AO59" i="2"/>
  <c r="AQ56" i="2"/>
  <c r="AI56" i="2"/>
  <c r="AJ56" i="2"/>
  <c r="AP56" i="2"/>
  <c r="AO56" i="2"/>
  <c r="AN56" i="2"/>
  <c r="AM56" i="2"/>
  <c r="AL56" i="2"/>
  <c r="AK56" i="2"/>
  <c r="S235" i="2"/>
  <c r="X248" i="2"/>
  <c r="U233" i="2"/>
  <c r="V202" i="2"/>
  <c r="V201" i="2"/>
  <c r="AB180" i="2"/>
  <c r="Q203" i="2"/>
  <c r="AC148" i="2"/>
  <c r="V187" i="2"/>
  <c r="AC150" i="2"/>
  <c r="P283" i="2"/>
  <c r="E306" i="2"/>
  <c r="P290" i="2"/>
  <c r="E313" i="2"/>
  <c r="AC147" i="2"/>
  <c r="P292" i="2"/>
  <c r="E315" i="2"/>
  <c r="P30" i="23"/>
  <c r="Q29" i="23" s="1"/>
  <c r="V205" i="2"/>
  <c r="V196" i="2"/>
  <c r="V188" i="2"/>
  <c r="V195" i="2"/>
  <c r="P298" i="2"/>
  <c r="E321" i="2"/>
  <c r="AE110" i="2"/>
  <c r="Z110" i="2" s="1"/>
  <c r="S201" i="2"/>
  <c r="AM61" i="2"/>
  <c r="AL61" i="2"/>
  <c r="AK61" i="2"/>
  <c r="AJ61" i="2"/>
  <c r="AQ61" i="2"/>
  <c r="AI61" i="2"/>
  <c r="AP61" i="2"/>
  <c r="AO61" i="2"/>
  <c r="AN61" i="2"/>
  <c r="AQ58" i="2"/>
  <c r="AI58" i="2"/>
  <c r="AP58" i="2"/>
  <c r="AO58" i="2"/>
  <c r="AN58" i="2"/>
  <c r="AM58" i="2"/>
  <c r="AJ58" i="2"/>
  <c r="AL58" i="2"/>
  <c r="AK58" i="2"/>
  <c r="T242" i="2"/>
  <c r="T235" i="2"/>
  <c r="U237" i="2"/>
  <c r="X236" i="2"/>
  <c r="U240" i="2"/>
  <c r="Y241" i="2"/>
  <c r="X242" i="2"/>
  <c r="U244" i="2"/>
  <c r="Y250" i="2"/>
  <c r="N246" i="2"/>
  <c r="Y246" i="2" s="1"/>
  <c r="X250" i="2"/>
  <c r="N238" i="2"/>
  <c r="Y238" i="2" s="1"/>
  <c r="S243" i="2"/>
  <c r="O33" i="23"/>
  <c r="J35" i="11"/>
  <c r="O40" i="23"/>
  <c r="N70" i="23"/>
  <c r="F285" i="2"/>
  <c r="L40" i="11"/>
  <c r="J13" i="11"/>
  <c r="L26" i="11"/>
  <c r="J3" i="11"/>
  <c r="G287" i="2"/>
  <c r="N50" i="23"/>
  <c r="G288" i="2"/>
  <c r="K284" i="2"/>
  <c r="F87" i="11"/>
  <c r="F86" i="11"/>
  <c r="J65" i="11"/>
  <c r="L33" i="11"/>
  <c r="N49" i="23"/>
  <c r="J10" i="11"/>
  <c r="O43" i="23"/>
  <c r="G279" i="2"/>
  <c r="O51" i="23"/>
  <c r="N42" i="23"/>
  <c r="O70" i="23"/>
  <c r="G297" i="2"/>
  <c r="F77" i="11"/>
  <c r="J61" i="11"/>
  <c r="K293" i="2"/>
  <c r="F291" i="2"/>
  <c r="J17" i="11"/>
  <c r="G293" i="2"/>
  <c r="J9" i="11"/>
  <c r="F85" i="11"/>
  <c r="L293" i="2"/>
  <c r="F287" i="2"/>
  <c r="F281" i="2"/>
  <c r="F82" i="11"/>
  <c r="L289" i="2"/>
  <c r="G295" i="2"/>
  <c r="O60" i="23"/>
  <c r="F83" i="11"/>
  <c r="F72" i="11"/>
  <c r="G292" i="2"/>
  <c r="O67" i="23"/>
  <c r="J50" i="11"/>
  <c r="J6" i="11"/>
  <c r="J19" i="11"/>
  <c r="O59" i="23"/>
  <c r="G283" i="2"/>
  <c r="O42" i="23"/>
  <c r="J47" i="11"/>
  <c r="J8" i="11"/>
  <c r="F80" i="11"/>
  <c r="F279" i="2"/>
  <c r="J20" i="11"/>
  <c r="L39" i="11"/>
  <c r="F293" i="2"/>
  <c r="O34" i="23"/>
  <c r="G298" i="2"/>
  <c r="J12" i="11"/>
  <c r="K294" i="2"/>
  <c r="F78" i="11"/>
  <c r="L295" i="2"/>
  <c r="G285" i="2"/>
  <c r="G282" i="2"/>
  <c r="N68" i="23"/>
  <c r="K286" i="2"/>
  <c r="J62" i="11"/>
  <c r="N34" i="23"/>
  <c r="K282" i="2"/>
  <c r="J64" i="11"/>
  <c r="J59" i="11"/>
  <c r="F288" i="2"/>
  <c r="O49" i="23"/>
  <c r="O32" i="23"/>
  <c r="K296" i="2"/>
  <c r="F76" i="11"/>
  <c r="O35" i="23"/>
  <c r="N59" i="23"/>
  <c r="L292" i="2"/>
  <c r="L43" i="11"/>
  <c r="F79" i="11"/>
  <c r="L31" i="11"/>
  <c r="J49" i="11"/>
  <c r="O69" i="23"/>
  <c r="K297" i="2"/>
  <c r="F290" i="2"/>
  <c r="O61" i="23"/>
  <c r="G281" i="2"/>
  <c r="F298" i="2"/>
  <c r="L37" i="11"/>
  <c r="N41" i="23"/>
  <c r="L286" i="2"/>
  <c r="F84" i="11"/>
  <c r="J41" i="11"/>
  <c r="F297" i="2"/>
  <c r="K285" i="2"/>
  <c r="L280" i="2"/>
  <c r="L288" i="2"/>
  <c r="F282" i="2"/>
  <c r="F284" i="2"/>
  <c r="L283" i="2"/>
  <c r="L24" i="11"/>
  <c r="N32" i="23"/>
  <c r="J46" i="11"/>
  <c r="F73" i="11"/>
  <c r="K292" i="2"/>
  <c r="L287" i="2"/>
  <c r="F294" i="2"/>
  <c r="K290" i="2"/>
  <c r="J56" i="11"/>
  <c r="O68" i="23"/>
  <c r="J58" i="11"/>
  <c r="N67" i="23"/>
  <c r="F286" i="2"/>
  <c r="J21" i="11"/>
  <c r="J53" i="11"/>
  <c r="G296" i="2"/>
  <c r="K288" i="2"/>
  <c r="F292" i="2"/>
  <c r="L284" i="2"/>
  <c r="F280" i="2"/>
  <c r="L282" i="2"/>
  <c r="L34" i="11"/>
  <c r="L290" i="2"/>
  <c r="L297" i="2"/>
  <c r="N58" i="23"/>
  <c r="N35" i="23"/>
  <c r="J57" i="11"/>
  <c r="L285" i="2"/>
  <c r="G286" i="2"/>
  <c r="J16" i="11"/>
  <c r="J11" i="11"/>
  <c r="L32" i="11"/>
  <c r="J38" i="11"/>
  <c r="F289" i="2"/>
  <c r="N43" i="23"/>
  <c r="J27" i="11"/>
  <c r="K281" i="2"/>
  <c r="J52" i="11"/>
  <c r="K283" i="2"/>
  <c r="J18" i="11"/>
  <c r="L298" i="2"/>
  <c r="N33" i="23"/>
  <c r="G291" i="2"/>
  <c r="J5" i="11"/>
  <c r="N40" i="23"/>
  <c r="J60" i="11"/>
  <c r="J55" i="11"/>
  <c r="J14" i="11"/>
  <c r="O52" i="23"/>
  <c r="F71" i="11"/>
  <c r="K295" i="2"/>
  <c r="F296" i="2"/>
  <c r="K280" i="2"/>
  <c r="N69" i="23"/>
  <c r="J48" i="11"/>
  <c r="G280" i="2"/>
  <c r="J4" i="11"/>
  <c r="L29" i="11"/>
  <c r="F81" i="11"/>
  <c r="F68" i="11"/>
  <c r="N52" i="23"/>
  <c r="F74" i="11"/>
  <c r="F70" i="11"/>
  <c r="G294" i="2"/>
  <c r="J51" i="11"/>
  <c r="J54" i="11"/>
  <c r="J7" i="11"/>
  <c r="G290" i="2"/>
  <c r="O58" i="23"/>
  <c r="G284" i="2"/>
  <c r="J15" i="11"/>
  <c r="K287" i="2"/>
  <c r="L42" i="11"/>
  <c r="F75" i="11"/>
  <c r="L279" i="2"/>
  <c r="L30" i="11"/>
  <c r="G289" i="2"/>
  <c r="J2" i="11"/>
  <c r="N61" i="23"/>
  <c r="F295" i="2"/>
  <c r="L294" i="2"/>
  <c r="L36" i="11"/>
  <c r="K291" i="2"/>
  <c r="M29" i="11"/>
  <c r="N60" i="23"/>
  <c r="J63" i="11"/>
  <c r="K289" i="2"/>
  <c r="K298" i="2"/>
  <c r="F283" i="2"/>
  <c r="O41" i="23"/>
  <c r="J25" i="11"/>
  <c r="K279" i="2"/>
  <c r="L281" i="2"/>
  <c r="O50" i="23"/>
  <c r="J28" i="11"/>
  <c r="N51" i="23"/>
  <c r="L296" i="2"/>
  <c r="F69" i="11"/>
  <c r="L291" i="2"/>
  <c r="X270" i="2" l="1"/>
  <c r="T256" i="2"/>
  <c r="T267" i="2"/>
  <c r="X274" i="2"/>
  <c r="T259" i="2"/>
  <c r="X264" i="2"/>
  <c r="Y265" i="2"/>
  <c r="T261" i="2"/>
  <c r="T260" i="2"/>
  <c r="T269" i="2"/>
  <c r="S265" i="2"/>
  <c r="N270" i="2"/>
  <c r="Y270" i="2" s="1"/>
  <c r="U258" i="2"/>
  <c r="T271" i="2"/>
  <c r="AD154" i="2"/>
  <c r="AA154" i="2" s="1"/>
  <c r="N264" i="2"/>
  <c r="Y264" i="2" s="1"/>
  <c r="AD147" i="2"/>
  <c r="AA147" i="2" s="1"/>
  <c r="AD153" i="2"/>
  <c r="AA153" i="2" s="1"/>
  <c r="AD145" i="2"/>
  <c r="AD152" i="2"/>
  <c r="AA152" i="2" s="1"/>
  <c r="AD159" i="2"/>
  <c r="AA159" i="2" s="1"/>
  <c r="AD141" i="2"/>
  <c r="AA141" i="2" s="1"/>
  <c r="N256" i="2"/>
  <c r="Y256" i="2" s="1"/>
  <c r="AD149" i="2"/>
  <c r="AA149" i="2" s="1"/>
  <c r="AD143" i="2"/>
  <c r="AA143" i="2" s="1"/>
  <c r="AD155" i="2"/>
  <c r="AA155" i="2" s="1"/>
  <c r="N272" i="2"/>
  <c r="Y272" i="2" s="1"/>
  <c r="W293" i="2"/>
  <c r="W286" i="2"/>
  <c r="M279" i="2"/>
  <c r="X279" i="2" s="1"/>
  <c r="W280" i="2"/>
  <c r="J295" i="2"/>
  <c r="R295" i="2"/>
  <c r="I295" i="2"/>
  <c r="H295" i="2"/>
  <c r="W285" i="2"/>
  <c r="W294" i="2"/>
  <c r="W288" i="2"/>
  <c r="M287" i="2"/>
  <c r="J296" i="2"/>
  <c r="R296" i="2"/>
  <c r="I296" i="2"/>
  <c r="T296" i="2" s="1"/>
  <c r="H296" i="2"/>
  <c r="M283" i="2"/>
  <c r="N283" i="2" s="1"/>
  <c r="Y283" i="2" s="1"/>
  <c r="M290" i="2"/>
  <c r="N290" i="2" s="1"/>
  <c r="M298" i="2"/>
  <c r="N298" i="2" s="1"/>
  <c r="M297" i="2"/>
  <c r="X297" i="2" s="1"/>
  <c r="W281" i="2"/>
  <c r="M289" i="2"/>
  <c r="X289" i="2" s="1"/>
  <c r="J279" i="2"/>
  <c r="R279" i="2"/>
  <c r="I279" i="2"/>
  <c r="T279" i="2" s="1"/>
  <c r="H279" i="2"/>
  <c r="W295" i="2"/>
  <c r="J282" i="2"/>
  <c r="R282" i="2"/>
  <c r="I282" i="2"/>
  <c r="T282" i="2" s="1"/>
  <c r="H282" i="2"/>
  <c r="J294" i="2"/>
  <c r="R294" i="2"/>
  <c r="I294" i="2"/>
  <c r="H294" i="2"/>
  <c r="J287" i="2"/>
  <c r="R287" i="2"/>
  <c r="I287" i="2"/>
  <c r="H287" i="2"/>
  <c r="M296" i="2"/>
  <c r="N296" i="2" s="1"/>
  <c r="J297" i="2"/>
  <c r="R297" i="2"/>
  <c r="I297" i="2"/>
  <c r="H297" i="2"/>
  <c r="M291" i="2"/>
  <c r="X291" i="2" s="1"/>
  <c r="J289" i="2"/>
  <c r="R289" i="2"/>
  <c r="I289" i="2"/>
  <c r="H289" i="2"/>
  <c r="W279" i="2"/>
  <c r="M282" i="2"/>
  <c r="N282" i="2" s="1"/>
  <c r="M294" i="2"/>
  <c r="N294" i="2" s="1"/>
  <c r="W287" i="2"/>
  <c r="J283" i="2"/>
  <c r="R283" i="2"/>
  <c r="I283" i="2"/>
  <c r="H283" i="2"/>
  <c r="J291" i="2"/>
  <c r="R291" i="2"/>
  <c r="I291" i="2"/>
  <c r="T291" i="2" s="1"/>
  <c r="H291" i="2"/>
  <c r="W289" i="2"/>
  <c r="J284" i="2"/>
  <c r="R284" i="2"/>
  <c r="I284" i="2"/>
  <c r="H284" i="2"/>
  <c r="S284" i="2" s="1"/>
  <c r="W297" i="2"/>
  <c r="M284" i="2"/>
  <c r="X284" i="2" s="1"/>
  <c r="W282" i="2"/>
  <c r="J292" i="2"/>
  <c r="U292" i="2" s="1"/>
  <c r="R292" i="2"/>
  <c r="I292" i="2"/>
  <c r="H292" i="2"/>
  <c r="M292" i="2"/>
  <c r="X292" i="2" s="1"/>
  <c r="J290" i="2"/>
  <c r="R290" i="2"/>
  <c r="I290" i="2"/>
  <c r="T290" i="2" s="1"/>
  <c r="H290" i="2"/>
  <c r="W283" i="2"/>
  <c r="W291" i="2"/>
  <c r="M293" i="2"/>
  <c r="X293" i="2" s="1"/>
  <c r="J280" i="2"/>
  <c r="R280" i="2"/>
  <c r="I280" i="2"/>
  <c r="H280" i="2"/>
  <c r="M285" i="2"/>
  <c r="X285" i="2" s="1"/>
  <c r="W298" i="2"/>
  <c r="M281" i="2"/>
  <c r="J293" i="2"/>
  <c r="R293" i="2"/>
  <c r="I293" i="2"/>
  <c r="T293" i="2" s="1"/>
  <c r="H293" i="2"/>
  <c r="J286" i="2"/>
  <c r="R286" i="2"/>
  <c r="I286" i="2"/>
  <c r="H286" i="2"/>
  <c r="M280" i="2"/>
  <c r="X280" i="2" s="1"/>
  <c r="W284" i="2"/>
  <c r="J285" i="2"/>
  <c r="R285" i="2"/>
  <c r="I285" i="2"/>
  <c r="H285" i="2"/>
  <c r="J288" i="2"/>
  <c r="U288" i="2" s="1"/>
  <c r="R288" i="2"/>
  <c r="I288" i="2"/>
  <c r="H288" i="2"/>
  <c r="W292" i="2"/>
  <c r="J298" i="2"/>
  <c r="U298" i="2" s="1"/>
  <c r="R298" i="2"/>
  <c r="I298" i="2"/>
  <c r="H298" i="2"/>
  <c r="W290" i="2"/>
  <c r="J281" i="2"/>
  <c r="R281" i="2"/>
  <c r="I281" i="2"/>
  <c r="H281" i="2"/>
  <c r="M286" i="2"/>
  <c r="M295" i="2"/>
  <c r="X295" i="2" s="1"/>
  <c r="M288" i="2"/>
  <c r="N288" i="2" s="1"/>
  <c r="W296" i="2"/>
  <c r="AE120" i="2"/>
  <c r="Z120" i="2" s="1"/>
  <c r="AE118" i="2"/>
  <c r="Z118" i="2" s="1"/>
  <c r="AE127" i="2"/>
  <c r="Z127" i="2" s="1"/>
  <c r="AE136" i="2"/>
  <c r="Z136" i="2" s="1"/>
  <c r="AE137" i="2"/>
  <c r="Z137" i="2" s="1"/>
  <c r="AE125" i="2"/>
  <c r="Z125" i="2" s="1"/>
  <c r="AE131" i="2"/>
  <c r="Z131" i="2" s="1"/>
  <c r="AH108" i="2"/>
  <c r="AH100" i="2"/>
  <c r="AH112" i="2"/>
  <c r="AH98" i="2"/>
  <c r="AH113" i="2"/>
  <c r="AH110" i="2"/>
  <c r="AH96" i="2"/>
  <c r="AH114" i="2"/>
  <c r="AH111" i="2"/>
  <c r="AH109" i="2"/>
  <c r="AH107" i="2"/>
  <c r="AH105" i="2"/>
  <c r="AH103" i="2"/>
  <c r="AH101" i="2"/>
  <c r="AH99" i="2"/>
  <c r="AH97" i="2"/>
  <c r="AH95" i="2"/>
  <c r="AH106" i="2"/>
  <c r="AH104" i="2"/>
  <c r="AH102" i="2"/>
  <c r="AE121" i="2"/>
  <c r="Z121" i="2" s="1"/>
  <c r="V211" i="2"/>
  <c r="P306" i="2"/>
  <c r="E329" i="2"/>
  <c r="V228" i="2"/>
  <c r="E336" i="2"/>
  <c r="P313" i="2"/>
  <c r="AC180" i="2"/>
  <c r="AB194" i="2"/>
  <c r="Q217" i="2"/>
  <c r="AE129" i="2"/>
  <c r="Z129" i="2" s="1"/>
  <c r="AE123" i="2"/>
  <c r="Z123" i="2" s="1"/>
  <c r="AD146" i="2"/>
  <c r="AA146" i="2" s="1"/>
  <c r="AC166" i="2"/>
  <c r="AD151" i="2"/>
  <c r="AA151" i="2" s="1"/>
  <c r="AC183" i="2"/>
  <c r="AC164" i="2"/>
  <c r="Q56" i="23"/>
  <c r="R55" i="23" s="1"/>
  <c r="Q57" i="23"/>
  <c r="AL80" i="2"/>
  <c r="AM80" i="2"/>
  <c r="AK80" i="2"/>
  <c r="AJ80" i="2"/>
  <c r="AQ80" i="2"/>
  <c r="AI80" i="2"/>
  <c r="AP80" i="2"/>
  <c r="AO80" i="2"/>
  <c r="AN80" i="2"/>
  <c r="AP77" i="2"/>
  <c r="AO77" i="2"/>
  <c r="AN77" i="2"/>
  <c r="AI77" i="2"/>
  <c r="AM77" i="2"/>
  <c r="AL77" i="2"/>
  <c r="AK77" i="2"/>
  <c r="AQ77" i="2"/>
  <c r="AJ77" i="2"/>
  <c r="T262" i="2"/>
  <c r="U264" i="2"/>
  <c r="U268" i="2"/>
  <c r="U274" i="2"/>
  <c r="U272" i="2"/>
  <c r="S256" i="2"/>
  <c r="AD150" i="2"/>
  <c r="AA150" i="2" s="1"/>
  <c r="P31" i="23"/>
  <c r="V224" i="2"/>
  <c r="AC171" i="2"/>
  <c r="S211" i="2"/>
  <c r="V215" i="2"/>
  <c r="P316" i="2"/>
  <c r="E339" i="2"/>
  <c r="L19" i="20"/>
  <c r="N18" i="20"/>
  <c r="E332" i="2"/>
  <c r="P309" i="2"/>
  <c r="E326" i="2"/>
  <c r="P303" i="2"/>
  <c r="AB201" i="2"/>
  <c r="Q224" i="2"/>
  <c r="AA145" i="2"/>
  <c r="P308" i="2"/>
  <c r="E331" i="2"/>
  <c r="AE124" i="2"/>
  <c r="Z124" i="2" s="1"/>
  <c r="E334" i="2"/>
  <c r="P311" i="2"/>
  <c r="AL82" i="2"/>
  <c r="AK82" i="2"/>
  <c r="AJ82" i="2"/>
  <c r="AQ82" i="2"/>
  <c r="AI82" i="2"/>
  <c r="AP82" i="2"/>
  <c r="AM82" i="2"/>
  <c r="AO82" i="2"/>
  <c r="AN82" i="2"/>
  <c r="AP79" i="2"/>
  <c r="AO79" i="2"/>
  <c r="AI79" i="2"/>
  <c r="AN79" i="2"/>
  <c r="AM79" i="2"/>
  <c r="AL79" i="2"/>
  <c r="AK79" i="2"/>
  <c r="AQ79" i="2"/>
  <c r="AJ79" i="2"/>
  <c r="T266" i="2"/>
  <c r="N261" i="2"/>
  <c r="Y261" i="2" s="1"/>
  <c r="U273" i="2"/>
  <c r="N268" i="2"/>
  <c r="Y268" i="2" s="1"/>
  <c r="X267" i="2"/>
  <c r="AD142" i="2"/>
  <c r="AA142" i="2" s="1"/>
  <c r="S214" i="2"/>
  <c r="S221" i="2"/>
  <c r="P304" i="2"/>
  <c r="E327" i="2"/>
  <c r="AD157" i="2"/>
  <c r="AA157" i="2" s="1"/>
  <c r="AD160" i="2"/>
  <c r="AA160" i="2" s="1"/>
  <c r="P318" i="2"/>
  <c r="E341" i="2"/>
  <c r="AC178" i="2"/>
  <c r="AB188" i="2"/>
  <c r="Q211" i="2"/>
  <c r="AB191" i="2"/>
  <c r="Q214" i="2"/>
  <c r="V227" i="2"/>
  <c r="AL84" i="2"/>
  <c r="AM84" i="2"/>
  <c r="AK84" i="2"/>
  <c r="AJ84" i="2"/>
  <c r="AQ84" i="2"/>
  <c r="AI84" i="2"/>
  <c r="AP84" i="2"/>
  <c r="AO84" i="2"/>
  <c r="AN84" i="2"/>
  <c r="AP81" i="2"/>
  <c r="AI81" i="2"/>
  <c r="AO81" i="2"/>
  <c r="AN81" i="2"/>
  <c r="AM81" i="2"/>
  <c r="AL81" i="2"/>
  <c r="AQ81" i="2"/>
  <c r="AK81" i="2"/>
  <c r="AJ81" i="2"/>
  <c r="S266" i="2"/>
  <c r="X271" i="2"/>
  <c r="X265" i="2"/>
  <c r="U262" i="2"/>
  <c r="X275" i="2"/>
  <c r="N262" i="2"/>
  <c r="Y262" i="2" s="1"/>
  <c r="N267" i="2"/>
  <c r="Y267" i="2" s="1"/>
  <c r="X260" i="2"/>
  <c r="N266" i="2"/>
  <c r="Y266" i="2" s="1"/>
  <c r="S263" i="2"/>
  <c r="S258" i="2"/>
  <c r="Q30" i="23"/>
  <c r="R29" i="23" s="1"/>
  <c r="Q31" i="23"/>
  <c r="V225" i="2"/>
  <c r="V214" i="2"/>
  <c r="V210" i="2"/>
  <c r="AB193" i="2"/>
  <c r="Q216" i="2"/>
  <c r="AE132" i="2"/>
  <c r="Z132" i="2" s="1"/>
  <c r="V220" i="2"/>
  <c r="P302" i="2"/>
  <c r="E325" i="2"/>
  <c r="AE122" i="2"/>
  <c r="Z122" i="2" s="1"/>
  <c r="AE133" i="2"/>
  <c r="Z133" i="2" s="1"/>
  <c r="AC165" i="2"/>
  <c r="E340" i="2"/>
  <c r="P317" i="2"/>
  <c r="AC168" i="2"/>
  <c r="P310" i="2"/>
  <c r="E333" i="2"/>
  <c r="V212" i="2"/>
  <c r="E342" i="2"/>
  <c r="P319" i="2"/>
  <c r="V221" i="2"/>
  <c r="AL86" i="2"/>
  <c r="AM86" i="2"/>
  <c r="AK86" i="2"/>
  <c r="AJ86" i="2"/>
  <c r="AQ86" i="2"/>
  <c r="AI86" i="2"/>
  <c r="AP86" i="2"/>
  <c r="AO86" i="2"/>
  <c r="AN86" i="2"/>
  <c r="AP83" i="2"/>
  <c r="AO83" i="2"/>
  <c r="AN83" i="2"/>
  <c r="AM83" i="2"/>
  <c r="AL83" i="2"/>
  <c r="AQ83" i="2"/>
  <c r="AK83" i="2"/>
  <c r="AJ83" i="2"/>
  <c r="AI83" i="2"/>
  <c r="U266" i="2"/>
  <c r="T275" i="2"/>
  <c r="T263" i="2"/>
  <c r="U256" i="2"/>
  <c r="T258" i="2"/>
  <c r="E344" i="2"/>
  <c r="P321" i="2"/>
  <c r="S224" i="2"/>
  <c r="S227" i="2"/>
  <c r="V216" i="2"/>
  <c r="AB190" i="2"/>
  <c r="Q213" i="2"/>
  <c r="P312" i="2"/>
  <c r="E335" i="2"/>
  <c r="AB192" i="2"/>
  <c r="Q215" i="2"/>
  <c r="AB205" i="2"/>
  <c r="Q228" i="2"/>
  <c r="V217" i="2"/>
  <c r="AB197" i="2"/>
  <c r="Q220" i="2"/>
  <c r="AE134" i="2"/>
  <c r="Z134" i="2" s="1"/>
  <c r="AD156" i="2"/>
  <c r="AA156" i="2" s="1"/>
  <c r="V226" i="2"/>
  <c r="AL72" i="2"/>
  <c r="AK72" i="2"/>
  <c r="AM72" i="2"/>
  <c r="AJ72" i="2"/>
  <c r="AQ72" i="2"/>
  <c r="AI72" i="2"/>
  <c r="AP72" i="2"/>
  <c r="AO72" i="2"/>
  <c r="AN72" i="2"/>
  <c r="AL88" i="2"/>
  <c r="AK88" i="2"/>
  <c r="AJ88" i="2"/>
  <c r="AQ88" i="2"/>
  <c r="AI88" i="2"/>
  <c r="AP88" i="2"/>
  <c r="AO88" i="2"/>
  <c r="AN88" i="2"/>
  <c r="AM88" i="2"/>
  <c r="AP85" i="2"/>
  <c r="AI85" i="2"/>
  <c r="AO85" i="2"/>
  <c r="AN85" i="2"/>
  <c r="AM85" i="2"/>
  <c r="AL85" i="2"/>
  <c r="AQ85" i="2"/>
  <c r="AK85" i="2"/>
  <c r="AJ85" i="2"/>
  <c r="X263" i="2"/>
  <c r="Y275" i="2"/>
  <c r="N271" i="2"/>
  <c r="Y271" i="2" s="1"/>
  <c r="X273" i="2"/>
  <c r="S269" i="2"/>
  <c r="U270" i="2"/>
  <c r="X258" i="2"/>
  <c r="AD148" i="2"/>
  <c r="AA148" i="2" s="1"/>
  <c r="S213" i="2"/>
  <c r="AC170" i="2"/>
  <c r="V218" i="2"/>
  <c r="V223" i="2"/>
  <c r="AB196" i="2"/>
  <c r="Q219" i="2"/>
  <c r="P320" i="2"/>
  <c r="E343" i="2"/>
  <c r="P38" i="23"/>
  <c r="Q37" i="23" s="1"/>
  <c r="AE126" i="2"/>
  <c r="Z126" i="2" s="1"/>
  <c r="AD158" i="2"/>
  <c r="AA158" i="2" s="1"/>
  <c r="AC167" i="2"/>
  <c r="AB198" i="2"/>
  <c r="Q221" i="2"/>
  <c r="AC169" i="2"/>
  <c r="AC182" i="2"/>
  <c r="AC174" i="2"/>
  <c r="E328" i="2"/>
  <c r="P305" i="2"/>
  <c r="AB199" i="2"/>
  <c r="Q222" i="2"/>
  <c r="AE130" i="2"/>
  <c r="Z130" i="2" s="1"/>
  <c r="AB202" i="2"/>
  <c r="Q225" i="2"/>
  <c r="AB195" i="2"/>
  <c r="Q218" i="2"/>
  <c r="Q47" i="23"/>
  <c r="R46" i="23" s="1"/>
  <c r="Q48" i="23"/>
  <c r="AL74" i="2"/>
  <c r="AK74" i="2"/>
  <c r="AJ74" i="2"/>
  <c r="AQ74" i="2"/>
  <c r="AI74" i="2"/>
  <c r="AP74" i="2"/>
  <c r="AM74" i="2"/>
  <c r="AO74" i="2"/>
  <c r="AN74" i="2"/>
  <c r="AL90" i="2"/>
  <c r="AK90" i="2"/>
  <c r="AJ90" i="2"/>
  <c r="AQ90" i="2"/>
  <c r="AI90" i="2"/>
  <c r="AP90" i="2"/>
  <c r="AO90" i="2"/>
  <c r="AN90" i="2"/>
  <c r="AM90" i="2"/>
  <c r="AP87" i="2"/>
  <c r="AO87" i="2"/>
  <c r="AN87" i="2"/>
  <c r="AM87" i="2"/>
  <c r="AL87" i="2"/>
  <c r="AQ87" i="2"/>
  <c r="AK87" i="2"/>
  <c r="AJ87" i="2"/>
  <c r="AI87" i="2"/>
  <c r="N257" i="2"/>
  <c r="Y257" i="2" s="1"/>
  <c r="U271" i="2"/>
  <c r="U267" i="2"/>
  <c r="S264" i="2"/>
  <c r="T272" i="2"/>
  <c r="T257" i="2"/>
  <c r="U263" i="2"/>
  <c r="AC173" i="2"/>
  <c r="AD144" i="2"/>
  <c r="AA144" i="2" s="1"/>
  <c r="P314" i="2"/>
  <c r="E337" i="2"/>
  <c r="AB200" i="2"/>
  <c r="Q223" i="2"/>
  <c r="AC175" i="2"/>
  <c r="AB204" i="2"/>
  <c r="Q227" i="2"/>
  <c r="AE135" i="2"/>
  <c r="Z135" i="2" s="1"/>
  <c r="AE119" i="2"/>
  <c r="Z119" i="2" s="1"/>
  <c r="V213" i="2"/>
  <c r="AC176" i="2"/>
  <c r="AC179" i="2"/>
  <c r="AC172" i="2"/>
  <c r="AL76" i="2"/>
  <c r="AK76" i="2"/>
  <c r="AJ76" i="2"/>
  <c r="AQ76" i="2"/>
  <c r="AI76" i="2"/>
  <c r="AP76" i="2"/>
  <c r="AO76" i="2"/>
  <c r="AN76" i="2"/>
  <c r="AM76" i="2"/>
  <c r="AP73" i="2"/>
  <c r="AO73" i="2"/>
  <c r="AN73" i="2"/>
  <c r="AI73" i="2"/>
  <c r="AM73" i="2"/>
  <c r="AL73" i="2"/>
  <c r="AK73" i="2"/>
  <c r="AJ73" i="2"/>
  <c r="AQ73" i="2"/>
  <c r="AP89" i="2"/>
  <c r="AO89" i="2"/>
  <c r="AN89" i="2"/>
  <c r="AM89" i="2"/>
  <c r="AL89" i="2"/>
  <c r="AQ89" i="2"/>
  <c r="AK89" i="2"/>
  <c r="AJ89" i="2"/>
  <c r="AI89" i="2"/>
  <c r="X259" i="2"/>
  <c r="S271" i="2"/>
  <c r="Y273" i="2"/>
  <c r="S275" i="2"/>
  <c r="U260" i="2"/>
  <c r="T274" i="2"/>
  <c r="N258" i="2"/>
  <c r="Y258" i="2" s="1"/>
  <c r="V219" i="2"/>
  <c r="E338" i="2"/>
  <c r="P315" i="2"/>
  <c r="AB203" i="2"/>
  <c r="Q226" i="2"/>
  <c r="P65" i="23"/>
  <c r="Q64" i="23" s="1"/>
  <c r="P66" i="23"/>
  <c r="AC177" i="2"/>
  <c r="AB189" i="2"/>
  <c r="Q212" i="2"/>
  <c r="AC181" i="2"/>
  <c r="AB206" i="2"/>
  <c r="Q229" i="2"/>
  <c r="E330" i="2"/>
  <c r="P307" i="2"/>
  <c r="AB187" i="2"/>
  <c r="Q210" i="2"/>
  <c r="AE128" i="2"/>
  <c r="Z128" i="2" s="1"/>
  <c r="V222" i="2"/>
  <c r="V229" i="2"/>
  <c r="AL78" i="2"/>
  <c r="AM78" i="2"/>
  <c r="AK78" i="2"/>
  <c r="AJ78" i="2"/>
  <c r="AQ78" i="2"/>
  <c r="AI78" i="2"/>
  <c r="AP78" i="2"/>
  <c r="AO78" i="2"/>
  <c r="AN78" i="2"/>
  <c r="AP75" i="2"/>
  <c r="AO75" i="2"/>
  <c r="AN75" i="2"/>
  <c r="AM75" i="2"/>
  <c r="AL75" i="2"/>
  <c r="AQ75" i="2"/>
  <c r="AK75" i="2"/>
  <c r="AI75" i="2"/>
  <c r="AJ75" i="2"/>
  <c r="AP91" i="2"/>
  <c r="AO91" i="2"/>
  <c r="AI91" i="2"/>
  <c r="AN91" i="2"/>
  <c r="AM91" i="2"/>
  <c r="AL91" i="2"/>
  <c r="AK91" i="2"/>
  <c r="AJ91" i="2"/>
  <c r="AQ91" i="2"/>
  <c r="N263" i="2"/>
  <c r="Y263" i="2" s="1"/>
  <c r="S262" i="2"/>
  <c r="N259" i="2"/>
  <c r="Y259" i="2" s="1"/>
  <c r="U261" i="2"/>
  <c r="U259" i="2"/>
  <c r="N269" i="2"/>
  <c r="Y269" i="2" s="1"/>
  <c r="T264" i="2"/>
  <c r="T265" i="2"/>
  <c r="S268" i="2"/>
  <c r="S274" i="2"/>
  <c r="S272" i="2"/>
  <c r="N274" i="2"/>
  <c r="Y274" i="2" s="1"/>
  <c r="U257" i="2"/>
  <c r="K303" i="2"/>
  <c r="G69" i="11"/>
  <c r="G315" i="2"/>
  <c r="G305" i="2"/>
  <c r="F320" i="2"/>
  <c r="G72" i="11"/>
  <c r="K315" i="2"/>
  <c r="L309" i="2"/>
  <c r="G313" i="2"/>
  <c r="K54" i="11"/>
  <c r="G79" i="11"/>
  <c r="K309" i="2"/>
  <c r="G87" i="11"/>
  <c r="K63" i="11"/>
  <c r="K7" i="11"/>
  <c r="K6" i="11"/>
  <c r="F314" i="2"/>
  <c r="F305" i="2"/>
  <c r="K313" i="2"/>
  <c r="K306" i="2"/>
  <c r="L320" i="2"/>
  <c r="F302" i="2"/>
  <c r="M43" i="11"/>
  <c r="F317" i="2"/>
  <c r="L318" i="2"/>
  <c r="L303" i="2"/>
  <c r="M33" i="11"/>
  <c r="G303" i="2"/>
  <c r="G68" i="11"/>
  <c r="F321" i="2"/>
  <c r="K57" i="11"/>
  <c r="L304" i="2"/>
  <c r="K47" i="11"/>
  <c r="K18" i="11"/>
  <c r="K317" i="2"/>
  <c r="K65" i="11"/>
  <c r="G86" i="11"/>
  <c r="F315" i="2"/>
  <c r="G302" i="2"/>
  <c r="K15" i="11"/>
  <c r="F312" i="2"/>
  <c r="L312" i="2"/>
  <c r="L305" i="2"/>
  <c r="K21" i="11"/>
  <c r="K321" i="2"/>
  <c r="G75" i="11"/>
  <c r="F309" i="2"/>
  <c r="G311" i="2"/>
  <c r="G316" i="2"/>
  <c r="G73" i="11"/>
  <c r="G320" i="2"/>
  <c r="L314" i="2"/>
  <c r="K310" i="2"/>
  <c r="K305" i="2"/>
  <c r="K61" i="11"/>
  <c r="F303" i="2"/>
  <c r="M40" i="11"/>
  <c r="M30" i="11"/>
  <c r="L308" i="2"/>
  <c r="G77" i="11"/>
  <c r="K20" i="11"/>
  <c r="M37" i="11"/>
  <c r="K25" i="11"/>
  <c r="K58" i="11"/>
  <c r="F307" i="2"/>
  <c r="K55" i="11"/>
  <c r="K320" i="2"/>
  <c r="M36" i="11"/>
  <c r="L316" i="2"/>
  <c r="G80" i="11"/>
  <c r="K2" i="11"/>
  <c r="K38" i="11"/>
  <c r="K16" i="11"/>
  <c r="L321" i="2"/>
  <c r="M32" i="11"/>
  <c r="G307" i="2"/>
  <c r="K17" i="11"/>
  <c r="K8" i="11"/>
  <c r="G314" i="2"/>
  <c r="L310" i="2"/>
  <c r="K46" i="11"/>
  <c r="K52" i="11"/>
  <c r="F304" i="2"/>
  <c r="K318" i="2"/>
  <c r="K312" i="2"/>
  <c r="K14" i="11"/>
  <c r="K49" i="11"/>
  <c r="K60" i="11"/>
  <c r="L313" i="2"/>
  <c r="F311" i="2"/>
  <c r="M34" i="11"/>
  <c r="K311" i="2"/>
  <c r="K27" i="11"/>
  <c r="L302" i="2"/>
  <c r="K308" i="2"/>
  <c r="K319" i="2"/>
  <c r="K41" i="11"/>
  <c r="G304" i="2"/>
  <c r="K11" i="11"/>
  <c r="K10" i="11"/>
  <c r="K56" i="11"/>
  <c r="F310" i="2"/>
  <c r="G309" i="2"/>
  <c r="M26" i="11"/>
  <c r="G71" i="11"/>
  <c r="G70" i="11"/>
  <c r="K50" i="11"/>
  <c r="L319" i="2"/>
  <c r="M24" i="11"/>
  <c r="F318" i="2"/>
  <c r="K5" i="11"/>
  <c r="K51" i="11"/>
  <c r="K307" i="2"/>
  <c r="G310" i="2"/>
  <c r="F308" i="2"/>
  <c r="K316" i="2"/>
  <c r="L315" i="2"/>
  <c r="G317" i="2"/>
  <c r="G84" i="11"/>
  <c r="F319" i="2"/>
  <c r="K4" i="11"/>
  <c r="G85" i="11"/>
  <c r="K35" i="11"/>
  <c r="G319" i="2"/>
  <c r="G318" i="2"/>
  <c r="K28" i="11"/>
  <c r="K3" i="11"/>
  <c r="K12" i="11"/>
  <c r="M39" i="11"/>
  <c r="G74" i="11"/>
  <c r="L307" i="2"/>
  <c r="M31" i="11"/>
  <c r="K62" i="11"/>
  <c r="L306" i="2"/>
  <c r="K19" i="11"/>
  <c r="G82" i="11"/>
  <c r="K13" i="11"/>
  <c r="K9" i="11"/>
  <c r="G321" i="2"/>
  <c r="K48" i="11"/>
  <c r="K53" i="11"/>
  <c r="G306" i="2"/>
  <c r="G308" i="2"/>
  <c r="K304" i="2"/>
  <c r="N29" i="11"/>
  <c r="K59" i="11"/>
  <c r="G83" i="11"/>
  <c r="F306" i="2"/>
  <c r="F316" i="2"/>
  <c r="K302" i="2"/>
  <c r="L317" i="2"/>
  <c r="L311" i="2"/>
  <c r="M42" i="11"/>
  <c r="F313" i="2"/>
  <c r="G76" i="11"/>
  <c r="K314" i="2"/>
  <c r="G312" i="2"/>
  <c r="K64" i="11"/>
  <c r="G81" i="11"/>
  <c r="G78" i="11"/>
  <c r="T284" i="2" l="1"/>
  <c r="Y288" i="2"/>
  <c r="X287" i="2"/>
  <c r="U281" i="2"/>
  <c r="T283" i="2"/>
  <c r="T292" i="2"/>
  <c r="S288" i="2"/>
  <c r="T294" i="2"/>
  <c r="N287" i="2"/>
  <c r="Y287" i="2" s="1"/>
  <c r="N279" i="2"/>
  <c r="Y279" i="2" s="1"/>
  <c r="N297" i="2"/>
  <c r="Y297" i="2" s="1"/>
  <c r="AD168" i="2"/>
  <c r="AA168" i="2" s="1"/>
  <c r="N280" i="2"/>
  <c r="AD170" i="2"/>
  <c r="AA170" i="2" s="1"/>
  <c r="N293" i="2"/>
  <c r="Y293" i="2" s="1"/>
  <c r="N284" i="2"/>
  <c r="Y284" i="2" s="1"/>
  <c r="AD182" i="2"/>
  <c r="AA182" i="2" s="1"/>
  <c r="Y298" i="2"/>
  <c r="AD164" i="2"/>
  <c r="AA164" i="2" s="1"/>
  <c r="AE164" i="2" s="1"/>
  <c r="Z164" i="2" s="1"/>
  <c r="N285" i="2"/>
  <c r="Y285" i="2" s="1"/>
  <c r="AD180" i="2"/>
  <c r="AA180" i="2" s="1"/>
  <c r="N291" i="2"/>
  <c r="Y291" i="2" s="1"/>
  <c r="AD166" i="2"/>
  <c r="AA166" i="2" s="1"/>
  <c r="AD181" i="2"/>
  <c r="AA181" i="2" s="1"/>
  <c r="W305" i="2"/>
  <c r="M303" i="2"/>
  <c r="X303" i="2" s="1"/>
  <c r="W313" i="2"/>
  <c r="W306" i="2"/>
  <c r="J307" i="2"/>
  <c r="R307" i="2"/>
  <c r="I307" i="2"/>
  <c r="T307" i="2" s="1"/>
  <c r="H307" i="2"/>
  <c r="S307" i="2" s="1"/>
  <c r="J320" i="2"/>
  <c r="R320" i="2"/>
  <c r="I320" i="2"/>
  <c r="H320" i="2"/>
  <c r="W312" i="2"/>
  <c r="W302" i="2"/>
  <c r="M306" i="2"/>
  <c r="N306" i="2" s="1"/>
  <c r="Y306" i="2" s="1"/>
  <c r="M307" i="2"/>
  <c r="X307" i="2" s="1"/>
  <c r="W315" i="2"/>
  <c r="W314" i="2"/>
  <c r="J305" i="2"/>
  <c r="R305" i="2"/>
  <c r="I305" i="2"/>
  <c r="T305" i="2" s="1"/>
  <c r="H305" i="2"/>
  <c r="M312" i="2"/>
  <c r="X312" i="2" s="1"/>
  <c r="M302" i="2"/>
  <c r="X302" i="2" s="1"/>
  <c r="W311" i="2"/>
  <c r="J313" i="2"/>
  <c r="R313" i="2"/>
  <c r="I313" i="2"/>
  <c r="T313" i="2" s="1"/>
  <c r="H313" i="2"/>
  <c r="M314" i="2"/>
  <c r="X314" i="2" s="1"/>
  <c r="W320" i="2"/>
  <c r="M321" i="2"/>
  <c r="N321" i="2" s="1"/>
  <c r="W319" i="2"/>
  <c r="W310" i="2"/>
  <c r="W317" i="2"/>
  <c r="W318" i="2"/>
  <c r="W304" i="2"/>
  <c r="W308" i="2"/>
  <c r="W309" i="2"/>
  <c r="J306" i="2"/>
  <c r="R306" i="2"/>
  <c r="I306" i="2"/>
  <c r="H306" i="2"/>
  <c r="M305" i="2"/>
  <c r="M320" i="2"/>
  <c r="X320" i="2" s="1"/>
  <c r="J312" i="2"/>
  <c r="R312" i="2"/>
  <c r="I312" i="2"/>
  <c r="H312" i="2"/>
  <c r="W321" i="2"/>
  <c r="M319" i="2"/>
  <c r="N319" i="2" s="1"/>
  <c r="M310" i="2"/>
  <c r="X310" i="2" s="1"/>
  <c r="J302" i="2"/>
  <c r="R302" i="2"/>
  <c r="I302" i="2"/>
  <c r="T302" i="2" s="1"/>
  <c r="H302" i="2"/>
  <c r="J318" i="2"/>
  <c r="R318" i="2"/>
  <c r="I318" i="2"/>
  <c r="H318" i="2"/>
  <c r="M304" i="2"/>
  <c r="J311" i="2"/>
  <c r="U311" i="2" s="1"/>
  <c r="R311" i="2"/>
  <c r="I311" i="2"/>
  <c r="H311" i="2"/>
  <c r="M308" i="2"/>
  <c r="X308" i="2" s="1"/>
  <c r="W303" i="2"/>
  <c r="J309" i="2"/>
  <c r="R309" i="2"/>
  <c r="I309" i="2"/>
  <c r="H309" i="2"/>
  <c r="W316" i="2"/>
  <c r="M313" i="2"/>
  <c r="N313" i="2" s="1"/>
  <c r="M315" i="2"/>
  <c r="X315" i="2" s="1"/>
  <c r="J315" i="2"/>
  <c r="U315" i="2" s="1"/>
  <c r="R315" i="2"/>
  <c r="I315" i="2"/>
  <c r="H315" i="2"/>
  <c r="J314" i="2"/>
  <c r="R314" i="2"/>
  <c r="I314" i="2"/>
  <c r="T314" i="2" s="1"/>
  <c r="H314" i="2"/>
  <c r="M317" i="2"/>
  <c r="M318" i="2"/>
  <c r="X318" i="2" s="1"/>
  <c r="J316" i="2"/>
  <c r="R316" i="2"/>
  <c r="I316" i="2"/>
  <c r="T316" i="2" s="1"/>
  <c r="H316" i="2"/>
  <c r="W307" i="2"/>
  <c r="J321" i="2"/>
  <c r="U321" i="2" s="1"/>
  <c r="R321" i="2"/>
  <c r="I321" i="2"/>
  <c r="H321" i="2"/>
  <c r="J319" i="2"/>
  <c r="R319" i="2"/>
  <c r="I319" i="2"/>
  <c r="T319" i="2" s="1"/>
  <c r="H319" i="2"/>
  <c r="J310" i="2"/>
  <c r="R310" i="2"/>
  <c r="I310" i="2"/>
  <c r="H310" i="2"/>
  <c r="J304" i="2"/>
  <c r="R304" i="2"/>
  <c r="I304" i="2"/>
  <c r="H304" i="2"/>
  <c r="M311" i="2"/>
  <c r="J308" i="2"/>
  <c r="R308" i="2"/>
  <c r="I308" i="2"/>
  <c r="H308" i="2"/>
  <c r="J303" i="2"/>
  <c r="R303" i="2"/>
  <c r="I303" i="2"/>
  <c r="H303" i="2"/>
  <c r="M309" i="2"/>
  <c r="N309" i="2" s="1"/>
  <c r="M316" i="2"/>
  <c r="X316" i="2" s="1"/>
  <c r="J317" i="2"/>
  <c r="R317" i="2"/>
  <c r="I317" i="2"/>
  <c r="H317" i="2"/>
  <c r="AH136" i="2"/>
  <c r="AH134" i="2"/>
  <c r="AH132" i="2"/>
  <c r="AH130" i="2"/>
  <c r="AH128" i="2"/>
  <c r="AH126" i="2"/>
  <c r="AH124" i="2"/>
  <c r="AH122" i="2"/>
  <c r="AH120" i="2"/>
  <c r="AH118" i="2"/>
  <c r="AH137" i="2"/>
  <c r="AH135" i="2"/>
  <c r="AH133" i="2"/>
  <c r="AH131" i="2"/>
  <c r="AH129" i="2"/>
  <c r="AH127" i="2"/>
  <c r="AH125" i="2"/>
  <c r="AH123" i="2"/>
  <c r="AH121" i="2"/>
  <c r="AH119" i="2"/>
  <c r="AE158" i="2"/>
  <c r="Z158" i="2" s="1"/>
  <c r="AE142" i="2"/>
  <c r="Z142" i="2" s="1"/>
  <c r="AE146" i="2"/>
  <c r="Z146" i="2" s="1"/>
  <c r="AE150" i="2"/>
  <c r="Z150" i="2" s="1"/>
  <c r="AE160" i="2"/>
  <c r="Z160" i="2" s="1"/>
  <c r="AE156" i="2"/>
  <c r="Z156" i="2" s="1"/>
  <c r="AE144" i="2"/>
  <c r="Z144" i="2" s="1"/>
  <c r="AE148" i="2"/>
  <c r="Z148" i="2" s="1"/>
  <c r="AD179" i="2"/>
  <c r="AA179" i="2" s="1"/>
  <c r="AC200" i="2"/>
  <c r="AB218" i="2"/>
  <c r="Q241" i="2"/>
  <c r="AD174" i="2"/>
  <c r="AA174" i="2" s="1"/>
  <c r="AC198" i="2"/>
  <c r="Q38" i="23"/>
  <c r="R37" i="23" s="1"/>
  <c r="Q39" i="23"/>
  <c r="AC196" i="2"/>
  <c r="V239" i="2"/>
  <c r="P344" i="2"/>
  <c r="E367" i="2"/>
  <c r="P342" i="2"/>
  <c r="E365" i="2"/>
  <c r="P340" i="2"/>
  <c r="E363" i="2"/>
  <c r="AE143" i="2"/>
  <c r="Z143" i="2" s="1"/>
  <c r="V248" i="2"/>
  <c r="S244" i="2"/>
  <c r="AE145" i="2"/>
  <c r="Z145" i="2" s="1"/>
  <c r="AE141" i="2"/>
  <c r="Z141" i="2" s="1"/>
  <c r="AD183" i="2"/>
  <c r="AA183" i="2" s="1"/>
  <c r="AK95" i="2"/>
  <c r="AJ95" i="2"/>
  <c r="AL95" i="2"/>
  <c r="AQ95" i="2"/>
  <c r="AI95" i="2"/>
  <c r="AP95" i="2"/>
  <c r="AO95" i="2"/>
  <c r="AN95" i="2"/>
  <c r="AM95" i="2"/>
  <c r="AK111" i="2"/>
  <c r="AJ111" i="2"/>
  <c r="AQ111" i="2"/>
  <c r="AI111" i="2"/>
  <c r="AP111" i="2"/>
  <c r="AO111" i="2"/>
  <c r="AN111" i="2"/>
  <c r="AM111" i="2"/>
  <c r="AL111" i="2"/>
  <c r="AO108" i="2"/>
  <c r="AN108" i="2"/>
  <c r="AM108" i="2"/>
  <c r="AL108" i="2"/>
  <c r="AK108" i="2"/>
  <c r="AJ108" i="2"/>
  <c r="AQ108" i="2"/>
  <c r="AI108" i="2"/>
  <c r="AP108" i="2"/>
  <c r="Y280" i="2"/>
  <c r="T281" i="2"/>
  <c r="U285" i="2"/>
  <c r="T280" i="2"/>
  <c r="Y290" i="2"/>
  <c r="Y282" i="2"/>
  <c r="S289" i="2"/>
  <c r="S294" i="2"/>
  <c r="X283" i="2"/>
  <c r="V242" i="2"/>
  <c r="V245" i="2"/>
  <c r="AC203" i="2"/>
  <c r="AC195" i="2"/>
  <c r="V246" i="2"/>
  <c r="AB220" i="2"/>
  <c r="Q243" i="2"/>
  <c r="S250" i="2"/>
  <c r="V235" i="2"/>
  <c r="AD178" i="2"/>
  <c r="AA178" i="2" s="1"/>
  <c r="AE157" i="2"/>
  <c r="Z157" i="2" s="1"/>
  <c r="S237" i="2"/>
  <c r="AB224" i="2"/>
  <c r="Q247" i="2"/>
  <c r="P326" i="2"/>
  <c r="E349" i="2"/>
  <c r="V238" i="2"/>
  <c r="AK97" i="2"/>
  <c r="AL97" i="2"/>
  <c r="AJ97" i="2"/>
  <c r="AQ97" i="2"/>
  <c r="AI97" i="2"/>
  <c r="AP97" i="2"/>
  <c r="AO97" i="2"/>
  <c r="AN97" i="2"/>
  <c r="AM97" i="2"/>
  <c r="AO114" i="2"/>
  <c r="AN114" i="2"/>
  <c r="AM114" i="2"/>
  <c r="AK114" i="2"/>
  <c r="AJ114" i="2"/>
  <c r="AQ114" i="2"/>
  <c r="AI114" i="2"/>
  <c r="AP114" i="2"/>
  <c r="AL114" i="2"/>
  <c r="U286" i="2"/>
  <c r="S292" i="2"/>
  <c r="U291" i="2"/>
  <c r="Y296" i="2"/>
  <c r="T289" i="2"/>
  <c r="U297" i="2"/>
  <c r="S279" i="2"/>
  <c r="V252" i="2"/>
  <c r="AB226" i="2"/>
  <c r="Q249" i="2"/>
  <c r="AD173" i="2"/>
  <c r="AA173" i="2" s="1"/>
  <c r="AC189" i="2"/>
  <c r="AB227" i="2"/>
  <c r="Q250" i="2"/>
  <c r="AB225" i="2"/>
  <c r="Q248" i="2"/>
  <c r="AD167" i="2"/>
  <c r="AA167" i="2" s="1"/>
  <c r="V241" i="2"/>
  <c r="AC197" i="2"/>
  <c r="S247" i="2"/>
  <c r="V244" i="2"/>
  <c r="AD165" i="2"/>
  <c r="AA165" i="2" s="1"/>
  <c r="R30" i="23"/>
  <c r="S29" i="23" s="1"/>
  <c r="V250" i="2"/>
  <c r="AC201" i="2"/>
  <c r="N19" i="20"/>
  <c r="L20" i="20"/>
  <c r="S234" i="2"/>
  <c r="AE151" i="2"/>
  <c r="Z151" i="2" s="1"/>
  <c r="P329" i="2"/>
  <c r="E352" i="2"/>
  <c r="AK99" i="2"/>
  <c r="AJ99" i="2"/>
  <c r="AL99" i="2"/>
  <c r="AQ99" i="2"/>
  <c r="AI99" i="2"/>
  <c r="AP99" i="2"/>
  <c r="AO99" i="2"/>
  <c r="AN99" i="2"/>
  <c r="AM99" i="2"/>
  <c r="AO96" i="2"/>
  <c r="AN96" i="2"/>
  <c r="AM96" i="2"/>
  <c r="AL96" i="2"/>
  <c r="AK96" i="2"/>
  <c r="AJ96" i="2"/>
  <c r="AQ96" i="2"/>
  <c r="AI96" i="2"/>
  <c r="AP96" i="2"/>
  <c r="Y294" i="2"/>
  <c r="T288" i="2"/>
  <c r="N295" i="2"/>
  <c r="Y295" i="2" s="1"/>
  <c r="U280" i="2"/>
  <c r="X296" i="2"/>
  <c r="N289" i="2"/>
  <c r="Y289" i="2" s="1"/>
  <c r="AB212" i="2"/>
  <c r="Q235" i="2"/>
  <c r="P330" i="2"/>
  <c r="E353" i="2"/>
  <c r="AC204" i="2"/>
  <c r="AC202" i="2"/>
  <c r="V240" i="2"/>
  <c r="P335" i="2"/>
  <c r="E358" i="2"/>
  <c r="P325" i="2"/>
  <c r="E348" i="2"/>
  <c r="AB214" i="2"/>
  <c r="Q237" i="2"/>
  <c r="AE153" i="2"/>
  <c r="Z153" i="2" s="1"/>
  <c r="R56" i="23"/>
  <c r="S55" i="23" s="1"/>
  <c r="R57" i="23"/>
  <c r="AB217" i="2"/>
  <c r="Q240" i="2"/>
  <c r="AK101" i="2"/>
  <c r="AJ101" i="2"/>
  <c r="AL101" i="2"/>
  <c r="AQ101" i="2"/>
  <c r="AI101" i="2"/>
  <c r="AP101" i="2"/>
  <c r="AO101" i="2"/>
  <c r="AN101" i="2"/>
  <c r="AM101" i="2"/>
  <c r="AO110" i="2"/>
  <c r="AN110" i="2"/>
  <c r="AP110" i="2"/>
  <c r="AM110" i="2"/>
  <c r="AL110" i="2"/>
  <c r="AK110" i="2"/>
  <c r="AJ110" i="2"/>
  <c r="AQ110" i="2"/>
  <c r="AI110" i="2"/>
  <c r="AE149" i="2"/>
  <c r="Z149" i="2" s="1"/>
  <c r="X286" i="2"/>
  <c r="X294" i="2"/>
  <c r="U289" i="2"/>
  <c r="U294" i="2"/>
  <c r="S295" i="2"/>
  <c r="AB210" i="2"/>
  <c r="Q233" i="2"/>
  <c r="AB229" i="2"/>
  <c r="Q252" i="2"/>
  <c r="AD176" i="2"/>
  <c r="AA176" i="2" s="1"/>
  <c r="AB228" i="2"/>
  <c r="Q251" i="2"/>
  <c r="AB216" i="2"/>
  <c r="Q239" i="2"/>
  <c r="AC191" i="2"/>
  <c r="AD171" i="2"/>
  <c r="AA171" i="2" s="1"/>
  <c r="AC194" i="2"/>
  <c r="AE155" i="2"/>
  <c r="Z155" i="2" s="1"/>
  <c r="AK103" i="2"/>
  <c r="AJ103" i="2"/>
  <c r="AQ103" i="2"/>
  <c r="AI103" i="2"/>
  <c r="AP103" i="2"/>
  <c r="AO103" i="2"/>
  <c r="AN103" i="2"/>
  <c r="AM103" i="2"/>
  <c r="AL103" i="2"/>
  <c r="AK113" i="2"/>
  <c r="AJ113" i="2"/>
  <c r="AO113" i="2"/>
  <c r="AN113" i="2"/>
  <c r="AL113" i="2"/>
  <c r="AI113" i="2"/>
  <c r="AM113" i="2"/>
  <c r="AQ113" i="2"/>
  <c r="AP113" i="2"/>
  <c r="S298" i="2"/>
  <c r="N286" i="2"/>
  <c r="Y286" i="2" s="1"/>
  <c r="U290" i="2"/>
  <c r="U284" i="2"/>
  <c r="S287" i="2"/>
  <c r="U279" i="2"/>
  <c r="X298" i="2"/>
  <c r="T295" i="2"/>
  <c r="AD177" i="2"/>
  <c r="AA177" i="2" s="1"/>
  <c r="P337" i="2"/>
  <c r="E360" i="2"/>
  <c r="AC187" i="2"/>
  <c r="AC206" i="2"/>
  <c r="V236" i="2"/>
  <c r="AD175" i="2"/>
  <c r="AA175" i="2" s="1"/>
  <c r="P328" i="2"/>
  <c r="E351" i="2"/>
  <c r="AD169" i="2"/>
  <c r="AA169" i="2" s="1"/>
  <c r="P343" i="2"/>
  <c r="E366" i="2"/>
  <c r="V249" i="2"/>
  <c r="AC205" i="2"/>
  <c r="P333" i="2"/>
  <c r="E356" i="2"/>
  <c r="AC193" i="2"/>
  <c r="AB211" i="2"/>
  <c r="Q234" i="2"/>
  <c r="P327" i="2"/>
  <c r="E350" i="2"/>
  <c r="P331" i="2"/>
  <c r="E354" i="2"/>
  <c r="P336" i="2"/>
  <c r="E359" i="2"/>
  <c r="V234" i="2"/>
  <c r="AO102" i="2"/>
  <c r="AN102" i="2"/>
  <c r="AP102" i="2"/>
  <c r="AM102" i="2"/>
  <c r="AL102" i="2"/>
  <c r="AK102" i="2"/>
  <c r="AJ102" i="2"/>
  <c r="AQ102" i="2"/>
  <c r="AI102" i="2"/>
  <c r="AK105" i="2"/>
  <c r="AJ105" i="2"/>
  <c r="AQ105" i="2"/>
  <c r="AI105" i="2"/>
  <c r="AP105" i="2"/>
  <c r="AO105" i="2"/>
  <c r="AN105" i="2"/>
  <c r="AL105" i="2"/>
  <c r="AM105" i="2"/>
  <c r="AO98" i="2"/>
  <c r="AN98" i="2"/>
  <c r="AM98" i="2"/>
  <c r="AL98" i="2"/>
  <c r="AK98" i="2"/>
  <c r="AP98" i="2"/>
  <c r="AJ98" i="2"/>
  <c r="AQ98" i="2"/>
  <c r="AI98" i="2"/>
  <c r="AE152" i="2"/>
  <c r="Z152" i="2" s="1"/>
  <c r="T298" i="2"/>
  <c r="S285" i="2"/>
  <c r="U293" i="2"/>
  <c r="X282" i="2"/>
  <c r="T287" i="2"/>
  <c r="U296" i="2"/>
  <c r="AD172" i="2"/>
  <c r="AA172" i="2" s="1"/>
  <c r="AB222" i="2"/>
  <c r="Q245" i="2"/>
  <c r="S236" i="2"/>
  <c r="AB215" i="2"/>
  <c r="Q238" i="2"/>
  <c r="AB213" i="2"/>
  <c r="Q236" i="2"/>
  <c r="V243" i="2"/>
  <c r="V233" i="2"/>
  <c r="AC188" i="2"/>
  <c r="P341" i="2"/>
  <c r="E364" i="2"/>
  <c r="V247" i="2"/>
  <c r="V251" i="2"/>
  <c r="AE154" i="2"/>
  <c r="Z154" i="2" s="1"/>
  <c r="AO104" i="2"/>
  <c r="AN104" i="2"/>
  <c r="AP104" i="2"/>
  <c r="AM104" i="2"/>
  <c r="AL104" i="2"/>
  <c r="AK104" i="2"/>
  <c r="AJ104" i="2"/>
  <c r="AQ104" i="2"/>
  <c r="AI104" i="2"/>
  <c r="AK107" i="2"/>
  <c r="AJ107" i="2"/>
  <c r="AL107" i="2"/>
  <c r="AQ107" i="2"/>
  <c r="AI107" i="2"/>
  <c r="AP107" i="2"/>
  <c r="AO107" i="2"/>
  <c r="AN107" i="2"/>
  <c r="AM107" i="2"/>
  <c r="AO112" i="2"/>
  <c r="AN112" i="2"/>
  <c r="AM112" i="2"/>
  <c r="AP112" i="2"/>
  <c r="AL112" i="2"/>
  <c r="AK112" i="2"/>
  <c r="AJ112" i="2"/>
  <c r="AQ112" i="2"/>
  <c r="AI112" i="2"/>
  <c r="T285" i="2"/>
  <c r="S286" i="2"/>
  <c r="X281" i="2"/>
  <c r="N292" i="2"/>
  <c r="Y292" i="2" s="1"/>
  <c r="S291" i="2"/>
  <c r="S297" i="2"/>
  <c r="X290" i="2"/>
  <c r="U295" i="2"/>
  <c r="N281" i="2"/>
  <c r="Y281" i="2" s="1"/>
  <c r="Q65" i="23"/>
  <c r="R64" i="23" s="1"/>
  <c r="P338" i="2"/>
  <c r="E361" i="2"/>
  <c r="AB223" i="2"/>
  <c r="Q246" i="2"/>
  <c r="R47" i="23"/>
  <c r="S46" i="23" s="1"/>
  <c r="R48" i="23"/>
  <c r="AC199" i="2"/>
  <c r="AB221" i="2"/>
  <c r="Q244" i="2"/>
  <c r="P39" i="23"/>
  <c r="AB219" i="2"/>
  <c r="Q242" i="2"/>
  <c r="AC192" i="2"/>
  <c r="AC190" i="2"/>
  <c r="AE159" i="2"/>
  <c r="Z159" i="2" s="1"/>
  <c r="V237" i="2"/>
  <c r="P334" i="2"/>
  <c r="E357" i="2"/>
  <c r="P332" i="2"/>
  <c r="E355" i="2"/>
  <c r="P339" i="2"/>
  <c r="E362" i="2"/>
  <c r="AE147" i="2"/>
  <c r="Z147" i="2" s="1"/>
  <c r="AO106" i="2"/>
  <c r="AN106" i="2"/>
  <c r="AP106" i="2"/>
  <c r="AM106" i="2"/>
  <c r="AL106" i="2"/>
  <c r="AK106" i="2"/>
  <c r="AJ106" i="2"/>
  <c r="AQ106" i="2"/>
  <c r="AI106" i="2"/>
  <c r="AK109" i="2"/>
  <c r="AJ109" i="2"/>
  <c r="AQ109" i="2"/>
  <c r="AI109" i="2"/>
  <c r="AP109" i="2"/>
  <c r="AO109" i="2"/>
  <c r="AN109" i="2"/>
  <c r="AL109" i="2"/>
  <c r="AM109" i="2"/>
  <c r="AO100" i="2"/>
  <c r="AN100" i="2"/>
  <c r="AM100" i="2"/>
  <c r="AL100" i="2"/>
  <c r="AK100" i="2"/>
  <c r="AJ100" i="2"/>
  <c r="AP100" i="2"/>
  <c r="AQ100" i="2"/>
  <c r="AI100" i="2"/>
  <c r="X288" i="2"/>
  <c r="S281" i="2"/>
  <c r="T286" i="2"/>
  <c r="U283" i="2"/>
  <c r="T297" i="2"/>
  <c r="U287" i="2"/>
  <c r="U282" i="2"/>
  <c r="L55" i="11"/>
  <c r="G333" i="2"/>
  <c r="L2" i="11"/>
  <c r="N24" i="11"/>
  <c r="L25" i="11"/>
  <c r="F339" i="2"/>
  <c r="P49" i="23"/>
  <c r="K325" i="2"/>
  <c r="K331" i="2"/>
  <c r="P40" i="23"/>
  <c r="H72" i="11"/>
  <c r="F326" i="2"/>
  <c r="L340" i="2"/>
  <c r="K326" i="2"/>
  <c r="L17" i="11"/>
  <c r="L27" i="11"/>
  <c r="F337" i="2"/>
  <c r="K340" i="2"/>
  <c r="G338" i="2"/>
  <c r="Q35" i="23"/>
  <c r="F343" i="2"/>
  <c r="Q42" i="23"/>
  <c r="H85" i="11"/>
  <c r="L20" i="11"/>
  <c r="N36" i="11"/>
  <c r="L6" i="11"/>
  <c r="P42" i="23"/>
  <c r="G337" i="2"/>
  <c r="H80" i="11"/>
  <c r="K343" i="2"/>
  <c r="F333" i="2"/>
  <c r="K344" i="2"/>
  <c r="P33" i="23"/>
  <c r="L48" i="11"/>
  <c r="P68" i="23"/>
  <c r="L53" i="11"/>
  <c r="L4" i="11"/>
  <c r="F338" i="2"/>
  <c r="L65" i="11"/>
  <c r="F335" i="2"/>
  <c r="G334" i="2"/>
  <c r="Q43" i="23"/>
  <c r="K333" i="2"/>
  <c r="Q58" i="23"/>
  <c r="H86" i="11"/>
  <c r="L52" i="11"/>
  <c r="P32" i="23"/>
  <c r="N33" i="11"/>
  <c r="L5" i="11"/>
  <c r="O29" i="11"/>
  <c r="N43" i="11"/>
  <c r="G341" i="2"/>
  <c r="F340" i="2"/>
  <c r="L13" i="11"/>
  <c r="L15" i="11"/>
  <c r="L16" i="11"/>
  <c r="L8" i="11"/>
  <c r="L60" i="11"/>
  <c r="P59" i="23"/>
  <c r="L49" i="11"/>
  <c r="P69" i="23"/>
  <c r="P50" i="23"/>
  <c r="F332" i="2"/>
  <c r="L3" i="11"/>
  <c r="P41" i="23"/>
  <c r="G335" i="2"/>
  <c r="L18" i="11"/>
  <c r="K328" i="2"/>
  <c r="K329" i="2"/>
  <c r="H70" i="11"/>
  <c r="F329" i="2"/>
  <c r="F328" i="2"/>
  <c r="L12" i="11"/>
  <c r="L344" i="2"/>
  <c r="N37" i="11"/>
  <c r="K330" i="2"/>
  <c r="H77" i="11"/>
  <c r="G344" i="2"/>
  <c r="K334" i="2"/>
  <c r="K335" i="2"/>
  <c r="L341" i="2"/>
  <c r="H76" i="11"/>
  <c r="L326" i="2"/>
  <c r="L63" i="11"/>
  <c r="G332" i="2"/>
  <c r="K339" i="2"/>
  <c r="L46" i="11"/>
  <c r="L10" i="11"/>
  <c r="H83" i="11"/>
  <c r="Q52" i="23"/>
  <c r="L62" i="11"/>
  <c r="H84" i="11"/>
  <c r="G339" i="2"/>
  <c r="K327" i="2"/>
  <c r="L331" i="2"/>
  <c r="P43" i="23"/>
  <c r="N42" i="11"/>
  <c r="G343" i="2"/>
  <c r="H71" i="11"/>
  <c r="L335" i="2"/>
  <c r="H81" i="11"/>
  <c r="K332" i="2"/>
  <c r="G325" i="2"/>
  <c r="N39" i="11"/>
  <c r="I68" i="11"/>
  <c r="L329" i="2"/>
  <c r="Q32" i="23"/>
  <c r="P51" i="23"/>
  <c r="L19" i="11"/>
  <c r="L337" i="2"/>
  <c r="P35" i="23"/>
  <c r="Q33" i="23"/>
  <c r="H73" i="11"/>
  <c r="Q51" i="23"/>
  <c r="K341" i="2"/>
  <c r="K342" i="2"/>
  <c r="L328" i="2"/>
  <c r="G328" i="2"/>
  <c r="N34" i="11"/>
  <c r="G336" i="2"/>
  <c r="H68" i="11"/>
  <c r="Q34" i="23"/>
  <c r="L334" i="2"/>
  <c r="L9" i="11"/>
  <c r="P34" i="23"/>
  <c r="L57" i="11"/>
  <c r="H74" i="11"/>
  <c r="G331" i="2"/>
  <c r="G330" i="2"/>
  <c r="L35" i="11"/>
  <c r="H69" i="11"/>
  <c r="L51" i="11"/>
  <c r="F336" i="2"/>
  <c r="F327" i="2"/>
  <c r="F341" i="2"/>
  <c r="F325" i="2"/>
  <c r="P70" i="23"/>
  <c r="L342" i="2"/>
  <c r="F342" i="2"/>
  <c r="Q40" i="23"/>
  <c r="F344" i="2"/>
  <c r="N26" i="11"/>
  <c r="P52" i="23"/>
  <c r="L339" i="2"/>
  <c r="Q41" i="23"/>
  <c r="G342" i="2"/>
  <c r="N32" i="11"/>
  <c r="L61" i="11"/>
  <c r="F334" i="2"/>
  <c r="G326" i="2"/>
  <c r="L332" i="2"/>
  <c r="L41" i="11"/>
  <c r="N30" i="11"/>
  <c r="L28" i="11"/>
  <c r="Q50" i="23"/>
  <c r="Q59" i="23"/>
  <c r="L336" i="2"/>
  <c r="L338" i="2"/>
  <c r="Q61" i="23"/>
  <c r="L64" i="11"/>
  <c r="H82" i="11"/>
  <c r="L330" i="2"/>
  <c r="K337" i="2"/>
  <c r="L327" i="2"/>
  <c r="H87" i="11"/>
  <c r="G340" i="2"/>
  <c r="K336" i="2"/>
  <c r="P67" i="23"/>
  <c r="L14" i="11"/>
  <c r="L59" i="11"/>
  <c r="P60" i="23"/>
  <c r="G329" i="2"/>
  <c r="N31" i="11"/>
  <c r="L50" i="11"/>
  <c r="H75" i="11"/>
  <c r="F331" i="2"/>
  <c r="P58" i="23"/>
  <c r="F330" i="2"/>
  <c r="H79" i="11"/>
  <c r="L7" i="11"/>
  <c r="P61" i="23"/>
  <c r="G327" i="2"/>
  <c r="L47" i="11"/>
  <c r="Q60" i="23"/>
  <c r="L21" i="11"/>
  <c r="L54" i="11"/>
  <c r="L38" i="11"/>
  <c r="N40" i="11"/>
  <c r="L343" i="2"/>
  <c r="K338" i="2"/>
  <c r="L333" i="2"/>
  <c r="L58" i="11"/>
  <c r="L11" i="11"/>
  <c r="Q49" i="23"/>
  <c r="H78" i="11"/>
  <c r="L56" i="11"/>
  <c r="L325" i="2"/>
  <c r="U304" i="2" l="1"/>
  <c r="T306" i="2"/>
  <c r="S311" i="2"/>
  <c r="T315" i="2"/>
  <c r="T317" i="2"/>
  <c r="Y321" i="2"/>
  <c r="N303" i="2"/>
  <c r="Y303" i="2" s="1"/>
  <c r="N307" i="2"/>
  <c r="Y307" i="2" s="1"/>
  <c r="AD203" i="2"/>
  <c r="AA203" i="2" s="1"/>
  <c r="AD195" i="2"/>
  <c r="AA195" i="2" s="1"/>
  <c r="AD196" i="2"/>
  <c r="AA196" i="2" s="1"/>
  <c r="AD205" i="2"/>
  <c r="AA205" i="2" s="1"/>
  <c r="AD190" i="2"/>
  <c r="AA190" i="2" s="1"/>
  <c r="AD206" i="2"/>
  <c r="AA206" i="2" s="1"/>
  <c r="AD192" i="2"/>
  <c r="AA192" i="2" s="1"/>
  <c r="AD194" i="2"/>
  <c r="AA194" i="2" s="1"/>
  <c r="AD198" i="2"/>
  <c r="AA198" i="2" s="1"/>
  <c r="AD189" i="2"/>
  <c r="AA189" i="2" s="1"/>
  <c r="Y313" i="2"/>
  <c r="AD188" i="2"/>
  <c r="AA188" i="2" s="1"/>
  <c r="AD191" i="2"/>
  <c r="AA191" i="2" s="1"/>
  <c r="AD197" i="2"/>
  <c r="AA197" i="2" s="1"/>
  <c r="AD193" i="2"/>
  <c r="AA193" i="2" s="1"/>
  <c r="Y309" i="2"/>
  <c r="R331" i="2"/>
  <c r="I331" i="2"/>
  <c r="H331" i="2"/>
  <c r="J331" i="2"/>
  <c r="J332" i="2"/>
  <c r="R332" i="2"/>
  <c r="I332" i="2"/>
  <c r="H332" i="2"/>
  <c r="M339" i="2"/>
  <c r="X339" i="2" s="1"/>
  <c r="R343" i="2"/>
  <c r="I343" i="2"/>
  <c r="H343" i="2"/>
  <c r="J343" i="2"/>
  <c r="J328" i="2"/>
  <c r="R328" i="2"/>
  <c r="I328" i="2"/>
  <c r="T328" i="2" s="1"/>
  <c r="H328" i="2"/>
  <c r="M330" i="2"/>
  <c r="X330" i="2" s="1"/>
  <c r="M344" i="2"/>
  <c r="N344" i="2" s="1"/>
  <c r="W335" i="2"/>
  <c r="J330" i="2"/>
  <c r="R330" i="2"/>
  <c r="I330" i="2"/>
  <c r="T330" i="2" s="1"/>
  <c r="H330" i="2"/>
  <c r="S330" i="2" s="1"/>
  <c r="W342" i="2"/>
  <c r="J344" i="2"/>
  <c r="U344" i="2" s="1"/>
  <c r="R344" i="2"/>
  <c r="I344" i="2"/>
  <c r="H344" i="2"/>
  <c r="W339" i="2"/>
  <c r="W334" i="2"/>
  <c r="W327" i="2"/>
  <c r="M343" i="2"/>
  <c r="X343" i="2" s="1"/>
  <c r="R325" i="2"/>
  <c r="I325" i="2"/>
  <c r="T325" i="2" s="1"/>
  <c r="H325" i="2"/>
  <c r="J325" i="2"/>
  <c r="M340" i="2"/>
  <c r="N340" i="2" s="1"/>
  <c r="M342" i="2"/>
  <c r="N342" i="2" s="1"/>
  <c r="M334" i="2"/>
  <c r="N334" i="2" s="1"/>
  <c r="R327" i="2"/>
  <c r="I327" i="2"/>
  <c r="H327" i="2"/>
  <c r="J327" i="2"/>
  <c r="M325" i="2"/>
  <c r="X325" i="2" s="1"/>
  <c r="R335" i="2"/>
  <c r="I335" i="2"/>
  <c r="H335" i="2"/>
  <c r="J335" i="2"/>
  <c r="W326" i="2"/>
  <c r="J340" i="2"/>
  <c r="R340" i="2"/>
  <c r="I340" i="2"/>
  <c r="T340" i="2" s="1"/>
  <c r="H340" i="2"/>
  <c r="J342" i="2"/>
  <c r="R342" i="2"/>
  <c r="I342" i="2"/>
  <c r="T342" i="2" s="1"/>
  <c r="H342" i="2"/>
  <c r="W337" i="2"/>
  <c r="W325" i="2"/>
  <c r="M335" i="2"/>
  <c r="X335" i="2" s="1"/>
  <c r="R329" i="2"/>
  <c r="I329" i="2"/>
  <c r="T329" i="2" s="1"/>
  <c r="H329" i="2"/>
  <c r="J329" i="2"/>
  <c r="M326" i="2"/>
  <c r="X326" i="2" s="1"/>
  <c r="W340" i="2"/>
  <c r="R341" i="2"/>
  <c r="I341" i="2"/>
  <c r="H341" i="2"/>
  <c r="J341" i="2"/>
  <c r="W336" i="2"/>
  <c r="M331" i="2"/>
  <c r="X331" i="2" s="1"/>
  <c r="M327" i="2"/>
  <c r="N327" i="2" s="1"/>
  <c r="R333" i="2"/>
  <c r="I333" i="2"/>
  <c r="H333" i="2"/>
  <c r="J333" i="2"/>
  <c r="W329" i="2"/>
  <c r="J326" i="2"/>
  <c r="R326" i="2"/>
  <c r="I326" i="2"/>
  <c r="H326" i="2"/>
  <c r="M332" i="2"/>
  <c r="N332" i="2" s="1"/>
  <c r="J334" i="2"/>
  <c r="U334" i="2" s="1"/>
  <c r="R334" i="2"/>
  <c r="I334" i="2"/>
  <c r="H334" i="2"/>
  <c r="M341" i="2"/>
  <c r="X341" i="2" s="1"/>
  <c r="M336" i="2"/>
  <c r="N336" i="2" s="1"/>
  <c r="W331" i="2"/>
  <c r="M333" i="2"/>
  <c r="X333" i="2" s="1"/>
  <c r="W328" i="2"/>
  <c r="R337" i="2"/>
  <c r="I337" i="2"/>
  <c r="T337" i="2" s="1"/>
  <c r="H337" i="2"/>
  <c r="J337" i="2"/>
  <c r="M329" i="2"/>
  <c r="N329" i="2" s="1"/>
  <c r="Y329" i="2" s="1"/>
  <c r="M338" i="2"/>
  <c r="X338" i="2" s="1"/>
  <c r="W332" i="2"/>
  <c r="J338" i="2"/>
  <c r="U338" i="2" s="1"/>
  <c r="R338" i="2"/>
  <c r="I338" i="2"/>
  <c r="H338" i="2"/>
  <c r="R339" i="2"/>
  <c r="I339" i="2"/>
  <c r="T339" i="2" s="1"/>
  <c r="H339" i="2"/>
  <c r="J339" i="2"/>
  <c r="W338" i="2"/>
  <c r="W341" i="2"/>
  <c r="J336" i="2"/>
  <c r="R336" i="2"/>
  <c r="I336" i="2"/>
  <c r="T336" i="2" s="1"/>
  <c r="H336" i="2"/>
  <c r="W333" i="2"/>
  <c r="W343" i="2"/>
  <c r="M328" i="2"/>
  <c r="M337" i="2"/>
  <c r="X337" i="2" s="1"/>
  <c r="W330" i="2"/>
  <c r="W344" i="2"/>
  <c r="AE173" i="2"/>
  <c r="Z173" i="2" s="1"/>
  <c r="AE169" i="2"/>
  <c r="Z169" i="2" s="1"/>
  <c r="AE177" i="2"/>
  <c r="Z177" i="2" s="1"/>
  <c r="AE167" i="2"/>
  <c r="Z167" i="2" s="1"/>
  <c r="AE175" i="2"/>
  <c r="Z175" i="2" s="1"/>
  <c r="AE183" i="2"/>
  <c r="Z183" i="2" s="1"/>
  <c r="AE165" i="2"/>
  <c r="Z165" i="2" s="1"/>
  <c r="AE182" i="2"/>
  <c r="Z182" i="2" s="1"/>
  <c r="AE178" i="2"/>
  <c r="Z178" i="2" s="1"/>
  <c r="AH159" i="2"/>
  <c r="AH157" i="2"/>
  <c r="AH155" i="2"/>
  <c r="AH153" i="2"/>
  <c r="AH151" i="2"/>
  <c r="AH149" i="2"/>
  <c r="AH147" i="2"/>
  <c r="AH145" i="2"/>
  <c r="AH143" i="2"/>
  <c r="AH141" i="2"/>
  <c r="AH160" i="2"/>
  <c r="AH158" i="2"/>
  <c r="AH156" i="2"/>
  <c r="AH154" i="2"/>
  <c r="AH152" i="2"/>
  <c r="AH150" i="2"/>
  <c r="AH148" i="2"/>
  <c r="AH146" i="2"/>
  <c r="AH144" i="2"/>
  <c r="AH142" i="2"/>
  <c r="AB244" i="2"/>
  <c r="Q267" i="2"/>
  <c r="R65" i="23"/>
  <c r="S64" i="23" s="1"/>
  <c r="P355" i="2"/>
  <c r="E378" i="2"/>
  <c r="V260" i="2"/>
  <c r="AD199" i="2"/>
  <c r="AA199" i="2" s="1"/>
  <c r="AB236" i="2"/>
  <c r="Q259" i="2"/>
  <c r="P354" i="2"/>
  <c r="E377" i="2"/>
  <c r="AB234" i="2"/>
  <c r="Q257" i="2"/>
  <c r="P360" i="2"/>
  <c r="E383" i="2"/>
  <c r="AC216" i="2"/>
  <c r="AB237" i="2"/>
  <c r="Q260" i="2"/>
  <c r="AE170" i="2"/>
  <c r="Z170" i="2" s="1"/>
  <c r="P352" i="2"/>
  <c r="E375" i="2"/>
  <c r="AC227" i="2"/>
  <c r="AE168" i="2"/>
  <c r="Z168" i="2" s="1"/>
  <c r="AC218" i="2"/>
  <c r="AN123" i="2"/>
  <c r="AM123" i="2"/>
  <c r="AL123" i="2"/>
  <c r="AK123" i="2"/>
  <c r="AJ123" i="2"/>
  <c r="AQ123" i="2"/>
  <c r="AI123" i="2"/>
  <c r="AP123" i="2"/>
  <c r="AO123" i="2"/>
  <c r="AJ118" i="2"/>
  <c r="AQ118" i="2"/>
  <c r="AI118" i="2"/>
  <c r="AP118" i="2"/>
  <c r="AN118" i="2"/>
  <c r="AM118" i="2"/>
  <c r="AL118" i="2"/>
  <c r="AO118" i="2"/>
  <c r="AK118" i="2"/>
  <c r="AJ134" i="2"/>
  <c r="AQ134" i="2"/>
  <c r="AI134" i="2"/>
  <c r="AP134" i="2"/>
  <c r="AO134" i="2"/>
  <c r="AN134" i="2"/>
  <c r="AM134" i="2"/>
  <c r="AL134" i="2"/>
  <c r="AK134" i="2"/>
  <c r="X311" i="2"/>
  <c r="X305" i="2"/>
  <c r="U305" i="2"/>
  <c r="N305" i="2"/>
  <c r="Y305" i="2" s="1"/>
  <c r="P364" i="2"/>
  <c r="E387" i="2"/>
  <c r="AC213" i="2"/>
  <c r="P359" i="2"/>
  <c r="E382" i="2"/>
  <c r="AC211" i="2"/>
  <c r="P356" i="2"/>
  <c r="E379" i="2"/>
  <c r="AB251" i="2"/>
  <c r="Q274" i="2"/>
  <c r="AB240" i="2"/>
  <c r="Q263" i="2"/>
  <c r="AC214" i="2"/>
  <c r="AD201" i="2"/>
  <c r="AA201" i="2" s="1"/>
  <c r="AB247" i="2"/>
  <c r="Q270" i="2"/>
  <c r="AN125" i="2"/>
  <c r="AM125" i="2"/>
  <c r="AL125" i="2"/>
  <c r="AK125" i="2"/>
  <c r="AJ125" i="2"/>
  <c r="AQ125" i="2"/>
  <c r="AI125" i="2"/>
  <c r="AP125" i="2"/>
  <c r="AO125" i="2"/>
  <c r="AJ120" i="2"/>
  <c r="AQ120" i="2"/>
  <c r="AI120" i="2"/>
  <c r="AP120" i="2"/>
  <c r="AN120" i="2"/>
  <c r="AM120" i="2"/>
  <c r="AL120" i="2"/>
  <c r="AO120" i="2"/>
  <c r="AK120" i="2"/>
  <c r="AJ136" i="2"/>
  <c r="AQ136" i="2"/>
  <c r="AI136" i="2"/>
  <c r="AP136" i="2"/>
  <c r="AO136" i="2"/>
  <c r="AN136" i="2"/>
  <c r="AM136" i="2"/>
  <c r="AL136" i="2"/>
  <c r="AK136" i="2"/>
  <c r="U317" i="2"/>
  <c r="T303" i="2"/>
  <c r="U310" i="2"/>
  <c r="S314" i="2"/>
  <c r="U309" i="2"/>
  <c r="X304" i="2"/>
  <c r="X321" i="2"/>
  <c r="N304" i="2"/>
  <c r="Y304" i="2" s="1"/>
  <c r="N314" i="2"/>
  <c r="Y314" i="2" s="1"/>
  <c r="AB242" i="2"/>
  <c r="Q265" i="2"/>
  <c r="P361" i="2"/>
  <c r="E384" i="2"/>
  <c r="P362" i="2"/>
  <c r="E385" i="2"/>
  <c r="AC219" i="2"/>
  <c r="S47" i="23"/>
  <c r="T46" i="23" s="1"/>
  <c r="AB238" i="2"/>
  <c r="Q261" i="2"/>
  <c r="P351" i="2"/>
  <c r="E374" i="2"/>
  <c r="AC228" i="2"/>
  <c r="AC217" i="2"/>
  <c r="AD202" i="2"/>
  <c r="AA202" i="2" s="1"/>
  <c r="V273" i="2"/>
  <c r="V261" i="2"/>
  <c r="AC224" i="2"/>
  <c r="R38" i="23"/>
  <c r="S37" i="23" s="1"/>
  <c r="AD200" i="2"/>
  <c r="AA200" i="2" s="1"/>
  <c r="AN127" i="2"/>
  <c r="AM127" i="2"/>
  <c r="AL127" i="2"/>
  <c r="AK127" i="2"/>
  <c r="AJ127" i="2"/>
  <c r="AQ127" i="2"/>
  <c r="AI127" i="2"/>
  <c r="AP127" i="2"/>
  <c r="AO127" i="2"/>
  <c r="AJ122" i="2"/>
  <c r="AQ122" i="2"/>
  <c r="AI122" i="2"/>
  <c r="AP122" i="2"/>
  <c r="AO122" i="2"/>
  <c r="AN122" i="2"/>
  <c r="AM122" i="2"/>
  <c r="AL122" i="2"/>
  <c r="AK122" i="2"/>
  <c r="S304" i="2"/>
  <c r="U302" i="2"/>
  <c r="S312" i="2"/>
  <c r="AB246" i="2"/>
  <c r="Q269" i="2"/>
  <c r="Q66" i="23"/>
  <c r="V274" i="2"/>
  <c r="AC215" i="2"/>
  <c r="AE180" i="2"/>
  <c r="Z180" i="2" s="1"/>
  <c r="P366" i="2"/>
  <c r="E389" i="2"/>
  <c r="AD187" i="2"/>
  <c r="AA187" i="2" s="1"/>
  <c r="AE171" i="2"/>
  <c r="Z171" i="2" s="1"/>
  <c r="AE176" i="2"/>
  <c r="Z176" i="2" s="1"/>
  <c r="AE166" i="2"/>
  <c r="Z166" i="2" s="1"/>
  <c r="P353" i="2"/>
  <c r="E376" i="2"/>
  <c r="R31" i="23"/>
  <c r="V264" i="2"/>
  <c r="S260" i="2"/>
  <c r="V258" i="2"/>
  <c r="P367" i="2"/>
  <c r="E390" i="2"/>
  <c r="AN129" i="2"/>
  <c r="AM129" i="2"/>
  <c r="AL129" i="2"/>
  <c r="AK129" i="2"/>
  <c r="AJ129" i="2"/>
  <c r="AQ129" i="2"/>
  <c r="AI129" i="2"/>
  <c r="AP129" i="2"/>
  <c r="AO129" i="2"/>
  <c r="AJ124" i="2"/>
  <c r="AQ124" i="2"/>
  <c r="AI124" i="2"/>
  <c r="AP124" i="2"/>
  <c r="AO124" i="2"/>
  <c r="AN124" i="2"/>
  <c r="AM124" i="2"/>
  <c r="AL124" i="2"/>
  <c r="AK124" i="2"/>
  <c r="U303" i="2"/>
  <c r="T304" i="2"/>
  <c r="X317" i="2"/>
  <c r="X313" i="2"/>
  <c r="S318" i="2"/>
  <c r="T312" i="2"/>
  <c r="N311" i="2"/>
  <c r="Y311" i="2" s="1"/>
  <c r="U313" i="2"/>
  <c r="N318" i="2"/>
  <c r="Y318" i="2" s="1"/>
  <c r="N320" i="2"/>
  <c r="Y320" i="2" s="1"/>
  <c r="S320" i="2"/>
  <c r="N302" i="2"/>
  <c r="Y302" i="2" s="1"/>
  <c r="AB252" i="2"/>
  <c r="Q275" i="2"/>
  <c r="S257" i="2"/>
  <c r="S30" i="23"/>
  <c r="T29" i="23" s="1"/>
  <c r="S273" i="2"/>
  <c r="AE179" i="2"/>
  <c r="Z179" i="2" s="1"/>
  <c r="AN131" i="2"/>
  <c r="AM131" i="2"/>
  <c r="AL131" i="2"/>
  <c r="AK131" i="2"/>
  <c r="AJ131" i="2"/>
  <c r="AQ131" i="2"/>
  <c r="AI131" i="2"/>
  <c r="AP131" i="2"/>
  <c r="AO131" i="2"/>
  <c r="AJ126" i="2"/>
  <c r="AQ126" i="2"/>
  <c r="AI126" i="2"/>
  <c r="AP126" i="2"/>
  <c r="AO126" i="2"/>
  <c r="AN126" i="2"/>
  <c r="AM126" i="2"/>
  <c r="AL126" i="2"/>
  <c r="AK126" i="2"/>
  <c r="S308" i="2"/>
  <c r="U314" i="2"/>
  <c r="T318" i="2"/>
  <c r="N317" i="2"/>
  <c r="Y317" i="2" s="1"/>
  <c r="T320" i="2"/>
  <c r="AB245" i="2"/>
  <c r="Q268" i="2"/>
  <c r="V259" i="2"/>
  <c r="AC229" i="2"/>
  <c r="S56" i="23"/>
  <c r="T55" i="23" s="1"/>
  <c r="P358" i="2"/>
  <c r="E381" i="2"/>
  <c r="AD204" i="2"/>
  <c r="AA204" i="2" s="1"/>
  <c r="AB235" i="2"/>
  <c r="Q258" i="2"/>
  <c r="N20" i="20"/>
  <c r="L21" i="20"/>
  <c r="AB248" i="2"/>
  <c r="Q271" i="2"/>
  <c r="AB249" i="2"/>
  <c r="Q272" i="2"/>
  <c r="AB243" i="2"/>
  <c r="Q266" i="2"/>
  <c r="P365" i="2"/>
  <c r="E388" i="2"/>
  <c r="V262" i="2"/>
  <c r="AN133" i="2"/>
  <c r="AM133" i="2"/>
  <c r="AL133" i="2"/>
  <c r="AK133" i="2"/>
  <c r="AJ133" i="2"/>
  <c r="AQ133" i="2"/>
  <c r="AI133" i="2"/>
  <c r="AP133" i="2"/>
  <c r="AO133" i="2"/>
  <c r="AJ128" i="2"/>
  <c r="AQ128" i="2"/>
  <c r="AI128" i="2"/>
  <c r="AP128" i="2"/>
  <c r="AO128" i="2"/>
  <c r="AN128" i="2"/>
  <c r="AM128" i="2"/>
  <c r="AL128" i="2"/>
  <c r="AK128" i="2"/>
  <c r="T308" i="2"/>
  <c r="U319" i="2"/>
  <c r="S315" i="2"/>
  <c r="U312" i="2"/>
  <c r="U306" i="2"/>
  <c r="X306" i="2"/>
  <c r="N312" i="2"/>
  <c r="Y312" i="2" s="1"/>
  <c r="AC223" i="2"/>
  <c r="V270" i="2"/>
  <c r="S259" i="2"/>
  <c r="V257" i="2"/>
  <c r="AC221" i="2"/>
  <c r="V256" i="2"/>
  <c r="AC222" i="2"/>
  <c r="P350" i="2"/>
  <c r="E373" i="2"/>
  <c r="V272" i="2"/>
  <c r="AB233" i="2"/>
  <c r="Q256" i="2"/>
  <c r="P348" i="2"/>
  <c r="E371" i="2"/>
  <c r="AC212" i="2"/>
  <c r="V267" i="2"/>
  <c r="AC225" i="2"/>
  <c r="AC226" i="2"/>
  <c r="AC220" i="2"/>
  <c r="V268" i="2"/>
  <c r="S267" i="2"/>
  <c r="P363" i="2"/>
  <c r="E386" i="2"/>
  <c r="AE174" i="2"/>
  <c r="Z174" i="2" s="1"/>
  <c r="AN119" i="2"/>
  <c r="AM119" i="2"/>
  <c r="AL119" i="2"/>
  <c r="AJ119" i="2"/>
  <c r="AQ119" i="2"/>
  <c r="AI119" i="2"/>
  <c r="AP119" i="2"/>
  <c r="AK119" i="2"/>
  <c r="AO119" i="2"/>
  <c r="AN135" i="2"/>
  <c r="AM135" i="2"/>
  <c r="AL135" i="2"/>
  <c r="AK135" i="2"/>
  <c r="AJ135" i="2"/>
  <c r="AQ135" i="2"/>
  <c r="AI135" i="2"/>
  <c r="AP135" i="2"/>
  <c r="AO135" i="2"/>
  <c r="AJ130" i="2"/>
  <c r="AQ130" i="2"/>
  <c r="AI130" i="2"/>
  <c r="AP130" i="2"/>
  <c r="AO130" i="2"/>
  <c r="AN130" i="2"/>
  <c r="AM130" i="2"/>
  <c r="AL130" i="2"/>
  <c r="AK130" i="2"/>
  <c r="S317" i="2"/>
  <c r="X309" i="2"/>
  <c r="S310" i="2"/>
  <c r="S321" i="2"/>
  <c r="U316" i="2"/>
  <c r="Y319" i="2"/>
  <c r="S309" i="2"/>
  <c r="T311" i="2"/>
  <c r="U318" i="2"/>
  <c r="N316" i="2"/>
  <c r="Y316" i="2" s="1"/>
  <c r="N308" i="2"/>
  <c r="Y308" i="2" s="1"/>
  <c r="U320" i="2"/>
  <c r="U307" i="2"/>
  <c r="P357" i="2"/>
  <c r="E380" i="2"/>
  <c r="V266" i="2"/>
  <c r="AE172" i="2"/>
  <c r="Z172" i="2" s="1"/>
  <c r="AB239" i="2"/>
  <c r="Q262" i="2"/>
  <c r="AC210" i="2"/>
  <c r="V263" i="2"/>
  <c r="AE181" i="2"/>
  <c r="Z181" i="2" s="1"/>
  <c r="S270" i="2"/>
  <c r="AB250" i="2"/>
  <c r="Q273" i="2"/>
  <c r="V275" i="2"/>
  <c r="P349" i="2"/>
  <c r="E372" i="2"/>
  <c r="V269" i="2"/>
  <c r="V265" i="2"/>
  <c r="V271" i="2"/>
  <c r="AB241" i="2"/>
  <c r="Q264" i="2"/>
  <c r="AN121" i="2"/>
  <c r="AM121" i="2"/>
  <c r="AL121" i="2"/>
  <c r="AJ121" i="2"/>
  <c r="AQ121" i="2"/>
  <c r="AI121" i="2"/>
  <c r="AP121" i="2"/>
  <c r="AO121" i="2"/>
  <c r="AK121" i="2"/>
  <c r="AN137" i="2"/>
  <c r="AM137" i="2"/>
  <c r="AL137" i="2"/>
  <c r="AK137" i="2"/>
  <c r="AJ137" i="2"/>
  <c r="AQ137" i="2"/>
  <c r="AI137" i="2"/>
  <c r="AP137" i="2"/>
  <c r="AO137" i="2"/>
  <c r="AJ132" i="2"/>
  <c r="AQ132" i="2"/>
  <c r="AI132" i="2"/>
  <c r="AP132" i="2"/>
  <c r="AO132" i="2"/>
  <c r="AN132" i="2"/>
  <c r="AM132" i="2"/>
  <c r="AL132" i="2"/>
  <c r="AK132" i="2"/>
  <c r="U308" i="2"/>
  <c r="T310" i="2"/>
  <c r="T321" i="2"/>
  <c r="T309" i="2"/>
  <c r="S302" i="2"/>
  <c r="X319" i="2"/>
  <c r="N315" i="2"/>
  <c r="Y315" i="2" s="1"/>
  <c r="N310" i="2"/>
  <c r="Y310" i="2" s="1"/>
  <c r="O26" i="11"/>
  <c r="I78" i="11"/>
  <c r="M60" i="11"/>
  <c r="Q67" i="23"/>
  <c r="M7" i="11"/>
  <c r="I72" i="11"/>
  <c r="K363" i="2"/>
  <c r="F360" i="2"/>
  <c r="I70" i="11"/>
  <c r="M62" i="11"/>
  <c r="G358" i="2"/>
  <c r="M55" i="11"/>
  <c r="O42" i="11"/>
  <c r="P29" i="11"/>
  <c r="F358" i="2"/>
  <c r="G363" i="2"/>
  <c r="M28" i="11"/>
  <c r="G359" i="2"/>
  <c r="L348" i="2"/>
  <c r="I73" i="11"/>
  <c r="L366" i="2"/>
  <c r="O36" i="11"/>
  <c r="L360" i="2"/>
  <c r="G350" i="2"/>
  <c r="M65" i="11"/>
  <c r="M41" i="11"/>
  <c r="K361" i="2"/>
  <c r="I82" i="11"/>
  <c r="I76" i="11"/>
  <c r="M15" i="11"/>
  <c r="M47" i="11"/>
  <c r="M9" i="11"/>
  <c r="Q68" i="23"/>
  <c r="G362" i="2"/>
  <c r="M59" i="11"/>
  <c r="K356" i="2"/>
  <c r="K365" i="2"/>
  <c r="M35" i="11"/>
  <c r="M54" i="11"/>
  <c r="K364" i="2"/>
  <c r="G351" i="2"/>
  <c r="G349" i="2"/>
  <c r="M48" i="11"/>
  <c r="I81" i="11"/>
  <c r="L361" i="2"/>
  <c r="O32" i="11"/>
  <c r="M61" i="11"/>
  <c r="G366" i="2"/>
  <c r="G357" i="2"/>
  <c r="F348" i="2"/>
  <c r="O39" i="11"/>
  <c r="K366" i="2"/>
  <c r="F350" i="2"/>
  <c r="F353" i="2"/>
  <c r="I69" i="11"/>
  <c r="Q69" i="23"/>
  <c r="F366" i="2"/>
  <c r="L355" i="2"/>
  <c r="M8" i="11"/>
  <c r="L352" i="2"/>
  <c r="G353" i="2"/>
  <c r="K358" i="2"/>
  <c r="F363" i="2"/>
  <c r="L362" i="2"/>
  <c r="M63" i="11"/>
  <c r="K362" i="2"/>
  <c r="M3" i="11"/>
  <c r="M50" i="11"/>
  <c r="M25" i="11"/>
  <c r="O34" i="11"/>
  <c r="F367" i="2"/>
  <c r="K359" i="2"/>
  <c r="M53" i="11"/>
  <c r="I80" i="11"/>
  <c r="I79" i="11"/>
  <c r="L354" i="2"/>
  <c r="M52" i="11"/>
  <c r="O33" i="11"/>
  <c r="L357" i="2"/>
  <c r="K357" i="2"/>
  <c r="I74" i="11"/>
  <c r="K351" i="2"/>
  <c r="I87" i="11"/>
  <c r="F359" i="2"/>
  <c r="O30" i="11"/>
  <c r="K350" i="2"/>
  <c r="M21" i="11"/>
  <c r="G356" i="2"/>
  <c r="K367" i="2"/>
  <c r="M64" i="11"/>
  <c r="M57" i="11"/>
  <c r="L358" i="2"/>
  <c r="I71" i="11"/>
  <c r="K355" i="2"/>
  <c r="G364" i="2"/>
  <c r="O31" i="11"/>
  <c r="M56" i="11"/>
  <c r="F362" i="2"/>
  <c r="F354" i="2"/>
  <c r="G360" i="2"/>
  <c r="I86" i="11"/>
  <c r="L353" i="2"/>
  <c r="K354" i="2"/>
  <c r="I85" i="11"/>
  <c r="M58" i="11"/>
  <c r="M13" i="11"/>
  <c r="M12" i="11"/>
  <c r="M5" i="11"/>
  <c r="F356" i="2"/>
  <c r="G355" i="2"/>
  <c r="G348" i="2"/>
  <c r="O24" i="11"/>
  <c r="L356" i="2"/>
  <c r="M14" i="11"/>
  <c r="Q70" i="23"/>
  <c r="F357" i="2"/>
  <c r="F361" i="2"/>
  <c r="O43" i="11"/>
  <c r="I75" i="11"/>
  <c r="G361" i="2"/>
  <c r="L365" i="2"/>
  <c r="M17" i="11"/>
  <c r="K360" i="2"/>
  <c r="M10" i="11"/>
  <c r="K352" i="2"/>
  <c r="L351" i="2"/>
  <c r="L350" i="2"/>
  <c r="L359" i="2"/>
  <c r="L367" i="2"/>
  <c r="F365" i="2"/>
  <c r="M27" i="11"/>
  <c r="L349" i="2"/>
  <c r="M49" i="11"/>
  <c r="G365" i="2"/>
  <c r="K349" i="2"/>
  <c r="M2" i="11"/>
  <c r="G352" i="2"/>
  <c r="M38" i="11"/>
  <c r="F364" i="2"/>
  <c r="G354" i="2"/>
  <c r="I84" i="11"/>
  <c r="I83" i="11"/>
  <c r="M16" i="11"/>
  <c r="O37" i="11"/>
  <c r="M19" i="11"/>
  <c r="M46" i="11"/>
  <c r="M6" i="11"/>
  <c r="M4" i="11"/>
  <c r="F352" i="2"/>
  <c r="M18" i="11"/>
  <c r="M11" i="11"/>
  <c r="F351" i="2"/>
  <c r="M20" i="11"/>
  <c r="I77" i="11"/>
  <c r="K348" i="2"/>
  <c r="M51" i="11"/>
  <c r="L363" i="2"/>
  <c r="O40" i="11"/>
  <c r="F355" i="2"/>
  <c r="L364" i="2"/>
  <c r="K353" i="2"/>
  <c r="F349" i="2"/>
  <c r="G367" i="2"/>
  <c r="U327" i="2" l="1"/>
  <c r="S334" i="2"/>
  <c r="T338" i="2"/>
  <c r="Y336" i="2"/>
  <c r="Y344" i="2"/>
  <c r="AH166" i="2"/>
  <c r="AM166" i="2" s="1"/>
  <c r="AE188" i="2"/>
  <c r="Z188" i="2" s="1"/>
  <c r="N330" i="2"/>
  <c r="Y330" i="2" s="1"/>
  <c r="N339" i="2"/>
  <c r="Y339" i="2" s="1"/>
  <c r="Y332" i="2"/>
  <c r="N343" i="2"/>
  <c r="Y343" i="2" s="1"/>
  <c r="N331" i="2"/>
  <c r="Y331" i="2" s="1"/>
  <c r="N325" i="2"/>
  <c r="Y325" i="2" s="1"/>
  <c r="AD217" i="2"/>
  <c r="AA217" i="2" s="1"/>
  <c r="AD212" i="2"/>
  <c r="AA212" i="2" s="1"/>
  <c r="AD229" i="2"/>
  <c r="AA229" i="2" s="1"/>
  <c r="AD219" i="2"/>
  <c r="AA219" i="2" s="1"/>
  <c r="AD221" i="2"/>
  <c r="AA221" i="2" s="1"/>
  <c r="AD218" i="2"/>
  <c r="AA218" i="2" s="1"/>
  <c r="AD211" i="2"/>
  <c r="AA211" i="2" s="1"/>
  <c r="AD215" i="2"/>
  <c r="AA215" i="2" s="1"/>
  <c r="AD214" i="2"/>
  <c r="AA214" i="2" s="1"/>
  <c r="N326" i="2"/>
  <c r="Y326" i="2" s="1"/>
  <c r="AD213" i="2"/>
  <c r="AA213" i="2" s="1"/>
  <c r="AD226" i="2"/>
  <c r="AA226" i="2" s="1"/>
  <c r="M357" i="2"/>
  <c r="N357" i="2" s="1"/>
  <c r="H348" i="2"/>
  <c r="J348" i="2"/>
  <c r="R348" i="2"/>
  <c r="I348" i="2"/>
  <c r="T348" i="2" s="1"/>
  <c r="H350" i="2"/>
  <c r="J350" i="2"/>
  <c r="I350" i="2"/>
  <c r="R350" i="2"/>
  <c r="J365" i="2"/>
  <c r="R365" i="2"/>
  <c r="I365" i="2"/>
  <c r="T365" i="2" s="1"/>
  <c r="H365" i="2"/>
  <c r="M358" i="2"/>
  <c r="X358" i="2" s="1"/>
  <c r="J361" i="2"/>
  <c r="U361" i="2" s="1"/>
  <c r="R361" i="2"/>
  <c r="I361" i="2"/>
  <c r="H361" i="2"/>
  <c r="M364" i="2"/>
  <c r="X364" i="2" s="1"/>
  <c r="W355" i="2"/>
  <c r="M363" i="2"/>
  <c r="N363" i="2" s="1"/>
  <c r="M350" i="2"/>
  <c r="N350" i="2" s="1"/>
  <c r="W358" i="2"/>
  <c r="M353" i="2"/>
  <c r="X353" i="2" s="1"/>
  <c r="H362" i="2"/>
  <c r="J362" i="2"/>
  <c r="R362" i="2"/>
  <c r="I362" i="2"/>
  <c r="T362" i="2" s="1"/>
  <c r="H360" i="2"/>
  <c r="J360" i="2"/>
  <c r="R360" i="2"/>
  <c r="I360" i="2"/>
  <c r="T360" i="2" s="1"/>
  <c r="M348" i="2"/>
  <c r="X348" i="2" s="1"/>
  <c r="J353" i="2"/>
  <c r="R353" i="2"/>
  <c r="I353" i="2"/>
  <c r="T353" i="2" s="1"/>
  <c r="H353" i="2"/>
  <c r="S353" i="2" s="1"/>
  <c r="W351" i="2"/>
  <c r="M362" i="2"/>
  <c r="X362" i="2" s="1"/>
  <c r="M360" i="2"/>
  <c r="X360" i="2" s="1"/>
  <c r="W363" i="2"/>
  <c r="M351" i="2"/>
  <c r="N351" i="2" s="1"/>
  <c r="W360" i="2"/>
  <c r="W354" i="2"/>
  <c r="W350" i="2"/>
  <c r="J357" i="2"/>
  <c r="U357" i="2" s="1"/>
  <c r="R357" i="2"/>
  <c r="I357" i="2"/>
  <c r="H357" i="2"/>
  <c r="S357" i="2" s="1"/>
  <c r="J363" i="2"/>
  <c r="R363" i="2"/>
  <c r="I363" i="2"/>
  <c r="T363" i="2" s="1"/>
  <c r="H363" i="2"/>
  <c r="M367" i="2"/>
  <c r="N367" i="2" s="1"/>
  <c r="H366" i="2"/>
  <c r="J366" i="2"/>
  <c r="I366" i="2"/>
  <c r="R366" i="2"/>
  <c r="J351" i="2"/>
  <c r="R351" i="2"/>
  <c r="I351" i="2"/>
  <c r="T351" i="2" s="1"/>
  <c r="H351" i="2"/>
  <c r="H356" i="2"/>
  <c r="J356" i="2"/>
  <c r="R356" i="2"/>
  <c r="I356" i="2"/>
  <c r="M359" i="2"/>
  <c r="N359" i="2" s="1"/>
  <c r="Y359" i="2" s="1"/>
  <c r="H352" i="2"/>
  <c r="J352" i="2"/>
  <c r="R352" i="2"/>
  <c r="I352" i="2"/>
  <c r="T352" i="2" s="1"/>
  <c r="N360" i="2"/>
  <c r="H354" i="2"/>
  <c r="J354" i="2"/>
  <c r="R354" i="2"/>
  <c r="I354" i="2"/>
  <c r="W349" i="2"/>
  <c r="W357" i="2"/>
  <c r="J367" i="2"/>
  <c r="U367" i="2" s="1"/>
  <c r="R367" i="2"/>
  <c r="I367" i="2"/>
  <c r="H367" i="2"/>
  <c r="M366" i="2"/>
  <c r="X366" i="2" s="1"/>
  <c r="W361" i="2"/>
  <c r="W356" i="2"/>
  <c r="J359" i="2"/>
  <c r="R359" i="2"/>
  <c r="I359" i="2"/>
  <c r="T359" i="2" s="1"/>
  <c r="H359" i="2"/>
  <c r="W364" i="2"/>
  <c r="M352" i="2"/>
  <c r="M354" i="2"/>
  <c r="X354" i="2" s="1"/>
  <c r="W365" i="2"/>
  <c r="M356" i="2"/>
  <c r="X356" i="2" s="1"/>
  <c r="W359" i="2"/>
  <c r="H364" i="2"/>
  <c r="J364" i="2"/>
  <c r="R364" i="2"/>
  <c r="I364" i="2"/>
  <c r="M355" i="2"/>
  <c r="M349" i="2"/>
  <c r="X349" i="2" s="1"/>
  <c r="J349" i="2"/>
  <c r="R349" i="2"/>
  <c r="I349" i="2"/>
  <c r="H349" i="2"/>
  <c r="W348" i="2"/>
  <c r="M365" i="2"/>
  <c r="N365" i="2" s="1"/>
  <c r="H358" i="2"/>
  <c r="J358" i="2"/>
  <c r="R358" i="2"/>
  <c r="I358" i="2"/>
  <c r="W367" i="2"/>
  <c r="W353" i="2"/>
  <c r="W366" i="2"/>
  <c r="W362" i="2"/>
  <c r="M361" i="2"/>
  <c r="X361" i="2" s="1"/>
  <c r="W352" i="2"/>
  <c r="J355" i="2"/>
  <c r="R355" i="2"/>
  <c r="I355" i="2"/>
  <c r="H355" i="2"/>
  <c r="AE204" i="2"/>
  <c r="Z204" i="2" s="1"/>
  <c r="AE202" i="2"/>
  <c r="Z202" i="2" s="1"/>
  <c r="AH180" i="2"/>
  <c r="AH164" i="2"/>
  <c r="AH169" i="2"/>
  <c r="AH178" i="2"/>
  <c r="AH183" i="2"/>
  <c r="AH167" i="2"/>
  <c r="AH176" i="2"/>
  <c r="AH181" i="2"/>
  <c r="AH165" i="2"/>
  <c r="AH174" i="2"/>
  <c r="AH179" i="2"/>
  <c r="AH172" i="2"/>
  <c r="AH177" i="2"/>
  <c r="AH170" i="2"/>
  <c r="AH175" i="2"/>
  <c r="AH168" i="2"/>
  <c r="AH173" i="2"/>
  <c r="AH182" i="2"/>
  <c r="AH171" i="2"/>
  <c r="AE200" i="2"/>
  <c r="Z200" i="2" s="1"/>
  <c r="AE201" i="2"/>
  <c r="Z201" i="2" s="1"/>
  <c r="AB264" i="2"/>
  <c r="Q287" i="2"/>
  <c r="S290" i="2"/>
  <c r="AD222" i="2"/>
  <c r="AA222" i="2" s="1"/>
  <c r="AB271" i="2"/>
  <c r="Q294" i="2"/>
  <c r="S31" i="23"/>
  <c r="P390" i="2"/>
  <c r="E413" i="2"/>
  <c r="P389" i="2"/>
  <c r="E412" i="2"/>
  <c r="V297" i="2"/>
  <c r="AD224" i="2"/>
  <c r="AA224" i="2" s="1"/>
  <c r="AB261" i="2"/>
  <c r="Q284" i="2"/>
  <c r="AC240" i="2"/>
  <c r="P382" i="2"/>
  <c r="E405" i="2"/>
  <c r="AN166" i="2"/>
  <c r="AL166" i="2"/>
  <c r="AQ166" i="2"/>
  <c r="P375" i="2"/>
  <c r="E398" i="2"/>
  <c r="AD216" i="2"/>
  <c r="AA216" i="2" s="1"/>
  <c r="AB257" i="2"/>
  <c r="Q280" i="2"/>
  <c r="AB259" i="2"/>
  <c r="Q282" i="2"/>
  <c r="AE189" i="2"/>
  <c r="Z189" i="2" s="1"/>
  <c r="AM150" i="2"/>
  <c r="AL150" i="2"/>
  <c r="AK150" i="2"/>
  <c r="AJ150" i="2"/>
  <c r="AQ150" i="2"/>
  <c r="AI150" i="2"/>
  <c r="AP150" i="2"/>
  <c r="AO150" i="2"/>
  <c r="AN150" i="2"/>
  <c r="AQ145" i="2"/>
  <c r="AI145" i="2"/>
  <c r="AP145" i="2"/>
  <c r="AO145" i="2"/>
  <c r="AN145" i="2"/>
  <c r="AM145" i="2"/>
  <c r="AL145" i="2"/>
  <c r="AK145" i="2"/>
  <c r="AJ145" i="2"/>
  <c r="U339" i="2"/>
  <c r="N337" i="2"/>
  <c r="Y337" i="2" s="1"/>
  <c r="S340" i="2"/>
  <c r="S332" i="2"/>
  <c r="V288" i="2"/>
  <c r="AC241" i="2"/>
  <c r="P372" i="2"/>
  <c r="E395" i="2"/>
  <c r="V286" i="2"/>
  <c r="V289" i="2"/>
  <c r="V291" i="2"/>
  <c r="V279" i="2"/>
  <c r="AC248" i="2"/>
  <c r="S280" i="2"/>
  <c r="V284" i="2"/>
  <c r="AD228" i="2"/>
  <c r="AA228" i="2" s="1"/>
  <c r="AC238" i="2"/>
  <c r="P384" i="2"/>
  <c r="E407" i="2"/>
  <c r="AB270" i="2"/>
  <c r="Q293" i="2"/>
  <c r="AB274" i="2"/>
  <c r="Q297" i="2"/>
  <c r="P387" i="2"/>
  <c r="E410" i="2"/>
  <c r="AC234" i="2"/>
  <c r="AC236" i="2"/>
  <c r="P378" i="2"/>
  <c r="E401" i="2"/>
  <c r="AE198" i="2"/>
  <c r="Z198" i="2" s="1"/>
  <c r="AM152" i="2"/>
  <c r="AL152" i="2"/>
  <c r="AK152" i="2"/>
  <c r="AJ152" i="2"/>
  <c r="AQ152" i="2"/>
  <c r="AI152" i="2"/>
  <c r="AP152" i="2"/>
  <c r="AO152" i="2"/>
  <c r="AN152" i="2"/>
  <c r="AQ147" i="2"/>
  <c r="AI147" i="2"/>
  <c r="AP147" i="2"/>
  <c r="AO147" i="2"/>
  <c r="AN147" i="2"/>
  <c r="AM147" i="2"/>
  <c r="AL147" i="2"/>
  <c r="AK147" i="2"/>
  <c r="AJ147" i="2"/>
  <c r="AE191" i="2"/>
  <c r="Z191" i="2" s="1"/>
  <c r="N335" i="2"/>
  <c r="Y335" i="2" s="1"/>
  <c r="U328" i="2"/>
  <c r="T332" i="2"/>
  <c r="AD225" i="2"/>
  <c r="AA225" i="2" s="1"/>
  <c r="AD223" i="2"/>
  <c r="AA223" i="2" s="1"/>
  <c r="P388" i="2"/>
  <c r="E411" i="2"/>
  <c r="N21" i="20"/>
  <c r="L22" i="20"/>
  <c r="V282" i="2"/>
  <c r="AB275" i="2"/>
  <c r="Q298" i="2"/>
  <c r="AE203" i="2"/>
  <c r="Z203" i="2" s="1"/>
  <c r="AE205" i="2"/>
  <c r="Z205" i="2" s="1"/>
  <c r="AB269" i="2"/>
  <c r="Q292" i="2"/>
  <c r="V296" i="2"/>
  <c r="T47" i="23"/>
  <c r="U46" i="23" s="1"/>
  <c r="AC247" i="2"/>
  <c r="AC251" i="2"/>
  <c r="AD227" i="2"/>
  <c r="AA227" i="2" s="1"/>
  <c r="AE199" i="2"/>
  <c r="Z199" i="2" s="1"/>
  <c r="AE194" i="2"/>
  <c r="Z194" i="2" s="1"/>
  <c r="AM154" i="2"/>
  <c r="AL154" i="2"/>
  <c r="AK154" i="2"/>
  <c r="AJ154" i="2"/>
  <c r="AQ154" i="2"/>
  <c r="AI154" i="2"/>
  <c r="AP154" i="2"/>
  <c r="AO154" i="2"/>
  <c r="AN154" i="2"/>
  <c r="AQ149" i="2"/>
  <c r="AI149" i="2"/>
  <c r="AP149" i="2"/>
  <c r="AO149" i="2"/>
  <c r="AN149" i="2"/>
  <c r="AM149" i="2"/>
  <c r="AL149" i="2"/>
  <c r="AK149" i="2"/>
  <c r="AJ149" i="2"/>
  <c r="X328" i="2"/>
  <c r="T334" i="2"/>
  <c r="T326" i="2"/>
  <c r="U333" i="2"/>
  <c r="X344" i="2"/>
  <c r="U343" i="2"/>
  <c r="N341" i="2"/>
  <c r="Y341" i="2" s="1"/>
  <c r="AB268" i="2"/>
  <c r="Q291" i="2"/>
  <c r="AC252" i="2"/>
  <c r="V281" i="2"/>
  <c r="P376" i="2"/>
  <c r="E399" i="2"/>
  <c r="AE187" i="2"/>
  <c r="Z187" i="2" s="1"/>
  <c r="AC246" i="2"/>
  <c r="S48" i="23"/>
  <c r="P385" i="2"/>
  <c r="E408" i="2"/>
  <c r="AB265" i="2"/>
  <c r="Q288" i="2"/>
  <c r="AE197" i="2"/>
  <c r="Z197" i="2" s="1"/>
  <c r="AE192" i="2"/>
  <c r="Z192" i="2" s="1"/>
  <c r="R66" i="23"/>
  <c r="AM156" i="2"/>
  <c r="AL156" i="2"/>
  <c r="AK156" i="2"/>
  <c r="AJ156" i="2"/>
  <c r="AQ156" i="2"/>
  <c r="AI156" i="2"/>
  <c r="AP156" i="2"/>
  <c r="AO156" i="2"/>
  <c r="AN156" i="2"/>
  <c r="AQ151" i="2"/>
  <c r="AI151" i="2"/>
  <c r="AP151" i="2"/>
  <c r="AO151" i="2"/>
  <c r="AN151" i="2"/>
  <c r="AM151" i="2"/>
  <c r="AL151" i="2"/>
  <c r="AK151" i="2"/>
  <c r="AJ151" i="2"/>
  <c r="U336" i="2"/>
  <c r="X329" i="2"/>
  <c r="S333" i="2"/>
  <c r="U341" i="2"/>
  <c r="U340" i="2"/>
  <c r="X342" i="2"/>
  <c r="U325" i="2"/>
  <c r="S343" i="2"/>
  <c r="U332" i="2"/>
  <c r="V290" i="2"/>
  <c r="P371" i="2"/>
  <c r="E394" i="2"/>
  <c r="P381" i="2"/>
  <c r="E404" i="2"/>
  <c r="V292" i="2"/>
  <c r="AB273" i="2"/>
  <c r="Q296" i="2"/>
  <c r="AD210" i="2"/>
  <c r="AA210" i="2" s="1"/>
  <c r="AD220" i="2"/>
  <c r="AA220" i="2" s="1"/>
  <c r="P373" i="2"/>
  <c r="E396" i="2"/>
  <c r="AB266" i="2"/>
  <c r="Q289" i="2"/>
  <c r="AB258" i="2"/>
  <c r="Q281" i="2"/>
  <c r="AC245" i="2"/>
  <c r="S283" i="2"/>
  <c r="R39" i="23"/>
  <c r="AC242" i="2"/>
  <c r="AE196" i="2"/>
  <c r="Z196" i="2" s="1"/>
  <c r="AB260" i="2"/>
  <c r="Q283" i="2"/>
  <c r="V283" i="2"/>
  <c r="S66" i="23"/>
  <c r="S65" i="23"/>
  <c r="T64" i="23" s="1"/>
  <c r="AM142" i="2"/>
  <c r="AL142" i="2"/>
  <c r="AK142" i="2"/>
  <c r="AJ142" i="2"/>
  <c r="AQ142" i="2"/>
  <c r="AI142" i="2"/>
  <c r="AP142" i="2"/>
  <c r="AO142" i="2"/>
  <c r="AN142" i="2"/>
  <c r="AM158" i="2"/>
  <c r="AL158" i="2"/>
  <c r="AK158" i="2"/>
  <c r="AJ158" i="2"/>
  <c r="AQ158" i="2"/>
  <c r="AI158" i="2"/>
  <c r="AP158" i="2"/>
  <c r="AO158" i="2"/>
  <c r="AN158" i="2"/>
  <c r="AQ153" i="2"/>
  <c r="AI153" i="2"/>
  <c r="AP153" i="2"/>
  <c r="AO153" i="2"/>
  <c r="AN153" i="2"/>
  <c r="AM153" i="2"/>
  <c r="AL153" i="2"/>
  <c r="AK153" i="2"/>
  <c r="AJ153" i="2"/>
  <c r="S338" i="2"/>
  <c r="U326" i="2"/>
  <c r="T333" i="2"/>
  <c r="S341" i="2"/>
  <c r="U329" i="2"/>
  <c r="S327" i="2"/>
  <c r="S325" i="2"/>
  <c r="S344" i="2"/>
  <c r="U330" i="2"/>
  <c r="T343" i="2"/>
  <c r="N338" i="2"/>
  <c r="Y338" i="2" s="1"/>
  <c r="U331" i="2"/>
  <c r="AC250" i="2"/>
  <c r="AB262" i="2"/>
  <c r="Q285" i="2"/>
  <c r="AB256" i="2"/>
  <c r="Q279" i="2"/>
  <c r="V280" i="2"/>
  <c r="V285" i="2"/>
  <c r="AC243" i="2"/>
  <c r="AC235" i="2"/>
  <c r="T56" i="23"/>
  <c r="U55" i="23" s="1"/>
  <c r="V287" i="2"/>
  <c r="S38" i="23"/>
  <c r="T37" i="23" s="1"/>
  <c r="S39" i="23"/>
  <c r="AC237" i="2"/>
  <c r="P383" i="2"/>
  <c r="E406" i="2"/>
  <c r="AB267" i="2"/>
  <c r="Q290" i="2"/>
  <c r="AM144" i="2"/>
  <c r="AL144" i="2"/>
  <c r="AK144" i="2"/>
  <c r="AJ144" i="2"/>
  <c r="AQ144" i="2"/>
  <c r="AI144" i="2"/>
  <c r="AP144" i="2"/>
  <c r="AO144" i="2"/>
  <c r="AN144" i="2"/>
  <c r="AM160" i="2"/>
  <c r="AL160" i="2"/>
  <c r="AK160" i="2"/>
  <c r="AJ160" i="2"/>
  <c r="AQ160" i="2"/>
  <c r="AI160" i="2"/>
  <c r="AP160" i="2"/>
  <c r="AO160" i="2"/>
  <c r="AN160" i="2"/>
  <c r="AQ155" i="2"/>
  <c r="AI155" i="2"/>
  <c r="AP155" i="2"/>
  <c r="AO155" i="2"/>
  <c r="AN155" i="2"/>
  <c r="AM155" i="2"/>
  <c r="AL155" i="2"/>
  <c r="AK155" i="2"/>
  <c r="AJ155" i="2"/>
  <c r="AE190" i="2"/>
  <c r="Z190" i="2" s="1"/>
  <c r="Y334" i="2"/>
  <c r="U337" i="2"/>
  <c r="X336" i="2"/>
  <c r="X332" i="2"/>
  <c r="T341" i="2"/>
  <c r="U335" i="2"/>
  <c r="T327" i="2"/>
  <c r="X340" i="2"/>
  <c r="T344" i="2"/>
  <c r="S331" i="2"/>
  <c r="V294" i="2"/>
  <c r="V298" i="2"/>
  <c r="AC239" i="2"/>
  <c r="P380" i="2"/>
  <c r="E403" i="2"/>
  <c r="P386" i="2"/>
  <c r="E409" i="2"/>
  <c r="AC233" i="2"/>
  <c r="S282" i="2"/>
  <c r="AB272" i="2"/>
  <c r="Q295" i="2"/>
  <c r="S57" i="23"/>
  <c r="S296" i="2"/>
  <c r="P374" i="2"/>
  <c r="E397" i="2"/>
  <c r="P377" i="2"/>
  <c r="E400" i="2"/>
  <c r="AC244" i="2"/>
  <c r="AM146" i="2"/>
  <c r="AL146" i="2"/>
  <c r="AK146" i="2"/>
  <c r="AJ146" i="2"/>
  <c r="AQ146" i="2"/>
  <c r="AI146" i="2"/>
  <c r="AP146" i="2"/>
  <c r="AO146" i="2"/>
  <c r="AN146" i="2"/>
  <c r="AQ141" i="2"/>
  <c r="AI141" i="2"/>
  <c r="AP141" i="2"/>
  <c r="AO141" i="2"/>
  <c r="AN141" i="2"/>
  <c r="AM141" i="2"/>
  <c r="AL141" i="2"/>
  <c r="AK141" i="2"/>
  <c r="AJ141" i="2"/>
  <c r="AQ157" i="2"/>
  <c r="AI157" i="2"/>
  <c r="AP157" i="2"/>
  <c r="AO157" i="2"/>
  <c r="AN157" i="2"/>
  <c r="AM157" i="2"/>
  <c r="AL157" i="2"/>
  <c r="AK157" i="2"/>
  <c r="AJ157" i="2"/>
  <c r="S337" i="2"/>
  <c r="X327" i="2"/>
  <c r="S335" i="2"/>
  <c r="N328" i="2"/>
  <c r="Y328" i="2" s="1"/>
  <c r="N333" i="2"/>
  <c r="Y333" i="2" s="1"/>
  <c r="T331" i="2"/>
  <c r="S293" i="2"/>
  <c r="V295" i="2"/>
  <c r="V293" i="2"/>
  <c r="AC249" i="2"/>
  <c r="T30" i="23"/>
  <c r="U29" i="23" s="1"/>
  <c r="AB263" i="2"/>
  <c r="Q286" i="2"/>
  <c r="P379" i="2"/>
  <c r="E402" i="2"/>
  <c r="AE195" i="2"/>
  <c r="Z195" i="2" s="1"/>
  <c r="AE206" i="2"/>
  <c r="Z206" i="2" s="1"/>
  <c r="AM148" i="2"/>
  <c r="AL148" i="2"/>
  <c r="AK148" i="2"/>
  <c r="AJ148" i="2"/>
  <c r="AQ148" i="2"/>
  <c r="AI148" i="2"/>
  <c r="AP148" i="2"/>
  <c r="AO148" i="2"/>
  <c r="AN148" i="2"/>
  <c r="AQ143" i="2"/>
  <c r="AI143" i="2"/>
  <c r="AP143" i="2"/>
  <c r="AO143" i="2"/>
  <c r="AN143" i="2"/>
  <c r="AM143" i="2"/>
  <c r="AL143" i="2"/>
  <c r="AK143" i="2"/>
  <c r="AJ143" i="2"/>
  <c r="AQ159" i="2"/>
  <c r="AI159" i="2"/>
  <c r="AP159" i="2"/>
  <c r="AO159" i="2"/>
  <c r="AN159" i="2"/>
  <c r="AM159" i="2"/>
  <c r="AL159" i="2"/>
  <c r="AK159" i="2"/>
  <c r="AJ159" i="2"/>
  <c r="AE193" i="2"/>
  <c r="Z193" i="2" s="1"/>
  <c r="Y327" i="2"/>
  <c r="Y340" i="2"/>
  <c r="Y342" i="2"/>
  <c r="U342" i="2"/>
  <c r="T335" i="2"/>
  <c r="X334" i="2"/>
  <c r="N63" i="11"/>
  <c r="J84" i="11"/>
  <c r="K386" i="2"/>
  <c r="F371" i="2"/>
  <c r="G388" i="2"/>
  <c r="N48" i="11"/>
  <c r="L388" i="2"/>
  <c r="F389" i="2"/>
  <c r="J72" i="11"/>
  <c r="J85" i="11"/>
  <c r="P36" i="11"/>
  <c r="J79" i="11"/>
  <c r="K385" i="2"/>
  <c r="F375" i="2"/>
  <c r="N61" i="11"/>
  <c r="K371" i="2"/>
  <c r="F379" i="2"/>
  <c r="L385" i="2"/>
  <c r="G387" i="2"/>
  <c r="F373" i="2"/>
  <c r="F378" i="2"/>
  <c r="R70" i="23"/>
  <c r="N17" i="11"/>
  <c r="R50" i="23"/>
  <c r="P30" i="11"/>
  <c r="G375" i="2"/>
  <c r="K376" i="2"/>
  <c r="J68" i="11"/>
  <c r="P40" i="11"/>
  <c r="F376" i="2"/>
  <c r="L384" i="2"/>
  <c r="J75" i="11"/>
  <c r="L374" i="2"/>
  <c r="N27" i="11"/>
  <c r="K375" i="2"/>
  <c r="N41" i="11"/>
  <c r="J73" i="11"/>
  <c r="P31" i="11"/>
  <c r="N7" i="11"/>
  <c r="L383" i="2"/>
  <c r="G384" i="2"/>
  <c r="N28" i="11"/>
  <c r="L380" i="2"/>
  <c r="F382" i="2"/>
  <c r="P42" i="11"/>
  <c r="N19" i="11"/>
  <c r="G377" i="2"/>
  <c r="N56" i="11"/>
  <c r="K382" i="2"/>
  <c r="P43" i="11"/>
  <c r="N46" i="11"/>
  <c r="N58" i="11"/>
  <c r="F377" i="2"/>
  <c r="N15" i="11"/>
  <c r="N49" i="11"/>
  <c r="J74" i="11"/>
  <c r="L371" i="2"/>
  <c r="R40" i="23"/>
  <c r="N38" i="11"/>
  <c r="G385" i="2"/>
  <c r="N64" i="11"/>
  <c r="P24" i="11"/>
  <c r="K378" i="2"/>
  <c r="N5" i="11"/>
  <c r="F384" i="2"/>
  <c r="R33" i="23"/>
  <c r="N10" i="11"/>
  <c r="F387" i="2"/>
  <c r="L375" i="2"/>
  <c r="F390" i="2"/>
  <c r="G379" i="2"/>
  <c r="G390" i="2"/>
  <c r="K373" i="2"/>
  <c r="J69" i="11"/>
  <c r="N57" i="11"/>
  <c r="N62" i="11"/>
  <c r="L373" i="2"/>
  <c r="K390" i="2"/>
  <c r="R68" i="23"/>
  <c r="N59" i="11"/>
  <c r="G383" i="2"/>
  <c r="G381" i="2"/>
  <c r="L382" i="2"/>
  <c r="N20" i="11"/>
  <c r="J87" i="11"/>
  <c r="R52" i="23"/>
  <c r="N52" i="11"/>
  <c r="N14" i="11"/>
  <c r="K381" i="2"/>
  <c r="J80" i="11"/>
  <c r="L379" i="2"/>
  <c r="R49" i="23"/>
  <c r="K389" i="2"/>
  <c r="F374" i="2"/>
  <c r="N4" i="11"/>
  <c r="L378" i="2"/>
  <c r="N50" i="11"/>
  <c r="N18" i="11"/>
  <c r="N11" i="11"/>
  <c r="Q29" i="11"/>
  <c r="J83" i="11"/>
  <c r="N51" i="11"/>
  <c r="P33" i="11"/>
  <c r="G386" i="2"/>
  <c r="F383" i="2"/>
  <c r="K383" i="2"/>
  <c r="K377" i="2"/>
  <c r="F372" i="2"/>
  <c r="J82" i="11"/>
  <c r="K374" i="2"/>
  <c r="N12" i="11"/>
  <c r="R32" i="23"/>
  <c r="K388" i="2"/>
  <c r="F381" i="2"/>
  <c r="N2" i="11"/>
  <c r="F385" i="2"/>
  <c r="L377" i="2"/>
  <c r="L381" i="2"/>
  <c r="J86" i="11"/>
  <c r="R69" i="23"/>
  <c r="N35" i="11"/>
  <c r="R61" i="23"/>
  <c r="R41" i="23"/>
  <c r="G374" i="2"/>
  <c r="P34" i="11"/>
  <c r="G372" i="2"/>
  <c r="G380" i="2"/>
  <c r="N65" i="11"/>
  <c r="G376" i="2"/>
  <c r="N9" i="11"/>
  <c r="N55" i="11"/>
  <c r="K380" i="2"/>
  <c r="N60" i="11"/>
  <c r="K372" i="2"/>
  <c r="K387" i="2"/>
  <c r="R35" i="23"/>
  <c r="N8" i="11"/>
  <c r="N54" i="11"/>
  <c r="R43" i="23"/>
  <c r="L376" i="2"/>
  <c r="P37" i="11"/>
  <c r="R34" i="23"/>
  <c r="P39" i="11"/>
  <c r="R60" i="23"/>
  <c r="N47" i="11"/>
  <c r="R67" i="23"/>
  <c r="N21" i="11"/>
  <c r="K384" i="2"/>
  <c r="G371" i="2"/>
  <c r="J77" i="11"/>
  <c r="F388" i="2"/>
  <c r="N6" i="11"/>
  <c r="Q33" i="11"/>
  <c r="N53" i="11"/>
  <c r="N13" i="11"/>
  <c r="R58" i="23"/>
  <c r="L389" i="2"/>
  <c r="N25" i="11"/>
  <c r="L372" i="2"/>
  <c r="J71" i="11"/>
  <c r="L387" i="2"/>
  <c r="J81" i="11"/>
  <c r="F386" i="2"/>
  <c r="L390" i="2"/>
  <c r="K379" i="2"/>
  <c r="G382" i="2"/>
  <c r="R59" i="23"/>
  <c r="F380" i="2"/>
  <c r="P26" i="11"/>
  <c r="N3" i="11"/>
  <c r="R42" i="23"/>
  <c r="J78" i="11"/>
  <c r="N16" i="11"/>
  <c r="G389" i="2"/>
  <c r="J76" i="11"/>
  <c r="R51" i="23"/>
  <c r="G378" i="2"/>
  <c r="L386" i="2"/>
  <c r="P32" i="11"/>
  <c r="G373" i="2"/>
  <c r="J70" i="11"/>
  <c r="U350" i="2" l="1"/>
  <c r="T361" i="2"/>
  <c r="Y367" i="2"/>
  <c r="AO166" i="2"/>
  <c r="AI166" i="2"/>
  <c r="AP166" i="2"/>
  <c r="AJ166" i="2"/>
  <c r="AK166" i="2"/>
  <c r="N358" i="2"/>
  <c r="AD239" i="2"/>
  <c r="AA239" i="2" s="1"/>
  <c r="N366" i="2"/>
  <c r="AD248" i="2"/>
  <c r="AA248" i="2" s="1"/>
  <c r="AD233" i="2"/>
  <c r="AA233" i="2" s="1"/>
  <c r="AE233" i="2" s="1"/>
  <c r="Z233" i="2" s="1"/>
  <c r="AD251" i="2"/>
  <c r="AA251" i="2" s="1"/>
  <c r="Y365" i="2"/>
  <c r="AD247" i="2"/>
  <c r="AA247" i="2" s="1"/>
  <c r="AD250" i="2"/>
  <c r="AA250" i="2" s="1"/>
  <c r="AD252" i="2"/>
  <c r="AA252" i="2" s="1"/>
  <c r="AD240" i="2"/>
  <c r="AA240" i="2" s="1"/>
  <c r="AD244" i="2"/>
  <c r="AA244" i="2" s="1"/>
  <c r="AD235" i="2"/>
  <c r="AA235" i="2" s="1"/>
  <c r="AD238" i="2"/>
  <c r="AA238" i="2" s="1"/>
  <c r="AD237" i="2"/>
  <c r="AA237" i="2" s="1"/>
  <c r="AD246" i="2"/>
  <c r="AA246" i="2" s="1"/>
  <c r="AD234" i="2"/>
  <c r="AA234" i="2" s="1"/>
  <c r="AD242" i="2"/>
  <c r="AA242" i="2" s="1"/>
  <c r="AD245" i="2"/>
  <c r="AA245" i="2" s="1"/>
  <c r="N364" i="2"/>
  <c r="Y364" i="2" s="1"/>
  <c r="J374" i="2"/>
  <c r="R374" i="2"/>
  <c r="I374" i="2"/>
  <c r="T374" i="2" s="1"/>
  <c r="H374" i="2"/>
  <c r="M380" i="2"/>
  <c r="N380" i="2" s="1"/>
  <c r="M374" i="2"/>
  <c r="M377" i="2"/>
  <c r="X377" i="2" s="1"/>
  <c r="J386" i="2"/>
  <c r="R386" i="2"/>
  <c r="I386" i="2"/>
  <c r="T386" i="2" s="1"/>
  <c r="H386" i="2"/>
  <c r="J380" i="2"/>
  <c r="U380" i="2" s="1"/>
  <c r="R380" i="2"/>
  <c r="I380" i="2"/>
  <c r="H380" i="2"/>
  <c r="S380" i="2" s="1"/>
  <c r="W376" i="2"/>
  <c r="J378" i="2"/>
  <c r="R378" i="2"/>
  <c r="I378" i="2"/>
  <c r="H378" i="2"/>
  <c r="M387" i="2"/>
  <c r="X387" i="2" s="1"/>
  <c r="J384" i="2"/>
  <c r="U384" i="2" s="1"/>
  <c r="R384" i="2"/>
  <c r="I384" i="2"/>
  <c r="T384" i="2" s="1"/>
  <c r="H384" i="2"/>
  <c r="W389" i="2"/>
  <c r="W390" i="2"/>
  <c r="W373" i="2"/>
  <c r="M371" i="2"/>
  <c r="X371" i="2" s="1"/>
  <c r="M378" i="2"/>
  <c r="N378" i="2" s="1"/>
  <c r="M389" i="2"/>
  <c r="X389" i="2" s="1"/>
  <c r="W374" i="2"/>
  <c r="M386" i="2"/>
  <c r="N386" i="2" s="1"/>
  <c r="J381" i="2"/>
  <c r="R381" i="2"/>
  <c r="I381" i="2"/>
  <c r="H381" i="2"/>
  <c r="W371" i="2"/>
  <c r="M385" i="2"/>
  <c r="X385" i="2" s="1"/>
  <c r="M384" i="2"/>
  <c r="X384" i="2" s="1"/>
  <c r="W380" i="2"/>
  <c r="W377" i="2"/>
  <c r="W386" i="2"/>
  <c r="M383" i="2"/>
  <c r="X383" i="2" s="1"/>
  <c r="J385" i="2"/>
  <c r="R385" i="2"/>
  <c r="I385" i="2"/>
  <c r="T385" i="2" s="1"/>
  <c r="H385" i="2"/>
  <c r="W378" i="2"/>
  <c r="W384" i="2"/>
  <c r="M375" i="2"/>
  <c r="N375" i="2" s="1"/>
  <c r="J382" i="2"/>
  <c r="R382" i="2"/>
  <c r="I382" i="2"/>
  <c r="T382" i="2" s="1"/>
  <c r="H382" i="2"/>
  <c r="J379" i="2"/>
  <c r="R379" i="2"/>
  <c r="I379" i="2"/>
  <c r="H379" i="2"/>
  <c r="J377" i="2"/>
  <c r="R377" i="2"/>
  <c r="I377" i="2"/>
  <c r="H377" i="2"/>
  <c r="M379" i="2"/>
  <c r="X379" i="2" s="1"/>
  <c r="W379" i="2"/>
  <c r="J383" i="2"/>
  <c r="R383" i="2"/>
  <c r="I383" i="2"/>
  <c r="T383" i="2" s="1"/>
  <c r="H383" i="2"/>
  <c r="M381" i="2"/>
  <c r="X381" i="2" s="1"/>
  <c r="J371" i="2"/>
  <c r="R371" i="2"/>
  <c r="I371" i="2"/>
  <c r="T371" i="2" s="1"/>
  <c r="H371" i="2"/>
  <c r="W385" i="2"/>
  <c r="M388" i="2"/>
  <c r="N388" i="2" s="1"/>
  <c r="M372" i="2"/>
  <c r="X372" i="2" s="1"/>
  <c r="J375" i="2"/>
  <c r="R375" i="2"/>
  <c r="I375" i="2"/>
  <c r="T375" i="2" s="1"/>
  <c r="H375" i="2"/>
  <c r="M382" i="2"/>
  <c r="N382" i="2" s="1"/>
  <c r="Y382" i="2" s="1"/>
  <c r="W383" i="2"/>
  <c r="W381" i="2"/>
  <c r="J376" i="2"/>
  <c r="R376" i="2"/>
  <c r="I376" i="2"/>
  <c r="T376" i="2" s="1"/>
  <c r="H376" i="2"/>
  <c r="S376" i="2" s="1"/>
  <c r="J388" i="2"/>
  <c r="R388" i="2"/>
  <c r="I388" i="2"/>
  <c r="T388" i="2" s="1"/>
  <c r="H388" i="2"/>
  <c r="J372" i="2"/>
  <c r="R372" i="2"/>
  <c r="I372" i="2"/>
  <c r="H372" i="2"/>
  <c r="W382" i="2"/>
  <c r="M390" i="2"/>
  <c r="N390" i="2" s="1"/>
  <c r="Y390" i="2" s="1"/>
  <c r="J373" i="2"/>
  <c r="U373" i="2" s="1"/>
  <c r="R373" i="2"/>
  <c r="I373" i="2"/>
  <c r="H373" i="2"/>
  <c r="M376" i="2"/>
  <c r="X376" i="2" s="1"/>
  <c r="W388" i="2"/>
  <c r="J387" i="2"/>
  <c r="R387" i="2"/>
  <c r="I387" i="2"/>
  <c r="H387" i="2"/>
  <c r="W372" i="2"/>
  <c r="W375" i="2"/>
  <c r="J390" i="2"/>
  <c r="U390" i="2" s="1"/>
  <c r="R390" i="2"/>
  <c r="I390" i="2"/>
  <c r="H390" i="2"/>
  <c r="M373" i="2"/>
  <c r="N373" i="2" s="1"/>
  <c r="W387" i="2"/>
  <c r="J389" i="2"/>
  <c r="R389" i="2"/>
  <c r="I389" i="2"/>
  <c r="H389" i="2"/>
  <c r="AE228" i="2"/>
  <c r="Z228" i="2" s="1"/>
  <c r="AE216" i="2"/>
  <c r="Z216" i="2" s="1"/>
  <c r="AE224" i="2"/>
  <c r="Z224" i="2" s="1"/>
  <c r="AE220" i="2"/>
  <c r="Z220" i="2" s="1"/>
  <c r="AE222" i="2"/>
  <c r="Z222" i="2" s="1"/>
  <c r="AE210" i="2"/>
  <c r="Z210" i="2" s="1"/>
  <c r="AE215" i="2"/>
  <c r="Z215" i="2" s="1"/>
  <c r="AE229" i="2"/>
  <c r="Z229" i="2" s="1"/>
  <c r="AE213" i="2"/>
  <c r="Z213" i="2" s="1"/>
  <c r="AE227" i="2"/>
  <c r="Z227" i="2" s="1"/>
  <c r="AE223" i="2"/>
  <c r="Z223" i="2" s="1"/>
  <c r="AE225" i="2"/>
  <c r="Z225" i="2" s="1"/>
  <c r="AB286" i="2"/>
  <c r="Q309" i="2"/>
  <c r="V318" i="2"/>
  <c r="AC263" i="2"/>
  <c r="S316" i="2"/>
  <c r="S319" i="2"/>
  <c r="V317" i="2"/>
  <c r="AB290" i="2"/>
  <c r="Q313" i="2"/>
  <c r="AB279" i="2"/>
  <c r="Q302" i="2"/>
  <c r="T65" i="23"/>
  <c r="U64" i="23" s="1"/>
  <c r="AC273" i="2"/>
  <c r="AC265" i="2"/>
  <c r="AC268" i="2"/>
  <c r="AB292" i="2"/>
  <c r="Q315" i="2"/>
  <c r="V305" i="2"/>
  <c r="AD236" i="2"/>
  <c r="AA236" i="2" s="1"/>
  <c r="V314" i="2"/>
  <c r="AB280" i="2"/>
  <c r="Q303" i="2"/>
  <c r="AB287" i="2"/>
  <c r="Q310" i="2"/>
  <c r="AL175" i="2"/>
  <c r="AK175" i="2"/>
  <c r="AJ175" i="2"/>
  <c r="AQ175" i="2"/>
  <c r="AI175" i="2"/>
  <c r="AP175" i="2"/>
  <c r="AO175" i="2"/>
  <c r="AN175" i="2"/>
  <c r="AM175" i="2"/>
  <c r="AP176" i="2"/>
  <c r="AO176" i="2"/>
  <c r="AN176" i="2"/>
  <c r="AM176" i="2"/>
  <c r="AL176" i="2"/>
  <c r="AK176" i="2"/>
  <c r="AJ176" i="2"/>
  <c r="AQ176" i="2"/>
  <c r="AI176" i="2"/>
  <c r="X355" i="2"/>
  <c r="X352" i="2"/>
  <c r="S354" i="2"/>
  <c r="U351" i="2"/>
  <c r="V315" i="2"/>
  <c r="P399" i="2"/>
  <c r="E422" i="2"/>
  <c r="AC269" i="2"/>
  <c r="N22" i="20"/>
  <c r="L23" i="20"/>
  <c r="P410" i="2"/>
  <c r="E433" i="2"/>
  <c r="V312" i="2"/>
  <c r="AD241" i="2"/>
  <c r="AA241" i="2" s="1"/>
  <c r="AC257" i="2"/>
  <c r="E436" i="2"/>
  <c r="P413" i="2"/>
  <c r="AC264" i="2"/>
  <c r="AP170" i="2"/>
  <c r="AO170" i="2"/>
  <c r="AN170" i="2"/>
  <c r="AM170" i="2"/>
  <c r="AL170" i="2"/>
  <c r="AK170" i="2"/>
  <c r="AJ170" i="2"/>
  <c r="AQ170" i="2"/>
  <c r="AI170" i="2"/>
  <c r="AL167" i="2"/>
  <c r="AK167" i="2"/>
  <c r="AJ167" i="2"/>
  <c r="AQ167" i="2"/>
  <c r="AI167" i="2"/>
  <c r="AP167" i="2"/>
  <c r="AO167" i="2"/>
  <c r="AN167" i="2"/>
  <c r="AM167" i="2"/>
  <c r="Y351" i="2"/>
  <c r="Y363" i="2"/>
  <c r="Y360" i="2"/>
  <c r="T356" i="2"/>
  <c r="U353" i="2"/>
  <c r="X363" i="2"/>
  <c r="AC256" i="2"/>
  <c r="T31" i="23"/>
  <c r="E426" i="2"/>
  <c r="P403" i="2"/>
  <c r="AE226" i="2"/>
  <c r="Z226" i="2" s="1"/>
  <c r="V306" i="2"/>
  <c r="AB281" i="2"/>
  <c r="Q304" i="2"/>
  <c r="E419" i="2"/>
  <c r="P396" i="2"/>
  <c r="AE221" i="2"/>
  <c r="Z221" i="2" s="1"/>
  <c r="V307" i="2"/>
  <c r="V309" i="2"/>
  <c r="AL177" i="2"/>
  <c r="AK177" i="2"/>
  <c r="AJ177" i="2"/>
  <c r="AQ177" i="2"/>
  <c r="AI177" i="2"/>
  <c r="AP177" i="2"/>
  <c r="AO177" i="2"/>
  <c r="AN177" i="2"/>
  <c r="AM177" i="2"/>
  <c r="AL183" i="2"/>
  <c r="AK183" i="2"/>
  <c r="AJ183" i="2"/>
  <c r="AQ183" i="2"/>
  <c r="AI183" i="2"/>
  <c r="AP183" i="2"/>
  <c r="AO183" i="2"/>
  <c r="AN183" i="2"/>
  <c r="AM183" i="2"/>
  <c r="N352" i="2"/>
  <c r="Y352" i="2" s="1"/>
  <c r="Y357" i="2"/>
  <c r="T366" i="2"/>
  <c r="U363" i="2"/>
  <c r="N356" i="2"/>
  <c r="Y356" i="2" s="1"/>
  <c r="Y358" i="2"/>
  <c r="U360" i="2"/>
  <c r="N362" i="2"/>
  <c r="Y362" i="2" s="1"/>
  <c r="U348" i="2"/>
  <c r="U30" i="23"/>
  <c r="V29" i="23" s="1"/>
  <c r="AC267" i="2"/>
  <c r="P397" i="2"/>
  <c r="E420" i="2"/>
  <c r="AD249" i="2"/>
  <c r="AA249" i="2" s="1"/>
  <c r="AC272" i="2"/>
  <c r="AD243" i="2"/>
  <c r="AA243" i="2" s="1"/>
  <c r="AB285" i="2"/>
  <c r="Q308" i="2"/>
  <c r="AB283" i="2"/>
  <c r="Q306" i="2"/>
  <c r="AE219" i="2"/>
  <c r="Z219" i="2" s="1"/>
  <c r="AC258" i="2"/>
  <c r="E417" i="2"/>
  <c r="P394" i="2"/>
  <c r="AH206" i="2"/>
  <c r="AH204" i="2"/>
  <c r="AH202" i="2"/>
  <c r="AH200" i="2"/>
  <c r="AH198" i="2"/>
  <c r="AH196" i="2"/>
  <c r="AH194" i="2"/>
  <c r="AH192" i="2"/>
  <c r="AH190" i="2"/>
  <c r="AH188" i="2"/>
  <c r="AH193" i="2"/>
  <c r="AH191" i="2"/>
  <c r="AH195" i="2"/>
  <c r="AH205" i="2"/>
  <c r="AH189" i="2"/>
  <c r="AH203" i="2"/>
  <c r="AH187" i="2"/>
  <c r="AH201" i="2"/>
  <c r="AH199" i="2"/>
  <c r="AH197" i="2"/>
  <c r="V304" i="2"/>
  <c r="AE211" i="2"/>
  <c r="Z211" i="2" s="1"/>
  <c r="S303" i="2"/>
  <c r="AB284" i="2"/>
  <c r="Q307" i="2"/>
  <c r="E435" i="2"/>
  <c r="P412" i="2"/>
  <c r="AP172" i="2"/>
  <c r="AO172" i="2"/>
  <c r="AN172" i="2"/>
  <c r="AM172" i="2"/>
  <c r="AL172" i="2"/>
  <c r="AK172" i="2"/>
  <c r="AJ172" i="2"/>
  <c r="AI172" i="2"/>
  <c r="AQ172" i="2"/>
  <c r="AP178" i="2"/>
  <c r="AO178" i="2"/>
  <c r="AN178" i="2"/>
  <c r="AM178" i="2"/>
  <c r="AL178" i="2"/>
  <c r="AK178" i="2"/>
  <c r="AJ178" i="2"/>
  <c r="AQ178" i="2"/>
  <c r="AI178" i="2"/>
  <c r="T358" i="2"/>
  <c r="T349" i="2"/>
  <c r="N361" i="2"/>
  <c r="Y361" i="2" s="1"/>
  <c r="U356" i="2"/>
  <c r="U366" i="2"/>
  <c r="S360" i="2"/>
  <c r="U365" i="2"/>
  <c r="S348" i="2"/>
  <c r="AB295" i="2"/>
  <c r="Q318" i="2"/>
  <c r="E423" i="2"/>
  <c r="P400" i="2"/>
  <c r="S305" i="2"/>
  <c r="E432" i="2"/>
  <c r="P409" i="2"/>
  <c r="T38" i="23"/>
  <c r="U37" i="23" s="1"/>
  <c r="AC262" i="2"/>
  <c r="AC260" i="2"/>
  <c r="AE217" i="2"/>
  <c r="Z217" i="2" s="1"/>
  <c r="AB289" i="2"/>
  <c r="Q312" i="2"/>
  <c r="AE212" i="2"/>
  <c r="Z212" i="2" s="1"/>
  <c r="P401" i="2"/>
  <c r="E424" i="2"/>
  <c r="AE218" i="2"/>
  <c r="Z218" i="2" s="1"/>
  <c r="AB297" i="2"/>
  <c r="Q320" i="2"/>
  <c r="E430" i="2"/>
  <c r="P407" i="2"/>
  <c r="V311" i="2"/>
  <c r="AC261" i="2"/>
  <c r="AB294" i="2"/>
  <c r="Q317" i="2"/>
  <c r="AL171" i="2"/>
  <c r="AK171" i="2"/>
  <c r="AJ171" i="2"/>
  <c r="AQ171" i="2"/>
  <c r="AI171" i="2"/>
  <c r="AP171" i="2"/>
  <c r="AO171" i="2"/>
  <c r="AN171" i="2"/>
  <c r="AM171" i="2"/>
  <c r="AL179" i="2"/>
  <c r="AK179" i="2"/>
  <c r="AJ179" i="2"/>
  <c r="AQ179" i="2"/>
  <c r="AI179" i="2"/>
  <c r="AP179" i="2"/>
  <c r="AO179" i="2"/>
  <c r="AN179" i="2"/>
  <c r="AM179" i="2"/>
  <c r="AL169" i="2"/>
  <c r="AK169" i="2"/>
  <c r="AJ169" i="2"/>
  <c r="AQ169" i="2"/>
  <c r="AI169" i="2"/>
  <c r="AP169" i="2"/>
  <c r="AO169" i="2"/>
  <c r="AN169" i="2"/>
  <c r="AM169" i="2"/>
  <c r="S355" i="2"/>
  <c r="T364" i="2"/>
  <c r="N355" i="2"/>
  <c r="Y355" i="2" s="1"/>
  <c r="S356" i="2"/>
  <c r="S366" i="2"/>
  <c r="T357" i="2"/>
  <c r="X351" i="2"/>
  <c r="Y350" i="2"/>
  <c r="N353" i="2"/>
  <c r="Y353" i="2" s="1"/>
  <c r="N349" i="2"/>
  <c r="Y349" i="2" s="1"/>
  <c r="V310" i="2"/>
  <c r="AC266" i="2"/>
  <c r="E431" i="2"/>
  <c r="P408" i="2"/>
  <c r="U47" i="23"/>
  <c r="V46" i="23" s="1"/>
  <c r="AC274" i="2"/>
  <c r="AC271" i="2"/>
  <c r="AP182" i="2"/>
  <c r="AO182" i="2"/>
  <c r="AN182" i="2"/>
  <c r="AM182" i="2"/>
  <c r="AL182" i="2"/>
  <c r="AK182" i="2"/>
  <c r="AJ182" i="2"/>
  <c r="AQ182" i="2"/>
  <c r="AI182" i="2"/>
  <c r="AP174" i="2"/>
  <c r="AO174" i="2"/>
  <c r="AN174" i="2"/>
  <c r="AM174" i="2"/>
  <c r="AL174" i="2"/>
  <c r="AK174" i="2"/>
  <c r="AJ174" i="2"/>
  <c r="AI174" i="2"/>
  <c r="AQ174" i="2"/>
  <c r="AP164" i="2"/>
  <c r="AO164" i="2"/>
  <c r="AN164" i="2"/>
  <c r="AM164" i="2"/>
  <c r="AL164" i="2"/>
  <c r="AK164" i="2"/>
  <c r="AJ164" i="2"/>
  <c r="AQ164" i="2"/>
  <c r="AI164" i="2"/>
  <c r="T355" i="2"/>
  <c r="U358" i="2"/>
  <c r="U349" i="2"/>
  <c r="Y366" i="2"/>
  <c r="S367" i="2"/>
  <c r="T354" i="2"/>
  <c r="U352" i="2"/>
  <c r="X367" i="2"/>
  <c r="X350" i="2"/>
  <c r="T350" i="2"/>
  <c r="V316" i="2"/>
  <c r="E429" i="2"/>
  <c r="P406" i="2"/>
  <c r="U56" i="23"/>
  <c r="V55" i="23" s="1"/>
  <c r="V308" i="2"/>
  <c r="S306" i="2"/>
  <c r="E427" i="2"/>
  <c r="P404" i="2"/>
  <c r="V313" i="2"/>
  <c r="T48" i="23"/>
  <c r="AB298" i="2"/>
  <c r="Q321" i="2"/>
  <c r="AB293" i="2"/>
  <c r="Q316" i="2"/>
  <c r="AB282" i="2"/>
  <c r="Q305" i="2"/>
  <c r="E428" i="2"/>
  <c r="P405" i="2"/>
  <c r="V320" i="2"/>
  <c r="AL173" i="2"/>
  <c r="AK173" i="2"/>
  <c r="AJ173" i="2"/>
  <c r="AQ173" i="2"/>
  <c r="AI173" i="2"/>
  <c r="AP173" i="2"/>
  <c r="AO173" i="2"/>
  <c r="AN173" i="2"/>
  <c r="AM173" i="2"/>
  <c r="AL165" i="2"/>
  <c r="AK165" i="2"/>
  <c r="AJ165" i="2"/>
  <c r="AQ165" i="2"/>
  <c r="AI165" i="2"/>
  <c r="AP165" i="2"/>
  <c r="AO165" i="2"/>
  <c r="AN165" i="2"/>
  <c r="AM165" i="2"/>
  <c r="AP180" i="2"/>
  <c r="AO180" i="2"/>
  <c r="AN180" i="2"/>
  <c r="AM180" i="2"/>
  <c r="AL180" i="2"/>
  <c r="AK180" i="2"/>
  <c r="AJ180" i="2"/>
  <c r="AQ180" i="2"/>
  <c r="AI180" i="2"/>
  <c r="S358" i="2"/>
  <c r="U364" i="2"/>
  <c r="U359" i="2"/>
  <c r="T367" i="2"/>
  <c r="U362" i="2"/>
  <c r="S361" i="2"/>
  <c r="E425" i="2"/>
  <c r="P402" i="2"/>
  <c r="V321" i="2"/>
  <c r="T57" i="23"/>
  <c r="V303" i="2"/>
  <c r="AE214" i="2"/>
  <c r="Z214" i="2" s="1"/>
  <c r="AB296" i="2"/>
  <c r="Q319" i="2"/>
  <c r="AB288" i="2"/>
  <c r="Q311" i="2"/>
  <c r="AB291" i="2"/>
  <c r="Q314" i="2"/>
  <c r="V319" i="2"/>
  <c r="AC275" i="2"/>
  <c r="E434" i="2"/>
  <c r="P411" i="2"/>
  <c r="AC270" i="2"/>
  <c r="V302" i="2"/>
  <c r="P395" i="2"/>
  <c r="E418" i="2"/>
  <c r="AC259" i="2"/>
  <c r="E421" i="2"/>
  <c r="P398" i="2"/>
  <c r="S313" i="2"/>
  <c r="AP168" i="2"/>
  <c r="AO168" i="2"/>
  <c r="AN168" i="2"/>
  <c r="AM168" i="2"/>
  <c r="AL168" i="2"/>
  <c r="AK168" i="2"/>
  <c r="AJ168" i="2"/>
  <c r="AQ168" i="2"/>
  <c r="AI168" i="2"/>
  <c r="AL181" i="2"/>
  <c r="AK181" i="2"/>
  <c r="AJ181" i="2"/>
  <c r="AQ181" i="2"/>
  <c r="AI181" i="2"/>
  <c r="AP181" i="2"/>
  <c r="AO181" i="2"/>
  <c r="AN181" i="2"/>
  <c r="AM181" i="2"/>
  <c r="U355" i="2"/>
  <c r="X365" i="2"/>
  <c r="S364" i="2"/>
  <c r="U354" i="2"/>
  <c r="X359" i="2"/>
  <c r="S363" i="2"/>
  <c r="N354" i="2"/>
  <c r="Y354" i="2" s="1"/>
  <c r="N348" i="2"/>
  <c r="Y348" i="2" s="1"/>
  <c r="S350" i="2"/>
  <c r="X357" i="2"/>
  <c r="K80" i="11"/>
  <c r="G411" i="2"/>
  <c r="K408" i="2"/>
  <c r="O62" i="11"/>
  <c r="L396" i="2"/>
  <c r="S70" i="23"/>
  <c r="O13" i="11"/>
  <c r="Q36" i="11"/>
  <c r="L394" i="2"/>
  <c r="O10" i="11"/>
  <c r="F405" i="2"/>
  <c r="S41" i="23"/>
  <c r="K72" i="11"/>
  <c r="O21" i="11"/>
  <c r="K85" i="11"/>
  <c r="O8" i="11"/>
  <c r="F413" i="2"/>
  <c r="G409" i="2"/>
  <c r="S51" i="23"/>
  <c r="O18" i="11"/>
  <c r="G397" i="2"/>
  <c r="F397" i="2"/>
  <c r="O54" i="11"/>
  <c r="L406" i="2"/>
  <c r="O35" i="11"/>
  <c r="K406" i="2"/>
  <c r="L401" i="2"/>
  <c r="O58" i="11"/>
  <c r="O12" i="11"/>
  <c r="F394" i="2"/>
  <c r="K396" i="2"/>
  <c r="Q42" i="11"/>
  <c r="L412" i="2"/>
  <c r="S40" i="23"/>
  <c r="K74" i="11"/>
  <c r="L398" i="2"/>
  <c r="K76" i="11"/>
  <c r="F412" i="2"/>
  <c r="K400" i="2"/>
  <c r="L408" i="2"/>
  <c r="S49" i="23"/>
  <c r="S35" i="23"/>
  <c r="S33" i="23"/>
  <c r="K73" i="11"/>
  <c r="G395" i="2"/>
  <c r="O52" i="11"/>
  <c r="O14" i="11"/>
  <c r="O55" i="11"/>
  <c r="Q32" i="11"/>
  <c r="L411" i="2"/>
  <c r="K401" i="2"/>
  <c r="O51" i="11"/>
  <c r="S50" i="23"/>
  <c r="F399" i="2"/>
  <c r="L410" i="2"/>
  <c r="S61" i="23"/>
  <c r="G403" i="2"/>
  <c r="K397" i="2"/>
  <c r="K412" i="2"/>
  <c r="O9" i="11"/>
  <c r="O61" i="11"/>
  <c r="K394" i="2"/>
  <c r="O25" i="11"/>
  <c r="G404" i="2"/>
  <c r="K84" i="11"/>
  <c r="K70" i="11"/>
  <c r="L395" i="2"/>
  <c r="F401" i="2"/>
  <c r="F400" i="2"/>
  <c r="O38" i="11"/>
  <c r="F402" i="2"/>
  <c r="Q37" i="11"/>
  <c r="G413" i="2"/>
  <c r="O63" i="11"/>
  <c r="O57" i="11"/>
  <c r="L397" i="2"/>
  <c r="K413" i="2"/>
  <c r="K81" i="11"/>
  <c r="O41" i="11"/>
  <c r="K395" i="2"/>
  <c r="G407" i="2"/>
  <c r="L399" i="2"/>
  <c r="S67" i="23"/>
  <c r="K398" i="2"/>
  <c r="K405" i="2"/>
  <c r="F409" i="2"/>
  <c r="O19" i="11"/>
  <c r="Q34" i="11"/>
  <c r="O64" i="11"/>
  <c r="O47" i="11"/>
  <c r="L403" i="2"/>
  <c r="L404" i="2"/>
  <c r="F406" i="2"/>
  <c r="O56" i="11"/>
  <c r="L405" i="2"/>
  <c r="O59" i="11"/>
  <c r="K82" i="11"/>
  <c r="O17" i="11"/>
  <c r="K409" i="2"/>
  <c r="O15" i="11"/>
  <c r="Q39" i="11"/>
  <c r="F410" i="2"/>
  <c r="K77" i="11"/>
  <c r="K87" i="11"/>
  <c r="O53" i="11"/>
  <c r="S60" i="23"/>
  <c r="K83" i="11"/>
  <c r="G398" i="2"/>
  <c r="G402" i="2"/>
  <c r="O48" i="11"/>
  <c r="G394" i="2"/>
  <c r="K399" i="2"/>
  <c r="O49" i="11"/>
  <c r="G410" i="2"/>
  <c r="O27" i="11"/>
  <c r="O16" i="11"/>
  <c r="F396" i="2"/>
  <c r="S68" i="23"/>
  <c r="G401" i="2"/>
  <c r="F408" i="2"/>
  <c r="G400" i="2"/>
  <c r="G399" i="2"/>
  <c r="K75" i="11"/>
  <c r="K411" i="2"/>
  <c r="F407" i="2"/>
  <c r="K402" i="2"/>
  <c r="Q26" i="11"/>
  <c r="K68" i="11"/>
  <c r="L407" i="2"/>
  <c r="K69" i="11"/>
  <c r="O28" i="11"/>
  <c r="G396" i="2"/>
  <c r="S32" i="23"/>
  <c r="L400" i="2"/>
  <c r="O5" i="11"/>
  <c r="O46" i="11"/>
  <c r="G412" i="2"/>
  <c r="F411" i="2"/>
  <c r="O11" i="11"/>
  <c r="L413" i="2"/>
  <c r="O6" i="11"/>
  <c r="O20" i="11"/>
  <c r="Q40" i="11"/>
  <c r="O3" i="11"/>
  <c r="F395" i="2"/>
  <c r="S42" i="23"/>
  <c r="O65" i="11"/>
  <c r="F403" i="2"/>
  <c r="O7" i="11"/>
  <c r="Q24" i="11"/>
  <c r="K404" i="2"/>
  <c r="O50" i="11"/>
  <c r="K79" i="11"/>
  <c r="L402" i="2"/>
  <c r="S34" i="23"/>
  <c r="S43" i="23"/>
  <c r="R33" i="11"/>
  <c r="K410" i="2"/>
  <c r="L409" i="2"/>
  <c r="S69" i="23"/>
  <c r="G406" i="2"/>
  <c r="F404" i="2"/>
  <c r="G405" i="2"/>
  <c r="R29" i="11"/>
  <c r="S52" i="23"/>
  <c r="S58" i="23"/>
  <c r="F398" i="2"/>
  <c r="K71" i="11"/>
  <c r="L68" i="11"/>
  <c r="O2" i="11"/>
  <c r="O4" i="11"/>
  <c r="K78" i="11"/>
  <c r="K86" i="11"/>
  <c r="G408" i="2"/>
  <c r="Q43" i="11"/>
  <c r="O60" i="11"/>
  <c r="K403" i="2"/>
  <c r="S59" i="23"/>
  <c r="K407" i="2"/>
  <c r="Q31" i="11"/>
  <c r="Q30" i="11"/>
  <c r="N377" i="2" l="1"/>
  <c r="AE234" i="2"/>
  <c r="Z234" i="2" s="1"/>
  <c r="AE235" i="2"/>
  <c r="Z235" i="2" s="1"/>
  <c r="Y388" i="2"/>
  <c r="N387" i="2"/>
  <c r="Y387" i="2" s="1"/>
  <c r="AD264" i="2"/>
  <c r="AA264" i="2" s="1"/>
  <c r="AD270" i="2"/>
  <c r="AA270" i="2" s="1"/>
  <c r="AD273" i="2"/>
  <c r="AA273" i="2" s="1"/>
  <c r="Y373" i="2"/>
  <c r="AD268" i="2"/>
  <c r="AA268" i="2" s="1"/>
  <c r="AD263" i="2"/>
  <c r="AA263" i="2" s="1"/>
  <c r="W395" i="2"/>
  <c r="W402" i="2"/>
  <c r="J408" i="2"/>
  <c r="R408" i="2"/>
  <c r="I408" i="2"/>
  <c r="T408" i="2" s="1"/>
  <c r="H408" i="2"/>
  <c r="W396" i="2"/>
  <c r="W405" i="2"/>
  <c r="J404" i="2"/>
  <c r="R404" i="2"/>
  <c r="I404" i="2"/>
  <c r="H404" i="2"/>
  <c r="J398" i="2"/>
  <c r="R398" i="2"/>
  <c r="I398" i="2"/>
  <c r="T398" i="2" s="1"/>
  <c r="H398" i="2"/>
  <c r="J402" i="2"/>
  <c r="R402" i="2"/>
  <c r="I402" i="2"/>
  <c r="H402" i="2"/>
  <c r="M406" i="2"/>
  <c r="X406" i="2" s="1"/>
  <c r="J401" i="2"/>
  <c r="R401" i="2"/>
  <c r="I401" i="2"/>
  <c r="H401" i="2"/>
  <c r="W412" i="2"/>
  <c r="W394" i="2"/>
  <c r="J397" i="2"/>
  <c r="R397" i="2"/>
  <c r="I397" i="2"/>
  <c r="T397" i="2" s="1"/>
  <c r="H397" i="2"/>
  <c r="W413" i="2"/>
  <c r="M399" i="2"/>
  <c r="X399" i="2" s="1"/>
  <c r="M405" i="2"/>
  <c r="N405" i="2" s="1"/>
  <c r="Y405" i="2" s="1"/>
  <c r="W406" i="2"/>
  <c r="W409" i="2"/>
  <c r="W400" i="2"/>
  <c r="M412" i="2"/>
  <c r="X412" i="2" s="1"/>
  <c r="J396" i="2"/>
  <c r="U396" i="2" s="1"/>
  <c r="R396" i="2"/>
  <c r="I396" i="2"/>
  <c r="H396" i="2"/>
  <c r="M395" i="2"/>
  <c r="X395" i="2" s="1"/>
  <c r="J405" i="2"/>
  <c r="R405" i="2"/>
  <c r="I405" i="2"/>
  <c r="T405" i="2" s="1"/>
  <c r="H405" i="2"/>
  <c r="M404" i="2"/>
  <c r="X404" i="2" s="1"/>
  <c r="J407" i="2"/>
  <c r="U407" i="2" s="1"/>
  <c r="R407" i="2"/>
  <c r="I407" i="2"/>
  <c r="T407" i="2" s="1"/>
  <c r="H407" i="2"/>
  <c r="J400" i="2"/>
  <c r="R400" i="2"/>
  <c r="I400" i="2"/>
  <c r="H400" i="2"/>
  <c r="J394" i="2"/>
  <c r="R394" i="2"/>
  <c r="I394" i="2"/>
  <c r="T394" i="2" s="1"/>
  <c r="H394" i="2"/>
  <c r="W403" i="2"/>
  <c r="J413" i="2"/>
  <c r="U413" i="2" s="1"/>
  <c r="R413" i="2"/>
  <c r="I413" i="2"/>
  <c r="H413" i="2"/>
  <c r="J399" i="2"/>
  <c r="R399" i="2"/>
  <c r="I399" i="2"/>
  <c r="T399" i="2" s="1"/>
  <c r="H399" i="2"/>
  <c r="S399" i="2" s="1"/>
  <c r="W411" i="2"/>
  <c r="M398" i="2"/>
  <c r="M402" i="2"/>
  <c r="X402" i="2" s="1"/>
  <c r="J395" i="2"/>
  <c r="R395" i="2"/>
  <c r="I395" i="2"/>
  <c r="H395" i="2"/>
  <c r="J411" i="2"/>
  <c r="R411" i="2"/>
  <c r="I411" i="2"/>
  <c r="T411" i="2" s="1"/>
  <c r="H411" i="2"/>
  <c r="J406" i="2"/>
  <c r="R406" i="2"/>
  <c r="I406" i="2"/>
  <c r="T406" i="2" s="1"/>
  <c r="H406" i="2"/>
  <c r="W407" i="2"/>
  <c r="J409" i="2"/>
  <c r="R409" i="2"/>
  <c r="I409" i="2"/>
  <c r="T409" i="2" s="1"/>
  <c r="H409" i="2"/>
  <c r="J412" i="2"/>
  <c r="R412" i="2"/>
  <c r="I412" i="2"/>
  <c r="H412" i="2"/>
  <c r="M396" i="2"/>
  <c r="M413" i="2"/>
  <c r="N413" i="2" s="1"/>
  <c r="Y413" i="2" s="1"/>
  <c r="W410" i="2"/>
  <c r="M411" i="2"/>
  <c r="M409" i="2"/>
  <c r="M400" i="2"/>
  <c r="X400" i="2" s="1"/>
  <c r="M394" i="2"/>
  <c r="X394" i="2" s="1"/>
  <c r="W397" i="2"/>
  <c r="M403" i="2"/>
  <c r="M410" i="2"/>
  <c r="X410" i="2" s="1"/>
  <c r="M408" i="2"/>
  <c r="X408" i="2" s="1"/>
  <c r="M407" i="2"/>
  <c r="X407" i="2" s="1"/>
  <c r="W401" i="2"/>
  <c r="J403" i="2"/>
  <c r="U403" i="2" s="1"/>
  <c r="R403" i="2"/>
  <c r="I403" i="2"/>
  <c r="H403" i="2"/>
  <c r="S403" i="2" s="1"/>
  <c r="W398" i="2"/>
  <c r="W404" i="2"/>
  <c r="W408" i="2"/>
  <c r="M401" i="2"/>
  <c r="M397" i="2"/>
  <c r="N397" i="2" s="1"/>
  <c r="J410" i="2"/>
  <c r="R410" i="2"/>
  <c r="I410" i="2"/>
  <c r="H410" i="2"/>
  <c r="W399" i="2"/>
  <c r="AE243" i="2"/>
  <c r="Z243" i="2" s="1"/>
  <c r="AH229" i="2"/>
  <c r="AH227" i="2"/>
  <c r="AH225" i="2"/>
  <c r="AH223" i="2"/>
  <c r="AH221" i="2"/>
  <c r="AH219" i="2"/>
  <c r="AH217" i="2"/>
  <c r="AH215" i="2"/>
  <c r="AH213" i="2"/>
  <c r="AH211" i="2"/>
  <c r="AH228" i="2"/>
  <c r="AH226" i="2"/>
  <c r="AH224" i="2"/>
  <c r="AH222" i="2"/>
  <c r="AH220" i="2"/>
  <c r="AH218" i="2"/>
  <c r="AH216" i="2"/>
  <c r="AH214" i="2"/>
  <c r="AH212" i="2"/>
  <c r="AH210" i="2"/>
  <c r="AE236" i="2"/>
  <c r="Z236" i="2" s="1"/>
  <c r="AE237" i="2"/>
  <c r="Z237" i="2" s="1"/>
  <c r="AE244" i="2"/>
  <c r="Z244" i="2" s="1"/>
  <c r="AE239" i="2"/>
  <c r="Z239" i="2" s="1"/>
  <c r="AE247" i="2"/>
  <c r="Z247" i="2" s="1"/>
  <c r="AE250" i="2"/>
  <c r="Z250" i="2" s="1"/>
  <c r="AE238" i="2"/>
  <c r="Z238" i="2" s="1"/>
  <c r="AD274" i="2"/>
  <c r="AA274" i="2" s="1"/>
  <c r="AD261" i="2"/>
  <c r="AA261" i="2" s="1"/>
  <c r="P430" i="2"/>
  <c r="E453" i="2"/>
  <c r="P424" i="2"/>
  <c r="E447" i="2"/>
  <c r="U39" i="23"/>
  <c r="U38" i="23"/>
  <c r="V37" i="23" s="1"/>
  <c r="S328" i="2"/>
  <c r="AB318" i="2"/>
  <c r="Q341" i="2"/>
  <c r="AC284" i="2"/>
  <c r="AO187" i="2"/>
  <c r="AN187" i="2"/>
  <c r="AM187" i="2"/>
  <c r="AL187" i="2"/>
  <c r="AK187" i="2"/>
  <c r="AJ187" i="2"/>
  <c r="AQ187" i="2"/>
  <c r="AI187" i="2"/>
  <c r="AP187" i="2"/>
  <c r="AK190" i="2"/>
  <c r="AJ190" i="2"/>
  <c r="AQ190" i="2"/>
  <c r="AI190" i="2"/>
  <c r="AP190" i="2"/>
  <c r="AO190" i="2"/>
  <c r="AN190" i="2"/>
  <c r="AM190" i="2"/>
  <c r="AL190" i="2"/>
  <c r="AK206" i="2"/>
  <c r="AJ206" i="2"/>
  <c r="AQ206" i="2"/>
  <c r="AI206" i="2"/>
  <c r="AP206" i="2"/>
  <c r="AO206" i="2"/>
  <c r="AN206" i="2"/>
  <c r="AM206" i="2"/>
  <c r="AL206" i="2"/>
  <c r="AD258" i="2"/>
  <c r="AA258" i="2" s="1"/>
  <c r="E443" i="2"/>
  <c r="P420" i="2"/>
  <c r="V329" i="2"/>
  <c r="P426" i="2"/>
  <c r="E449" i="2"/>
  <c r="P433" i="2"/>
  <c r="E456" i="2"/>
  <c r="AB303" i="2"/>
  <c r="Q326" i="2"/>
  <c r="AB313" i="2"/>
  <c r="Q336" i="2"/>
  <c r="V341" i="2"/>
  <c r="T387" i="2"/>
  <c r="T372" i="2"/>
  <c r="U388" i="2"/>
  <c r="S383" i="2"/>
  <c r="U379" i="2"/>
  <c r="U385" i="2"/>
  <c r="N379" i="2"/>
  <c r="Y379" i="2" s="1"/>
  <c r="Y378" i="2"/>
  <c r="U381" i="2"/>
  <c r="S386" i="2"/>
  <c r="X374" i="2"/>
  <c r="AD275" i="2"/>
  <c r="AA275" i="2" s="1"/>
  <c r="AB319" i="2"/>
  <c r="Q342" i="2"/>
  <c r="AB316" i="2"/>
  <c r="Q339" i="2"/>
  <c r="AC296" i="2"/>
  <c r="AC293" i="2"/>
  <c r="V334" i="2"/>
  <c r="AB320" i="2"/>
  <c r="Q343" i="2"/>
  <c r="T39" i="23"/>
  <c r="AC295" i="2"/>
  <c r="S326" i="2"/>
  <c r="AO203" i="2"/>
  <c r="AN203" i="2"/>
  <c r="AM203" i="2"/>
  <c r="AL203" i="2"/>
  <c r="AK203" i="2"/>
  <c r="AJ203" i="2"/>
  <c r="AQ203" i="2"/>
  <c r="AI203" i="2"/>
  <c r="AP203" i="2"/>
  <c r="AK192" i="2"/>
  <c r="AJ192" i="2"/>
  <c r="AQ192" i="2"/>
  <c r="AI192" i="2"/>
  <c r="AP192" i="2"/>
  <c r="AO192" i="2"/>
  <c r="AN192" i="2"/>
  <c r="AM192" i="2"/>
  <c r="AL192" i="2"/>
  <c r="AD272" i="2"/>
  <c r="AA272" i="2" s="1"/>
  <c r="AD257" i="2"/>
  <c r="AA257" i="2" s="1"/>
  <c r="AC280" i="2"/>
  <c r="AC290" i="2"/>
  <c r="AB309" i="2"/>
  <c r="Q332" i="2"/>
  <c r="U389" i="2"/>
  <c r="S390" i="2"/>
  <c r="S377" i="2"/>
  <c r="N371" i="2"/>
  <c r="Y371" i="2" s="1"/>
  <c r="AB321" i="2"/>
  <c r="Q344" i="2"/>
  <c r="P427" i="2"/>
  <c r="E450" i="2"/>
  <c r="P431" i="2"/>
  <c r="E454" i="2"/>
  <c r="AE248" i="2"/>
  <c r="Z248" i="2" s="1"/>
  <c r="AC297" i="2"/>
  <c r="AO189" i="2"/>
  <c r="AN189" i="2"/>
  <c r="AM189" i="2"/>
  <c r="AL189" i="2"/>
  <c r="AK189" i="2"/>
  <c r="AJ189" i="2"/>
  <c r="AQ189" i="2"/>
  <c r="AI189" i="2"/>
  <c r="AP189" i="2"/>
  <c r="AK194" i="2"/>
  <c r="AJ194" i="2"/>
  <c r="AQ194" i="2"/>
  <c r="AI194" i="2"/>
  <c r="AP194" i="2"/>
  <c r="AO194" i="2"/>
  <c r="AN194" i="2"/>
  <c r="AM194" i="2"/>
  <c r="AL194" i="2"/>
  <c r="AE241" i="2"/>
  <c r="Z241" i="2" s="1"/>
  <c r="N23" i="20"/>
  <c r="L24" i="20"/>
  <c r="E445" i="2"/>
  <c r="P422" i="2"/>
  <c r="V337" i="2"/>
  <c r="AE245" i="2"/>
  <c r="Z245" i="2" s="1"/>
  <c r="V340" i="2"/>
  <c r="AC286" i="2"/>
  <c r="T390" i="2"/>
  <c r="U387" i="2"/>
  <c r="X390" i="2"/>
  <c r="U372" i="2"/>
  <c r="S371" i="2"/>
  <c r="T377" i="2"/>
  <c r="N381" i="2"/>
  <c r="Y381" i="2" s="1"/>
  <c r="N383" i="2"/>
  <c r="Y383" i="2" s="1"/>
  <c r="N384" i="2"/>
  <c r="Y384" i="2" s="1"/>
  <c r="X380" i="2"/>
  <c r="E441" i="2"/>
  <c r="P418" i="2"/>
  <c r="V47" i="23"/>
  <c r="W46" i="23" s="1"/>
  <c r="AD266" i="2"/>
  <c r="AA266" i="2" s="1"/>
  <c r="AE252" i="2"/>
  <c r="Z252" i="2" s="1"/>
  <c r="AD260" i="2"/>
  <c r="AA260" i="2" s="1"/>
  <c r="AO205" i="2"/>
  <c r="AN205" i="2"/>
  <c r="AM205" i="2"/>
  <c r="AL205" i="2"/>
  <c r="AK205" i="2"/>
  <c r="AJ205" i="2"/>
  <c r="AQ205" i="2"/>
  <c r="AI205" i="2"/>
  <c r="AP205" i="2"/>
  <c r="AK196" i="2"/>
  <c r="AJ196" i="2"/>
  <c r="AQ196" i="2"/>
  <c r="AI196" i="2"/>
  <c r="AP196" i="2"/>
  <c r="AO196" i="2"/>
  <c r="AN196" i="2"/>
  <c r="AM196" i="2"/>
  <c r="AL196" i="2"/>
  <c r="AD267" i="2"/>
  <c r="AA267" i="2" s="1"/>
  <c r="AD256" i="2"/>
  <c r="AA256" i="2" s="1"/>
  <c r="V335" i="2"/>
  <c r="AE246" i="2"/>
  <c r="Z246" i="2" s="1"/>
  <c r="AE242" i="2"/>
  <c r="Z242" i="2" s="1"/>
  <c r="S342" i="2"/>
  <c r="N376" i="2"/>
  <c r="Y376" i="2" s="1"/>
  <c r="U383" i="2"/>
  <c r="N389" i="2"/>
  <c r="Y389" i="2" s="1"/>
  <c r="X386" i="2"/>
  <c r="S378" i="2"/>
  <c r="U386" i="2"/>
  <c r="V342" i="2"/>
  <c r="AC298" i="2"/>
  <c r="E444" i="2"/>
  <c r="P421" i="2"/>
  <c r="AB314" i="2"/>
  <c r="Q337" i="2"/>
  <c r="V326" i="2"/>
  <c r="E448" i="2"/>
  <c r="P425" i="2"/>
  <c r="S329" i="2"/>
  <c r="U48" i="23"/>
  <c r="AB317" i="2"/>
  <c r="Q340" i="2"/>
  <c r="V327" i="2"/>
  <c r="AO195" i="2"/>
  <c r="AN195" i="2"/>
  <c r="AM195" i="2"/>
  <c r="AL195" i="2"/>
  <c r="AK195" i="2"/>
  <c r="AJ195" i="2"/>
  <c r="AQ195" i="2"/>
  <c r="AI195" i="2"/>
  <c r="AP195" i="2"/>
  <c r="AK198" i="2"/>
  <c r="AJ198" i="2"/>
  <c r="AQ198" i="2"/>
  <c r="AI198" i="2"/>
  <c r="AP198" i="2"/>
  <c r="AO198" i="2"/>
  <c r="AN198" i="2"/>
  <c r="AM198" i="2"/>
  <c r="AL198" i="2"/>
  <c r="AB306" i="2"/>
  <c r="Q329" i="2"/>
  <c r="V332" i="2"/>
  <c r="AD269" i="2"/>
  <c r="AA269" i="2" s="1"/>
  <c r="V328" i="2"/>
  <c r="AD265" i="2"/>
  <c r="AA265" i="2" s="1"/>
  <c r="U65" i="23"/>
  <c r="V64" i="23" s="1"/>
  <c r="S339" i="2"/>
  <c r="U376" i="2"/>
  <c r="U375" i="2"/>
  <c r="U377" i="2"/>
  <c r="U382" i="2"/>
  <c r="X378" i="2"/>
  <c r="T378" i="2"/>
  <c r="N374" i="2"/>
  <c r="Y374" i="2" s="1"/>
  <c r="AC291" i="2"/>
  <c r="P428" i="2"/>
  <c r="E451" i="2"/>
  <c r="V336" i="2"/>
  <c r="V331" i="2"/>
  <c r="P429" i="2"/>
  <c r="E452" i="2"/>
  <c r="AD271" i="2"/>
  <c r="AA271" i="2" s="1"/>
  <c r="AC294" i="2"/>
  <c r="AO197" i="2"/>
  <c r="AN197" i="2"/>
  <c r="AM197" i="2"/>
  <c r="AL197" i="2"/>
  <c r="AK197" i="2"/>
  <c r="AJ197" i="2"/>
  <c r="AQ197" i="2"/>
  <c r="AI197" i="2"/>
  <c r="AP197" i="2"/>
  <c r="AO191" i="2"/>
  <c r="AN191" i="2"/>
  <c r="AM191" i="2"/>
  <c r="AL191" i="2"/>
  <c r="AK191" i="2"/>
  <c r="AJ191" i="2"/>
  <c r="AQ191" i="2"/>
  <c r="AI191" i="2"/>
  <c r="AP191" i="2"/>
  <c r="AK200" i="2"/>
  <c r="AJ200" i="2"/>
  <c r="AQ200" i="2"/>
  <c r="AI200" i="2"/>
  <c r="AP200" i="2"/>
  <c r="AO200" i="2"/>
  <c r="AN200" i="2"/>
  <c r="AM200" i="2"/>
  <c r="AL200" i="2"/>
  <c r="AC283" i="2"/>
  <c r="V330" i="2"/>
  <c r="E442" i="2"/>
  <c r="P419" i="2"/>
  <c r="V338" i="2"/>
  <c r="AB310" i="2"/>
  <c r="Q333" i="2"/>
  <c r="AB315" i="2"/>
  <c r="Q338" i="2"/>
  <c r="T66" i="23"/>
  <c r="X373" i="2"/>
  <c r="U371" i="2"/>
  <c r="S379" i="2"/>
  <c r="X375" i="2"/>
  <c r="S381" i="2"/>
  <c r="S384" i="2"/>
  <c r="T380" i="2"/>
  <c r="V325" i="2"/>
  <c r="AB311" i="2"/>
  <c r="Q334" i="2"/>
  <c r="V344" i="2"/>
  <c r="AB305" i="2"/>
  <c r="Q328" i="2"/>
  <c r="V56" i="23"/>
  <c r="W55" i="23" s="1"/>
  <c r="V339" i="2"/>
  <c r="V333" i="2"/>
  <c r="AB312" i="2"/>
  <c r="Q335" i="2"/>
  <c r="AD262" i="2"/>
  <c r="AA262" i="2" s="1"/>
  <c r="E446" i="2"/>
  <c r="P423" i="2"/>
  <c r="P435" i="2"/>
  <c r="E458" i="2"/>
  <c r="AO199" i="2"/>
  <c r="AN199" i="2"/>
  <c r="AM199" i="2"/>
  <c r="AL199" i="2"/>
  <c r="AK199" i="2"/>
  <c r="AJ199" i="2"/>
  <c r="AQ199" i="2"/>
  <c r="AI199" i="2"/>
  <c r="AP199" i="2"/>
  <c r="AO193" i="2"/>
  <c r="AN193" i="2"/>
  <c r="AM193" i="2"/>
  <c r="AL193" i="2"/>
  <c r="AK193" i="2"/>
  <c r="AJ193" i="2"/>
  <c r="AQ193" i="2"/>
  <c r="AI193" i="2"/>
  <c r="AP193" i="2"/>
  <c r="AK202" i="2"/>
  <c r="AJ202" i="2"/>
  <c r="AQ202" i="2"/>
  <c r="AI202" i="2"/>
  <c r="AP202" i="2"/>
  <c r="AO202" i="2"/>
  <c r="AN202" i="2"/>
  <c r="AM202" i="2"/>
  <c r="AL202" i="2"/>
  <c r="E440" i="2"/>
  <c r="P417" i="2"/>
  <c r="AB308" i="2"/>
  <c r="Q331" i="2"/>
  <c r="V30" i="23"/>
  <c r="W29" i="23" s="1"/>
  <c r="V31" i="23"/>
  <c r="AB304" i="2"/>
  <c r="Q327" i="2"/>
  <c r="P436" i="2"/>
  <c r="E459" i="2"/>
  <c r="AC287" i="2"/>
  <c r="AC292" i="2"/>
  <c r="AB302" i="2"/>
  <c r="Q325" i="2"/>
  <c r="S389" i="2"/>
  <c r="S373" i="2"/>
  <c r="Y375" i="2"/>
  <c r="T379" i="2"/>
  <c r="T381" i="2"/>
  <c r="Y377" i="2"/>
  <c r="U378" i="2"/>
  <c r="S336" i="2"/>
  <c r="AD259" i="2"/>
  <c r="AA259" i="2" s="1"/>
  <c r="P434" i="2"/>
  <c r="E457" i="2"/>
  <c r="AC288" i="2"/>
  <c r="V343" i="2"/>
  <c r="AC282" i="2"/>
  <c r="U57" i="23"/>
  <c r="AC289" i="2"/>
  <c r="P432" i="2"/>
  <c r="E455" i="2"/>
  <c r="AE249" i="2"/>
  <c r="Z249" i="2" s="1"/>
  <c r="AB307" i="2"/>
  <c r="Q330" i="2"/>
  <c r="AO201" i="2"/>
  <c r="AN201" i="2"/>
  <c r="AM201" i="2"/>
  <c r="AL201" i="2"/>
  <c r="AK201" i="2"/>
  <c r="AJ201" i="2"/>
  <c r="AQ201" i="2"/>
  <c r="AI201" i="2"/>
  <c r="AP201" i="2"/>
  <c r="AK188" i="2"/>
  <c r="AJ188" i="2"/>
  <c r="AQ188" i="2"/>
  <c r="AI188" i="2"/>
  <c r="AP188" i="2"/>
  <c r="AO188" i="2"/>
  <c r="AN188" i="2"/>
  <c r="AM188" i="2"/>
  <c r="AL188" i="2"/>
  <c r="AK204" i="2"/>
  <c r="AJ204" i="2"/>
  <c r="AQ204" i="2"/>
  <c r="AI204" i="2"/>
  <c r="AP204" i="2"/>
  <c r="AO204" i="2"/>
  <c r="AN204" i="2"/>
  <c r="AM204" i="2"/>
  <c r="AL204" i="2"/>
  <c r="AC285" i="2"/>
  <c r="U31" i="23"/>
  <c r="AC281" i="2"/>
  <c r="AE240" i="2"/>
  <c r="Z240" i="2" s="1"/>
  <c r="AE251" i="2"/>
  <c r="Z251" i="2" s="1"/>
  <c r="AC279" i="2"/>
  <c r="T389" i="2"/>
  <c r="Y380" i="2"/>
  <c r="S387" i="2"/>
  <c r="T373" i="2"/>
  <c r="X382" i="2"/>
  <c r="X388" i="2"/>
  <c r="Y386" i="2"/>
  <c r="N372" i="2"/>
  <c r="Y372" i="2" s="1"/>
  <c r="N385" i="2"/>
  <c r="Y385" i="2" s="1"/>
  <c r="U374" i="2"/>
  <c r="G421" i="2"/>
  <c r="T58" i="23"/>
  <c r="L84" i="11"/>
  <c r="P49" i="11"/>
  <c r="G428" i="2"/>
  <c r="P55" i="11"/>
  <c r="G429" i="2"/>
  <c r="P62" i="11"/>
  <c r="L82" i="11"/>
  <c r="P19" i="11"/>
  <c r="G424" i="2"/>
  <c r="P50" i="11"/>
  <c r="L77" i="11"/>
  <c r="P61" i="11"/>
  <c r="P63" i="11"/>
  <c r="P3" i="11"/>
  <c r="L87" i="11"/>
  <c r="T34" i="23"/>
  <c r="G431" i="2"/>
  <c r="P8" i="11"/>
  <c r="P41" i="11"/>
  <c r="L81" i="11"/>
  <c r="R24" i="11"/>
  <c r="K426" i="2"/>
  <c r="K431" i="2"/>
  <c r="P20" i="11"/>
  <c r="T49" i="23"/>
  <c r="P27" i="11"/>
  <c r="P6" i="11"/>
  <c r="L85" i="11"/>
  <c r="F424" i="2"/>
  <c r="F434" i="2"/>
  <c r="K420" i="2"/>
  <c r="L79" i="11"/>
  <c r="P46" i="11"/>
  <c r="L423" i="2"/>
  <c r="K419" i="2"/>
  <c r="T32" i="23"/>
  <c r="P12" i="11"/>
  <c r="T51" i="23"/>
  <c r="T42" i="23"/>
  <c r="P57" i="11"/>
  <c r="P11" i="11"/>
  <c r="P16" i="11"/>
  <c r="R37" i="11"/>
  <c r="R26" i="11"/>
  <c r="P28" i="11"/>
  <c r="F435" i="2"/>
  <c r="F417" i="2"/>
  <c r="P64" i="11"/>
  <c r="G436" i="2"/>
  <c r="G430" i="2"/>
  <c r="F431" i="2"/>
  <c r="G433" i="2"/>
  <c r="L72" i="11"/>
  <c r="G423" i="2"/>
  <c r="K428" i="2"/>
  <c r="L432" i="2"/>
  <c r="T67" i="23"/>
  <c r="G420" i="2"/>
  <c r="L70" i="11"/>
  <c r="L436" i="2"/>
  <c r="K421" i="2"/>
  <c r="L431" i="2"/>
  <c r="G434" i="2"/>
  <c r="P54" i="11"/>
  <c r="F422" i="2"/>
  <c r="T61" i="23"/>
  <c r="L426" i="2"/>
  <c r="F421" i="2"/>
  <c r="P38" i="11"/>
  <c r="P2" i="11"/>
  <c r="F436" i="2"/>
  <c r="P60" i="11"/>
  <c r="F427" i="2"/>
  <c r="L429" i="2"/>
  <c r="F429" i="2"/>
  <c r="L435" i="2"/>
  <c r="G422" i="2"/>
  <c r="L80" i="11"/>
  <c r="L418" i="2"/>
  <c r="P13" i="11"/>
  <c r="P53" i="11"/>
  <c r="F430" i="2"/>
  <c r="P52" i="11"/>
  <c r="K434" i="2"/>
  <c r="P58" i="11"/>
  <c r="K432" i="2"/>
  <c r="F425" i="2"/>
  <c r="L78" i="11"/>
  <c r="G427" i="2"/>
  <c r="P51" i="11"/>
  <c r="L428" i="2"/>
  <c r="L71" i="11"/>
  <c r="R34" i="11"/>
  <c r="T52" i="23"/>
  <c r="T33" i="23"/>
  <c r="T68" i="23"/>
  <c r="L83" i="11"/>
  <c r="F426" i="2"/>
  <c r="P48" i="11"/>
  <c r="P4" i="11"/>
  <c r="T69" i="23"/>
  <c r="P35" i="11"/>
  <c r="P17" i="11"/>
  <c r="P15" i="11"/>
  <c r="F419" i="2"/>
  <c r="L74" i="11"/>
  <c r="P18" i="11"/>
  <c r="K424" i="2"/>
  <c r="P9" i="11"/>
  <c r="K435" i="2"/>
  <c r="G419" i="2"/>
  <c r="T35" i="23"/>
  <c r="L427" i="2"/>
  <c r="T40" i="23"/>
  <c r="L69" i="11"/>
  <c r="R40" i="11"/>
  <c r="K430" i="2"/>
  <c r="R43" i="11"/>
  <c r="L422" i="2"/>
  <c r="L417" i="2"/>
  <c r="S29" i="11"/>
  <c r="K436" i="2"/>
  <c r="P10" i="11"/>
  <c r="P56" i="11"/>
  <c r="R36" i="11"/>
  <c r="R42" i="11"/>
  <c r="R31" i="11"/>
  <c r="G425" i="2"/>
  <c r="K425" i="2"/>
  <c r="G417" i="2"/>
  <c r="K417" i="2"/>
  <c r="L425" i="2"/>
  <c r="T60" i="23"/>
  <c r="K433" i="2"/>
  <c r="L73" i="11"/>
  <c r="T50" i="23"/>
  <c r="P47" i="11"/>
  <c r="P59" i="11"/>
  <c r="K429" i="2"/>
  <c r="F423" i="2"/>
  <c r="F432" i="2"/>
  <c r="P21" i="11"/>
  <c r="L86" i="11"/>
  <c r="L434" i="2"/>
  <c r="F428" i="2"/>
  <c r="P65" i="11"/>
  <c r="G435" i="2"/>
  <c r="R32" i="11"/>
  <c r="L419" i="2"/>
  <c r="R30" i="11"/>
  <c r="T43" i="23"/>
  <c r="G426" i="2"/>
  <c r="K423" i="2"/>
  <c r="P25" i="11"/>
  <c r="P14" i="11"/>
  <c r="P5" i="11"/>
  <c r="L430" i="2"/>
  <c r="S33" i="11"/>
  <c r="F418" i="2"/>
  <c r="G432" i="2"/>
  <c r="L424" i="2"/>
  <c r="L76" i="11"/>
  <c r="K422" i="2"/>
  <c r="G418" i="2"/>
  <c r="P7" i="11"/>
  <c r="K418" i="2"/>
  <c r="T70" i="23"/>
  <c r="F420" i="2"/>
  <c r="R39" i="11"/>
  <c r="L421" i="2"/>
  <c r="F433" i="2"/>
  <c r="T59" i="23"/>
  <c r="L433" i="2"/>
  <c r="K427" i="2"/>
  <c r="L75" i="11"/>
  <c r="L420" i="2"/>
  <c r="T41" i="23"/>
  <c r="N412" i="2" l="1"/>
  <c r="AH236" i="2"/>
  <c r="AO236" i="2" s="1"/>
  <c r="AH237" i="2"/>
  <c r="AK237" i="2" s="1"/>
  <c r="AH235" i="2"/>
  <c r="AQ235" i="2" s="1"/>
  <c r="N410" i="2"/>
  <c r="N404" i="2"/>
  <c r="Y404" i="2" s="1"/>
  <c r="AD289" i="2"/>
  <c r="AA289" i="2" s="1"/>
  <c r="N395" i="2"/>
  <c r="Y395" i="2" s="1"/>
  <c r="AD284" i="2"/>
  <c r="AA284" i="2" s="1"/>
  <c r="AD282" i="2"/>
  <c r="AA282" i="2" s="1"/>
  <c r="AD292" i="2"/>
  <c r="AA292" i="2" s="1"/>
  <c r="AD294" i="2"/>
  <c r="AA294" i="2" s="1"/>
  <c r="AD296" i="2"/>
  <c r="AA296" i="2" s="1"/>
  <c r="N402" i="2"/>
  <c r="Y402" i="2" s="1"/>
  <c r="AD290" i="2"/>
  <c r="AA290" i="2" s="1"/>
  <c r="AD298" i="2"/>
  <c r="AA298" i="2" s="1"/>
  <c r="AD286" i="2"/>
  <c r="AA286" i="2" s="1"/>
  <c r="W417" i="2"/>
  <c r="H435" i="2"/>
  <c r="R435" i="2"/>
  <c r="I435" i="2"/>
  <c r="J435" i="2"/>
  <c r="J423" i="2"/>
  <c r="R423" i="2"/>
  <c r="I423" i="2"/>
  <c r="H423" i="2"/>
  <c r="J419" i="2"/>
  <c r="U419" i="2" s="1"/>
  <c r="R419" i="2"/>
  <c r="I419" i="2"/>
  <c r="H419" i="2"/>
  <c r="W425" i="2"/>
  <c r="M422" i="2"/>
  <c r="X422" i="2" s="1"/>
  <c r="H431" i="2"/>
  <c r="R431" i="2"/>
  <c r="I431" i="2"/>
  <c r="T431" i="2" s="1"/>
  <c r="J431" i="2"/>
  <c r="J426" i="2"/>
  <c r="U426" i="2" s="1"/>
  <c r="H426" i="2"/>
  <c r="S426" i="2" s="1"/>
  <c r="R426" i="2"/>
  <c r="I426" i="2"/>
  <c r="M430" i="2"/>
  <c r="X430" i="2" s="1"/>
  <c r="J417" i="2"/>
  <c r="R417" i="2"/>
  <c r="I417" i="2"/>
  <c r="T417" i="2" s="1"/>
  <c r="H417" i="2"/>
  <c r="W435" i="2"/>
  <c r="W429" i="2"/>
  <c r="M428" i="2"/>
  <c r="N428" i="2" s="1"/>
  <c r="Y428" i="2" s="1"/>
  <c r="W421" i="2"/>
  <c r="R418" i="2"/>
  <c r="I418" i="2"/>
  <c r="H418" i="2"/>
  <c r="J418" i="2"/>
  <c r="W426" i="2"/>
  <c r="M420" i="2"/>
  <c r="N420" i="2" s="1"/>
  <c r="W424" i="2"/>
  <c r="W430" i="2"/>
  <c r="W436" i="2"/>
  <c r="M435" i="2"/>
  <c r="X435" i="2" s="1"/>
  <c r="M419" i="2"/>
  <c r="N419" i="2" s="1"/>
  <c r="H429" i="2"/>
  <c r="R429" i="2"/>
  <c r="I429" i="2"/>
  <c r="T429" i="2" s="1"/>
  <c r="J429" i="2"/>
  <c r="W428" i="2"/>
  <c r="M433" i="2"/>
  <c r="X433" i="2" s="1"/>
  <c r="M426" i="2"/>
  <c r="R420" i="2"/>
  <c r="I420" i="2"/>
  <c r="T420" i="2" s="1"/>
  <c r="H420" i="2"/>
  <c r="J420" i="2"/>
  <c r="J430" i="2"/>
  <c r="U430" i="2" s="1"/>
  <c r="H430" i="2"/>
  <c r="I430" i="2"/>
  <c r="T430" i="2" s="1"/>
  <c r="R430" i="2"/>
  <c r="J432" i="2"/>
  <c r="H432" i="2"/>
  <c r="R432" i="2"/>
  <c r="I432" i="2"/>
  <c r="T432" i="2" s="1"/>
  <c r="M434" i="2"/>
  <c r="N434" i="2" s="1"/>
  <c r="M436" i="2"/>
  <c r="N436" i="2" s="1"/>
  <c r="Y436" i="2" s="1"/>
  <c r="W419" i="2"/>
  <c r="J428" i="2"/>
  <c r="H428" i="2"/>
  <c r="R428" i="2"/>
  <c r="I428" i="2"/>
  <c r="T428" i="2" s="1"/>
  <c r="W433" i="2"/>
  <c r="R424" i="2"/>
  <c r="I424" i="2"/>
  <c r="H424" i="2"/>
  <c r="J424" i="2"/>
  <c r="M432" i="2"/>
  <c r="N432" i="2" s="1"/>
  <c r="J434" i="2"/>
  <c r="H434" i="2"/>
  <c r="R434" i="2"/>
  <c r="I434" i="2"/>
  <c r="T434" i="2" s="1"/>
  <c r="J436" i="2"/>
  <c r="U436" i="2" s="1"/>
  <c r="H436" i="2"/>
  <c r="R436" i="2"/>
  <c r="I436" i="2"/>
  <c r="M429" i="2"/>
  <c r="X429" i="2" s="1"/>
  <c r="H427" i="2"/>
  <c r="R427" i="2"/>
  <c r="I427" i="2"/>
  <c r="J427" i="2"/>
  <c r="N433" i="2"/>
  <c r="M424" i="2"/>
  <c r="W432" i="2"/>
  <c r="R422" i="2"/>
  <c r="I422" i="2"/>
  <c r="T422" i="2" s="1"/>
  <c r="H422" i="2"/>
  <c r="S422" i="2" s="1"/>
  <c r="J422" i="2"/>
  <c r="M427" i="2"/>
  <c r="X427" i="2" s="1"/>
  <c r="H433" i="2"/>
  <c r="R433" i="2"/>
  <c r="I433" i="2"/>
  <c r="J433" i="2"/>
  <c r="W434" i="2"/>
  <c r="M417" i="2"/>
  <c r="X417" i="2" s="1"/>
  <c r="W423" i="2"/>
  <c r="H425" i="2"/>
  <c r="R425" i="2"/>
  <c r="J425" i="2"/>
  <c r="I425" i="2"/>
  <c r="M421" i="2"/>
  <c r="N421" i="2" s="1"/>
  <c r="M418" i="2"/>
  <c r="X418" i="2" s="1"/>
  <c r="W422" i="2"/>
  <c r="M431" i="2"/>
  <c r="X431" i="2" s="1"/>
  <c r="M423" i="2"/>
  <c r="X423" i="2" s="1"/>
  <c r="M425" i="2"/>
  <c r="X425" i="2" s="1"/>
  <c r="J421" i="2"/>
  <c r="R421" i="2"/>
  <c r="I421" i="2"/>
  <c r="T421" i="2" s="1"/>
  <c r="H421" i="2"/>
  <c r="W418" i="2"/>
  <c r="W431" i="2"/>
  <c r="W427" i="2"/>
  <c r="W420" i="2"/>
  <c r="AE272" i="2"/>
  <c r="Z272" i="2" s="1"/>
  <c r="AE269" i="2"/>
  <c r="Z269" i="2" s="1"/>
  <c r="AE267" i="2"/>
  <c r="Z267" i="2" s="1"/>
  <c r="AH244" i="2"/>
  <c r="AH247" i="2"/>
  <c r="AH242" i="2"/>
  <c r="AH245" i="2"/>
  <c r="AH240" i="2"/>
  <c r="AH243" i="2"/>
  <c r="AH238" i="2"/>
  <c r="AH241" i="2"/>
  <c r="AH252" i="2"/>
  <c r="AH239" i="2"/>
  <c r="AH250" i="2"/>
  <c r="AH234" i="2"/>
  <c r="AH248" i="2"/>
  <c r="AH251" i="2"/>
  <c r="AH246" i="2"/>
  <c r="AH249" i="2"/>
  <c r="AH233" i="2"/>
  <c r="AE274" i="2"/>
  <c r="Z274" i="2" s="1"/>
  <c r="AE265" i="2"/>
  <c r="Z265" i="2" s="1"/>
  <c r="AE257" i="2"/>
  <c r="Z257" i="2" s="1"/>
  <c r="AE275" i="2"/>
  <c r="Z275" i="2" s="1"/>
  <c r="AE262" i="2"/>
  <c r="Z262" i="2" s="1"/>
  <c r="AE260" i="2"/>
  <c r="Z260" i="2" s="1"/>
  <c r="AE259" i="2"/>
  <c r="Z259" i="2" s="1"/>
  <c r="AE266" i="2"/>
  <c r="Z266" i="2" s="1"/>
  <c r="P457" i="2"/>
  <c r="E480" i="2"/>
  <c r="AD287" i="2"/>
  <c r="AA287" i="2" s="1"/>
  <c r="AB327" i="2"/>
  <c r="Q350" i="2"/>
  <c r="W56" i="23"/>
  <c r="X55" i="23" s="1"/>
  <c r="AD283" i="2"/>
  <c r="AA283" i="2" s="1"/>
  <c r="AE271" i="2"/>
  <c r="Z271" i="2" s="1"/>
  <c r="V359" i="2"/>
  <c r="AD291" i="2"/>
  <c r="AA291" i="2" s="1"/>
  <c r="V351" i="2"/>
  <c r="V350" i="2"/>
  <c r="P450" i="2"/>
  <c r="E473" i="2"/>
  <c r="AC320" i="2"/>
  <c r="AB339" i="2"/>
  <c r="Q362" i="2"/>
  <c r="AB326" i="2"/>
  <c r="Q349" i="2"/>
  <c r="AN218" i="2"/>
  <c r="AM218" i="2"/>
  <c r="AL218" i="2"/>
  <c r="AK218" i="2"/>
  <c r="AJ218" i="2"/>
  <c r="AQ218" i="2"/>
  <c r="AI218" i="2"/>
  <c r="AP218" i="2"/>
  <c r="AO218" i="2"/>
  <c r="AJ215" i="2"/>
  <c r="AQ215" i="2"/>
  <c r="AI215" i="2"/>
  <c r="AP215" i="2"/>
  <c r="AO215" i="2"/>
  <c r="AN215" i="2"/>
  <c r="AM215" i="2"/>
  <c r="AL215" i="2"/>
  <c r="AK215" i="2"/>
  <c r="U410" i="2"/>
  <c r="Y397" i="2"/>
  <c r="S394" i="2"/>
  <c r="S404" i="2"/>
  <c r="AD285" i="2"/>
  <c r="AA285" i="2" s="1"/>
  <c r="AC304" i="2"/>
  <c r="V57" i="23"/>
  <c r="AE263" i="2"/>
  <c r="Z263" i="2" s="1"/>
  <c r="AB340" i="2"/>
  <c r="Q363" i="2"/>
  <c r="V363" i="2"/>
  <c r="AD280" i="2"/>
  <c r="AA280" i="2" s="1"/>
  <c r="V357" i="2"/>
  <c r="AC316" i="2"/>
  <c r="AM235" i="2"/>
  <c r="AJ235" i="2"/>
  <c r="AN235" i="2"/>
  <c r="AC303" i="2"/>
  <c r="AN220" i="2"/>
  <c r="AM220" i="2"/>
  <c r="AL220" i="2"/>
  <c r="AK220" i="2"/>
  <c r="AJ220" i="2"/>
  <c r="AQ220" i="2"/>
  <c r="AI220" i="2"/>
  <c r="AP220" i="2"/>
  <c r="AO220" i="2"/>
  <c r="AJ217" i="2"/>
  <c r="AQ217" i="2"/>
  <c r="AI217" i="2"/>
  <c r="AP217" i="2"/>
  <c r="AO217" i="2"/>
  <c r="AN217" i="2"/>
  <c r="AM217" i="2"/>
  <c r="AL217" i="2"/>
  <c r="AK217" i="2"/>
  <c r="X397" i="2"/>
  <c r="N408" i="2"/>
  <c r="Y408" i="2" s="1"/>
  <c r="X396" i="2"/>
  <c r="U400" i="2"/>
  <c r="T404" i="2"/>
  <c r="AD288" i="2"/>
  <c r="AA288" i="2" s="1"/>
  <c r="S359" i="2"/>
  <c r="AB325" i="2"/>
  <c r="Q348" i="2"/>
  <c r="P446" i="2"/>
  <c r="E469" i="2"/>
  <c r="AB328" i="2"/>
  <c r="Q351" i="2"/>
  <c r="AE256" i="2"/>
  <c r="Z256" i="2" s="1"/>
  <c r="AC317" i="2"/>
  <c r="P448" i="2"/>
  <c r="E471" i="2"/>
  <c r="P445" i="2"/>
  <c r="E468" i="2"/>
  <c r="AD297" i="2"/>
  <c r="AA297" i="2" s="1"/>
  <c r="P454" i="2"/>
  <c r="E477" i="2"/>
  <c r="AB344" i="2"/>
  <c r="Q367" i="2"/>
  <c r="AB332" i="2"/>
  <c r="Q355" i="2"/>
  <c r="S349" i="2"/>
  <c r="AB342" i="2"/>
  <c r="Q365" i="2"/>
  <c r="AM237" i="2"/>
  <c r="AL237" i="2"/>
  <c r="AJ237" i="2"/>
  <c r="AQ237" i="2"/>
  <c r="AP237" i="2"/>
  <c r="AO237" i="2"/>
  <c r="AN237" i="2"/>
  <c r="AN222" i="2"/>
  <c r="AM222" i="2"/>
  <c r="AL222" i="2"/>
  <c r="AK222" i="2"/>
  <c r="AJ222" i="2"/>
  <c r="AQ222" i="2"/>
  <c r="AI222" i="2"/>
  <c r="AP222" i="2"/>
  <c r="AO222" i="2"/>
  <c r="AJ219" i="2"/>
  <c r="AQ219" i="2"/>
  <c r="AI219" i="2"/>
  <c r="AP219" i="2"/>
  <c r="AO219" i="2"/>
  <c r="AN219" i="2"/>
  <c r="AM219" i="2"/>
  <c r="AL219" i="2"/>
  <c r="AK219" i="2"/>
  <c r="AE270" i="2"/>
  <c r="Z270" i="2" s="1"/>
  <c r="X409" i="2"/>
  <c r="X411" i="2"/>
  <c r="U409" i="2"/>
  <c r="N411" i="2"/>
  <c r="Y411" i="2" s="1"/>
  <c r="U399" i="2"/>
  <c r="N409" i="2"/>
  <c r="Y409" i="2" s="1"/>
  <c r="S396" i="2"/>
  <c r="AC302" i="2"/>
  <c r="W30" i="23"/>
  <c r="X29" i="23" s="1"/>
  <c r="W31" i="23"/>
  <c r="P440" i="2"/>
  <c r="E463" i="2"/>
  <c r="P458" i="2"/>
  <c r="E481" i="2"/>
  <c r="AC305" i="2"/>
  <c r="AB338" i="2"/>
  <c r="Q361" i="2"/>
  <c r="V355" i="2"/>
  <c r="V349" i="2"/>
  <c r="P444" i="2"/>
  <c r="E467" i="2"/>
  <c r="V358" i="2"/>
  <c r="P441" i="2"/>
  <c r="E464" i="2"/>
  <c r="N24" i="20"/>
  <c r="L25" i="20"/>
  <c r="AC321" i="2"/>
  <c r="AC309" i="2"/>
  <c r="AD293" i="2"/>
  <c r="AA293" i="2" s="1"/>
  <c r="AC319" i="2"/>
  <c r="AQ236" i="2"/>
  <c r="AI236" i="2"/>
  <c r="AN236" i="2"/>
  <c r="AK236" i="2"/>
  <c r="AJ236" i="2"/>
  <c r="P453" i="2"/>
  <c r="E476" i="2"/>
  <c r="AN224" i="2"/>
  <c r="AM224" i="2"/>
  <c r="AL224" i="2"/>
  <c r="AK224" i="2"/>
  <c r="AJ224" i="2"/>
  <c r="AQ224" i="2"/>
  <c r="AI224" i="2"/>
  <c r="AP224" i="2"/>
  <c r="AO224" i="2"/>
  <c r="AJ221" i="2"/>
  <c r="AQ221" i="2"/>
  <c r="AI221" i="2"/>
  <c r="AP221" i="2"/>
  <c r="AO221" i="2"/>
  <c r="AN221" i="2"/>
  <c r="AM221" i="2"/>
  <c r="AL221" i="2"/>
  <c r="AK221" i="2"/>
  <c r="AE264" i="2"/>
  <c r="Z264" i="2" s="1"/>
  <c r="AE268" i="2"/>
  <c r="Z268" i="2" s="1"/>
  <c r="X401" i="2"/>
  <c r="Y410" i="2"/>
  <c r="X403" i="2"/>
  <c r="S412" i="2"/>
  <c r="U411" i="2"/>
  <c r="S413" i="2"/>
  <c r="U394" i="2"/>
  <c r="T396" i="2"/>
  <c r="N396" i="2"/>
  <c r="Y396" i="2" s="1"/>
  <c r="N400" i="2"/>
  <c r="Y400" i="2" s="1"/>
  <c r="U404" i="2"/>
  <c r="AC307" i="2"/>
  <c r="V366" i="2"/>
  <c r="AB331" i="2"/>
  <c r="Q354" i="2"/>
  <c r="AB335" i="2"/>
  <c r="Q358" i="2"/>
  <c r="V367" i="2"/>
  <c r="AC315" i="2"/>
  <c r="S362" i="2"/>
  <c r="AB329" i="2"/>
  <c r="Q352" i="2"/>
  <c r="S352" i="2"/>
  <c r="AB337" i="2"/>
  <c r="Q360" i="2"/>
  <c r="V48" i="23"/>
  <c r="V360" i="2"/>
  <c r="AD295" i="2"/>
  <c r="AA295" i="2" s="1"/>
  <c r="V364" i="2"/>
  <c r="P449" i="2"/>
  <c r="E472" i="2"/>
  <c r="P443" i="2"/>
  <c r="E466" i="2"/>
  <c r="AB341" i="2"/>
  <c r="Q364" i="2"/>
  <c r="AN210" i="2"/>
  <c r="AM210" i="2"/>
  <c r="AL210" i="2"/>
  <c r="AK210" i="2"/>
  <c r="AJ210" i="2"/>
  <c r="AQ210" i="2"/>
  <c r="AI210" i="2"/>
  <c r="AP210" i="2"/>
  <c r="AO210" i="2"/>
  <c r="AN226" i="2"/>
  <c r="AM226" i="2"/>
  <c r="AL226" i="2"/>
  <c r="AK226" i="2"/>
  <c r="AJ226" i="2"/>
  <c r="AQ226" i="2"/>
  <c r="AI226" i="2"/>
  <c r="AP226" i="2"/>
  <c r="AO226" i="2"/>
  <c r="AJ223" i="2"/>
  <c r="AQ223" i="2"/>
  <c r="AI223" i="2"/>
  <c r="AP223" i="2"/>
  <c r="AO223" i="2"/>
  <c r="AN223" i="2"/>
  <c r="AM223" i="2"/>
  <c r="AL223" i="2"/>
  <c r="AK223" i="2"/>
  <c r="N401" i="2"/>
  <c r="Y401" i="2" s="1"/>
  <c r="T412" i="2"/>
  <c r="S406" i="2"/>
  <c r="X398" i="2"/>
  <c r="T413" i="2"/>
  <c r="S407" i="2"/>
  <c r="S401" i="2"/>
  <c r="S402" i="2"/>
  <c r="AD281" i="2"/>
  <c r="AA281" i="2" s="1"/>
  <c r="AC308" i="2"/>
  <c r="AC312" i="2"/>
  <c r="AB334" i="2"/>
  <c r="Q357" i="2"/>
  <c r="AB333" i="2"/>
  <c r="Q356" i="2"/>
  <c r="P442" i="2"/>
  <c r="E465" i="2"/>
  <c r="P452" i="2"/>
  <c r="E475" i="2"/>
  <c r="P451" i="2"/>
  <c r="E474" i="2"/>
  <c r="V65" i="23"/>
  <c r="W64" i="23" s="1"/>
  <c r="V66" i="23"/>
  <c r="AC306" i="2"/>
  <c r="AC314" i="2"/>
  <c r="W47" i="23"/>
  <c r="X46" i="23" s="1"/>
  <c r="W48" i="23"/>
  <c r="AB336" i="2"/>
  <c r="Q359" i="2"/>
  <c r="AE258" i="2"/>
  <c r="Z258" i="2" s="1"/>
  <c r="AC318" i="2"/>
  <c r="P447" i="2"/>
  <c r="E470" i="2"/>
  <c r="AE261" i="2"/>
  <c r="Z261" i="2" s="1"/>
  <c r="AN212" i="2"/>
  <c r="AM212" i="2"/>
  <c r="AL212" i="2"/>
  <c r="AK212" i="2"/>
  <c r="AJ212" i="2"/>
  <c r="AQ212" i="2"/>
  <c r="AI212" i="2"/>
  <c r="AP212" i="2"/>
  <c r="AO212" i="2"/>
  <c r="AN228" i="2"/>
  <c r="AM228" i="2"/>
  <c r="AL228" i="2"/>
  <c r="AK228" i="2"/>
  <c r="AJ228" i="2"/>
  <c r="AQ228" i="2"/>
  <c r="AI228" i="2"/>
  <c r="AP228" i="2"/>
  <c r="AO228" i="2"/>
  <c r="AJ225" i="2"/>
  <c r="AQ225" i="2"/>
  <c r="AI225" i="2"/>
  <c r="AP225" i="2"/>
  <c r="AO225" i="2"/>
  <c r="AN225" i="2"/>
  <c r="AM225" i="2"/>
  <c r="AL225" i="2"/>
  <c r="AK225" i="2"/>
  <c r="S410" i="2"/>
  <c r="T403" i="2"/>
  <c r="X413" i="2"/>
  <c r="T395" i="2"/>
  <c r="Y412" i="2"/>
  <c r="U405" i="2"/>
  <c r="X405" i="2"/>
  <c r="T401" i="2"/>
  <c r="T402" i="2"/>
  <c r="U398" i="2"/>
  <c r="U408" i="2"/>
  <c r="AD279" i="2"/>
  <c r="AA279" i="2" s="1"/>
  <c r="AB330" i="2"/>
  <c r="Q353" i="2"/>
  <c r="P455" i="2"/>
  <c r="E478" i="2"/>
  <c r="P459" i="2"/>
  <c r="E482" i="2"/>
  <c r="V356" i="2"/>
  <c r="AC311" i="2"/>
  <c r="AC310" i="2"/>
  <c r="V353" i="2"/>
  <c r="U66" i="23"/>
  <c r="S365" i="2"/>
  <c r="AC313" i="2"/>
  <c r="P456" i="2"/>
  <c r="E479" i="2"/>
  <c r="V352" i="2"/>
  <c r="S351" i="2"/>
  <c r="AN214" i="2"/>
  <c r="AM214" i="2"/>
  <c r="AL214" i="2"/>
  <c r="AK214" i="2"/>
  <c r="AJ214" i="2"/>
  <c r="AQ214" i="2"/>
  <c r="AI214" i="2"/>
  <c r="AP214" i="2"/>
  <c r="AO214" i="2"/>
  <c r="AJ211" i="2"/>
  <c r="AQ211" i="2"/>
  <c r="AI211" i="2"/>
  <c r="AP211" i="2"/>
  <c r="AO211" i="2"/>
  <c r="AN211" i="2"/>
  <c r="AM211" i="2"/>
  <c r="AL211" i="2"/>
  <c r="AK211" i="2"/>
  <c r="AJ227" i="2"/>
  <c r="AQ227" i="2"/>
  <c r="AI227" i="2"/>
  <c r="AP227" i="2"/>
  <c r="AO227" i="2"/>
  <c r="AN227" i="2"/>
  <c r="AM227" i="2"/>
  <c r="AL227" i="2"/>
  <c r="AK227" i="2"/>
  <c r="T410" i="2"/>
  <c r="N407" i="2"/>
  <c r="Y407" i="2" s="1"/>
  <c r="U412" i="2"/>
  <c r="S400" i="2"/>
  <c r="N398" i="2"/>
  <c r="Y398" i="2" s="1"/>
  <c r="V362" i="2"/>
  <c r="V348" i="2"/>
  <c r="V361" i="2"/>
  <c r="V354" i="2"/>
  <c r="V365" i="2"/>
  <c r="AB343" i="2"/>
  <c r="Q366" i="2"/>
  <c r="AE273" i="2"/>
  <c r="Z273" i="2" s="1"/>
  <c r="V39" i="23"/>
  <c r="V38" i="23"/>
  <c r="W37" i="23" s="1"/>
  <c r="AN216" i="2"/>
  <c r="AM216" i="2"/>
  <c r="AL216" i="2"/>
  <c r="AK216" i="2"/>
  <c r="AJ216" i="2"/>
  <c r="AQ216" i="2"/>
  <c r="AI216" i="2"/>
  <c r="AP216" i="2"/>
  <c r="AO216" i="2"/>
  <c r="AJ213" i="2"/>
  <c r="AQ213" i="2"/>
  <c r="AI213" i="2"/>
  <c r="AP213" i="2"/>
  <c r="AO213" i="2"/>
  <c r="AN213" i="2"/>
  <c r="AM213" i="2"/>
  <c r="AL213" i="2"/>
  <c r="AK213" i="2"/>
  <c r="AJ229" i="2"/>
  <c r="AQ229" i="2"/>
  <c r="AI229" i="2"/>
  <c r="AP229" i="2"/>
  <c r="AO229" i="2"/>
  <c r="AN229" i="2"/>
  <c r="AM229" i="2"/>
  <c r="AL229" i="2"/>
  <c r="AK229" i="2"/>
  <c r="N403" i="2"/>
  <c r="Y403" i="2" s="1"/>
  <c r="S409" i="2"/>
  <c r="U406" i="2"/>
  <c r="U395" i="2"/>
  <c r="T400" i="2"/>
  <c r="N394" i="2"/>
  <c r="Y394" i="2" s="1"/>
  <c r="U397" i="2"/>
  <c r="U401" i="2"/>
  <c r="U402" i="2"/>
  <c r="N406" i="2"/>
  <c r="Y406" i="2" s="1"/>
  <c r="N399" i="2"/>
  <c r="Y399" i="2" s="1"/>
  <c r="K456" i="2"/>
  <c r="Q50" i="11"/>
  <c r="Q59" i="11"/>
  <c r="T29" i="11"/>
  <c r="F448" i="2"/>
  <c r="U69" i="23"/>
  <c r="S42" i="11"/>
  <c r="L445" i="2"/>
  <c r="Q14" i="11"/>
  <c r="K440" i="2"/>
  <c r="U70" i="23"/>
  <c r="Q62" i="11"/>
  <c r="U43" i="23"/>
  <c r="Q35" i="11"/>
  <c r="L456" i="2"/>
  <c r="F450" i="2"/>
  <c r="G448" i="2"/>
  <c r="F445" i="2"/>
  <c r="M70" i="11"/>
  <c r="U32" i="23"/>
  <c r="F442" i="2"/>
  <c r="G441" i="2"/>
  <c r="M81" i="11"/>
  <c r="F451" i="2"/>
  <c r="L443" i="2"/>
  <c r="S24" i="11"/>
  <c r="K453" i="2"/>
  <c r="K458" i="2"/>
  <c r="G452" i="2"/>
  <c r="G457" i="2"/>
  <c r="K445" i="2"/>
  <c r="Q49" i="11"/>
  <c r="Q27" i="11"/>
  <c r="G444" i="2"/>
  <c r="Q9" i="11"/>
  <c r="U59" i="23"/>
  <c r="L451" i="2"/>
  <c r="Q61" i="11"/>
  <c r="V61" i="23"/>
  <c r="K442" i="2"/>
  <c r="K451" i="2"/>
  <c r="V50" i="23"/>
  <c r="V32" i="23"/>
  <c r="K441" i="2"/>
  <c r="M73" i="11"/>
  <c r="Q28" i="11"/>
  <c r="S34" i="11"/>
  <c r="K455" i="2"/>
  <c r="U67" i="23"/>
  <c r="G440" i="2"/>
  <c r="L448" i="2"/>
  <c r="V69" i="23"/>
  <c r="V67" i="23"/>
  <c r="L457" i="2"/>
  <c r="F458" i="2"/>
  <c r="F444" i="2"/>
  <c r="V33" i="23"/>
  <c r="Q5" i="11"/>
  <c r="S39" i="11"/>
  <c r="M75" i="11"/>
  <c r="F454" i="2"/>
  <c r="Q20" i="11"/>
  <c r="T33" i="11"/>
  <c r="Q19" i="11"/>
  <c r="M86" i="11"/>
  <c r="Q65" i="11"/>
  <c r="G456" i="2"/>
  <c r="Q16" i="11"/>
  <c r="Q46" i="11"/>
  <c r="L440" i="2"/>
  <c r="Q21" i="11"/>
  <c r="F453" i="2"/>
  <c r="L455" i="2"/>
  <c r="Q52" i="11"/>
  <c r="Q12" i="11"/>
  <c r="F455" i="2"/>
  <c r="V58" i="23"/>
  <c r="G454" i="2"/>
  <c r="Q18" i="11"/>
  <c r="M79" i="11"/>
  <c r="M83" i="11"/>
  <c r="F440" i="2"/>
  <c r="S37" i="11"/>
  <c r="Q25" i="11"/>
  <c r="Q7" i="11"/>
  <c r="Q57" i="11"/>
  <c r="M71" i="11"/>
  <c r="L453" i="2"/>
  <c r="S26" i="11"/>
  <c r="U34" i="23"/>
  <c r="F447" i="2"/>
  <c r="V35" i="23"/>
  <c r="U40" i="23"/>
  <c r="V52" i="23"/>
  <c r="F456" i="2"/>
  <c r="Q3" i="11"/>
  <c r="K447" i="2"/>
  <c r="U49" i="23"/>
  <c r="M77" i="11"/>
  <c r="L459" i="2"/>
  <c r="L452" i="2"/>
  <c r="K450" i="2"/>
  <c r="V41" i="23"/>
  <c r="U50" i="23"/>
  <c r="Q8" i="11"/>
  <c r="L444" i="2"/>
  <c r="G455" i="2"/>
  <c r="Q17" i="11"/>
  <c r="M82" i="11"/>
  <c r="M69" i="11"/>
  <c r="G459" i="2"/>
  <c r="V34" i="23"/>
  <c r="S30" i="11"/>
  <c r="M74" i="11"/>
  <c r="M72" i="11"/>
  <c r="F446" i="2"/>
  <c r="V70" i="23"/>
  <c r="K443" i="2"/>
  <c r="K459" i="2"/>
  <c r="G450" i="2"/>
  <c r="U33" i="23"/>
  <c r="K444" i="2"/>
  <c r="S43" i="11"/>
  <c r="Q58" i="11"/>
  <c r="V68" i="23"/>
  <c r="Q10" i="11"/>
  <c r="Q53" i="11"/>
  <c r="Q60" i="11"/>
  <c r="Q15" i="11"/>
  <c r="Q6" i="11"/>
  <c r="U51" i="23"/>
  <c r="Q4" i="11"/>
  <c r="L446" i="2"/>
  <c r="F441" i="2"/>
  <c r="F449" i="2"/>
  <c r="Q54" i="11"/>
  <c r="U42" i="23"/>
  <c r="M85" i="11"/>
  <c r="U35" i="23"/>
  <c r="U61" i="23"/>
  <c r="Q13" i="11"/>
  <c r="G445" i="2"/>
  <c r="K457" i="2"/>
  <c r="S36" i="11"/>
  <c r="F459" i="2"/>
  <c r="Q47" i="11"/>
  <c r="G453" i="2"/>
  <c r="U41" i="23"/>
  <c r="Q56" i="11"/>
  <c r="G458" i="2"/>
  <c r="Q55" i="11"/>
  <c r="L450" i="2"/>
  <c r="Q38" i="11"/>
  <c r="L447" i="2"/>
  <c r="Q51" i="11"/>
  <c r="V43" i="23"/>
  <c r="Q2" i="11"/>
  <c r="S31" i="11"/>
  <c r="K454" i="2"/>
  <c r="S40" i="11"/>
  <c r="Q41" i="11"/>
  <c r="V59" i="23"/>
  <c r="L449" i="2"/>
  <c r="K449" i="2"/>
  <c r="U52" i="23"/>
  <c r="Q11" i="11"/>
  <c r="U68" i="23"/>
  <c r="G449" i="2"/>
  <c r="V51" i="23"/>
  <c r="K448" i="2"/>
  <c r="K446" i="2"/>
  <c r="G443" i="2"/>
  <c r="M76" i="11"/>
  <c r="L454" i="2"/>
  <c r="U60" i="23"/>
  <c r="L441" i="2"/>
  <c r="V60" i="23"/>
  <c r="V40" i="23"/>
  <c r="M80" i="11"/>
  <c r="M87" i="11"/>
  <c r="F452" i="2"/>
  <c r="G446" i="2"/>
  <c r="S32" i="11"/>
  <c r="F457" i="2"/>
  <c r="L442" i="2"/>
  <c r="G447" i="2"/>
  <c r="Q48" i="11"/>
  <c r="G442" i="2"/>
  <c r="Q64" i="11"/>
  <c r="M78" i="11"/>
  <c r="G451" i="2"/>
  <c r="L458" i="2"/>
  <c r="M84" i="11"/>
  <c r="F443" i="2"/>
  <c r="U58" i="23"/>
  <c r="V42" i="23"/>
  <c r="Q63" i="11"/>
  <c r="M68" i="11"/>
  <c r="V49" i="23"/>
  <c r="K452" i="2"/>
  <c r="AK235" i="2" l="1"/>
  <c r="AO235" i="2"/>
  <c r="AL235" i="2"/>
  <c r="AP235" i="2"/>
  <c r="AL236" i="2"/>
  <c r="AM236" i="2"/>
  <c r="AI235" i="2"/>
  <c r="AP236" i="2"/>
  <c r="AI237" i="2"/>
  <c r="N422" i="2"/>
  <c r="Y422" i="2" s="1"/>
  <c r="N435" i="2"/>
  <c r="Y435" i="2" s="1"/>
  <c r="Y419" i="2"/>
  <c r="N430" i="2"/>
  <c r="Y430" i="2" s="1"/>
  <c r="Y420" i="2"/>
  <c r="U424" i="2"/>
  <c r="U422" i="2"/>
  <c r="S436" i="2"/>
  <c r="AD321" i="2"/>
  <c r="AA321" i="2" s="1"/>
  <c r="AD309" i="2"/>
  <c r="AA309" i="2" s="1"/>
  <c r="T427" i="2"/>
  <c r="AD315" i="2"/>
  <c r="AA315" i="2" s="1"/>
  <c r="Y421" i="2"/>
  <c r="Y434" i="2"/>
  <c r="AD307" i="2"/>
  <c r="AA307" i="2" s="1"/>
  <c r="T425" i="2"/>
  <c r="U429" i="2"/>
  <c r="AD304" i="2"/>
  <c r="AA304" i="2" s="1"/>
  <c r="N417" i="2"/>
  <c r="Y417" i="2" s="1"/>
  <c r="AD313" i="2"/>
  <c r="AA313" i="2" s="1"/>
  <c r="AD319" i="2"/>
  <c r="AA319" i="2" s="1"/>
  <c r="N427" i="2"/>
  <c r="Y427" i="2" s="1"/>
  <c r="U418" i="2"/>
  <c r="M457" i="2"/>
  <c r="N457" i="2" s="1"/>
  <c r="J442" i="2"/>
  <c r="U442" i="2" s="1"/>
  <c r="H442" i="2"/>
  <c r="R442" i="2"/>
  <c r="I442" i="2"/>
  <c r="W440" i="2"/>
  <c r="W459" i="2"/>
  <c r="W447" i="2"/>
  <c r="M442" i="2"/>
  <c r="N442" i="2" s="1"/>
  <c r="W449" i="2"/>
  <c r="M441" i="2"/>
  <c r="X441" i="2" s="1"/>
  <c r="W445" i="2"/>
  <c r="W457" i="2"/>
  <c r="M440" i="2"/>
  <c r="X440" i="2" s="1"/>
  <c r="J446" i="2"/>
  <c r="H446" i="2"/>
  <c r="R446" i="2"/>
  <c r="I446" i="2"/>
  <c r="J456" i="2"/>
  <c r="H456" i="2"/>
  <c r="R456" i="2"/>
  <c r="I456" i="2"/>
  <c r="W442" i="2"/>
  <c r="J443" i="2"/>
  <c r="R443" i="2"/>
  <c r="I443" i="2"/>
  <c r="T443" i="2" s="1"/>
  <c r="H443" i="2"/>
  <c r="M453" i="2"/>
  <c r="X453" i="2" s="1"/>
  <c r="W458" i="2"/>
  <c r="W454" i="2"/>
  <c r="W452" i="2"/>
  <c r="J453" i="2"/>
  <c r="U453" i="2" s="1"/>
  <c r="R453" i="2"/>
  <c r="I453" i="2"/>
  <c r="T453" i="2" s="1"/>
  <c r="H453" i="2"/>
  <c r="J458" i="2"/>
  <c r="H458" i="2"/>
  <c r="R458" i="2"/>
  <c r="I458" i="2"/>
  <c r="J448" i="2"/>
  <c r="H448" i="2"/>
  <c r="R448" i="2"/>
  <c r="I448" i="2"/>
  <c r="W446" i="2"/>
  <c r="M450" i="2"/>
  <c r="X450" i="2" s="1"/>
  <c r="M458" i="2"/>
  <c r="X458" i="2" s="1"/>
  <c r="J452" i="2"/>
  <c r="H452" i="2"/>
  <c r="I452" i="2"/>
  <c r="T452" i="2" s="1"/>
  <c r="R452" i="2"/>
  <c r="M456" i="2"/>
  <c r="X456" i="2" s="1"/>
  <c r="J455" i="2"/>
  <c r="R455" i="2"/>
  <c r="I455" i="2"/>
  <c r="T455" i="2" s="1"/>
  <c r="H455" i="2"/>
  <c r="M447" i="2"/>
  <c r="N447" i="2" s="1"/>
  <c r="M451" i="2"/>
  <c r="N451" i="2" s="1"/>
  <c r="Y451" i="2" s="1"/>
  <c r="M452" i="2"/>
  <c r="X452" i="2" s="1"/>
  <c r="J441" i="2"/>
  <c r="R441" i="2"/>
  <c r="I441" i="2"/>
  <c r="H441" i="2"/>
  <c r="J444" i="2"/>
  <c r="H444" i="2"/>
  <c r="R444" i="2"/>
  <c r="I444" i="2"/>
  <c r="T444" i="2" s="1"/>
  <c r="M448" i="2"/>
  <c r="X448" i="2" s="1"/>
  <c r="M449" i="2"/>
  <c r="J445" i="2"/>
  <c r="R445" i="2"/>
  <c r="I445" i="2"/>
  <c r="T445" i="2" s="1"/>
  <c r="H445" i="2"/>
  <c r="S445" i="2" s="1"/>
  <c r="W443" i="2"/>
  <c r="W453" i="2"/>
  <c r="M446" i="2"/>
  <c r="X446" i="2" s="1"/>
  <c r="M455" i="2"/>
  <c r="N455" i="2" s="1"/>
  <c r="W451" i="2"/>
  <c r="W456" i="2"/>
  <c r="M459" i="2"/>
  <c r="J451" i="2"/>
  <c r="R451" i="2"/>
  <c r="I451" i="2"/>
  <c r="T451" i="2" s="1"/>
  <c r="H451" i="2"/>
  <c r="N449" i="2"/>
  <c r="M444" i="2"/>
  <c r="J450" i="2"/>
  <c r="H450" i="2"/>
  <c r="R450" i="2"/>
  <c r="I450" i="2"/>
  <c r="T450" i="2" s="1"/>
  <c r="J457" i="2"/>
  <c r="R457" i="2"/>
  <c r="I457" i="2"/>
  <c r="T457" i="2" s="1"/>
  <c r="H457" i="2"/>
  <c r="J459" i="2"/>
  <c r="U459" i="2" s="1"/>
  <c r="R459" i="2"/>
  <c r="I459" i="2"/>
  <c r="H459" i="2"/>
  <c r="M443" i="2"/>
  <c r="M454" i="2"/>
  <c r="X454" i="2" s="1"/>
  <c r="W455" i="2"/>
  <c r="J447" i="2"/>
  <c r="R447" i="2"/>
  <c r="I447" i="2"/>
  <c r="H447" i="2"/>
  <c r="J449" i="2"/>
  <c r="U449" i="2" s="1"/>
  <c r="R449" i="2"/>
  <c r="I449" i="2"/>
  <c r="H449" i="2"/>
  <c r="S449" i="2" s="1"/>
  <c r="W441" i="2"/>
  <c r="W444" i="2"/>
  <c r="J440" i="2"/>
  <c r="H440" i="2"/>
  <c r="R440" i="2"/>
  <c r="I440" i="2"/>
  <c r="T440" i="2" s="1"/>
  <c r="J454" i="2"/>
  <c r="H454" i="2"/>
  <c r="R454" i="2"/>
  <c r="I454" i="2"/>
  <c r="T454" i="2" s="1"/>
  <c r="M445" i="2"/>
  <c r="X445" i="2" s="1"/>
  <c r="W448" i="2"/>
  <c r="W450" i="2"/>
  <c r="AE280" i="2"/>
  <c r="Z280" i="2" s="1"/>
  <c r="AE287" i="2"/>
  <c r="Z287" i="2" s="1"/>
  <c r="AE291" i="2"/>
  <c r="Z291" i="2" s="1"/>
  <c r="AE285" i="2"/>
  <c r="Z285" i="2" s="1"/>
  <c r="AE279" i="2"/>
  <c r="Z279" i="2" s="1"/>
  <c r="AE289" i="2"/>
  <c r="Z289" i="2" s="1"/>
  <c r="AE296" i="2"/>
  <c r="Z296" i="2" s="1"/>
  <c r="AE294" i="2"/>
  <c r="Z294" i="2" s="1"/>
  <c r="AE286" i="2"/>
  <c r="Z286" i="2" s="1"/>
  <c r="AB366" i="2"/>
  <c r="Q389" i="2"/>
  <c r="V385" i="2"/>
  <c r="AD310" i="2"/>
  <c r="AA310" i="2" s="1"/>
  <c r="E501" i="2"/>
  <c r="P478" i="2"/>
  <c r="AB359" i="2"/>
  <c r="Q382" i="2"/>
  <c r="AD306" i="2"/>
  <c r="AA306" i="2" s="1"/>
  <c r="E497" i="2"/>
  <c r="P474" i="2"/>
  <c r="AB357" i="2"/>
  <c r="Q380" i="2"/>
  <c r="AE292" i="2"/>
  <c r="Z292" i="2" s="1"/>
  <c r="E490" i="2"/>
  <c r="P467" i="2"/>
  <c r="AD305" i="2"/>
  <c r="AA305" i="2" s="1"/>
  <c r="AD302" i="2"/>
  <c r="AA302" i="2" s="1"/>
  <c r="AB365" i="2"/>
  <c r="Q388" i="2"/>
  <c r="E494" i="2"/>
  <c r="P471" i="2"/>
  <c r="AC328" i="2"/>
  <c r="AC339" i="2"/>
  <c r="E496" i="2"/>
  <c r="P473" i="2"/>
  <c r="AM233" i="2"/>
  <c r="AL233" i="2"/>
  <c r="AK233" i="2"/>
  <c r="AJ233" i="2"/>
  <c r="AQ233" i="2"/>
  <c r="AI233" i="2"/>
  <c r="AP233" i="2"/>
  <c r="AO233" i="2"/>
  <c r="AN233" i="2"/>
  <c r="AQ252" i="2"/>
  <c r="AI252" i="2"/>
  <c r="AP252" i="2"/>
  <c r="AO252" i="2"/>
  <c r="AN252" i="2"/>
  <c r="AM252" i="2"/>
  <c r="AL252" i="2"/>
  <c r="AK252" i="2"/>
  <c r="AJ252" i="2"/>
  <c r="AQ244" i="2"/>
  <c r="AI244" i="2"/>
  <c r="AP244" i="2"/>
  <c r="AO244" i="2"/>
  <c r="AN244" i="2"/>
  <c r="AM244" i="2"/>
  <c r="AL244" i="2"/>
  <c r="AK244" i="2"/>
  <c r="AJ244" i="2"/>
  <c r="U427" i="2"/>
  <c r="T436" i="2"/>
  <c r="X432" i="2"/>
  <c r="X436" i="2"/>
  <c r="S432" i="2"/>
  <c r="U420" i="2"/>
  <c r="U431" i="2"/>
  <c r="T423" i="2"/>
  <c r="AC342" i="2"/>
  <c r="X56" i="23"/>
  <c r="Y55" i="23" s="1"/>
  <c r="AE281" i="2"/>
  <c r="Z281" i="2" s="1"/>
  <c r="AE283" i="2"/>
  <c r="Z283" i="2" s="1"/>
  <c r="AD303" i="2"/>
  <c r="AA303" i="2" s="1"/>
  <c r="AB363" i="2"/>
  <c r="Q386" i="2"/>
  <c r="AD320" i="2"/>
  <c r="AA320" i="2" s="1"/>
  <c r="E503" i="2"/>
  <c r="P480" i="2"/>
  <c r="AQ246" i="2"/>
  <c r="AI246" i="2"/>
  <c r="AP246" i="2"/>
  <c r="AO246" i="2"/>
  <c r="AN246" i="2"/>
  <c r="AM246" i="2"/>
  <c r="AL246" i="2"/>
  <c r="AK246" i="2"/>
  <c r="AJ246" i="2"/>
  <c r="AQ238" i="2"/>
  <c r="AI238" i="2"/>
  <c r="AP238" i="2"/>
  <c r="AO238" i="2"/>
  <c r="AN238" i="2"/>
  <c r="AM238" i="2"/>
  <c r="AL238" i="2"/>
  <c r="AK238" i="2"/>
  <c r="AJ238" i="2"/>
  <c r="AE297" i="2"/>
  <c r="Z297" i="2" s="1"/>
  <c r="U425" i="2"/>
  <c r="X434" i="2"/>
  <c r="U423" i="2"/>
  <c r="AC343" i="2"/>
  <c r="AC330" i="2"/>
  <c r="X47" i="23"/>
  <c r="Y46" i="23" s="1"/>
  <c r="W65" i="23"/>
  <c r="X64" i="23" s="1"/>
  <c r="W66" i="23"/>
  <c r="AD312" i="2"/>
  <c r="AA312" i="2" s="1"/>
  <c r="AC337" i="2"/>
  <c r="V390" i="2"/>
  <c r="L26" i="20"/>
  <c r="N25" i="20"/>
  <c r="V381" i="2"/>
  <c r="V378" i="2"/>
  <c r="E486" i="2"/>
  <c r="P463" i="2"/>
  <c r="AB355" i="2"/>
  <c r="Q378" i="2"/>
  <c r="E500" i="2"/>
  <c r="P477" i="2"/>
  <c r="AB348" i="2"/>
  <c r="Q371" i="2"/>
  <c r="AC340" i="2"/>
  <c r="V374" i="2"/>
  <c r="AB350" i="2"/>
  <c r="Q373" i="2"/>
  <c r="AM251" i="2"/>
  <c r="AL251" i="2"/>
  <c r="AK251" i="2"/>
  <c r="AJ251" i="2"/>
  <c r="AQ251" i="2"/>
  <c r="AI251" i="2"/>
  <c r="AP251" i="2"/>
  <c r="AO251" i="2"/>
  <c r="AN251" i="2"/>
  <c r="AM243" i="2"/>
  <c r="AL243" i="2"/>
  <c r="AK243" i="2"/>
  <c r="AJ243" i="2"/>
  <c r="AQ243" i="2"/>
  <c r="AI243" i="2"/>
  <c r="AP243" i="2"/>
  <c r="AO243" i="2"/>
  <c r="AN243" i="2"/>
  <c r="U433" i="2"/>
  <c r="S427" i="2"/>
  <c r="S424" i="2"/>
  <c r="T418" i="2"/>
  <c r="S419" i="2"/>
  <c r="U435" i="2"/>
  <c r="P482" i="2"/>
  <c r="E505" i="2"/>
  <c r="V388" i="2"/>
  <c r="AD318" i="2"/>
  <c r="AA318" i="2" s="1"/>
  <c r="E489" i="2"/>
  <c r="P466" i="2"/>
  <c r="V387" i="2"/>
  <c r="S375" i="2"/>
  <c r="AB358" i="2"/>
  <c r="Q381" i="2"/>
  <c r="AB361" i="2"/>
  <c r="Q384" i="2"/>
  <c r="AC332" i="2"/>
  <c r="AD317" i="2"/>
  <c r="AA317" i="2" s="1"/>
  <c r="AC325" i="2"/>
  <c r="AC327" i="2"/>
  <c r="AQ248" i="2"/>
  <c r="AI248" i="2"/>
  <c r="AP248" i="2"/>
  <c r="AO248" i="2"/>
  <c r="AN248" i="2"/>
  <c r="AM248" i="2"/>
  <c r="AL248" i="2"/>
  <c r="AK248" i="2"/>
  <c r="AJ248" i="2"/>
  <c r="AQ240" i="2"/>
  <c r="AI240" i="2"/>
  <c r="AP240" i="2"/>
  <c r="AO240" i="2"/>
  <c r="AN240" i="2"/>
  <c r="AM240" i="2"/>
  <c r="AL240" i="2"/>
  <c r="AK240" i="2"/>
  <c r="AJ240" i="2"/>
  <c r="S425" i="2"/>
  <c r="T433" i="2"/>
  <c r="X424" i="2"/>
  <c r="T424" i="2"/>
  <c r="U428" i="2"/>
  <c r="Y432" i="2"/>
  <c r="S430" i="2"/>
  <c r="X426" i="2"/>
  <c r="S429" i="2"/>
  <c r="X420" i="2"/>
  <c r="S417" i="2"/>
  <c r="T426" i="2"/>
  <c r="T419" i="2"/>
  <c r="T435" i="2"/>
  <c r="AC336" i="2"/>
  <c r="AE298" i="2"/>
  <c r="Z298" i="2" s="1"/>
  <c r="V386" i="2"/>
  <c r="AM249" i="2"/>
  <c r="AL249" i="2"/>
  <c r="AK249" i="2"/>
  <c r="AJ249" i="2"/>
  <c r="AQ249" i="2"/>
  <c r="AI249" i="2"/>
  <c r="AP249" i="2"/>
  <c r="AO249" i="2"/>
  <c r="AN249" i="2"/>
  <c r="AE293" i="2"/>
  <c r="Z293" i="2" s="1"/>
  <c r="AB353" i="2"/>
  <c r="Q376" i="2"/>
  <c r="AB360" i="2"/>
  <c r="Q383" i="2"/>
  <c r="V373" i="2"/>
  <c r="E488" i="2"/>
  <c r="P465" i="2"/>
  <c r="V377" i="2"/>
  <c r="V379" i="2"/>
  <c r="AD314" i="2"/>
  <c r="AA314" i="2" s="1"/>
  <c r="AE295" i="2"/>
  <c r="Z295" i="2" s="1"/>
  <c r="AB352" i="2"/>
  <c r="Q375" i="2"/>
  <c r="AC335" i="2"/>
  <c r="AC338" i="2"/>
  <c r="E504" i="2"/>
  <c r="P481" i="2"/>
  <c r="AB367" i="2"/>
  <c r="Q390" i="2"/>
  <c r="E492" i="2"/>
  <c r="P469" i="2"/>
  <c r="S382" i="2"/>
  <c r="AD316" i="2"/>
  <c r="AA316" i="2" s="1"/>
  <c r="AB349" i="2"/>
  <c r="Q372" i="2"/>
  <c r="V382" i="2"/>
  <c r="AQ234" i="2"/>
  <c r="AI234" i="2"/>
  <c r="AP234" i="2"/>
  <c r="AO234" i="2"/>
  <c r="AN234" i="2"/>
  <c r="AM234" i="2"/>
  <c r="AL234" i="2"/>
  <c r="AK234" i="2"/>
  <c r="AJ234" i="2"/>
  <c r="AM245" i="2"/>
  <c r="AL245" i="2"/>
  <c r="AK245" i="2"/>
  <c r="AJ245" i="2"/>
  <c r="AQ245" i="2"/>
  <c r="AI245" i="2"/>
  <c r="AP245" i="2"/>
  <c r="AO245" i="2"/>
  <c r="AN245" i="2"/>
  <c r="N425" i="2"/>
  <c r="Y425" i="2" s="1"/>
  <c r="N429" i="2"/>
  <c r="Y429" i="2" s="1"/>
  <c r="X419" i="2"/>
  <c r="S374" i="2"/>
  <c r="E493" i="2"/>
  <c r="P470" i="2"/>
  <c r="P464" i="2"/>
  <c r="E487" i="2"/>
  <c r="U432" i="2"/>
  <c r="V375" i="2"/>
  <c r="V389" i="2"/>
  <c r="S372" i="2"/>
  <c r="AD311" i="2"/>
  <c r="AA311" i="2" s="1"/>
  <c r="W38" i="23"/>
  <c r="X37" i="23" s="1"/>
  <c r="V384" i="2"/>
  <c r="V376" i="2"/>
  <c r="E498" i="2"/>
  <c r="P475" i="2"/>
  <c r="AB356" i="2"/>
  <c r="Q379" i="2"/>
  <c r="AD308" i="2"/>
  <c r="AA308" i="2" s="1"/>
  <c r="AB364" i="2"/>
  <c r="Q387" i="2"/>
  <c r="AE290" i="2"/>
  <c r="Z290" i="2" s="1"/>
  <c r="AC329" i="2"/>
  <c r="AB354" i="2"/>
  <c r="Q377" i="2"/>
  <c r="P476" i="2"/>
  <c r="E499" i="2"/>
  <c r="X30" i="23"/>
  <c r="Y29" i="23" s="1"/>
  <c r="X31" i="23"/>
  <c r="AC344" i="2"/>
  <c r="AH275" i="2"/>
  <c r="AH273" i="2"/>
  <c r="AH271" i="2"/>
  <c r="AH269" i="2"/>
  <c r="AH267" i="2"/>
  <c r="AH265" i="2"/>
  <c r="AH274" i="2"/>
  <c r="AH272" i="2"/>
  <c r="AH270" i="2"/>
  <c r="AH268" i="2"/>
  <c r="AH266" i="2"/>
  <c r="AH263" i="2"/>
  <c r="AH261" i="2"/>
  <c r="AH259" i="2"/>
  <c r="AH257" i="2"/>
  <c r="AH264" i="2"/>
  <c r="AH262" i="2"/>
  <c r="AH260" i="2"/>
  <c r="AH258" i="2"/>
  <c r="AH256" i="2"/>
  <c r="AC326" i="2"/>
  <c r="AQ250" i="2"/>
  <c r="AI250" i="2"/>
  <c r="AP250" i="2"/>
  <c r="AO250" i="2"/>
  <c r="AN250" i="2"/>
  <c r="AM250" i="2"/>
  <c r="AL250" i="2"/>
  <c r="AK250" i="2"/>
  <c r="AJ250" i="2"/>
  <c r="AQ242" i="2"/>
  <c r="AI242" i="2"/>
  <c r="AP242" i="2"/>
  <c r="AO242" i="2"/>
  <c r="AN242" i="2"/>
  <c r="AM242" i="2"/>
  <c r="AL242" i="2"/>
  <c r="AK242" i="2"/>
  <c r="AJ242" i="2"/>
  <c r="S433" i="2"/>
  <c r="Y433" i="2"/>
  <c r="N426" i="2"/>
  <c r="Y426" i="2" s="1"/>
  <c r="N424" i="2"/>
  <c r="Y424" i="2" s="1"/>
  <c r="X428" i="2"/>
  <c r="N418" i="2"/>
  <c r="Y418" i="2" s="1"/>
  <c r="S435" i="2"/>
  <c r="AC334" i="2"/>
  <c r="AE282" i="2"/>
  <c r="Z282" i="2" s="1"/>
  <c r="AM241" i="2"/>
  <c r="AL241" i="2"/>
  <c r="AK241" i="2"/>
  <c r="AJ241" i="2"/>
  <c r="AQ241" i="2"/>
  <c r="AI241" i="2"/>
  <c r="AP241" i="2"/>
  <c r="AO241" i="2"/>
  <c r="AN241" i="2"/>
  <c r="P472" i="2"/>
  <c r="E495" i="2"/>
  <c r="V372" i="2"/>
  <c r="P468" i="2"/>
  <c r="E491" i="2"/>
  <c r="W57" i="23"/>
  <c r="AE288" i="2"/>
  <c r="Z288" i="2" s="1"/>
  <c r="S388" i="2"/>
  <c r="V371" i="2"/>
  <c r="E502" i="2"/>
  <c r="P479" i="2"/>
  <c r="AC333" i="2"/>
  <c r="AC341" i="2"/>
  <c r="V383" i="2"/>
  <c r="S385" i="2"/>
  <c r="AC331" i="2"/>
  <c r="AB351" i="2"/>
  <c r="Q374" i="2"/>
  <c r="AE284" i="2"/>
  <c r="Z284" i="2" s="1"/>
  <c r="V380" i="2"/>
  <c r="AB362" i="2"/>
  <c r="Q385" i="2"/>
  <c r="AM239" i="2"/>
  <c r="AL239" i="2"/>
  <c r="AK239" i="2"/>
  <c r="AJ239" i="2"/>
  <c r="AQ239" i="2"/>
  <c r="AI239" i="2"/>
  <c r="AP239" i="2"/>
  <c r="AO239" i="2"/>
  <c r="AN239" i="2"/>
  <c r="AM247" i="2"/>
  <c r="AL247" i="2"/>
  <c r="AK247" i="2"/>
  <c r="AJ247" i="2"/>
  <c r="AQ247" i="2"/>
  <c r="AI247" i="2"/>
  <c r="AP247" i="2"/>
  <c r="AO247" i="2"/>
  <c r="AN247" i="2"/>
  <c r="U421" i="2"/>
  <c r="X421" i="2"/>
  <c r="N423" i="2"/>
  <c r="Y423" i="2" s="1"/>
  <c r="U434" i="2"/>
  <c r="N431" i="2"/>
  <c r="Y431" i="2" s="1"/>
  <c r="U417" i="2"/>
  <c r="S423" i="2"/>
  <c r="F474" i="2"/>
  <c r="L465" i="2"/>
  <c r="G465" i="2"/>
  <c r="N86" i="11"/>
  <c r="R61" i="11"/>
  <c r="F471" i="2"/>
  <c r="K479" i="2"/>
  <c r="G471" i="2"/>
  <c r="R62" i="11"/>
  <c r="L468" i="2"/>
  <c r="N80" i="11"/>
  <c r="G472" i="2"/>
  <c r="R57" i="11"/>
  <c r="K471" i="2"/>
  <c r="N73" i="11"/>
  <c r="F478" i="2"/>
  <c r="R6" i="11"/>
  <c r="G480" i="2"/>
  <c r="R20" i="11"/>
  <c r="T39" i="11"/>
  <c r="W61" i="23"/>
  <c r="R9" i="11"/>
  <c r="F481" i="2"/>
  <c r="N78" i="11"/>
  <c r="F473" i="2"/>
  <c r="W49" i="23"/>
  <c r="N83" i="11"/>
  <c r="K477" i="2"/>
  <c r="K481" i="2"/>
  <c r="L463" i="2"/>
  <c r="K467" i="2"/>
  <c r="R16" i="11"/>
  <c r="N71" i="11"/>
  <c r="F469" i="2"/>
  <c r="N68" i="11"/>
  <c r="L466" i="2"/>
  <c r="T30" i="11"/>
  <c r="K470" i="2"/>
  <c r="R35" i="11"/>
  <c r="N72" i="11"/>
  <c r="R59" i="11"/>
  <c r="F467" i="2"/>
  <c r="W58" i="23"/>
  <c r="R46" i="11"/>
  <c r="F482" i="2"/>
  <c r="K469" i="2"/>
  <c r="F468" i="2"/>
  <c r="F466" i="2"/>
  <c r="R2" i="11"/>
  <c r="L469" i="2"/>
  <c r="R56" i="11"/>
  <c r="R10" i="11"/>
  <c r="N77" i="11"/>
  <c r="L471" i="2"/>
  <c r="R25" i="11"/>
  <c r="W52" i="23"/>
  <c r="R13" i="11"/>
  <c r="W32" i="23"/>
  <c r="R38" i="11"/>
  <c r="R58" i="11"/>
  <c r="L473" i="2"/>
  <c r="G468" i="2"/>
  <c r="R52" i="11"/>
  <c r="U29" i="11"/>
  <c r="T34" i="11"/>
  <c r="G479" i="2"/>
  <c r="R5" i="11"/>
  <c r="L481" i="2"/>
  <c r="W60" i="23"/>
  <c r="L467" i="2"/>
  <c r="W50" i="23"/>
  <c r="W68" i="23"/>
  <c r="W67" i="23"/>
  <c r="K472" i="2"/>
  <c r="R49" i="11"/>
  <c r="W33" i="23"/>
  <c r="T32" i="11"/>
  <c r="R63" i="11"/>
  <c r="W69" i="23"/>
  <c r="F463" i="2"/>
  <c r="R4" i="11"/>
  <c r="R60" i="11"/>
  <c r="G475" i="2"/>
  <c r="K474" i="2"/>
  <c r="R28" i="11"/>
  <c r="L482" i="2"/>
  <c r="T37" i="11"/>
  <c r="K482" i="2"/>
  <c r="N74" i="11"/>
  <c r="W35" i="23"/>
  <c r="R41" i="11"/>
  <c r="W59" i="23"/>
  <c r="K478" i="2"/>
  <c r="F477" i="2"/>
  <c r="G476" i="2"/>
  <c r="W34" i="23"/>
  <c r="N79" i="11"/>
  <c r="T31" i="11"/>
  <c r="W70" i="23"/>
  <c r="K466" i="2"/>
  <c r="R65" i="11"/>
  <c r="L472" i="2"/>
  <c r="R51" i="11"/>
  <c r="N75" i="11"/>
  <c r="T40" i="11"/>
  <c r="F479" i="2"/>
  <c r="R14" i="11"/>
  <c r="R48" i="11"/>
  <c r="R47" i="11"/>
  <c r="L479" i="2"/>
  <c r="G482" i="2"/>
  <c r="G464" i="2"/>
  <c r="G467" i="2"/>
  <c r="R19" i="11"/>
  <c r="K475" i="2"/>
  <c r="L480" i="2"/>
  <c r="R50" i="11"/>
  <c r="L475" i="2"/>
  <c r="N87" i="11"/>
  <c r="N84" i="11"/>
  <c r="R53" i="11"/>
  <c r="R11" i="11"/>
  <c r="F475" i="2"/>
  <c r="K473" i="2"/>
  <c r="F480" i="2"/>
  <c r="R15" i="11"/>
  <c r="F476" i="2"/>
  <c r="R3" i="11"/>
  <c r="W51" i="23"/>
  <c r="K463" i="2"/>
  <c r="G478" i="2"/>
  <c r="U33" i="11"/>
  <c r="L478" i="2"/>
  <c r="L474" i="2"/>
  <c r="F470" i="2"/>
  <c r="T36" i="11"/>
  <c r="N82" i="11"/>
  <c r="L464" i="2"/>
  <c r="R55" i="11"/>
  <c r="N85" i="11"/>
  <c r="N81" i="11"/>
  <c r="R27" i="11"/>
  <c r="L477" i="2"/>
  <c r="F464" i="2"/>
  <c r="G481" i="2"/>
  <c r="R12" i="11"/>
  <c r="N69" i="11"/>
  <c r="N70" i="11"/>
  <c r="K464" i="2"/>
  <c r="F472" i="2"/>
  <c r="N76" i="11"/>
  <c r="R21" i="11"/>
  <c r="T43" i="11"/>
  <c r="R17" i="11"/>
  <c r="R8" i="11"/>
  <c r="K468" i="2"/>
  <c r="F465" i="2"/>
  <c r="K480" i="2"/>
  <c r="K476" i="2"/>
  <c r="L476" i="2"/>
  <c r="R64" i="11"/>
  <c r="T24" i="11"/>
  <c r="G469" i="2"/>
  <c r="G470" i="2"/>
  <c r="G477" i="2"/>
  <c r="G463" i="2"/>
  <c r="G473" i="2"/>
  <c r="G466" i="2"/>
  <c r="R7" i="11"/>
  <c r="L470" i="2"/>
  <c r="R54" i="11"/>
  <c r="R18" i="11"/>
  <c r="K465" i="2"/>
  <c r="G474" i="2"/>
  <c r="T26" i="11"/>
  <c r="T42" i="11"/>
  <c r="Y457" i="2" l="1"/>
  <c r="U447" i="2"/>
  <c r="Y442" i="2"/>
  <c r="N448" i="2"/>
  <c r="Y448" i="2" s="1"/>
  <c r="N456" i="2"/>
  <c r="N441" i="2"/>
  <c r="Y441" i="2" s="1"/>
  <c r="U445" i="2"/>
  <c r="S459" i="2"/>
  <c r="U441" i="2"/>
  <c r="T448" i="2"/>
  <c r="N450" i="2"/>
  <c r="N453" i="2"/>
  <c r="Y453" i="2" s="1"/>
  <c r="AD331" i="2"/>
  <c r="AA331" i="2" s="1"/>
  <c r="N458" i="2"/>
  <c r="Y458" i="2" s="1"/>
  <c r="AD341" i="2"/>
  <c r="AA341" i="2" s="1"/>
  <c r="AD334" i="2"/>
  <c r="AA334" i="2" s="1"/>
  <c r="AD337" i="2"/>
  <c r="AA337" i="2" s="1"/>
  <c r="AD332" i="2"/>
  <c r="AA332" i="2" s="1"/>
  <c r="AD333" i="2"/>
  <c r="AD325" i="2"/>
  <c r="AA325" i="2" s="1"/>
  <c r="AE325" i="2" s="1"/>
  <c r="Z325" i="2" s="1"/>
  <c r="AD336" i="2"/>
  <c r="AA336" i="2" s="1"/>
  <c r="AD338" i="2"/>
  <c r="AA338" i="2" s="1"/>
  <c r="AD330" i="2"/>
  <c r="AA330" i="2" s="1"/>
  <c r="AD339" i="2"/>
  <c r="AA339" i="2" s="1"/>
  <c r="U452" i="2"/>
  <c r="AD335" i="2"/>
  <c r="AA335" i="2" s="1"/>
  <c r="AD327" i="2"/>
  <c r="AA327" i="2" s="1"/>
  <c r="AD343" i="2"/>
  <c r="AA343" i="2" s="1"/>
  <c r="AD342" i="2"/>
  <c r="AA342" i="2" s="1"/>
  <c r="AD328" i="2"/>
  <c r="AA328" i="2" s="1"/>
  <c r="AD329" i="2"/>
  <c r="AA329" i="2" s="1"/>
  <c r="AD340" i="2"/>
  <c r="AA340" i="2" s="1"/>
  <c r="M479" i="2"/>
  <c r="X479" i="2" s="1"/>
  <c r="M472" i="2"/>
  <c r="N472" i="2" s="1"/>
  <c r="W475" i="2"/>
  <c r="W481" i="2"/>
  <c r="W471" i="2"/>
  <c r="W474" i="2"/>
  <c r="J478" i="2"/>
  <c r="R478" i="2"/>
  <c r="I478" i="2"/>
  <c r="T478" i="2" s="1"/>
  <c r="H478" i="2"/>
  <c r="J466" i="2"/>
  <c r="R466" i="2"/>
  <c r="I466" i="2"/>
  <c r="T466" i="2" s="1"/>
  <c r="H466" i="2"/>
  <c r="J482" i="2"/>
  <c r="U482" i="2" s="1"/>
  <c r="R482" i="2"/>
  <c r="I482" i="2"/>
  <c r="H482" i="2"/>
  <c r="W477" i="2"/>
  <c r="W463" i="2"/>
  <c r="J471" i="2"/>
  <c r="R471" i="2"/>
  <c r="I471" i="2"/>
  <c r="H471" i="2"/>
  <c r="M467" i="2"/>
  <c r="N467" i="2" s="1"/>
  <c r="M478" i="2"/>
  <c r="N478" i="2" s="1"/>
  <c r="J479" i="2"/>
  <c r="R479" i="2"/>
  <c r="I479" i="2"/>
  <c r="H479" i="2"/>
  <c r="J468" i="2"/>
  <c r="R468" i="2"/>
  <c r="I468" i="2"/>
  <c r="T468" i="2" s="1"/>
  <c r="H468" i="2"/>
  <c r="S468" i="2" s="1"/>
  <c r="W472" i="2"/>
  <c r="J470" i="2"/>
  <c r="R470" i="2"/>
  <c r="I470" i="2"/>
  <c r="H470" i="2"/>
  <c r="M481" i="2"/>
  <c r="X481" i="2" s="1"/>
  <c r="J465" i="2"/>
  <c r="U465" i="2" s="1"/>
  <c r="R465" i="2"/>
  <c r="I465" i="2"/>
  <c r="H465" i="2"/>
  <c r="M466" i="2"/>
  <c r="M482" i="2"/>
  <c r="N482" i="2" s="1"/>
  <c r="J467" i="2"/>
  <c r="R467" i="2"/>
  <c r="I467" i="2"/>
  <c r="T467" i="2" s="1"/>
  <c r="H467" i="2"/>
  <c r="M468" i="2"/>
  <c r="X468" i="2" s="1"/>
  <c r="J472" i="2"/>
  <c r="U472" i="2" s="1"/>
  <c r="R472" i="2"/>
  <c r="I472" i="2"/>
  <c r="H472" i="2"/>
  <c r="S472" i="2" s="1"/>
  <c r="W468" i="2"/>
  <c r="W470" i="2"/>
  <c r="M469" i="2"/>
  <c r="X469" i="2" s="1"/>
  <c r="W465" i="2"/>
  <c r="W466" i="2"/>
  <c r="W482" i="2"/>
  <c r="M477" i="2"/>
  <c r="X477" i="2" s="1"/>
  <c r="M463" i="2"/>
  <c r="X463" i="2" s="1"/>
  <c r="M480" i="2"/>
  <c r="N480" i="2" s="1"/>
  <c r="J473" i="2"/>
  <c r="R473" i="2"/>
  <c r="I473" i="2"/>
  <c r="T473" i="2" s="1"/>
  <c r="H473" i="2"/>
  <c r="W467" i="2"/>
  <c r="J476" i="2"/>
  <c r="U476" i="2" s="1"/>
  <c r="R476" i="2"/>
  <c r="I476" i="2"/>
  <c r="T476" i="2" s="1"/>
  <c r="H476" i="2"/>
  <c r="M464" i="2"/>
  <c r="X464" i="2" s="1"/>
  <c r="M470" i="2"/>
  <c r="W469" i="2"/>
  <c r="N466" i="2"/>
  <c r="J477" i="2"/>
  <c r="R477" i="2"/>
  <c r="I477" i="2"/>
  <c r="T477" i="2" s="1"/>
  <c r="H477" i="2"/>
  <c r="J463" i="2"/>
  <c r="R463" i="2"/>
  <c r="I463" i="2"/>
  <c r="T463" i="2" s="1"/>
  <c r="H463" i="2"/>
  <c r="W480" i="2"/>
  <c r="W473" i="2"/>
  <c r="M476" i="2"/>
  <c r="X476" i="2" s="1"/>
  <c r="M475" i="2"/>
  <c r="X475" i="2" s="1"/>
  <c r="W464" i="2"/>
  <c r="N470" i="2"/>
  <c r="J469" i="2"/>
  <c r="R469" i="2"/>
  <c r="I469" i="2"/>
  <c r="H469" i="2"/>
  <c r="M465" i="2"/>
  <c r="M473" i="2"/>
  <c r="X473" i="2" s="1"/>
  <c r="W479" i="2"/>
  <c r="W476" i="2"/>
  <c r="J480" i="2"/>
  <c r="R480" i="2"/>
  <c r="I480" i="2"/>
  <c r="T480" i="2" s="1"/>
  <c r="H480" i="2"/>
  <c r="J474" i="2"/>
  <c r="R474" i="2"/>
  <c r="I474" i="2"/>
  <c r="T474" i="2" s="1"/>
  <c r="H474" i="2"/>
  <c r="W478" i="2"/>
  <c r="J475" i="2"/>
  <c r="R475" i="2"/>
  <c r="I475" i="2"/>
  <c r="T475" i="2" s="1"/>
  <c r="H475" i="2"/>
  <c r="J464" i="2"/>
  <c r="U464" i="2" s="1"/>
  <c r="R464" i="2"/>
  <c r="I464" i="2"/>
  <c r="H464" i="2"/>
  <c r="J481" i="2"/>
  <c r="R481" i="2"/>
  <c r="I481" i="2"/>
  <c r="H481" i="2"/>
  <c r="M471" i="2"/>
  <c r="X471" i="2" s="1"/>
  <c r="M474" i="2"/>
  <c r="AE316" i="2"/>
  <c r="Z316" i="2" s="1"/>
  <c r="AE320" i="2"/>
  <c r="Z320" i="2" s="1"/>
  <c r="AE312" i="2"/>
  <c r="Z312" i="2" s="1"/>
  <c r="AE303" i="2"/>
  <c r="Z303" i="2" s="1"/>
  <c r="AE304" i="2"/>
  <c r="Z304" i="2" s="1"/>
  <c r="AH298" i="2"/>
  <c r="AH296" i="2"/>
  <c r="AH294" i="2"/>
  <c r="AH292" i="2"/>
  <c r="AH290" i="2"/>
  <c r="AH288" i="2"/>
  <c r="AH286" i="2"/>
  <c r="AH284" i="2"/>
  <c r="AH282" i="2"/>
  <c r="AH280" i="2"/>
  <c r="AH297" i="2"/>
  <c r="AH295" i="2"/>
  <c r="AH293" i="2"/>
  <c r="AH291" i="2"/>
  <c r="AH289" i="2"/>
  <c r="AH287" i="2"/>
  <c r="AH285" i="2"/>
  <c r="AH283" i="2"/>
  <c r="AH281" i="2"/>
  <c r="AH279" i="2"/>
  <c r="AE308" i="2"/>
  <c r="Z308" i="2" s="1"/>
  <c r="AE314" i="2"/>
  <c r="Z314" i="2" s="1"/>
  <c r="AE305" i="2"/>
  <c r="Z305" i="2" s="1"/>
  <c r="AM274" i="2"/>
  <c r="AL274" i="2"/>
  <c r="AK274" i="2"/>
  <c r="AQ274" i="2"/>
  <c r="AI274" i="2"/>
  <c r="AP274" i="2"/>
  <c r="AO274" i="2"/>
  <c r="AN274" i="2"/>
  <c r="AJ274" i="2"/>
  <c r="AP259" i="2"/>
  <c r="AO259" i="2"/>
  <c r="AN259" i="2"/>
  <c r="AM259" i="2"/>
  <c r="AL259" i="2"/>
  <c r="AK259" i="2"/>
  <c r="AJ259" i="2"/>
  <c r="AQ259" i="2"/>
  <c r="AI259" i="2"/>
  <c r="AQ265" i="2"/>
  <c r="AI265" i="2"/>
  <c r="AP265" i="2"/>
  <c r="AO265" i="2"/>
  <c r="AM265" i="2"/>
  <c r="AL265" i="2"/>
  <c r="AK265" i="2"/>
  <c r="AN265" i="2"/>
  <c r="AJ265" i="2"/>
  <c r="AD344" i="2"/>
  <c r="AA344" i="2" s="1"/>
  <c r="AB387" i="2"/>
  <c r="Q410" i="2"/>
  <c r="S395" i="2"/>
  <c r="E510" i="2"/>
  <c r="P487" i="2"/>
  <c r="S397" i="2"/>
  <c r="AC349" i="2"/>
  <c r="P492" i="2"/>
  <c r="E515" i="2"/>
  <c r="V402" i="2"/>
  <c r="V396" i="2"/>
  <c r="V409" i="2"/>
  <c r="V410" i="2"/>
  <c r="V411" i="2"/>
  <c r="AC348" i="2"/>
  <c r="AC355" i="2"/>
  <c r="V404" i="2"/>
  <c r="P503" i="2"/>
  <c r="E526" i="2"/>
  <c r="S440" i="2"/>
  <c r="X443" i="2"/>
  <c r="U457" i="2"/>
  <c r="X459" i="2"/>
  <c r="Y450" i="2"/>
  <c r="T441" i="2"/>
  <c r="T458" i="2"/>
  <c r="T456" i="2"/>
  <c r="AQ267" i="2"/>
  <c r="AI267" i="2"/>
  <c r="AP267" i="2"/>
  <c r="AO267" i="2"/>
  <c r="AM267" i="2"/>
  <c r="AL267" i="2"/>
  <c r="AK267" i="2"/>
  <c r="AN267" i="2"/>
  <c r="AJ267" i="2"/>
  <c r="AC364" i="2"/>
  <c r="AB390" i="2"/>
  <c r="Q413" i="2"/>
  <c r="V400" i="2"/>
  <c r="AB383" i="2"/>
  <c r="Q406" i="2"/>
  <c r="AB373" i="2"/>
  <c r="Q396" i="2"/>
  <c r="Y56" i="23"/>
  <c r="Z55" i="23" s="1"/>
  <c r="AE313" i="2"/>
  <c r="Z313" i="2" s="1"/>
  <c r="U440" i="2"/>
  <c r="X444" i="2"/>
  <c r="X447" i="2"/>
  <c r="AB374" i="2"/>
  <c r="Q397" i="2"/>
  <c r="AL256" i="2"/>
  <c r="AK256" i="2"/>
  <c r="AJ256" i="2"/>
  <c r="AQ256" i="2"/>
  <c r="AI256" i="2"/>
  <c r="AP256" i="2"/>
  <c r="AO256" i="2"/>
  <c r="AN256" i="2"/>
  <c r="AM256" i="2"/>
  <c r="AP263" i="2"/>
  <c r="AO263" i="2"/>
  <c r="AN263" i="2"/>
  <c r="AM263" i="2"/>
  <c r="AL263" i="2"/>
  <c r="AK263" i="2"/>
  <c r="AJ263" i="2"/>
  <c r="AI263" i="2"/>
  <c r="AQ263" i="2"/>
  <c r="AQ269" i="2"/>
  <c r="AI269" i="2"/>
  <c r="AP269" i="2"/>
  <c r="AO269" i="2"/>
  <c r="AM269" i="2"/>
  <c r="AL269" i="2"/>
  <c r="AK269" i="2"/>
  <c r="AN269" i="2"/>
  <c r="AJ269" i="2"/>
  <c r="Y30" i="23"/>
  <c r="Z29" i="23" s="1"/>
  <c r="Y31" i="23"/>
  <c r="AC354" i="2"/>
  <c r="P498" i="2"/>
  <c r="E521" i="2"/>
  <c r="V398" i="2"/>
  <c r="S405" i="2"/>
  <c r="AC367" i="2"/>
  <c r="AC360" i="2"/>
  <c r="AC350" i="2"/>
  <c r="L27" i="20"/>
  <c r="N26" i="20"/>
  <c r="X65" i="23"/>
  <c r="Y64" i="23" s="1"/>
  <c r="X66" i="23"/>
  <c r="AB386" i="2"/>
  <c r="Q409" i="2"/>
  <c r="X57" i="23"/>
  <c r="AE315" i="2"/>
  <c r="Z315" i="2" s="1"/>
  <c r="E520" i="2"/>
  <c r="P497" i="2"/>
  <c r="S447" i="2"/>
  <c r="Y456" i="2"/>
  <c r="T459" i="2"/>
  <c r="U451" i="2"/>
  <c r="S458" i="2"/>
  <c r="S456" i="2"/>
  <c r="T442" i="2"/>
  <c r="AD326" i="2"/>
  <c r="AA326" i="2" s="1"/>
  <c r="AP261" i="2"/>
  <c r="AO261" i="2"/>
  <c r="AN261" i="2"/>
  <c r="AM261" i="2"/>
  <c r="AL261" i="2"/>
  <c r="AK261" i="2"/>
  <c r="AJ261" i="2"/>
  <c r="AI261" i="2"/>
  <c r="AQ261" i="2"/>
  <c r="AB377" i="2"/>
  <c r="Q400" i="2"/>
  <c r="V412" i="2"/>
  <c r="AC351" i="2"/>
  <c r="AA333" i="2"/>
  <c r="P502" i="2"/>
  <c r="E525" i="2"/>
  <c r="AL258" i="2"/>
  <c r="AK258" i="2"/>
  <c r="AJ258" i="2"/>
  <c r="AQ258" i="2"/>
  <c r="AI258" i="2"/>
  <c r="AP258" i="2"/>
  <c r="AO258" i="2"/>
  <c r="AN258" i="2"/>
  <c r="AM258" i="2"/>
  <c r="AM266" i="2"/>
  <c r="AL266" i="2"/>
  <c r="AK266" i="2"/>
  <c r="AQ266" i="2"/>
  <c r="AI266" i="2"/>
  <c r="AP266" i="2"/>
  <c r="AO266" i="2"/>
  <c r="AN266" i="2"/>
  <c r="AJ266" i="2"/>
  <c r="AQ271" i="2"/>
  <c r="AI271" i="2"/>
  <c r="AP271" i="2"/>
  <c r="AO271" i="2"/>
  <c r="AM271" i="2"/>
  <c r="AL271" i="2"/>
  <c r="AK271" i="2"/>
  <c r="AN271" i="2"/>
  <c r="AJ271" i="2"/>
  <c r="AB379" i="2"/>
  <c r="Q402" i="2"/>
  <c r="V399" i="2"/>
  <c r="AB375" i="2"/>
  <c r="Q398" i="2"/>
  <c r="AB376" i="2"/>
  <c r="Q399" i="2"/>
  <c r="AB384" i="2"/>
  <c r="Q407" i="2"/>
  <c r="V397" i="2"/>
  <c r="AE307" i="2"/>
  <c r="Z307" i="2" s="1"/>
  <c r="X48" i="23"/>
  <c r="AC363" i="2"/>
  <c r="AB380" i="2"/>
  <c r="Q403" i="2"/>
  <c r="AE306" i="2"/>
  <c r="Z306" i="2" s="1"/>
  <c r="P501" i="2"/>
  <c r="E524" i="2"/>
  <c r="T447" i="2"/>
  <c r="S450" i="2"/>
  <c r="Y447" i="2"/>
  <c r="X455" i="2"/>
  <c r="S455" i="2"/>
  <c r="S452" i="2"/>
  <c r="U458" i="2"/>
  <c r="U456" i="2"/>
  <c r="N443" i="2"/>
  <c r="Y443" i="2" s="1"/>
  <c r="V394" i="2"/>
  <c r="AL260" i="2"/>
  <c r="AK260" i="2"/>
  <c r="AJ260" i="2"/>
  <c r="AQ260" i="2"/>
  <c r="AI260" i="2"/>
  <c r="AP260" i="2"/>
  <c r="AO260" i="2"/>
  <c r="AN260" i="2"/>
  <c r="AM260" i="2"/>
  <c r="AM268" i="2"/>
  <c r="AL268" i="2"/>
  <c r="AK268" i="2"/>
  <c r="AQ268" i="2"/>
  <c r="AI268" i="2"/>
  <c r="AP268" i="2"/>
  <c r="AO268" i="2"/>
  <c r="AJ268" i="2"/>
  <c r="AN268" i="2"/>
  <c r="AQ273" i="2"/>
  <c r="AI273" i="2"/>
  <c r="AP273" i="2"/>
  <c r="AO273" i="2"/>
  <c r="AM273" i="2"/>
  <c r="AL273" i="2"/>
  <c r="AK273" i="2"/>
  <c r="AN273" i="2"/>
  <c r="AJ273" i="2"/>
  <c r="AC356" i="2"/>
  <c r="V407" i="2"/>
  <c r="P504" i="2"/>
  <c r="E527" i="2"/>
  <c r="AC352" i="2"/>
  <c r="AC353" i="2"/>
  <c r="AC361" i="2"/>
  <c r="V413" i="2"/>
  <c r="Y47" i="23"/>
  <c r="Z46" i="23" s="1"/>
  <c r="P494" i="2"/>
  <c r="E517" i="2"/>
  <c r="AC357" i="2"/>
  <c r="AB382" i="2"/>
  <c r="Q405" i="2"/>
  <c r="AE310" i="2"/>
  <c r="Z310" i="2" s="1"/>
  <c r="U450" i="2"/>
  <c r="U443" i="2"/>
  <c r="T446" i="2"/>
  <c r="S442" i="2"/>
  <c r="AB385" i="2"/>
  <c r="Q408" i="2"/>
  <c r="E518" i="2"/>
  <c r="P495" i="2"/>
  <c r="AC362" i="2"/>
  <c r="S411" i="2"/>
  <c r="E514" i="2"/>
  <c r="P491" i="2"/>
  <c r="AL262" i="2"/>
  <c r="AK262" i="2"/>
  <c r="AJ262" i="2"/>
  <c r="AQ262" i="2"/>
  <c r="AI262" i="2"/>
  <c r="AP262" i="2"/>
  <c r="AO262" i="2"/>
  <c r="AN262" i="2"/>
  <c r="AM262" i="2"/>
  <c r="AM270" i="2"/>
  <c r="AL270" i="2"/>
  <c r="AK270" i="2"/>
  <c r="AQ270" i="2"/>
  <c r="AI270" i="2"/>
  <c r="AP270" i="2"/>
  <c r="AO270" i="2"/>
  <c r="AN270" i="2"/>
  <c r="AJ270" i="2"/>
  <c r="AQ275" i="2"/>
  <c r="AI275" i="2"/>
  <c r="AP275" i="2"/>
  <c r="AO275" i="2"/>
  <c r="AM275" i="2"/>
  <c r="AL275" i="2"/>
  <c r="AK275" i="2"/>
  <c r="AN275" i="2"/>
  <c r="AJ275" i="2"/>
  <c r="W39" i="23"/>
  <c r="AB381" i="2"/>
  <c r="Q404" i="2"/>
  <c r="P505" i="2"/>
  <c r="E528" i="2"/>
  <c r="AB388" i="2"/>
  <c r="Q411" i="2"/>
  <c r="AC359" i="2"/>
  <c r="V408" i="2"/>
  <c r="AE319" i="2"/>
  <c r="Z319" i="2" s="1"/>
  <c r="U454" i="2"/>
  <c r="T449" i="2"/>
  <c r="Y449" i="2"/>
  <c r="Y455" i="2"/>
  <c r="X449" i="2"/>
  <c r="N444" i="2"/>
  <c r="Y444" i="2" s="1"/>
  <c r="N446" i="2"/>
  <c r="Y446" i="2" s="1"/>
  <c r="N454" i="2"/>
  <c r="Y454" i="2" s="1"/>
  <c r="X442" i="2"/>
  <c r="V403" i="2"/>
  <c r="S408" i="2"/>
  <c r="AM264" i="2"/>
  <c r="AK264" i="2"/>
  <c r="AQ264" i="2"/>
  <c r="AI264" i="2"/>
  <c r="AO264" i="2"/>
  <c r="AP264" i="2"/>
  <c r="AN264" i="2"/>
  <c r="AL264" i="2"/>
  <c r="AJ264" i="2"/>
  <c r="AM272" i="2"/>
  <c r="AL272" i="2"/>
  <c r="AK272" i="2"/>
  <c r="AQ272" i="2"/>
  <c r="AI272" i="2"/>
  <c r="AP272" i="2"/>
  <c r="AO272" i="2"/>
  <c r="AN272" i="2"/>
  <c r="AJ272" i="2"/>
  <c r="X38" i="23"/>
  <c r="Y37" i="23" s="1"/>
  <c r="V405" i="2"/>
  <c r="AC358" i="2"/>
  <c r="E512" i="2"/>
  <c r="P489" i="2"/>
  <c r="P500" i="2"/>
  <c r="E523" i="2"/>
  <c r="E509" i="2"/>
  <c r="P486" i="2"/>
  <c r="AC365" i="2"/>
  <c r="P490" i="2"/>
  <c r="E513" i="2"/>
  <c r="AB389" i="2"/>
  <c r="Q412" i="2"/>
  <c r="U444" i="2"/>
  <c r="U455" i="2"/>
  <c r="S448" i="2"/>
  <c r="S453" i="2"/>
  <c r="S446" i="2"/>
  <c r="X457" i="2"/>
  <c r="V406" i="2"/>
  <c r="V395" i="2"/>
  <c r="AP257" i="2"/>
  <c r="AO257" i="2"/>
  <c r="AN257" i="2"/>
  <c r="AM257" i="2"/>
  <c r="AL257" i="2"/>
  <c r="AK257" i="2"/>
  <c r="AJ257" i="2"/>
  <c r="AQ257" i="2"/>
  <c r="AI257" i="2"/>
  <c r="P499" i="2"/>
  <c r="E522" i="2"/>
  <c r="AE311" i="2"/>
  <c r="Z311" i="2" s="1"/>
  <c r="E516" i="2"/>
  <c r="P493" i="2"/>
  <c r="AB372" i="2"/>
  <c r="Q395" i="2"/>
  <c r="E511" i="2"/>
  <c r="P488" i="2"/>
  <c r="AE317" i="2"/>
  <c r="Z317" i="2" s="1"/>
  <c r="S398" i="2"/>
  <c r="AE318" i="2"/>
  <c r="Z318" i="2" s="1"/>
  <c r="AB371" i="2"/>
  <c r="Q394" i="2"/>
  <c r="AB378" i="2"/>
  <c r="Q401" i="2"/>
  <c r="V401" i="2"/>
  <c r="P496" i="2"/>
  <c r="E519" i="2"/>
  <c r="AE302" i="2"/>
  <c r="Z302" i="2" s="1"/>
  <c r="AE321" i="2"/>
  <c r="Z321" i="2" s="1"/>
  <c r="AC366" i="2"/>
  <c r="AE309" i="2"/>
  <c r="Z309" i="2" s="1"/>
  <c r="N459" i="2"/>
  <c r="Y459" i="2" s="1"/>
  <c r="N445" i="2"/>
  <c r="Y445" i="2" s="1"/>
  <c r="X451" i="2"/>
  <c r="U448" i="2"/>
  <c r="N452" i="2"/>
  <c r="Y452" i="2" s="1"/>
  <c r="U446" i="2"/>
  <c r="N440" i="2"/>
  <c r="Y440" i="2" s="1"/>
  <c r="O73" i="11"/>
  <c r="O87" i="11"/>
  <c r="G500" i="2"/>
  <c r="S6" i="11"/>
  <c r="O83" i="11"/>
  <c r="X70" i="23"/>
  <c r="S38" i="11"/>
  <c r="O84" i="11"/>
  <c r="G488" i="2"/>
  <c r="F502" i="2"/>
  <c r="L502" i="2"/>
  <c r="F497" i="2"/>
  <c r="O72" i="11"/>
  <c r="S4" i="11"/>
  <c r="S49" i="11"/>
  <c r="V29" i="11"/>
  <c r="O82" i="11"/>
  <c r="G496" i="2"/>
  <c r="X58" i="23"/>
  <c r="O77" i="11"/>
  <c r="U42" i="11"/>
  <c r="K499" i="2"/>
  <c r="O78" i="11"/>
  <c r="S47" i="11"/>
  <c r="L493" i="2"/>
  <c r="O85" i="11"/>
  <c r="K493" i="2"/>
  <c r="O68" i="11"/>
  <c r="W41" i="23"/>
  <c r="F501" i="2"/>
  <c r="G499" i="2"/>
  <c r="X32" i="23"/>
  <c r="X33" i="23"/>
  <c r="F504" i="2"/>
  <c r="S13" i="11"/>
  <c r="S52" i="11"/>
  <c r="G497" i="2"/>
  <c r="G492" i="2"/>
  <c r="S46" i="11"/>
  <c r="K492" i="2"/>
  <c r="K500" i="2"/>
  <c r="W40" i="23"/>
  <c r="O76" i="11"/>
  <c r="X34" i="23"/>
  <c r="X60" i="23"/>
  <c r="K502" i="2"/>
  <c r="K504" i="2"/>
  <c r="G505" i="2"/>
  <c r="S15" i="11"/>
  <c r="S12" i="11"/>
  <c r="L499" i="2"/>
  <c r="K490" i="2"/>
  <c r="S62" i="11"/>
  <c r="L504" i="2"/>
  <c r="S61" i="11"/>
  <c r="K487" i="2"/>
  <c r="U32" i="11"/>
  <c r="S50" i="11"/>
  <c r="S7" i="11"/>
  <c r="G502" i="2"/>
  <c r="U36" i="11"/>
  <c r="L497" i="2"/>
  <c r="F494" i="2"/>
  <c r="S48" i="11"/>
  <c r="S54" i="11"/>
  <c r="F486" i="2"/>
  <c r="S65" i="11"/>
  <c r="G491" i="2"/>
  <c r="S28" i="11"/>
  <c r="F492" i="2"/>
  <c r="S17" i="11"/>
  <c r="K496" i="2"/>
  <c r="U31" i="11"/>
  <c r="U43" i="11"/>
  <c r="W42" i="23"/>
  <c r="L505" i="2"/>
  <c r="S51" i="11"/>
  <c r="O75" i="11"/>
  <c r="O69" i="11"/>
  <c r="L491" i="2"/>
  <c r="U37" i="11"/>
  <c r="L501" i="2"/>
  <c r="O79" i="11"/>
  <c r="S14" i="11"/>
  <c r="S27" i="11"/>
  <c r="G503" i="2"/>
  <c r="X49" i="23"/>
  <c r="W43" i="23"/>
  <c r="L492" i="2"/>
  <c r="F496" i="2"/>
  <c r="L487" i="2"/>
  <c r="K503" i="2"/>
  <c r="S55" i="11"/>
  <c r="O71" i="11"/>
  <c r="O81" i="11"/>
  <c r="F500" i="2"/>
  <c r="S11" i="11"/>
  <c r="U24" i="11"/>
  <c r="S63" i="11"/>
  <c r="X50" i="23"/>
  <c r="K495" i="2"/>
  <c r="S3" i="11"/>
  <c r="G486" i="2"/>
  <c r="K498" i="2"/>
  <c r="L496" i="2"/>
  <c r="G487" i="2"/>
  <c r="K486" i="2"/>
  <c r="S57" i="11"/>
  <c r="F490" i="2"/>
  <c r="S35" i="11"/>
  <c r="G495" i="2"/>
  <c r="O74" i="11"/>
  <c r="L494" i="2"/>
  <c r="L488" i="2"/>
  <c r="S16" i="11"/>
  <c r="L498" i="2"/>
  <c r="K497" i="2"/>
  <c r="G494" i="2"/>
  <c r="S60" i="11"/>
  <c r="X59" i="23"/>
  <c r="S18" i="11"/>
  <c r="S21" i="11"/>
  <c r="S59" i="11"/>
  <c r="S5" i="11"/>
  <c r="X61" i="23"/>
  <c r="F495" i="2"/>
  <c r="L489" i="2"/>
  <c r="G493" i="2"/>
  <c r="F503" i="2"/>
  <c r="K505" i="2"/>
  <c r="U40" i="11"/>
  <c r="O80" i="11"/>
  <c r="F487" i="2"/>
  <c r="P68" i="11"/>
  <c r="K494" i="2"/>
  <c r="X68" i="23"/>
  <c r="U34" i="11"/>
  <c r="L500" i="2"/>
  <c r="S58" i="11"/>
  <c r="X52" i="23"/>
  <c r="G489" i="2"/>
  <c r="F491" i="2"/>
  <c r="L503" i="2"/>
  <c r="X69" i="23"/>
  <c r="U39" i="11"/>
  <c r="G504" i="2"/>
  <c r="K491" i="2"/>
  <c r="V33" i="11"/>
  <c r="S10" i="11"/>
  <c r="S19" i="11"/>
  <c r="O70" i="11"/>
  <c r="L495" i="2"/>
  <c r="S9" i="11"/>
  <c r="K489" i="2"/>
  <c r="F499" i="2"/>
  <c r="S41" i="11"/>
  <c r="S8" i="11"/>
  <c r="X51" i="23"/>
  <c r="S25" i="11"/>
  <c r="F493" i="2"/>
  <c r="L490" i="2"/>
  <c r="K488" i="2"/>
  <c r="F489" i="2"/>
  <c r="U26" i="11"/>
  <c r="O86" i="11"/>
  <c r="X35" i="23"/>
  <c r="L486" i="2"/>
  <c r="G498" i="2"/>
  <c r="G490" i="2"/>
  <c r="S2" i="11"/>
  <c r="G501" i="2"/>
  <c r="U30" i="11"/>
  <c r="K501" i="2"/>
  <c r="X67" i="23"/>
  <c r="F488" i="2"/>
  <c r="S56" i="11"/>
  <c r="F505" i="2"/>
  <c r="S20" i="11"/>
  <c r="S53" i="11"/>
  <c r="F498" i="2"/>
  <c r="S64" i="11"/>
  <c r="T471" i="2" l="1"/>
  <c r="U470" i="2"/>
  <c r="Y480" i="2"/>
  <c r="U468" i="2"/>
  <c r="S482" i="2"/>
  <c r="U475" i="2"/>
  <c r="N469" i="2"/>
  <c r="Y469" i="2" s="1"/>
  <c r="AD361" i="2"/>
  <c r="AA361" i="2" s="1"/>
  <c r="N468" i="2"/>
  <c r="Y468" i="2" s="1"/>
  <c r="AD353" i="2"/>
  <c r="AA353" i="2" s="1"/>
  <c r="AD352" i="2"/>
  <c r="AA352" i="2" s="1"/>
  <c r="AD354" i="2"/>
  <c r="AA354" i="2" s="1"/>
  <c r="AD364" i="2"/>
  <c r="AA364" i="2" s="1"/>
  <c r="AD365" i="2"/>
  <c r="AA365" i="2" s="1"/>
  <c r="AD360" i="2"/>
  <c r="AA360" i="2" s="1"/>
  <c r="N464" i="2"/>
  <c r="Y464" i="2" s="1"/>
  <c r="AD358" i="2"/>
  <c r="AA358" i="2" s="1"/>
  <c r="N475" i="2"/>
  <c r="Y475" i="2" s="1"/>
  <c r="AD366" i="2"/>
  <c r="AA366" i="2" s="1"/>
  <c r="J486" i="2"/>
  <c r="R486" i="2"/>
  <c r="I486" i="2"/>
  <c r="T486" i="2" s="1"/>
  <c r="H486" i="2"/>
  <c r="M499" i="2"/>
  <c r="X499" i="2" s="1"/>
  <c r="M500" i="2"/>
  <c r="X500" i="2" s="1"/>
  <c r="J489" i="2"/>
  <c r="I489" i="2"/>
  <c r="T489" i="2" s="1"/>
  <c r="H489" i="2"/>
  <c r="R489" i="2"/>
  <c r="M491" i="2"/>
  <c r="X491" i="2" s="1"/>
  <c r="W494" i="2"/>
  <c r="M497" i="2"/>
  <c r="N497" i="2" s="1"/>
  <c r="H492" i="2"/>
  <c r="J492" i="2"/>
  <c r="I492" i="2"/>
  <c r="R492" i="2"/>
  <c r="W493" i="2"/>
  <c r="J495" i="2"/>
  <c r="U495" i="2" s="1"/>
  <c r="R495" i="2"/>
  <c r="I495" i="2"/>
  <c r="H495" i="2"/>
  <c r="S495" i="2" s="1"/>
  <c r="H504" i="2"/>
  <c r="J504" i="2"/>
  <c r="R504" i="2"/>
  <c r="I504" i="2"/>
  <c r="W501" i="2"/>
  <c r="W502" i="2"/>
  <c r="J497" i="2"/>
  <c r="R497" i="2"/>
  <c r="I497" i="2"/>
  <c r="T497" i="2" s="1"/>
  <c r="H497" i="2"/>
  <c r="W503" i="2"/>
  <c r="M492" i="2"/>
  <c r="X492" i="2" s="1"/>
  <c r="M487" i="2"/>
  <c r="X487" i="2" s="1"/>
  <c r="M496" i="2"/>
  <c r="X496" i="2" s="1"/>
  <c r="H488" i="2"/>
  <c r="R488" i="2"/>
  <c r="J488" i="2"/>
  <c r="U488" i="2" s="1"/>
  <c r="I488" i="2"/>
  <c r="W496" i="2"/>
  <c r="W488" i="2"/>
  <c r="M493" i="2"/>
  <c r="N493" i="2" s="1"/>
  <c r="W499" i="2"/>
  <c r="H490" i="2"/>
  <c r="J490" i="2"/>
  <c r="R490" i="2"/>
  <c r="I490" i="2"/>
  <c r="T490" i="2" s="1"/>
  <c r="W500" i="2"/>
  <c r="M505" i="2"/>
  <c r="N505" i="2" s="1"/>
  <c r="J491" i="2"/>
  <c r="R491" i="2"/>
  <c r="I491" i="2"/>
  <c r="T491" i="2" s="1"/>
  <c r="H491" i="2"/>
  <c r="S491" i="2" s="1"/>
  <c r="M504" i="2"/>
  <c r="X504" i="2" s="1"/>
  <c r="J501" i="2"/>
  <c r="R501" i="2"/>
  <c r="I501" i="2"/>
  <c r="T501" i="2" s="1"/>
  <c r="H501" i="2"/>
  <c r="M502" i="2"/>
  <c r="X502" i="2" s="1"/>
  <c r="M498" i="2"/>
  <c r="X498" i="2" s="1"/>
  <c r="J503" i="2"/>
  <c r="R503" i="2"/>
  <c r="I503" i="2"/>
  <c r="T503" i="2" s="1"/>
  <c r="H503" i="2"/>
  <c r="W487" i="2"/>
  <c r="H500" i="2"/>
  <c r="J500" i="2"/>
  <c r="R500" i="2"/>
  <c r="I500" i="2"/>
  <c r="T500" i="2" s="1"/>
  <c r="W491" i="2"/>
  <c r="W486" i="2"/>
  <c r="W505" i="2"/>
  <c r="W495" i="2"/>
  <c r="W504" i="2"/>
  <c r="H502" i="2"/>
  <c r="J502" i="2"/>
  <c r="I502" i="2"/>
  <c r="R502" i="2"/>
  <c r="W497" i="2"/>
  <c r="H498" i="2"/>
  <c r="J498" i="2"/>
  <c r="R498" i="2"/>
  <c r="I498" i="2"/>
  <c r="T498" i="2" s="1"/>
  <c r="R487" i="2"/>
  <c r="I487" i="2"/>
  <c r="H487" i="2"/>
  <c r="J487" i="2"/>
  <c r="U487" i="2" s="1"/>
  <c r="H494" i="2"/>
  <c r="J494" i="2"/>
  <c r="R494" i="2"/>
  <c r="I494" i="2"/>
  <c r="T494" i="2" s="1"/>
  <c r="M490" i="2"/>
  <c r="N490" i="2" s="1"/>
  <c r="W490" i="2"/>
  <c r="M486" i="2"/>
  <c r="X486" i="2" s="1"/>
  <c r="M495" i="2"/>
  <c r="N495" i="2" s="1"/>
  <c r="M501" i="2"/>
  <c r="N501" i="2" s="1"/>
  <c r="W498" i="2"/>
  <c r="M503" i="2"/>
  <c r="J505" i="2"/>
  <c r="U505" i="2" s="1"/>
  <c r="R505" i="2"/>
  <c r="I505" i="2"/>
  <c r="H505" i="2"/>
  <c r="M489" i="2"/>
  <c r="N489" i="2" s="1"/>
  <c r="H496" i="2"/>
  <c r="J496" i="2"/>
  <c r="I496" i="2"/>
  <c r="T496" i="2" s="1"/>
  <c r="R496" i="2"/>
  <c r="M488" i="2"/>
  <c r="N488" i="2" s="1"/>
  <c r="J493" i="2"/>
  <c r="U493" i="2" s="1"/>
  <c r="I493" i="2"/>
  <c r="H493" i="2"/>
  <c r="R493" i="2"/>
  <c r="J499" i="2"/>
  <c r="U499" i="2" s="1"/>
  <c r="R499" i="2"/>
  <c r="I499" i="2"/>
  <c r="T499" i="2" s="1"/>
  <c r="H499" i="2"/>
  <c r="W489" i="2"/>
  <c r="M494" i="2"/>
  <c r="X494" i="2" s="1"/>
  <c r="W492" i="2"/>
  <c r="AH320" i="2"/>
  <c r="AH318" i="2"/>
  <c r="AH316" i="2"/>
  <c r="AH314" i="2"/>
  <c r="AH312" i="2"/>
  <c r="AH310" i="2"/>
  <c r="AH308" i="2"/>
  <c r="AH306" i="2"/>
  <c r="AH304" i="2"/>
  <c r="AH302" i="2"/>
  <c r="AH311" i="2"/>
  <c r="AH309" i="2"/>
  <c r="AH307" i="2"/>
  <c r="AH321" i="2"/>
  <c r="AH305" i="2"/>
  <c r="AH319" i="2"/>
  <c r="AH303" i="2"/>
  <c r="AH317" i="2"/>
  <c r="AH315" i="2"/>
  <c r="AH313" i="2"/>
  <c r="AE344" i="2"/>
  <c r="Z344" i="2" s="1"/>
  <c r="AB394" i="2"/>
  <c r="Q417" i="2"/>
  <c r="AC389" i="2"/>
  <c r="X39" i="23"/>
  <c r="AE330" i="2"/>
  <c r="Z330" i="2" s="1"/>
  <c r="AB404" i="2"/>
  <c r="Q427" i="2"/>
  <c r="AD362" i="2"/>
  <c r="AA362" i="2" s="1"/>
  <c r="AC385" i="2"/>
  <c r="AB398" i="2"/>
  <c r="Q421" i="2"/>
  <c r="AE331" i="2"/>
  <c r="Z331" i="2" s="1"/>
  <c r="AE326" i="2"/>
  <c r="Z326" i="2" s="1"/>
  <c r="S428" i="2"/>
  <c r="AC383" i="2"/>
  <c r="AE339" i="2"/>
  <c r="Z339" i="2" s="1"/>
  <c r="V427" i="2"/>
  <c r="V433" i="2"/>
  <c r="AC387" i="2"/>
  <c r="AL279" i="2"/>
  <c r="AK279" i="2"/>
  <c r="AJ279" i="2"/>
  <c r="AQ279" i="2"/>
  <c r="AI279" i="2"/>
  <c r="AP279" i="2"/>
  <c r="AO279" i="2"/>
  <c r="AN279" i="2"/>
  <c r="AM279" i="2"/>
  <c r="AL295" i="2"/>
  <c r="AK295" i="2"/>
  <c r="AJ295" i="2"/>
  <c r="AQ295" i="2"/>
  <c r="AI295" i="2"/>
  <c r="AP295" i="2"/>
  <c r="AO295" i="2"/>
  <c r="AN295" i="2"/>
  <c r="AM295" i="2"/>
  <c r="AP292" i="2"/>
  <c r="AO292" i="2"/>
  <c r="AN292" i="2"/>
  <c r="AM292" i="2"/>
  <c r="AL292" i="2"/>
  <c r="AK292" i="2"/>
  <c r="AJ292" i="2"/>
  <c r="AI292" i="2"/>
  <c r="AQ292" i="2"/>
  <c r="AE328" i="2"/>
  <c r="Z328" i="2" s="1"/>
  <c r="T469" i="2"/>
  <c r="S463" i="2"/>
  <c r="Y482" i="2"/>
  <c r="S473" i="2"/>
  <c r="N476" i="2"/>
  <c r="Y476" i="2" s="1"/>
  <c r="N471" i="2"/>
  <c r="Y471" i="2" s="1"/>
  <c r="X467" i="2"/>
  <c r="AB401" i="2"/>
  <c r="Q424" i="2"/>
  <c r="AC371" i="2"/>
  <c r="Y38" i="23"/>
  <c r="Z37" i="23" s="1"/>
  <c r="AC375" i="2"/>
  <c r="AD351" i="2"/>
  <c r="AA351" i="2" s="1"/>
  <c r="AB409" i="2"/>
  <c r="Q432" i="2"/>
  <c r="AD350" i="2"/>
  <c r="AA350" i="2" s="1"/>
  <c r="V421" i="2"/>
  <c r="V423" i="2"/>
  <c r="AD355" i="2"/>
  <c r="AA355" i="2" s="1"/>
  <c r="AE332" i="2"/>
  <c r="Z332" i="2" s="1"/>
  <c r="AL281" i="2"/>
  <c r="AK281" i="2"/>
  <c r="AJ281" i="2"/>
  <c r="AQ281" i="2"/>
  <c r="AI281" i="2"/>
  <c r="AP281" i="2"/>
  <c r="AO281" i="2"/>
  <c r="AN281" i="2"/>
  <c r="AM281" i="2"/>
  <c r="AL297" i="2"/>
  <c r="AK297" i="2"/>
  <c r="AJ297" i="2"/>
  <c r="AQ297" i="2"/>
  <c r="AI297" i="2"/>
  <c r="AP297" i="2"/>
  <c r="AO297" i="2"/>
  <c r="AN297" i="2"/>
  <c r="AM297" i="2"/>
  <c r="AP294" i="2"/>
  <c r="AO294" i="2"/>
  <c r="AN294" i="2"/>
  <c r="AM294" i="2"/>
  <c r="AL294" i="2"/>
  <c r="AK294" i="2"/>
  <c r="AJ294" i="2"/>
  <c r="AQ294" i="2"/>
  <c r="AI294" i="2"/>
  <c r="X466" i="2"/>
  <c r="S470" i="2"/>
  <c r="T482" i="2"/>
  <c r="N481" i="2"/>
  <c r="Y481" i="2" s="1"/>
  <c r="V424" i="2"/>
  <c r="AD356" i="2"/>
  <c r="AA356" i="2" s="1"/>
  <c r="AB403" i="2"/>
  <c r="Q426" i="2"/>
  <c r="V431" i="2"/>
  <c r="AE338" i="2"/>
  <c r="Z338" i="2" s="1"/>
  <c r="AC382" i="2"/>
  <c r="P517" i="2"/>
  <c r="E540" i="2"/>
  <c r="AC380" i="2"/>
  <c r="V420" i="2"/>
  <c r="V422" i="2"/>
  <c r="AC386" i="2"/>
  <c r="AB413" i="2"/>
  <c r="Q436" i="2"/>
  <c r="V432" i="2"/>
  <c r="P515" i="2"/>
  <c r="E538" i="2"/>
  <c r="AL283" i="2"/>
  <c r="AK283" i="2"/>
  <c r="AJ283" i="2"/>
  <c r="AQ283" i="2"/>
  <c r="AI283" i="2"/>
  <c r="AP283" i="2"/>
  <c r="AO283" i="2"/>
  <c r="AN283" i="2"/>
  <c r="AM283" i="2"/>
  <c r="AP280" i="2"/>
  <c r="AO280" i="2"/>
  <c r="AN280" i="2"/>
  <c r="AM280" i="2"/>
  <c r="AL280" i="2"/>
  <c r="AK280" i="2"/>
  <c r="AJ280" i="2"/>
  <c r="AQ280" i="2"/>
  <c r="AI280" i="2"/>
  <c r="AP296" i="2"/>
  <c r="AO296" i="2"/>
  <c r="AN296" i="2"/>
  <c r="AM296" i="2"/>
  <c r="AL296" i="2"/>
  <c r="AK296" i="2"/>
  <c r="AJ296" i="2"/>
  <c r="AQ296" i="2"/>
  <c r="AI296" i="2"/>
  <c r="AE334" i="2"/>
  <c r="Z334" i="2" s="1"/>
  <c r="S481" i="2"/>
  <c r="S475" i="2"/>
  <c r="U474" i="2"/>
  <c r="U469" i="2"/>
  <c r="Y466" i="2"/>
  <c r="Y472" i="2"/>
  <c r="N473" i="2"/>
  <c r="Y473" i="2" s="1"/>
  <c r="T470" i="2"/>
  <c r="S479" i="2"/>
  <c r="S471" i="2"/>
  <c r="S478" i="2"/>
  <c r="X472" i="2"/>
  <c r="AC381" i="2"/>
  <c r="AB405" i="2"/>
  <c r="Q428" i="2"/>
  <c r="E545" i="2"/>
  <c r="P522" i="2"/>
  <c r="AD359" i="2"/>
  <c r="AA359" i="2" s="1"/>
  <c r="AD357" i="2"/>
  <c r="AA357" i="2" s="1"/>
  <c r="AE342" i="2"/>
  <c r="Z342" i="2" s="1"/>
  <c r="AB407" i="2"/>
  <c r="Q430" i="2"/>
  <c r="AB402" i="2"/>
  <c r="Q425" i="2"/>
  <c r="Z56" i="23"/>
  <c r="AA55" i="23" s="1"/>
  <c r="AC390" i="2"/>
  <c r="V419" i="2"/>
  <c r="AL285" i="2"/>
  <c r="AK285" i="2"/>
  <c r="AJ285" i="2"/>
  <c r="AQ285" i="2"/>
  <c r="AI285" i="2"/>
  <c r="AP285" i="2"/>
  <c r="AO285" i="2"/>
  <c r="AN285" i="2"/>
  <c r="AM285" i="2"/>
  <c r="AP282" i="2"/>
  <c r="AO282" i="2"/>
  <c r="AN282" i="2"/>
  <c r="AM282" i="2"/>
  <c r="AL282" i="2"/>
  <c r="AK282" i="2"/>
  <c r="AJ282" i="2"/>
  <c r="AQ282" i="2"/>
  <c r="AI282" i="2"/>
  <c r="AP298" i="2"/>
  <c r="AO298" i="2"/>
  <c r="AN298" i="2"/>
  <c r="AM298" i="2"/>
  <c r="AL298" i="2"/>
  <c r="AK298" i="2"/>
  <c r="AJ298" i="2"/>
  <c r="AQ298" i="2"/>
  <c r="AI298" i="2"/>
  <c r="T481" i="2"/>
  <c r="Y470" i="2"/>
  <c r="U463" i="2"/>
  <c r="S476" i="2"/>
  <c r="U473" i="2"/>
  <c r="S465" i="2"/>
  <c r="T479" i="2"/>
  <c r="AE337" i="2"/>
  <c r="Z337" i="2" s="1"/>
  <c r="P519" i="2"/>
  <c r="E542" i="2"/>
  <c r="E535" i="2"/>
  <c r="P512" i="2"/>
  <c r="S421" i="2"/>
  <c r="P511" i="2"/>
  <c r="E534" i="2"/>
  <c r="E539" i="2"/>
  <c r="P516" i="2"/>
  <c r="P523" i="2"/>
  <c r="E546" i="2"/>
  <c r="S431" i="2"/>
  <c r="E537" i="2"/>
  <c r="P514" i="2"/>
  <c r="Y48" i="23"/>
  <c r="P527" i="2"/>
  <c r="E550" i="2"/>
  <c r="AD363" i="2"/>
  <c r="AA363" i="2" s="1"/>
  <c r="AC384" i="2"/>
  <c r="AC379" i="2"/>
  <c r="V435" i="2"/>
  <c r="Y65" i="23"/>
  <c r="Z64" i="23" s="1"/>
  <c r="Z30" i="23"/>
  <c r="AA29" i="23" s="1"/>
  <c r="Z31" i="23"/>
  <c r="AB397" i="2"/>
  <c r="Q420" i="2"/>
  <c r="Y57" i="23"/>
  <c r="V425" i="2"/>
  <c r="AD349" i="2"/>
  <c r="AA349" i="2" s="1"/>
  <c r="AE341" i="2"/>
  <c r="Z341" i="2" s="1"/>
  <c r="AL287" i="2"/>
  <c r="AK287" i="2"/>
  <c r="AJ287" i="2"/>
  <c r="AQ287" i="2"/>
  <c r="AI287" i="2"/>
  <c r="AP287" i="2"/>
  <c r="AO287" i="2"/>
  <c r="AN287" i="2"/>
  <c r="AM287" i="2"/>
  <c r="AP284" i="2"/>
  <c r="AO284" i="2"/>
  <c r="AN284" i="2"/>
  <c r="AM284" i="2"/>
  <c r="AL284" i="2"/>
  <c r="AK284" i="2"/>
  <c r="AJ284" i="2"/>
  <c r="AQ284" i="2"/>
  <c r="AI284" i="2"/>
  <c r="Y478" i="2"/>
  <c r="X480" i="2"/>
  <c r="N463" i="2"/>
  <c r="Y463" i="2" s="1"/>
  <c r="T465" i="2"/>
  <c r="AB395" i="2"/>
  <c r="Q418" i="2"/>
  <c r="V426" i="2"/>
  <c r="S434" i="2"/>
  <c r="Z47" i="23"/>
  <c r="AA46" i="23" s="1"/>
  <c r="V417" i="2"/>
  <c r="E547" i="2"/>
  <c r="P524" i="2"/>
  <c r="AE336" i="2"/>
  <c r="Z336" i="2" s="1"/>
  <c r="AE329" i="2"/>
  <c r="Z329" i="2" s="1"/>
  <c r="P525" i="2"/>
  <c r="E548" i="2"/>
  <c r="AB400" i="2"/>
  <c r="Q423" i="2"/>
  <c r="E543" i="2"/>
  <c r="P520" i="2"/>
  <c r="AD367" i="2"/>
  <c r="AA367" i="2" s="1"/>
  <c r="AC374" i="2"/>
  <c r="AB396" i="2"/>
  <c r="Q419" i="2"/>
  <c r="E549" i="2"/>
  <c r="P526" i="2"/>
  <c r="AE335" i="2"/>
  <c r="Z335" i="2" s="1"/>
  <c r="E533" i="2"/>
  <c r="P510" i="2"/>
  <c r="AL289" i="2"/>
  <c r="AK289" i="2"/>
  <c r="AJ289" i="2"/>
  <c r="AQ289" i="2"/>
  <c r="AI289" i="2"/>
  <c r="AP289" i="2"/>
  <c r="AO289" i="2"/>
  <c r="AN289" i="2"/>
  <c r="AM289" i="2"/>
  <c r="AP286" i="2"/>
  <c r="AO286" i="2"/>
  <c r="AN286" i="2"/>
  <c r="AM286" i="2"/>
  <c r="AL286" i="2"/>
  <c r="AK286" i="2"/>
  <c r="AJ286" i="2"/>
  <c r="AQ286" i="2"/>
  <c r="AI286" i="2"/>
  <c r="U481" i="2"/>
  <c r="X465" i="2"/>
  <c r="Y467" i="2"/>
  <c r="N465" i="2"/>
  <c r="Y465" i="2" s="1"/>
  <c r="U479" i="2"/>
  <c r="U471" i="2"/>
  <c r="U478" i="2"/>
  <c r="V418" i="2"/>
  <c r="AB411" i="2"/>
  <c r="Q434" i="2"/>
  <c r="E551" i="2"/>
  <c r="P528" i="2"/>
  <c r="E541" i="2"/>
  <c r="P518" i="2"/>
  <c r="V436" i="2"/>
  <c r="V430" i="2"/>
  <c r="AB399" i="2"/>
  <c r="Q422" i="2"/>
  <c r="AC377" i="2"/>
  <c r="L28" i="20"/>
  <c r="N27" i="20"/>
  <c r="P521" i="2"/>
  <c r="E544" i="2"/>
  <c r="AC373" i="2"/>
  <c r="AD348" i="2"/>
  <c r="AA348" i="2" s="1"/>
  <c r="S418" i="2"/>
  <c r="AE327" i="2"/>
  <c r="Z327" i="2" s="1"/>
  <c r="AL291" i="2"/>
  <c r="AK291" i="2"/>
  <c r="AJ291" i="2"/>
  <c r="AQ291" i="2"/>
  <c r="AI291" i="2"/>
  <c r="AP291" i="2"/>
  <c r="AO291" i="2"/>
  <c r="AN291" i="2"/>
  <c r="AM291" i="2"/>
  <c r="AP288" i="2"/>
  <c r="AO288" i="2"/>
  <c r="AN288" i="2"/>
  <c r="AM288" i="2"/>
  <c r="AL288" i="2"/>
  <c r="AK288" i="2"/>
  <c r="AJ288" i="2"/>
  <c r="AQ288" i="2"/>
  <c r="AI288" i="2"/>
  <c r="AE340" i="2"/>
  <c r="Z340" i="2" s="1"/>
  <c r="X474" i="2"/>
  <c r="U480" i="2"/>
  <c r="T472" i="2"/>
  <c r="U467" i="2"/>
  <c r="N477" i="2"/>
  <c r="Y477" i="2" s="1"/>
  <c r="X478" i="2"/>
  <c r="P513" i="2"/>
  <c r="E536" i="2"/>
  <c r="AC372" i="2"/>
  <c r="AC378" i="2"/>
  <c r="V429" i="2"/>
  <c r="AB412" i="2"/>
  <c r="Q435" i="2"/>
  <c r="P509" i="2"/>
  <c r="E532" i="2"/>
  <c r="V428" i="2"/>
  <c r="AC388" i="2"/>
  <c r="AB408" i="2"/>
  <c r="Q431" i="2"/>
  <c r="AC376" i="2"/>
  <c r="AE333" i="2"/>
  <c r="Z333" i="2" s="1"/>
  <c r="AB406" i="2"/>
  <c r="Q429" i="2"/>
  <c r="AE343" i="2"/>
  <c r="Z343" i="2" s="1"/>
  <c r="V434" i="2"/>
  <c r="S420" i="2"/>
  <c r="AB410" i="2"/>
  <c r="Q433" i="2"/>
  <c r="AL293" i="2"/>
  <c r="AK293" i="2"/>
  <c r="AJ293" i="2"/>
  <c r="AQ293" i="2"/>
  <c r="AI293" i="2"/>
  <c r="AP293" i="2"/>
  <c r="AO293" i="2"/>
  <c r="AN293" i="2"/>
  <c r="AM293" i="2"/>
  <c r="AP290" i="2"/>
  <c r="AO290" i="2"/>
  <c r="AN290" i="2"/>
  <c r="AM290" i="2"/>
  <c r="AL290" i="2"/>
  <c r="AK290" i="2"/>
  <c r="AJ290" i="2"/>
  <c r="AQ290" i="2"/>
  <c r="AI290" i="2"/>
  <c r="T464" i="2"/>
  <c r="N474" i="2"/>
  <c r="Y474" i="2" s="1"/>
  <c r="S469" i="2"/>
  <c r="U477" i="2"/>
  <c r="X470" i="2"/>
  <c r="X482" i="2"/>
  <c r="U466" i="2"/>
  <c r="N479" i="2"/>
  <c r="Y479" i="2" s="1"/>
  <c r="F513" i="2"/>
  <c r="W33" i="11"/>
  <c r="G527" i="2"/>
  <c r="T21" i="11"/>
  <c r="P70" i="11"/>
  <c r="F512" i="2"/>
  <c r="V42" i="11"/>
  <c r="K528" i="2"/>
  <c r="F525" i="2"/>
  <c r="P75" i="11"/>
  <c r="T53" i="11"/>
  <c r="T48" i="11"/>
  <c r="T19" i="11"/>
  <c r="F515" i="2"/>
  <c r="T51" i="11"/>
  <c r="F509" i="2"/>
  <c r="G524" i="2"/>
  <c r="X40" i="23"/>
  <c r="T25" i="11"/>
  <c r="Y34" i="23"/>
  <c r="V34" i="11"/>
  <c r="P86" i="11"/>
  <c r="F510" i="2"/>
  <c r="K521" i="2"/>
  <c r="T47" i="11"/>
  <c r="T38" i="11"/>
  <c r="Y50" i="23"/>
  <c r="V30" i="11"/>
  <c r="T35" i="11"/>
  <c r="Y33" i="23"/>
  <c r="K515" i="2"/>
  <c r="F521" i="2"/>
  <c r="G514" i="2"/>
  <c r="K509" i="2"/>
  <c r="G528" i="2"/>
  <c r="F526" i="2"/>
  <c r="L509" i="2"/>
  <c r="T52" i="11"/>
  <c r="T62" i="11"/>
  <c r="Y49" i="23"/>
  <c r="G516" i="2"/>
  <c r="L520" i="2"/>
  <c r="P72" i="11"/>
  <c r="L513" i="2"/>
  <c r="F523" i="2"/>
  <c r="K511" i="2"/>
  <c r="K520" i="2"/>
  <c r="L519" i="2"/>
  <c r="L518" i="2"/>
  <c r="T27" i="11"/>
  <c r="V37" i="11"/>
  <c r="V32" i="11"/>
  <c r="K524" i="2"/>
  <c r="F524" i="2"/>
  <c r="L516" i="2"/>
  <c r="P77" i="11"/>
  <c r="T17" i="11"/>
  <c r="K518" i="2"/>
  <c r="V31" i="11"/>
  <c r="K522" i="2"/>
  <c r="L522" i="2"/>
  <c r="G511" i="2"/>
  <c r="P79" i="11"/>
  <c r="T5" i="11"/>
  <c r="K517" i="2"/>
  <c r="G521" i="2"/>
  <c r="L526" i="2"/>
  <c r="T64" i="11"/>
  <c r="Y35" i="23"/>
  <c r="T3" i="11"/>
  <c r="T9" i="11"/>
  <c r="Y61" i="23"/>
  <c r="X43" i="23"/>
  <c r="T54" i="11"/>
  <c r="T11" i="11"/>
  <c r="T13" i="11"/>
  <c r="X42" i="23"/>
  <c r="V24" i="11"/>
  <c r="G517" i="2"/>
  <c r="P78" i="11"/>
  <c r="Y58" i="23"/>
  <c r="F520" i="2"/>
  <c r="Y59" i="23"/>
  <c r="T57" i="11"/>
  <c r="K516" i="2"/>
  <c r="T41" i="11"/>
  <c r="G509" i="2"/>
  <c r="K510" i="2"/>
  <c r="T16" i="11"/>
  <c r="T14" i="11"/>
  <c r="F522" i="2"/>
  <c r="P76" i="11"/>
  <c r="G513" i="2"/>
  <c r="G518" i="2"/>
  <c r="T18" i="11"/>
  <c r="G526" i="2"/>
  <c r="T6" i="11"/>
  <c r="T60" i="11"/>
  <c r="T58" i="11"/>
  <c r="V40" i="11"/>
  <c r="P81" i="11"/>
  <c r="W29" i="11"/>
  <c r="G510" i="2"/>
  <c r="T15" i="11"/>
  <c r="P87" i="11"/>
  <c r="G519" i="2"/>
  <c r="L523" i="2"/>
  <c r="T61" i="11"/>
  <c r="K526" i="2"/>
  <c r="G525" i="2"/>
  <c r="L514" i="2"/>
  <c r="L511" i="2"/>
  <c r="L528" i="2"/>
  <c r="T4" i="11"/>
  <c r="K514" i="2"/>
  <c r="P69" i="11"/>
  <c r="F519" i="2"/>
  <c r="T46" i="11"/>
  <c r="T65" i="11"/>
  <c r="T7" i="11"/>
  <c r="L525" i="2"/>
  <c r="P74" i="11"/>
  <c r="F517" i="2"/>
  <c r="T12" i="11"/>
  <c r="L521" i="2"/>
  <c r="L512" i="2"/>
  <c r="T8" i="11"/>
  <c r="T59" i="11"/>
  <c r="L515" i="2"/>
  <c r="K513" i="2"/>
  <c r="T49" i="11"/>
  <c r="G522" i="2"/>
  <c r="F518" i="2"/>
  <c r="F528" i="2"/>
  <c r="F516" i="2"/>
  <c r="L517" i="2"/>
  <c r="G512" i="2"/>
  <c r="P80" i="11"/>
  <c r="F511" i="2"/>
  <c r="Y60" i="23"/>
  <c r="L527" i="2"/>
  <c r="T28" i="11"/>
  <c r="T20" i="11"/>
  <c r="F527" i="2"/>
  <c r="Y52" i="23"/>
  <c r="T63" i="11"/>
  <c r="P85" i="11"/>
  <c r="T55" i="11"/>
  <c r="K525" i="2"/>
  <c r="V36" i="11"/>
  <c r="K519" i="2"/>
  <c r="P71" i="11"/>
  <c r="L510" i="2"/>
  <c r="V39" i="11"/>
  <c r="Y51" i="23"/>
  <c r="F514" i="2"/>
  <c r="T10" i="11"/>
  <c r="K523" i="2"/>
  <c r="K512" i="2"/>
  <c r="P83" i="11"/>
  <c r="Y32" i="23"/>
  <c r="T56" i="11"/>
  <c r="V26" i="11"/>
  <c r="P82" i="11"/>
  <c r="G520" i="2"/>
  <c r="G515" i="2"/>
  <c r="P73" i="11"/>
  <c r="G523" i="2"/>
  <c r="T2" i="11"/>
  <c r="V43" i="11"/>
  <c r="P84" i="11"/>
  <c r="K527" i="2"/>
  <c r="T50" i="11"/>
  <c r="X41" i="23"/>
  <c r="L524" i="2"/>
  <c r="U491" i="2" l="1"/>
  <c r="S505" i="2"/>
  <c r="N499" i="2"/>
  <c r="N502" i="2"/>
  <c r="U498" i="2"/>
  <c r="N491" i="2"/>
  <c r="Y491" i="2" s="1"/>
  <c r="N492" i="2"/>
  <c r="Y492" i="2" s="1"/>
  <c r="AH327" i="2"/>
  <c r="AJ327" i="2" s="1"/>
  <c r="Y489" i="2"/>
  <c r="AD378" i="2"/>
  <c r="AA378" i="2" s="1"/>
  <c r="N498" i="2"/>
  <c r="Y501" i="2"/>
  <c r="AD388" i="2"/>
  <c r="AA388" i="2" s="1"/>
  <c r="AD382" i="2"/>
  <c r="AA382" i="2" s="1"/>
  <c r="AD389" i="2"/>
  <c r="AA389" i="2" s="1"/>
  <c r="Y488" i="2"/>
  <c r="Y495" i="2"/>
  <c r="Y493" i="2"/>
  <c r="N500" i="2"/>
  <c r="AD374" i="2"/>
  <c r="AA374" i="2" s="1"/>
  <c r="AD383" i="2"/>
  <c r="AA383" i="2" s="1"/>
  <c r="AD377" i="2"/>
  <c r="AA377" i="2" s="1"/>
  <c r="AD387" i="2"/>
  <c r="AA387" i="2" s="1"/>
  <c r="Y490" i="2"/>
  <c r="AD376" i="2"/>
  <c r="AA376" i="2" s="1"/>
  <c r="AD379" i="2"/>
  <c r="AA379" i="2" s="1"/>
  <c r="AD371" i="2"/>
  <c r="W509" i="2"/>
  <c r="J510" i="2"/>
  <c r="U510" i="2" s="1"/>
  <c r="R510" i="2"/>
  <c r="I510" i="2"/>
  <c r="H510" i="2"/>
  <c r="J526" i="2"/>
  <c r="R526" i="2"/>
  <c r="I526" i="2"/>
  <c r="T526" i="2" s="1"/>
  <c r="H526" i="2"/>
  <c r="W527" i="2"/>
  <c r="J514" i="2"/>
  <c r="U514" i="2" s="1"/>
  <c r="R514" i="2"/>
  <c r="I514" i="2"/>
  <c r="T514" i="2" s="1"/>
  <c r="H514" i="2"/>
  <c r="S514" i="2" s="1"/>
  <c r="J523" i="2"/>
  <c r="R523" i="2"/>
  <c r="I523" i="2"/>
  <c r="T523" i="2" s="1"/>
  <c r="H523" i="2"/>
  <c r="W516" i="2"/>
  <c r="M519" i="2"/>
  <c r="X519" i="2" s="1"/>
  <c r="M521" i="2"/>
  <c r="X521" i="2" s="1"/>
  <c r="J518" i="2"/>
  <c r="U518" i="2" s="1"/>
  <c r="R518" i="2"/>
  <c r="I518" i="2"/>
  <c r="H518" i="2"/>
  <c r="S518" i="2" s="1"/>
  <c r="M528" i="2"/>
  <c r="M510" i="2"/>
  <c r="X510" i="2" s="1"/>
  <c r="M526" i="2"/>
  <c r="N526" i="2" s="1"/>
  <c r="W524" i="2"/>
  <c r="W514" i="2"/>
  <c r="M523" i="2"/>
  <c r="X523" i="2" s="1"/>
  <c r="W519" i="2"/>
  <c r="J522" i="2"/>
  <c r="U522" i="2" s="1"/>
  <c r="R522" i="2"/>
  <c r="I522" i="2"/>
  <c r="T522" i="2" s="1"/>
  <c r="H522" i="2"/>
  <c r="W521" i="2"/>
  <c r="M518" i="2"/>
  <c r="N518" i="2" s="1"/>
  <c r="Y518" i="2" s="1"/>
  <c r="W510" i="2"/>
  <c r="M527" i="2"/>
  <c r="X527" i="2" s="1"/>
  <c r="W523" i="2"/>
  <c r="J512" i="2"/>
  <c r="R512" i="2"/>
  <c r="I512" i="2"/>
  <c r="T512" i="2" s="1"/>
  <c r="H512" i="2"/>
  <c r="J519" i="2"/>
  <c r="R519" i="2"/>
  <c r="I519" i="2"/>
  <c r="T519" i="2" s="1"/>
  <c r="H519" i="2"/>
  <c r="M515" i="2"/>
  <c r="X515" i="2" s="1"/>
  <c r="W513" i="2"/>
  <c r="W518" i="2"/>
  <c r="W526" i="2"/>
  <c r="J527" i="2"/>
  <c r="R527" i="2"/>
  <c r="I527" i="2"/>
  <c r="H527" i="2"/>
  <c r="W511" i="2"/>
  <c r="W512" i="2"/>
  <c r="J515" i="2"/>
  <c r="R515" i="2"/>
  <c r="I515" i="2"/>
  <c r="H515" i="2"/>
  <c r="M513" i="2"/>
  <c r="N513" i="2" s="1"/>
  <c r="W520" i="2"/>
  <c r="W515" i="2"/>
  <c r="J521" i="2"/>
  <c r="U521" i="2" s="1"/>
  <c r="R521" i="2"/>
  <c r="I521" i="2"/>
  <c r="T521" i="2" s="1"/>
  <c r="H521" i="2"/>
  <c r="J509" i="2"/>
  <c r="R509" i="2"/>
  <c r="I509" i="2"/>
  <c r="T509" i="2" s="1"/>
  <c r="H509" i="2"/>
  <c r="J520" i="2"/>
  <c r="R520" i="2"/>
  <c r="I520" i="2"/>
  <c r="T520" i="2" s="1"/>
  <c r="H520" i="2"/>
  <c r="J511" i="2"/>
  <c r="U511" i="2" s="1"/>
  <c r="R511" i="2"/>
  <c r="I511" i="2"/>
  <c r="H511" i="2"/>
  <c r="M512" i="2"/>
  <c r="N512" i="2" s="1"/>
  <c r="M517" i="2"/>
  <c r="X517" i="2" s="1"/>
  <c r="M525" i="2"/>
  <c r="X525" i="2" s="1"/>
  <c r="M509" i="2"/>
  <c r="X509" i="2" s="1"/>
  <c r="J513" i="2"/>
  <c r="R513" i="2"/>
  <c r="I513" i="2"/>
  <c r="T513" i="2" s="1"/>
  <c r="H513" i="2"/>
  <c r="W528" i="2"/>
  <c r="J525" i="2"/>
  <c r="R525" i="2"/>
  <c r="I525" i="2"/>
  <c r="H525" i="2"/>
  <c r="M524" i="2"/>
  <c r="N524" i="2" s="1"/>
  <c r="J516" i="2"/>
  <c r="U516" i="2" s="1"/>
  <c r="R516" i="2"/>
  <c r="I516" i="2"/>
  <c r="H516" i="2"/>
  <c r="M511" i="2"/>
  <c r="N511" i="2" s="1"/>
  <c r="W522" i="2"/>
  <c r="W517" i="2"/>
  <c r="J528" i="2"/>
  <c r="U528" i="2" s="1"/>
  <c r="R528" i="2"/>
  <c r="I528" i="2"/>
  <c r="H528" i="2"/>
  <c r="S528" i="2" s="1"/>
  <c r="M520" i="2"/>
  <c r="N520" i="2" s="1"/>
  <c r="W525" i="2"/>
  <c r="J524" i="2"/>
  <c r="R524" i="2"/>
  <c r="I524" i="2"/>
  <c r="T524" i="2" s="1"/>
  <c r="H524" i="2"/>
  <c r="M514" i="2"/>
  <c r="X514" i="2" s="1"/>
  <c r="M516" i="2"/>
  <c r="N516" i="2" s="1"/>
  <c r="M522" i="2"/>
  <c r="X522" i="2" s="1"/>
  <c r="J517" i="2"/>
  <c r="R517" i="2"/>
  <c r="I517" i="2"/>
  <c r="T517" i="2" s="1"/>
  <c r="H517" i="2"/>
  <c r="AE355" i="2"/>
  <c r="Z355" i="2" s="1"/>
  <c r="AH339" i="2"/>
  <c r="AH344" i="2"/>
  <c r="AH328" i="2"/>
  <c r="AH337" i="2"/>
  <c r="AH342" i="2"/>
  <c r="AH326" i="2"/>
  <c r="AH335" i="2"/>
  <c r="AH340" i="2"/>
  <c r="AH333" i="2"/>
  <c r="AH338" i="2"/>
  <c r="AH331" i="2"/>
  <c r="AH336" i="2"/>
  <c r="AH329" i="2"/>
  <c r="AH334" i="2"/>
  <c r="AH343" i="2"/>
  <c r="AH332" i="2"/>
  <c r="AH341" i="2"/>
  <c r="AH325" i="2"/>
  <c r="AH330" i="2"/>
  <c r="AE349" i="2"/>
  <c r="Z349" i="2" s="1"/>
  <c r="AE348" i="2"/>
  <c r="Z348" i="2" s="1"/>
  <c r="AE353" i="2"/>
  <c r="Z353" i="2" s="1"/>
  <c r="AE357" i="2"/>
  <c r="Z357" i="2" s="1"/>
  <c r="AE363" i="2"/>
  <c r="Z363" i="2" s="1"/>
  <c r="AE359" i="2"/>
  <c r="Z359" i="2" s="1"/>
  <c r="AE350" i="2"/>
  <c r="Z350" i="2" s="1"/>
  <c r="AE356" i="2"/>
  <c r="Z356" i="2" s="1"/>
  <c r="AB435" i="2"/>
  <c r="Q458" i="2"/>
  <c r="AB429" i="2"/>
  <c r="Q452" i="2"/>
  <c r="E559" i="2"/>
  <c r="P536" i="2"/>
  <c r="E555" i="2"/>
  <c r="P532" i="2"/>
  <c r="N28" i="20"/>
  <c r="L29" i="20"/>
  <c r="E571" i="2"/>
  <c r="P548" i="2"/>
  <c r="S457" i="2"/>
  <c r="V448" i="2"/>
  <c r="V458" i="2"/>
  <c r="AA56" i="23"/>
  <c r="AB55" i="23" s="1"/>
  <c r="AB430" i="2"/>
  <c r="Q453" i="2"/>
  <c r="AD381" i="2"/>
  <c r="AA381" i="2" s="1"/>
  <c r="V455" i="2"/>
  <c r="V445" i="2"/>
  <c r="V454" i="2"/>
  <c r="V446" i="2"/>
  <c r="AD375" i="2"/>
  <c r="AA375" i="2" s="1"/>
  <c r="V450" i="2"/>
  <c r="AE365" i="2"/>
  <c r="Z365" i="2" s="1"/>
  <c r="AO303" i="2"/>
  <c r="AN303" i="2"/>
  <c r="AM303" i="2"/>
  <c r="AL303" i="2"/>
  <c r="AK303" i="2"/>
  <c r="AJ303" i="2"/>
  <c r="AQ303" i="2"/>
  <c r="AI303" i="2"/>
  <c r="AP303" i="2"/>
  <c r="AK304" i="2"/>
  <c r="AJ304" i="2"/>
  <c r="AQ304" i="2"/>
  <c r="AI304" i="2"/>
  <c r="AP304" i="2"/>
  <c r="AO304" i="2"/>
  <c r="AN304" i="2"/>
  <c r="AM304" i="2"/>
  <c r="AL304" i="2"/>
  <c r="AK320" i="2"/>
  <c r="AJ320" i="2"/>
  <c r="AQ320" i="2"/>
  <c r="AI320" i="2"/>
  <c r="AP320" i="2"/>
  <c r="AO320" i="2"/>
  <c r="AN320" i="2"/>
  <c r="AM320" i="2"/>
  <c r="AL320" i="2"/>
  <c r="T493" i="2"/>
  <c r="N486" i="2"/>
  <c r="Y486" i="2" s="1"/>
  <c r="S488" i="2"/>
  <c r="T504" i="2"/>
  <c r="S492" i="2"/>
  <c r="AC410" i="2"/>
  <c r="AC406" i="2"/>
  <c r="AD373" i="2"/>
  <c r="AA373" i="2" s="1"/>
  <c r="AB433" i="2"/>
  <c r="Q456" i="2"/>
  <c r="AD372" i="2"/>
  <c r="AA372" i="2" s="1"/>
  <c r="E566" i="2"/>
  <c r="P543" i="2"/>
  <c r="V449" i="2"/>
  <c r="S444" i="2"/>
  <c r="Z57" i="23"/>
  <c r="AC407" i="2"/>
  <c r="AB436" i="2"/>
  <c r="Q459" i="2"/>
  <c r="V443" i="2"/>
  <c r="E563" i="2"/>
  <c r="P540" i="2"/>
  <c r="AB426" i="2"/>
  <c r="Q449" i="2"/>
  <c r="V444" i="2"/>
  <c r="Y39" i="23"/>
  <c r="AD385" i="2"/>
  <c r="AA385" i="2" s="1"/>
  <c r="AO319" i="2"/>
  <c r="AN319" i="2"/>
  <c r="AM319" i="2"/>
  <c r="AL319" i="2"/>
  <c r="AK319" i="2"/>
  <c r="AJ319" i="2"/>
  <c r="AQ319" i="2"/>
  <c r="AI319" i="2"/>
  <c r="AP319" i="2"/>
  <c r="AK306" i="2"/>
  <c r="AJ306" i="2"/>
  <c r="AQ306" i="2"/>
  <c r="AI306" i="2"/>
  <c r="AP306" i="2"/>
  <c r="AO306" i="2"/>
  <c r="AN306" i="2"/>
  <c r="AM306" i="2"/>
  <c r="AL306" i="2"/>
  <c r="T505" i="2"/>
  <c r="S498" i="2"/>
  <c r="S501" i="2"/>
  <c r="N496" i="2"/>
  <c r="Y496" i="2" s="1"/>
  <c r="X497" i="2"/>
  <c r="AB423" i="2"/>
  <c r="Q446" i="2"/>
  <c r="AB418" i="2"/>
  <c r="Q441" i="2"/>
  <c r="AB420" i="2"/>
  <c r="Q443" i="2"/>
  <c r="E562" i="2"/>
  <c r="P539" i="2"/>
  <c r="AC413" i="2"/>
  <c r="AC403" i="2"/>
  <c r="Z38" i="23"/>
  <c r="AA37" i="23" s="1"/>
  <c r="AE362" i="2"/>
  <c r="Z362" i="2" s="1"/>
  <c r="AO305" i="2"/>
  <c r="AN305" i="2"/>
  <c r="AM305" i="2"/>
  <c r="AL305" i="2"/>
  <c r="AK305" i="2"/>
  <c r="AJ305" i="2"/>
  <c r="AQ305" i="2"/>
  <c r="AI305" i="2"/>
  <c r="AP305" i="2"/>
  <c r="AK308" i="2"/>
  <c r="AJ308" i="2"/>
  <c r="AQ308" i="2"/>
  <c r="AI308" i="2"/>
  <c r="AP308" i="2"/>
  <c r="AO308" i="2"/>
  <c r="AN308" i="2"/>
  <c r="AM308" i="2"/>
  <c r="AL308" i="2"/>
  <c r="AE364" i="2"/>
  <c r="Z364" i="2" s="1"/>
  <c r="S499" i="2"/>
  <c r="N494" i="2"/>
  <c r="Y494" i="2" s="1"/>
  <c r="X501" i="2"/>
  <c r="X490" i="2"/>
  <c r="T487" i="2"/>
  <c r="U503" i="2"/>
  <c r="U504" i="2"/>
  <c r="S443" i="2"/>
  <c r="V451" i="2"/>
  <c r="AC412" i="2"/>
  <c r="E574" i="2"/>
  <c r="P551" i="2"/>
  <c r="AE367" i="2"/>
  <c r="Z367" i="2" s="1"/>
  <c r="AC400" i="2"/>
  <c r="E570" i="2"/>
  <c r="P547" i="2"/>
  <c r="AC395" i="2"/>
  <c r="AC397" i="2"/>
  <c r="E569" i="2"/>
  <c r="P546" i="2"/>
  <c r="E568" i="2"/>
  <c r="P545" i="2"/>
  <c r="AE360" i="2"/>
  <c r="Z360" i="2" s="1"/>
  <c r="AD380" i="2"/>
  <c r="AA380" i="2" s="1"/>
  <c r="AB432" i="2"/>
  <c r="Q455" i="2"/>
  <c r="AA371" i="2"/>
  <c r="AB427" i="2"/>
  <c r="Q450" i="2"/>
  <c r="AO321" i="2"/>
  <c r="AN321" i="2"/>
  <c r="AM321" i="2"/>
  <c r="AL321" i="2"/>
  <c r="AK321" i="2"/>
  <c r="AJ321" i="2"/>
  <c r="AQ321" i="2"/>
  <c r="AI321" i="2"/>
  <c r="AP321" i="2"/>
  <c r="AK310" i="2"/>
  <c r="AJ310" i="2"/>
  <c r="AQ310" i="2"/>
  <c r="AI310" i="2"/>
  <c r="AP310" i="2"/>
  <c r="AO310" i="2"/>
  <c r="AN310" i="2"/>
  <c r="AM310" i="2"/>
  <c r="AL310" i="2"/>
  <c r="X488" i="2"/>
  <c r="S504" i="2"/>
  <c r="N487" i="2"/>
  <c r="Y487" i="2" s="1"/>
  <c r="N504" i="2"/>
  <c r="Y504" i="2" s="1"/>
  <c r="U489" i="2"/>
  <c r="V457" i="2"/>
  <c r="V452" i="2"/>
  <c r="V440" i="2"/>
  <c r="E573" i="2"/>
  <c r="P550" i="2"/>
  <c r="E560" i="2"/>
  <c r="P537" i="2"/>
  <c r="E565" i="2"/>
  <c r="P542" i="2"/>
  <c r="V442" i="2"/>
  <c r="AB428" i="2"/>
  <c r="Q451" i="2"/>
  <c r="V447" i="2"/>
  <c r="AC409" i="2"/>
  <c r="AB421" i="2"/>
  <c r="Q444" i="2"/>
  <c r="AC404" i="2"/>
  <c r="AB417" i="2"/>
  <c r="Q440" i="2"/>
  <c r="AO307" i="2"/>
  <c r="AN307" i="2"/>
  <c r="AM307" i="2"/>
  <c r="AL307" i="2"/>
  <c r="AK307" i="2"/>
  <c r="AJ307" i="2"/>
  <c r="AQ307" i="2"/>
  <c r="AI307" i="2"/>
  <c r="AP307" i="2"/>
  <c r="AK312" i="2"/>
  <c r="AJ312" i="2"/>
  <c r="AQ312" i="2"/>
  <c r="AI312" i="2"/>
  <c r="AP312" i="2"/>
  <c r="AO312" i="2"/>
  <c r="AN312" i="2"/>
  <c r="AM312" i="2"/>
  <c r="AL312" i="2"/>
  <c r="X489" i="2"/>
  <c r="X503" i="2"/>
  <c r="X495" i="2"/>
  <c r="T502" i="2"/>
  <c r="Y500" i="2"/>
  <c r="U500" i="2"/>
  <c r="U501" i="2"/>
  <c r="U490" i="2"/>
  <c r="Y499" i="2"/>
  <c r="S486" i="2"/>
  <c r="AB422" i="2"/>
  <c r="Q445" i="2"/>
  <c r="AB434" i="2"/>
  <c r="Q457" i="2"/>
  <c r="E567" i="2"/>
  <c r="P544" i="2"/>
  <c r="AC411" i="2"/>
  <c r="AD384" i="2"/>
  <c r="AA384" i="2" s="1"/>
  <c r="S454" i="2"/>
  <c r="AC405" i="2"/>
  <c r="AD386" i="2"/>
  <c r="AA386" i="2" s="1"/>
  <c r="AC398" i="2"/>
  <c r="AC394" i="2"/>
  <c r="AO313" i="2"/>
  <c r="AN313" i="2"/>
  <c r="AM313" i="2"/>
  <c r="AL313" i="2"/>
  <c r="AK313" i="2"/>
  <c r="AJ313" i="2"/>
  <c r="AQ313" i="2"/>
  <c r="AI313" i="2"/>
  <c r="AP313" i="2"/>
  <c r="AO309" i="2"/>
  <c r="AN309" i="2"/>
  <c r="AM309" i="2"/>
  <c r="AL309" i="2"/>
  <c r="AK309" i="2"/>
  <c r="AJ309" i="2"/>
  <c r="AQ309" i="2"/>
  <c r="AI309" i="2"/>
  <c r="AP309" i="2"/>
  <c r="AK314" i="2"/>
  <c r="AJ314" i="2"/>
  <c r="AQ314" i="2"/>
  <c r="AI314" i="2"/>
  <c r="AP314" i="2"/>
  <c r="AO314" i="2"/>
  <c r="AN314" i="2"/>
  <c r="AM314" i="2"/>
  <c r="AL314" i="2"/>
  <c r="N503" i="2"/>
  <c r="Y503" i="2" s="1"/>
  <c r="U502" i="2"/>
  <c r="X505" i="2"/>
  <c r="T488" i="2"/>
  <c r="U497" i="2"/>
  <c r="T495" i="2"/>
  <c r="S441" i="2"/>
  <c r="AC399" i="2"/>
  <c r="E564" i="2"/>
  <c r="P541" i="2"/>
  <c r="P533" i="2"/>
  <c r="E556" i="2"/>
  <c r="E572" i="2"/>
  <c r="P549" i="2"/>
  <c r="AE352" i="2"/>
  <c r="Z352" i="2" s="1"/>
  <c r="AA31" i="23"/>
  <c r="AA30" i="23"/>
  <c r="AB29" i="23" s="1"/>
  <c r="AB431" i="2"/>
  <c r="Q454" i="2"/>
  <c r="V453" i="2"/>
  <c r="V441" i="2"/>
  <c r="AB419" i="2"/>
  <c r="Q442" i="2"/>
  <c r="Z48" i="23"/>
  <c r="Y66" i="23"/>
  <c r="AE358" i="2"/>
  <c r="Z358" i="2" s="1"/>
  <c r="AD390" i="2"/>
  <c r="AA390" i="2" s="1"/>
  <c r="AB425" i="2"/>
  <c r="Q448" i="2"/>
  <c r="E561" i="2"/>
  <c r="P538" i="2"/>
  <c r="AB424" i="2"/>
  <c r="Q447" i="2"/>
  <c r="AE354" i="2"/>
  <c r="Z354" i="2" s="1"/>
  <c r="AE361" i="2"/>
  <c r="Z361" i="2" s="1"/>
  <c r="AE366" i="2"/>
  <c r="Z366" i="2" s="1"/>
  <c r="AO315" i="2"/>
  <c r="AN315" i="2"/>
  <c r="AM315" i="2"/>
  <c r="AL315" i="2"/>
  <c r="AK315" i="2"/>
  <c r="AJ315" i="2"/>
  <c r="AQ315" i="2"/>
  <c r="AI315" i="2"/>
  <c r="AP315" i="2"/>
  <c r="AO311" i="2"/>
  <c r="AN311" i="2"/>
  <c r="AM311" i="2"/>
  <c r="AL311" i="2"/>
  <c r="AK311" i="2"/>
  <c r="AJ311" i="2"/>
  <c r="AQ311" i="2"/>
  <c r="AI311" i="2"/>
  <c r="AP311" i="2"/>
  <c r="AK316" i="2"/>
  <c r="AJ316" i="2"/>
  <c r="AQ316" i="2"/>
  <c r="AI316" i="2"/>
  <c r="AP316" i="2"/>
  <c r="AO316" i="2"/>
  <c r="AN316" i="2"/>
  <c r="AM316" i="2"/>
  <c r="AL316" i="2"/>
  <c r="U496" i="2"/>
  <c r="Y498" i="2"/>
  <c r="Y505" i="2"/>
  <c r="U494" i="2"/>
  <c r="S502" i="2"/>
  <c r="Y497" i="2"/>
  <c r="T492" i="2"/>
  <c r="AC408" i="2"/>
  <c r="V459" i="2"/>
  <c r="AC396" i="2"/>
  <c r="AA47" i="23"/>
  <c r="AB46" i="23" s="1"/>
  <c r="Z65" i="23"/>
  <c r="AA64" i="23" s="1"/>
  <c r="E557" i="2"/>
  <c r="P534" i="2"/>
  <c r="P535" i="2"/>
  <c r="E558" i="2"/>
  <c r="AC402" i="2"/>
  <c r="AE351" i="2"/>
  <c r="Z351" i="2" s="1"/>
  <c r="AC401" i="2"/>
  <c r="V456" i="2"/>
  <c r="S451" i="2"/>
  <c r="AO317" i="2"/>
  <c r="AN317" i="2"/>
  <c r="AM317" i="2"/>
  <c r="AL317" i="2"/>
  <c r="AK317" i="2"/>
  <c r="AJ317" i="2"/>
  <c r="AQ317" i="2"/>
  <c r="AI317" i="2"/>
  <c r="AP317" i="2"/>
  <c r="AK302" i="2"/>
  <c r="AJ302" i="2"/>
  <c r="AQ302" i="2"/>
  <c r="AI302" i="2"/>
  <c r="AP302" i="2"/>
  <c r="AO302" i="2"/>
  <c r="AN302" i="2"/>
  <c r="AM302" i="2"/>
  <c r="AL302" i="2"/>
  <c r="AK318" i="2"/>
  <c r="AJ318" i="2"/>
  <c r="AQ318" i="2"/>
  <c r="AI318" i="2"/>
  <c r="AP318" i="2"/>
  <c r="AO318" i="2"/>
  <c r="AN318" i="2"/>
  <c r="AM318" i="2"/>
  <c r="AL318" i="2"/>
  <c r="S493" i="2"/>
  <c r="S496" i="2"/>
  <c r="Y502" i="2"/>
  <c r="S494" i="2"/>
  <c r="X493" i="2"/>
  <c r="U492" i="2"/>
  <c r="U486" i="2"/>
  <c r="L549" i="2"/>
  <c r="U4" i="11"/>
  <c r="L538" i="2"/>
  <c r="U11" i="11"/>
  <c r="U61" i="11"/>
  <c r="F549" i="2"/>
  <c r="Q87" i="11"/>
  <c r="G537" i="2"/>
  <c r="W31" i="11"/>
  <c r="K545" i="2"/>
  <c r="W39" i="11"/>
  <c r="U5" i="11"/>
  <c r="K539" i="2"/>
  <c r="U9" i="11"/>
  <c r="Z50" i="23"/>
  <c r="U2" i="11"/>
  <c r="Y69" i="23"/>
  <c r="L532" i="2"/>
  <c r="F539" i="2"/>
  <c r="K537" i="2"/>
  <c r="L541" i="2"/>
  <c r="F548" i="2"/>
  <c r="U48" i="11"/>
  <c r="Z49" i="23"/>
  <c r="Y68" i="23"/>
  <c r="W34" i="11"/>
  <c r="L535" i="2"/>
  <c r="U16" i="11"/>
  <c r="U65" i="11"/>
  <c r="Z61" i="23"/>
  <c r="K535" i="2"/>
  <c r="Q73" i="11"/>
  <c r="W24" i="11"/>
  <c r="U41" i="11"/>
  <c r="Z58" i="23"/>
  <c r="Q68" i="11"/>
  <c r="Q69" i="11"/>
  <c r="Z33" i="23"/>
  <c r="Q74" i="11"/>
  <c r="F540" i="2"/>
  <c r="G540" i="2"/>
  <c r="L539" i="2"/>
  <c r="U18" i="11"/>
  <c r="U17" i="11"/>
  <c r="U10" i="11"/>
  <c r="U14" i="11"/>
  <c r="L546" i="2"/>
  <c r="K538" i="2"/>
  <c r="K536" i="2"/>
  <c r="Q84" i="11"/>
  <c r="F551" i="2"/>
  <c r="K534" i="2"/>
  <c r="K551" i="2"/>
  <c r="U27" i="11"/>
  <c r="Y43" i="23"/>
  <c r="U52" i="11"/>
  <c r="U58" i="11"/>
  <c r="K542" i="2"/>
  <c r="W32" i="11"/>
  <c r="K541" i="2"/>
  <c r="L543" i="2"/>
  <c r="U51" i="11"/>
  <c r="Q80" i="11"/>
  <c r="G550" i="2"/>
  <c r="W26" i="11"/>
  <c r="U13" i="11"/>
  <c r="Y67" i="23"/>
  <c r="G539" i="2"/>
  <c r="F536" i="2"/>
  <c r="K543" i="2"/>
  <c r="U56" i="11"/>
  <c r="W43" i="11"/>
  <c r="L537" i="2"/>
  <c r="W40" i="11"/>
  <c r="U21" i="11"/>
  <c r="U8" i="11"/>
  <c r="K532" i="2"/>
  <c r="F545" i="2"/>
  <c r="Q71" i="11"/>
  <c r="W36" i="11"/>
  <c r="Q86" i="11"/>
  <c r="U63" i="11"/>
  <c r="U59" i="11"/>
  <c r="F542" i="2"/>
  <c r="Q78" i="11"/>
  <c r="L548" i="2"/>
  <c r="Q79" i="11"/>
  <c r="F550" i="2"/>
  <c r="U3" i="11"/>
  <c r="F544" i="2"/>
  <c r="Z60" i="23"/>
  <c r="Z52" i="23"/>
  <c r="G551" i="2"/>
  <c r="Z34" i="23"/>
  <c r="G536" i="2"/>
  <c r="F534" i="2"/>
  <c r="Z32" i="23"/>
  <c r="G543" i="2"/>
  <c r="Z59" i="23"/>
  <c r="L551" i="2"/>
  <c r="K549" i="2"/>
  <c r="X33" i="11"/>
  <c r="F541" i="2"/>
  <c r="L534" i="2"/>
  <c r="X43" i="11"/>
  <c r="L536" i="2"/>
  <c r="F546" i="2"/>
  <c r="Y70" i="23"/>
  <c r="K544" i="2"/>
  <c r="U7" i="11"/>
  <c r="Y41" i="23"/>
  <c r="Q83" i="11"/>
  <c r="G538" i="2"/>
  <c r="G534" i="2"/>
  <c r="U15" i="11"/>
  <c r="L545" i="2"/>
  <c r="L542" i="2"/>
  <c r="G535" i="2"/>
  <c r="U50" i="11"/>
  <c r="U20" i="11"/>
  <c r="K533" i="2"/>
  <c r="U53" i="11"/>
  <c r="K548" i="2"/>
  <c r="Q70" i="11"/>
  <c r="G542" i="2"/>
  <c r="L533" i="2"/>
  <c r="G541" i="2"/>
  <c r="F532" i="2"/>
  <c r="U47" i="11"/>
  <c r="Q77" i="11"/>
  <c r="U38" i="11"/>
  <c r="K540" i="2"/>
  <c r="U35" i="11"/>
  <c r="U46" i="11"/>
  <c r="U54" i="11"/>
  <c r="L550" i="2"/>
  <c r="W30" i="11"/>
  <c r="Q76" i="11"/>
  <c r="U49" i="11"/>
  <c r="G532" i="2"/>
  <c r="U64" i="11"/>
  <c r="W37" i="11"/>
  <c r="Q75" i="11"/>
  <c r="U28" i="11"/>
  <c r="U19" i="11"/>
  <c r="L547" i="2"/>
  <c r="U57" i="11"/>
  <c r="K546" i="2"/>
  <c r="U6" i="11"/>
  <c r="G549" i="2"/>
  <c r="Z35" i="23"/>
  <c r="K550" i="2"/>
  <c r="F543" i="2"/>
  <c r="U60" i="11"/>
  <c r="G533" i="2"/>
  <c r="L540" i="2"/>
  <c r="Q85" i="11"/>
  <c r="Q72" i="11"/>
  <c r="U12" i="11"/>
  <c r="Z51" i="23"/>
  <c r="F547" i="2"/>
  <c r="U55" i="11"/>
  <c r="Y42" i="23"/>
  <c r="W42" i="11"/>
  <c r="G547" i="2"/>
  <c r="G548" i="2"/>
  <c r="Y40" i="23"/>
  <c r="F537" i="2"/>
  <c r="F533" i="2"/>
  <c r="U25" i="11"/>
  <c r="F535" i="2"/>
  <c r="G544" i="2"/>
  <c r="Q81" i="11"/>
  <c r="K547" i="2"/>
  <c r="F538" i="2"/>
  <c r="G546" i="2"/>
  <c r="L544" i="2"/>
  <c r="Q82" i="11"/>
  <c r="U62" i="11"/>
  <c r="X29" i="11"/>
  <c r="G545" i="2"/>
  <c r="AI327" i="2" l="1"/>
  <c r="AQ327" i="2"/>
  <c r="AL327" i="2"/>
  <c r="AM327" i="2"/>
  <c r="AO327" i="2"/>
  <c r="AP327" i="2"/>
  <c r="AN327" i="2"/>
  <c r="AK327" i="2"/>
  <c r="N523" i="2"/>
  <c r="Y512" i="2"/>
  <c r="Y524" i="2"/>
  <c r="Y516" i="2"/>
  <c r="N514" i="2"/>
  <c r="Y514" i="2" s="1"/>
  <c r="AD394" i="2"/>
  <c r="AA394" i="2" s="1"/>
  <c r="T510" i="2"/>
  <c r="S524" i="2"/>
  <c r="N515" i="2"/>
  <c r="Y515" i="2" s="1"/>
  <c r="N519" i="2"/>
  <c r="Y519" i="2" s="1"/>
  <c r="T528" i="2"/>
  <c r="AD396" i="2"/>
  <c r="AA396" i="2" s="1"/>
  <c r="AD406" i="2"/>
  <c r="AA406" i="2" s="1"/>
  <c r="AD412" i="2"/>
  <c r="AA412" i="2" s="1"/>
  <c r="X528" i="2"/>
  <c r="N510" i="2"/>
  <c r="Y510" i="2" s="1"/>
  <c r="AD400" i="2"/>
  <c r="AA400" i="2" s="1"/>
  <c r="AD410" i="2"/>
  <c r="AA410" i="2" s="1"/>
  <c r="Y511" i="2"/>
  <c r="AD402" i="2"/>
  <c r="AA402" i="2" s="1"/>
  <c r="U525" i="2"/>
  <c r="N521" i="2"/>
  <c r="Y521" i="2" s="1"/>
  <c r="T516" i="2"/>
  <c r="Y520" i="2"/>
  <c r="Y513" i="2"/>
  <c r="U509" i="2"/>
  <c r="M537" i="2"/>
  <c r="X537" i="2" s="1"/>
  <c r="R534" i="2"/>
  <c r="I534" i="2"/>
  <c r="H534" i="2"/>
  <c r="J534" i="2"/>
  <c r="U534" i="2" s="1"/>
  <c r="M533" i="2"/>
  <c r="X533" i="2" s="1"/>
  <c r="R548" i="2"/>
  <c r="I548" i="2"/>
  <c r="H548" i="2"/>
  <c r="J548" i="2"/>
  <c r="W534" i="2"/>
  <c r="W541" i="2"/>
  <c r="W542" i="2"/>
  <c r="J545" i="2"/>
  <c r="U545" i="2" s="1"/>
  <c r="R545" i="2"/>
  <c r="I545" i="2"/>
  <c r="T545" i="2" s="1"/>
  <c r="H545" i="2"/>
  <c r="M546" i="2"/>
  <c r="X546" i="2" s="1"/>
  <c r="W539" i="2"/>
  <c r="M541" i="2"/>
  <c r="N541" i="2" s="1"/>
  <c r="Y541" i="2" s="1"/>
  <c r="W546" i="2"/>
  <c r="W537" i="2"/>
  <c r="J535" i="2"/>
  <c r="R535" i="2"/>
  <c r="I535" i="2"/>
  <c r="T535" i="2" s="1"/>
  <c r="H535" i="2"/>
  <c r="W533" i="2"/>
  <c r="R544" i="2"/>
  <c r="I544" i="2"/>
  <c r="T544" i="2" s="1"/>
  <c r="H544" i="2"/>
  <c r="J544" i="2"/>
  <c r="U544" i="2" s="1"/>
  <c r="M542" i="2"/>
  <c r="X542" i="2" s="1"/>
  <c r="R540" i="2"/>
  <c r="I540" i="2"/>
  <c r="T540" i="2" s="1"/>
  <c r="H540" i="2"/>
  <c r="J540" i="2"/>
  <c r="M543" i="2"/>
  <c r="N543" i="2" s="1"/>
  <c r="W551" i="2"/>
  <c r="M548" i="2"/>
  <c r="X548" i="2" s="1"/>
  <c r="M538" i="2"/>
  <c r="X538" i="2" s="1"/>
  <c r="W549" i="2"/>
  <c r="J533" i="2"/>
  <c r="U533" i="2" s="1"/>
  <c r="R533" i="2"/>
  <c r="I533" i="2"/>
  <c r="H533" i="2"/>
  <c r="M544" i="2"/>
  <c r="X544" i="2" s="1"/>
  <c r="W550" i="2"/>
  <c r="M545" i="2"/>
  <c r="X545" i="2" s="1"/>
  <c r="W547" i="2"/>
  <c r="M540" i="2"/>
  <c r="X540" i="2" s="1"/>
  <c r="W543" i="2"/>
  <c r="M536" i="2"/>
  <c r="N536" i="2" s="1"/>
  <c r="M539" i="2"/>
  <c r="N539" i="2" s="1"/>
  <c r="W538" i="2"/>
  <c r="M549" i="2"/>
  <c r="J547" i="2"/>
  <c r="R547" i="2"/>
  <c r="I547" i="2"/>
  <c r="T547" i="2" s="1"/>
  <c r="H547" i="2"/>
  <c r="W540" i="2"/>
  <c r="J543" i="2"/>
  <c r="R543" i="2"/>
  <c r="I543" i="2"/>
  <c r="T543" i="2" s="1"/>
  <c r="H543" i="2"/>
  <c r="W536" i="2"/>
  <c r="J541" i="2"/>
  <c r="U541" i="2" s="1"/>
  <c r="R541" i="2"/>
  <c r="I541" i="2"/>
  <c r="H541" i="2"/>
  <c r="S541" i="2" s="1"/>
  <c r="R542" i="2"/>
  <c r="I542" i="2"/>
  <c r="T542" i="2" s="1"/>
  <c r="H542" i="2"/>
  <c r="J542" i="2"/>
  <c r="W545" i="2"/>
  <c r="M532" i="2"/>
  <c r="X532" i="2" s="1"/>
  <c r="W535" i="2"/>
  <c r="M535" i="2"/>
  <c r="N535" i="2" s="1"/>
  <c r="R538" i="2"/>
  <c r="I538" i="2"/>
  <c r="H538" i="2"/>
  <c r="J538" i="2"/>
  <c r="J549" i="2"/>
  <c r="R549" i="2"/>
  <c r="I549" i="2"/>
  <c r="T549" i="2" s="1"/>
  <c r="H549" i="2"/>
  <c r="W544" i="2"/>
  <c r="J537" i="2"/>
  <c r="U537" i="2" s="1"/>
  <c r="R537" i="2"/>
  <c r="I537" i="2"/>
  <c r="T537" i="2" s="1"/>
  <c r="H537" i="2"/>
  <c r="S537" i="2" s="1"/>
  <c r="R550" i="2"/>
  <c r="I550" i="2"/>
  <c r="H550" i="2"/>
  <c r="J550" i="2"/>
  <c r="M547" i="2"/>
  <c r="N547" i="2" s="1"/>
  <c r="J551" i="2"/>
  <c r="U551" i="2" s="1"/>
  <c r="R551" i="2"/>
  <c r="I551" i="2"/>
  <c r="H551" i="2"/>
  <c r="S551" i="2" s="1"/>
  <c r="W548" i="2"/>
  <c r="W532" i="2"/>
  <c r="J539" i="2"/>
  <c r="U539" i="2" s="1"/>
  <c r="R539" i="2"/>
  <c r="I539" i="2"/>
  <c r="H539" i="2"/>
  <c r="M534" i="2"/>
  <c r="N534" i="2" s="1"/>
  <c r="M550" i="2"/>
  <c r="X550" i="2" s="1"/>
  <c r="R546" i="2"/>
  <c r="I546" i="2"/>
  <c r="T546" i="2" s="1"/>
  <c r="H546" i="2"/>
  <c r="J546" i="2"/>
  <c r="M551" i="2"/>
  <c r="R532" i="2"/>
  <c r="I532" i="2"/>
  <c r="T532" i="2" s="1"/>
  <c r="H532" i="2"/>
  <c r="J532" i="2"/>
  <c r="R536" i="2"/>
  <c r="I536" i="2"/>
  <c r="T536" i="2" s="1"/>
  <c r="H536" i="2"/>
  <c r="J536" i="2"/>
  <c r="AE385" i="2"/>
  <c r="Z385" i="2" s="1"/>
  <c r="AE381" i="2"/>
  <c r="Z381" i="2" s="1"/>
  <c r="AE384" i="2"/>
  <c r="Z384" i="2" s="1"/>
  <c r="AE378" i="2"/>
  <c r="Z378" i="2" s="1"/>
  <c r="AE375" i="2"/>
  <c r="Z375" i="2" s="1"/>
  <c r="AE390" i="2"/>
  <c r="Z390" i="2" s="1"/>
  <c r="AE386" i="2"/>
  <c r="Z386" i="2" s="1"/>
  <c r="AE380" i="2"/>
  <c r="Z380" i="2" s="1"/>
  <c r="AH366" i="2"/>
  <c r="AH364" i="2"/>
  <c r="AH362" i="2"/>
  <c r="AH360" i="2"/>
  <c r="AH358" i="2"/>
  <c r="AH356" i="2"/>
  <c r="AH354" i="2"/>
  <c r="AH352" i="2"/>
  <c r="AH350" i="2"/>
  <c r="AH348" i="2"/>
  <c r="AH367" i="2"/>
  <c r="AH365" i="2"/>
  <c r="AH363" i="2"/>
  <c r="AH361" i="2"/>
  <c r="AH359" i="2"/>
  <c r="AH357" i="2"/>
  <c r="AH355" i="2"/>
  <c r="AH353" i="2"/>
  <c r="AH351" i="2"/>
  <c r="AH349" i="2"/>
  <c r="AA65" i="23"/>
  <c r="AB64" i="23" s="1"/>
  <c r="P572" i="2"/>
  <c r="E595" i="2"/>
  <c r="P563" i="2"/>
  <c r="E586" i="2"/>
  <c r="AB442" i="2"/>
  <c r="Q465" i="2"/>
  <c r="AD411" i="2"/>
  <c r="AA411" i="2" s="1"/>
  <c r="AE379" i="2"/>
  <c r="Z379" i="2" s="1"/>
  <c r="AJ343" i="2"/>
  <c r="AQ343" i="2"/>
  <c r="AI343" i="2"/>
  <c r="AP343" i="2"/>
  <c r="AO343" i="2"/>
  <c r="AN343" i="2"/>
  <c r="AM343" i="2"/>
  <c r="AL343" i="2"/>
  <c r="AK343" i="2"/>
  <c r="N509" i="2"/>
  <c r="Y509" i="2" s="1"/>
  <c r="V479" i="2"/>
  <c r="AA48" i="23"/>
  <c r="AB447" i="2"/>
  <c r="Q470" i="2"/>
  <c r="AB448" i="2"/>
  <c r="Q471" i="2"/>
  <c r="AC419" i="2"/>
  <c r="AC434" i="2"/>
  <c r="AC417" i="2"/>
  <c r="AD409" i="2"/>
  <c r="AA409" i="2" s="1"/>
  <c r="AE383" i="2"/>
  <c r="Z383" i="2" s="1"/>
  <c r="AD403" i="2"/>
  <c r="AA403" i="2" s="1"/>
  <c r="AC423" i="2"/>
  <c r="AC426" i="2"/>
  <c r="AB459" i="2"/>
  <c r="Q482" i="2"/>
  <c r="V472" i="2"/>
  <c r="AE372" i="2"/>
  <c r="Z372" i="2" s="1"/>
  <c r="V469" i="2"/>
  <c r="AA57" i="23"/>
  <c r="AB452" i="2"/>
  <c r="Q475" i="2"/>
  <c r="AN334" i="2"/>
  <c r="AM334" i="2"/>
  <c r="AL334" i="2"/>
  <c r="AK334" i="2"/>
  <c r="AJ334" i="2"/>
  <c r="AQ334" i="2"/>
  <c r="AI334" i="2"/>
  <c r="AP334" i="2"/>
  <c r="AO334" i="2"/>
  <c r="AN326" i="2"/>
  <c r="AM326" i="2"/>
  <c r="AL326" i="2"/>
  <c r="AK326" i="2"/>
  <c r="AJ326" i="2"/>
  <c r="AQ326" i="2"/>
  <c r="AI326" i="2"/>
  <c r="AP326" i="2"/>
  <c r="AO326" i="2"/>
  <c r="X516" i="2"/>
  <c r="X512" i="2"/>
  <c r="S515" i="2"/>
  <c r="S527" i="2"/>
  <c r="U519" i="2"/>
  <c r="S522" i="2"/>
  <c r="N517" i="2"/>
  <c r="Y517" i="2" s="1"/>
  <c r="S467" i="2"/>
  <c r="AD408" i="2"/>
  <c r="AA408" i="2" s="1"/>
  <c r="AD395" i="2"/>
  <c r="AA395" i="2" s="1"/>
  <c r="AB449" i="2"/>
  <c r="Q472" i="2"/>
  <c r="AB57" i="23"/>
  <c r="AB56" i="23"/>
  <c r="AC55" i="23" s="1"/>
  <c r="E582" i="2"/>
  <c r="P559" i="2"/>
  <c r="AJ335" i="2"/>
  <c r="AQ335" i="2"/>
  <c r="AI335" i="2"/>
  <c r="AP335" i="2"/>
  <c r="AO335" i="2"/>
  <c r="AN335" i="2"/>
  <c r="AM335" i="2"/>
  <c r="AL335" i="2"/>
  <c r="AK335" i="2"/>
  <c r="AC424" i="2"/>
  <c r="AC425" i="2"/>
  <c r="V464" i="2"/>
  <c r="AB445" i="2"/>
  <c r="Q468" i="2"/>
  <c r="E583" i="2"/>
  <c r="P560" i="2"/>
  <c r="AE371" i="2"/>
  <c r="Z371" i="2" s="1"/>
  <c r="P574" i="2"/>
  <c r="E597" i="2"/>
  <c r="AC436" i="2"/>
  <c r="AB456" i="2"/>
  <c r="Q479" i="2"/>
  <c r="V477" i="2"/>
  <c r="V481" i="2"/>
  <c r="P571" i="2"/>
  <c r="E594" i="2"/>
  <c r="E578" i="2"/>
  <c r="P555" i="2"/>
  <c r="AC429" i="2"/>
  <c r="AE376" i="2"/>
  <c r="Z376" i="2" s="1"/>
  <c r="AJ329" i="2"/>
  <c r="AQ329" i="2"/>
  <c r="AI329" i="2"/>
  <c r="AP329" i="2"/>
  <c r="AO329" i="2"/>
  <c r="AN329" i="2"/>
  <c r="AM329" i="2"/>
  <c r="AL329" i="2"/>
  <c r="AK329" i="2"/>
  <c r="AN342" i="2"/>
  <c r="AM342" i="2"/>
  <c r="AL342" i="2"/>
  <c r="AK342" i="2"/>
  <c r="AJ342" i="2"/>
  <c r="AQ342" i="2"/>
  <c r="AI342" i="2"/>
  <c r="AP342" i="2"/>
  <c r="AO342" i="2"/>
  <c r="U524" i="2"/>
  <c r="X524" i="2"/>
  <c r="N525" i="2"/>
  <c r="Y525" i="2" s="1"/>
  <c r="T515" i="2"/>
  <c r="T527" i="2"/>
  <c r="N527" i="2"/>
  <c r="Y527" i="2" s="1"/>
  <c r="N522" i="2"/>
  <c r="Y522" i="2" s="1"/>
  <c r="U523" i="2"/>
  <c r="N528" i="2"/>
  <c r="Y528" i="2" s="1"/>
  <c r="AC418" i="2"/>
  <c r="P566" i="2"/>
  <c r="E589" i="2"/>
  <c r="AB48" i="23"/>
  <c r="AB47" i="23"/>
  <c r="AC46" i="23" s="1"/>
  <c r="V476" i="2"/>
  <c r="P564" i="2"/>
  <c r="E587" i="2"/>
  <c r="AD405" i="2"/>
  <c r="AA405" i="2" s="1"/>
  <c r="AC422" i="2"/>
  <c r="V470" i="2"/>
  <c r="AB455" i="2"/>
  <c r="Q478" i="2"/>
  <c r="P569" i="2"/>
  <c r="E592" i="2"/>
  <c r="P562" i="2"/>
  <c r="E585" i="2"/>
  <c r="AC433" i="2"/>
  <c r="V468" i="2"/>
  <c r="V471" i="2"/>
  <c r="N29" i="20"/>
  <c r="L30" i="20"/>
  <c r="AB458" i="2"/>
  <c r="Q481" i="2"/>
  <c r="AE382" i="2"/>
  <c r="Z382" i="2" s="1"/>
  <c r="AN336" i="2"/>
  <c r="AM336" i="2"/>
  <c r="AL336" i="2"/>
  <c r="AK336" i="2"/>
  <c r="AJ336" i="2"/>
  <c r="AQ336" i="2"/>
  <c r="AI336" i="2"/>
  <c r="AP336" i="2"/>
  <c r="AO336" i="2"/>
  <c r="AJ337" i="2"/>
  <c r="AQ337" i="2"/>
  <c r="AI337" i="2"/>
  <c r="AP337" i="2"/>
  <c r="AO337" i="2"/>
  <c r="AN337" i="2"/>
  <c r="AM337" i="2"/>
  <c r="AL337" i="2"/>
  <c r="AK337" i="2"/>
  <c r="S517" i="2"/>
  <c r="S511" i="2"/>
  <c r="S521" i="2"/>
  <c r="Y526" i="2"/>
  <c r="T518" i="2"/>
  <c r="AE373" i="2"/>
  <c r="Z373" i="2" s="1"/>
  <c r="AD401" i="2"/>
  <c r="AA401" i="2" s="1"/>
  <c r="AB454" i="2"/>
  <c r="Q477" i="2"/>
  <c r="AB451" i="2"/>
  <c r="Q474" i="2"/>
  <c r="P565" i="2"/>
  <c r="E588" i="2"/>
  <c r="AC432" i="2"/>
  <c r="AD413" i="2"/>
  <c r="AA413" i="2" s="1"/>
  <c r="AB443" i="2"/>
  <c r="Q466" i="2"/>
  <c r="AE389" i="2"/>
  <c r="Z389" i="2" s="1"/>
  <c r="AD407" i="2"/>
  <c r="AA407" i="2" s="1"/>
  <c r="V478" i="2"/>
  <c r="S480" i="2"/>
  <c r="AC435" i="2"/>
  <c r="AN330" i="2"/>
  <c r="AM330" i="2"/>
  <c r="AL330" i="2"/>
  <c r="AK330" i="2"/>
  <c r="AJ330" i="2"/>
  <c r="AQ330" i="2"/>
  <c r="AI330" i="2"/>
  <c r="AP330" i="2"/>
  <c r="AO330" i="2"/>
  <c r="AJ331" i="2"/>
  <c r="AQ331" i="2"/>
  <c r="AI331" i="2"/>
  <c r="AP331" i="2"/>
  <c r="AO331" i="2"/>
  <c r="AN331" i="2"/>
  <c r="AM331" i="2"/>
  <c r="AL331" i="2"/>
  <c r="AK331" i="2"/>
  <c r="AN328" i="2"/>
  <c r="AM328" i="2"/>
  <c r="AL328" i="2"/>
  <c r="AK328" i="2"/>
  <c r="AJ328" i="2"/>
  <c r="AQ328" i="2"/>
  <c r="AI328" i="2"/>
  <c r="AP328" i="2"/>
  <c r="AO328" i="2"/>
  <c r="Y523" i="2"/>
  <c r="X520" i="2"/>
  <c r="X511" i="2"/>
  <c r="S525" i="2"/>
  <c r="T511" i="2"/>
  <c r="U520" i="2"/>
  <c r="U515" i="2"/>
  <c r="U527" i="2"/>
  <c r="X526" i="2"/>
  <c r="AC430" i="2"/>
  <c r="AN332" i="2"/>
  <c r="AM332" i="2"/>
  <c r="AL332" i="2"/>
  <c r="AK332" i="2"/>
  <c r="AJ332" i="2"/>
  <c r="AQ332" i="2"/>
  <c r="AI332" i="2"/>
  <c r="AP332" i="2"/>
  <c r="AO332" i="2"/>
  <c r="S474" i="2"/>
  <c r="P561" i="2"/>
  <c r="E584" i="2"/>
  <c r="V466" i="2"/>
  <c r="AE377" i="2"/>
  <c r="Z377" i="2" s="1"/>
  <c r="P556" i="2"/>
  <c r="E579" i="2"/>
  <c r="AD404" i="2"/>
  <c r="AA404" i="2" s="1"/>
  <c r="E580" i="2"/>
  <c r="P557" i="2"/>
  <c r="V482" i="2"/>
  <c r="AC431" i="2"/>
  <c r="AD399" i="2"/>
  <c r="AA399" i="2" s="1"/>
  <c r="S477" i="2"/>
  <c r="AB444" i="2"/>
  <c r="Q467" i="2"/>
  <c r="AC428" i="2"/>
  <c r="V463" i="2"/>
  <c r="P568" i="2"/>
  <c r="E591" i="2"/>
  <c r="AD397" i="2"/>
  <c r="AA397" i="2" s="1"/>
  <c r="AC420" i="2"/>
  <c r="AJ325" i="2"/>
  <c r="AQ325" i="2"/>
  <c r="AI325" i="2"/>
  <c r="AP325" i="2"/>
  <c r="AO325" i="2"/>
  <c r="AN325" i="2"/>
  <c r="AM325" i="2"/>
  <c r="AL325" i="2"/>
  <c r="AK325" i="2"/>
  <c r="AN338" i="2"/>
  <c r="AM338" i="2"/>
  <c r="AL338" i="2"/>
  <c r="AK338" i="2"/>
  <c r="AJ338" i="2"/>
  <c r="AQ338" i="2"/>
  <c r="AI338" i="2"/>
  <c r="AP338" i="2"/>
  <c r="AO338" i="2"/>
  <c r="AN344" i="2"/>
  <c r="AM344" i="2"/>
  <c r="AL344" i="2"/>
  <c r="AK344" i="2"/>
  <c r="AJ344" i="2"/>
  <c r="AQ344" i="2"/>
  <c r="AI344" i="2"/>
  <c r="AP344" i="2"/>
  <c r="AO344" i="2"/>
  <c r="T525" i="2"/>
  <c r="S509" i="2"/>
  <c r="X513" i="2"/>
  <c r="U512" i="2"/>
  <c r="U526" i="2"/>
  <c r="S464" i="2"/>
  <c r="P567" i="2"/>
  <c r="E590" i="2"/>
  <c r="AE387" i="2"/>
  <c r="Z387" i="2" s="1"/>
  <c r="V480" i="2"/>
  <c r="AB450" i="2"/>
  <c r="Q473" i="2"/>
  <c r="P570" i="2"/>
  <c r="E593" i="2"/>
  <c r="S466" i="2"/>
  <c r="AA38" i="23"/>
  <c r="AB37" i="23" s="1"/>
  <c r="AA39" i="23"/>
  <c r="V467" i="2"/>
  <c r="V473" i="2"/>
  <c r="AN340" i="2"/>
  <c r="AM340" i="2"/>
  <c r="AL340" i="2"/>
  <c r="AK340" i="2"/>
  <c r="AJ340" i="2"/>
  <c r="AQ340" i="2"/>
  <c r="AI340" i="2"/>
  <c r="AP340" i="2"/>
  <c r="AO340" i="2"/>
  <c r="AD398" i="2"/>
  <c r="AA398" i="2" s="1"/>
  <c r="AB457" i="2"/>
  <c r="Q480" i="2"/>
  <c r="AB440" i="2"/>
  <c r="Q463" i="2"/>
  <c r="P573" i="2"/>
  <c r="E596" i="2"/>
  <c r="AC427" i="2"/>
  <c r="AB446" i="2"/>
  <c r="Q469" i="2"/>
  <c r="E581" i="2"/>
  <c r="P558" i="2"/>
  <c r="Z66" i="23"/>
  <c r="AB30" i="23"/>
  <c r="AC29" i="23" s="1"/>
  <c r="AC421" i="2"/>
  <c r="V465" i="2"/>
  <c r="V475" i="2"/>
  <c r="V474" i="2"/>
  <c r="Z39" i="23"/>
  <c r="AB441" i="2"/>
  <c r="Q464" i="2"/>
  <c r="AB453" i="2"/>
  <c r="Q476" i="2"/>
  <c r="AE374" i="2"/>
  <c r="Z374" i="2" s="1"/>
  <c r="AE388" i="2"/>
  <c r="Z388" i="2" s="1"/>
  <c r="AJ341" i="2"/>
  <c r="AQ341" i="2"/>
  <c r="AI341" i="2"/>
  <c r="AP341" i="2"/>
  <c r="AO341" i="2"/>
  <c r="AN341" i="2"/>
  <c r="AM341" i="2"/>
  <c r="AL341" i="2"/>
  <c r="AK341" i="2"/>
  <c r="AJ333" i="2"/>
  <c r="AQ333" i="2"/>
  <c r="AI333" i="2"/>
  <c r="AP333" i="2"/>
  <c r="AO333" i="2"/>
  <c r="AN333" i="2"/>
  <c r="AM333" i="2"/>
  <c r="AL333" i="2"/>
  <c r="AK333" i="2"/>
  <c r="AJ339" i="2"/>
  <c r="AQ339" i="2"/>
  <c r="AI339" i="2"/>
  <c r="AP339" i="2"/>
  <c r="AO339" i="2"/>
  <c r="AN339" i="2"/>
  <c r="AM339" i="2"/>
  <c r="AL339" i="2"/>
  <c r="AK339" i="2"/>
  <c r="U517" i="2"/>
  <c r="S516" i="2"/>
  <c r="U513" i="2"/>
  <c r="S519" i="2"/>
  <c r="X518" i="2"/>
  <c r="K563" i="2"/>
  <c r="L556" i="2"/>
  <c r="L555" i="2"/>
  <c r="V4" i="11"/>
  <c r="F560" i="2"/>
  <c r="V62" i="11"/>
  <c r="AA51" i="23"/>
  <c r="G568" i="2"/>
  <c r="R80" i="11"/>
  <c r="V38" i="11"/>
  <c r="G559" i="2"/>
  <c r="L566" i="2"/>
  <c r="R83" i="11"/>
  <c r="R82" i="11"/>
  <c r="K566" i="2"/>
  <c r="G565" i="2"/>
  <c r="V16" i="11"/>
  <c r="F565" i="2"/>
  <c r="V11" i="11"/>
  <c r="V14" i="11"/>
  <c r="R72" i="11"/>
  <c r="L560" i="2"/>
  <c r="K571" i="2"/>
  <c r="R84" i="11"/>
  <c r="AA34" i="23"/>
  <c r="R85" i="11"/>
  <c r="R74" i="11"/>
  <c r="L569" i="2"/>
  <c r="V9" i="11"/>
  <c r="G560" i="2"/>
  <c r="K567" i="2"/>
  <c r="V57" i="11"/>
  <c r="F572" i="2"/>
  <c r="L557" i="2"/>
  <c r="V55" i="11"/>
  <c r="V10" i="11"/>
  <c r="R87" i="11"/>
  <c r="R79" i="11"/>
  <c r="X30" i="11"/>
  <c r="R81" i="11"/>
  <c r="G567" i="2"/>
  <c r="L565" i="2"/>
  <c r="G558" i="2"/>
  <c r="V56" i="11"/>
  <c r="F574" i="2"/>
  <c r="G556" i="2"/>
  <c r="F564" i="2"/>
  <c r="G561" i="2"/>
  <c r="F567" i="2"/>
  <c r="AA42" i="23"/>
  <c r="Z40" i="23"/>
  <c r="R75" i="11"/>
  <c r="X24" i="11"/>
  <c r="K573" i="2"/>
  <c r="K561" i="2"/>
  <c r="K557" i="2"/>
  <c r="R76" i="11"/>
  <c r="V20" i="11"/>
  <c r="F561" i="2"/>
  <c r="R68" i="11"/>
  <c r="V59" i="11"/>
  <c r="L558" i="2"/>
  <c r="R71" i="11"/>
  <c r="L572" i="2"/>
  <c r="Y29" i="11"/>
  <c r="V28" i="11"/>
  <c r="AA52" i="23"/>
  <c r="L571" i="2"/>
  <c r="K565" i="2"/>
  <c r="V15" i="11"/>
  <c r="L570" i="2"/>
  <c r="K572" i="2"/>
  <c r="K574" i="2"/>
  <c r="X34" i="11"/>
  <c r="Z41" i="23"/>
  <c r="AA50" i="23"/>
  <c r="X26" i="11"/>
  <c r="K560" i="2"/>
  <c r="AA33" i="23"/>
  <c r="G562" i="2"/>
  <c r="F569" i="2"/>
  <c r="L568" i="2"/>
  <c r="V53" i="11"/>
  <c r="L561" i="2"/>
  <c r="V58" i="11"/>
  <c r="AA35" i="23"/>
  <c r="V21" i="11"/>
  <c r="V19" i="11"/>
  <c r="V50" i="11"/>
  <c r="V35" i="11"/>
  <c r="AA61" i="23"/>
  <c r="K570" i="2"/>
  <c r="X32" i="11"/>
  <c r="F563" i="2"/>
  <c r="Z42" i="23"/>
  <c r="V3" i="11"/>
  <c r="K564" i="2"/>
  <c r="V7" i="11"/>
  <c r="G557" i="2"/>
  <c r="Z68" i="23"/>
  <c r="Z69" i="23"/>
  <c r="AA41" i="23"/>
  <c r="F557" i="2"/>
  <c r="Z70" i="23"/>
  <c r="R78" i="11"/>
  <c r="G572" i="2"/>
  <c r="AA49" i="23"/>
  <c r="K556" i="2"/>
  <c r="K559" i="2"/>
  <c r="F573" i="2"/>
  <c r="V49" i="11"/>
  <c r="V64" i="11"/>
  <c r="X37" i="11"/>
  <c r="Y43" i="11"/>
  <c r="V12" i="11"/>
  <c r="L567" i="2"/>
  <c r="K562" i="2"/>
  <c r="G569" i="2"/>
  <c r="AA60" i="23"/>
  <c r="R70" i="11"/>
  <c r="V63" i="11"/>
  <c r="G573" i="2"/>
  <c r="G570" i="2"/>
  <c r="F568" i="2"/>
  <c r="L559" i="2"/>
  <c r="V65" i="11"/>
  <c r="Z67" i="23"/>
  <c r="AA58" i="23"/>
  <c r="V48" i="11"/>
  <c r="K555" i="2"/>
  <c r="AA40" i="23"/>
  <c r="X40" i="11"/>
  <c r="V5" i="11"/>
  <c r="G564" i="2"/>
  <c r="V27" i="11"/>
  <c r="V61" i="11"/>
  <c r="F570" i="2"/>
  <c r="X36" i="11"/>
  <c r="X42" i="11"/>
  <c r="F559" i="2"/>
  <c r="AA32" i="23"/>
  <c r="G563" i="2"/>
  <c r="V8" i="11"/>
  <c r="F555" i="2"/>
  <c r="V47" i="11"/>
  <c r="G555" i="2"/>
  <c r="K558" i="2"/>
  <c r="V2" i="11"/>
  <c r="L573" i="2"/>
  <c r="Y33" i="11"/>
  <c r="AA43" i="23"/>
  <c r="K568" i="2"/>
  <c r="K569" i="2"/>
  <c r="G574" i="2"/>
  <c r="X31" i="11"/>
  <c r="F558" i="2"/>
  <c r="F556" i="2"/>
  <c r="Z43" i="23"/>
  <c r="L562" i="2"/>
  <c r="G571" i="2"/>
  <c r="V17" i="11"/>
  <c r="F562" i="2"/>
  <c r="R73" i="11"/>
  <c r="F566" i="2"/>
  <c r="L563" i="2"/>
  <c r="V6" i="11"/>
  <c r="V54" i="11"/>
  <c r="V52" i="11"/>
  <c r="V51" i="11"/>
  <c r="L564" i="2"/>
  <c r="AA59" i="23"/>
  <c r="X39" i="11"/>
  <c r="L574" i="2"/>
  <c r="R69" i="11"/>
  <c r="R86" i="11"/>
  <c r="G566" i="2"/>
  <c r="V18" i="11"/>
  <c r="R77" i="11"/>
  <c r="F571" i="2"/>
  <c r="V46" i="11"/>
  <c r="V60" i="11"/>
  <c r="V13" i="11"/>
  <c r="V25" i="11"/>
  <c r="V41" i="11"/>
  <c r="Y547" i="2" l="1"/>
  <c r="Y535" i="2"/>
  <c r="T551" i="2"/>
  <c r="T533" i="2"/>
  <c r="Y543" i="2"/>
  <c r="S547" i="2"/>
  <c r="X551" i="2"/>
  <c r="T539" i="2"/>
  <c r="Y539" i="2"/>
  <c r="U532" i="2"/>
  <c r="U548" i="2"/>
  <c r="S532" i="2"/>
  <c r="N537" i="2"/>
  <c r="Y537" i="2" s="1"/>
  <c r="N548" i="2"/>
  <c r="Y548" i="2" s="1"/>
  <c r="N540" i="2"/>
  <c r="Y540" i="2" s="1"/>
  <c r="Y534" i="2"/>
  <c r="Y536" i="2"/>
  <c r="AD432" i="2"/>
  <c r="AA432" i="2" s="1"/>
  <c r="AD428" i="2"/>
  <c r="AA428" i="2" s="1"/>
  <c r="AE410" i="2"/>
  <c r="Z410" i="2" s="1"/>
  <c r="AD418" i="2"/>
  <c r="AA418" i="2" s="1"/>
  <c r="AD426" i="2"/>
  <c r="AA426" i="2" s="1"/>
  <c r="AD422" i="2"/>
  <c r="AA422" i="2" s="1"/>
  <c r="AD430" i="2"/>
  <c r="AA430" i="2" s="1"/>
  <c r="AD425" i="2"/>
  <c r="AA425" i="2" s="1"/>
  <c r="AD423" i="2"/>
  <c r="AA423" i="2" s="1"/>
  <c r="N533" i="2"/>
  <c r="Y533" i="2" s="1"/>
  <c r="AD436" i="2"/>
  <c r="AA436" i="2" s="1"/>
  <c r="AD427" i="2"/>
  <c r="AA427" i="2" s="1"/>
  <c r="AD420" i="2"/>
  <c r="AA420" i="2" s="1"/>
  <c r="AD434" i="2"/>
  <c r="AA434" i="2" s="1"/>
  <c r="AD417" i="2"/>
  <c r="AA417" i="2" s="1"/>
  <c r="AD421" i="2"/>
  <c r="AA421" i="2" s="1"/>
  <c r="AD431" i="2"/>
  <c r="AA431" i="2" s="1"/>
  <c r="N538" i="2"/>
  <c r="Y538" i="2" s="1"/>
  <c r="AD433" i="2"/>
  <c r="AA433" i="2" s="1"/>
  <c r="W562" i="2"/>
  <c r="R573" i="2"/>
  <c r="I573" i="2"/>
  <c r="H573" i="2"/>
  <c r="J573" i="2"/>
  <c r="M557" i="2"/>
  <c r="N557" i="2" s="1"/>
  <c r="W561" i="2"/>
  <c r="M569" i="2"/>
  <c r="X569" i="2" s="1"/>
  <c r="W564" i="2"/>
  <c r="H574" i="2"/>
  <c r="S574" i="2" s="1"/>
  <c r="J574" i="2"/>
  <c r="U574" i="2" s="1"/>
  <c r="I574" i="2"/>
  <c r="R574" i="2"/>
  <c r="H560" i="2"/>
  <c r="S560" i="2" s="1"/>
  <c r="J560" i="2"/>
  <c r="U560" i="2" s="1"/>
  <c r="R560" i="2"/>
  <c r="I560" i="2"/>
  <c r="T560" i="2" s="1"/>
  <c r="R559" i="2"/>
  <c r="J559" i="2"/>
  <c r="H559" i="2"/>
  <c r="I559" i="2"/>
  <c r="T559" i="2" s="1"/>
  <c r="H570" i="2"/>
  <c r="J570" i="2"/>
  <c r="R570" i="2"/>
  <c r="I570" i="2"/>
  <c r="T570" i="2" s="1"/>
  <c r="M559" i="2"/>
  <c r="N559" i="2" s="1"/>
  <c r="M573" i="2"/>
  <c r="X573" i="2" s="1"/>
  <c r="W569" i="2"/>
  <c r="H566" i="2"/>
  <c r="J566" i="2"/>
  <c r="I566" i="2"/>
  <c r="T566" i="2" s="1"/>
  <c r="R566" i="2"/>
  <c r="W555" i="2"/>
  <c r="W571" i="2"/>
  <c r="M563" i="2"/>
  <c r="X563" i="2" s="1"/>
  <c r="W572" i="2"/>
  <c r="W563" i="2"/>
  <c r="W573" i="2"/>
  <c r="R565" i="2"/>
  <c r="I565" i="2"/>
  <c r="T565" i="2" s="1"/>
  <c r="H565" i="2"/>
  <c r="J565" i="2"/>
  <c r="H562" i="2"/>
  <c r="J562" i="2"/>
  <c r="U562" i="2" s="1"/>
  <c r="R562" i="2"/>
  <c r="I562" i="2"/>
  <c r="R569" i="2"/>
  <c r="I569" i="2"/>
  <c r="T569" i="2" s="1"/>
  <c r="H569" i="2"/>
  <c r="J569" i="2"/>
  <c r="J555" i="2"/>
  <c r="H555" i="2"/>
  <c r="R555" i="2"/>
  <c r="I555" i="2"/>
  <c r="T555" i="2" s="1"/>
  <c r="R571" i="2"/>
  <c r="I571" i="2"/>
  <c r="H571" i="2"/>
  <c r="J571" i="2"/>
  <c r="N563" i="2"/>
  <c r="W566" i="2"/>
  <c r="M571" i="2"/>
  <c r="X571" i="2" s="1"/>
  <c r="W570" i="2"/>
  <c r="M568" i="2"/>
  <c r="X568" i="2" s="1"/>
  <c r="W556" i="2"/>
  <c r="W565" i="2"/>
  <c r="M562" i="2"/>
  <c r="N562" i="2" s="1"/>
  <c r="M555" i="2"/>
  <c r="X555" i="2" s="1"/>
  <c r="R563" i="2"/>
  <c r="I563" i="2"/>
  <c r="T563" i="2" s="1"/>
  <c r="H563" i="2"/>
  <c r="J563" i="2"/>
  <c r="H572" i="2"/>
  <c r="J572" i="2"/>
  <c r="R572" i="2"/>
  <c r="I572" i="2"/>
  <c r="T572" i="2" s="1"/>
  <c r="W558" i="2"/>
  <c r="W567" i="2"/>
  <c r="W568" i="2"/>
  <c r="M556" i="2"/>
  <c r="X556" i="2" s="1"/>
  <c r="M561" i="2"/>
  <c r="X561" i="2" s="1"/>
  <c r="M565" i="2"/>
  <c r="X565" i="2" s="1"/>
  <c r="W574" i="2"/>
  <c r="H564" i="2"/>
  <c r="S564" i="2" s="1"/>
  <c r="J564" i="2"/>
  <c r="U564" i="2" s="1"/>
  <c r="R564" i="2"/>
  <c r="I564" i="2"/>
  <c r="M558" i="2"/>
  <c r="R567" i="2"/>
  <c r="I567" i="2"/>
  <c r="T567" i="2" s="1"/>
  <c r="H567" i="2"/>
  <c r="J567" i="2"/>
  <c r="U567" i="2" s="1"/>
  <c r="W557" i="2"/>
  <c r="R556" i="2"/>
  <c r="I556" i="2"/>
  <c r="H556" i="2"/>
  <c r="J556" i="2"/>
  <c r="U556" i="2" s="1"/>
  <c r="R561" i="2"/>
  <c r="I561" i="2"/>
  <c r="J561" i="2"/>
  <c r="H561" i="2"/>
  <c r="M564" i="2"/>
  <c r="N564" i="2" s="1"/>
  <c r="Y564" i="2" s="1"/>
  <c r="M574" i="2"/>
  <c r="M560" i="2"/>
  <c r="X560" i="2" s="1"/>
  <c r="M570" i="2"/>
  <c r="H568" i="2"/>
  <c r="J568" i="2"/>
  <c r="U568" i="2" s="1"/>
  <c r="I568" i="2"/>
  <c r="T568" i="2" s="1"/>
  <c r="R568" i="2"/>
  <c r="R558" i="2"/>
  <c r="I558" i="2"/>
  <c r="T558" i="2" s="1"/>
  <c r="H558" i="2"/>
  <c r="J558" i="2"/>
  <c r="M567" i="2"/>
  <c r="X567" i="2" s="1"/>
  <c r="J557" i="2"/>
  <c r="U557" i="2" s="1"/>
  <c r="H557" i="2"/>
  <c r="R557" i="2"/>
  <c r="I557" i="2"/>
  <c r="M566" i="2"/>
  <c r="N566" i="2" s="1"/>
  <c r="W560" i="2"/>
  <c r="W559" i="2"/>
  <c r="M572" i="2"/>
  <c r="N572" i="2" s="1"/>
  <c r="AE413" i="2"/>
  <c r="Z413" i="2" s="1"/>
  <c r="AE409" i="2"/>
  <c r="Z409" i="2" s="1"/>
  <c r="AE407" i="2"/>
  <c r="Z407" i="2" s="1"/>
  <c r="AE403" i="2"/>
  <c r="Z403" i="2" s="1"/>
  <c r="AE404" i="2"/>
  <c r="Z404" i="2" s="1"/>
  <c r="AE397" i="2"/>
  <c r="Z397" i="2" s="1"/>
  <c r="AE399" i="2"/>
  <c r="Z399" i="2" s="1"/>
  <c r="AE395" i="2"/>
  <c r="Z395" i="2" s="1"/>
  <c r="AE411" i="2"/>
  <c r="Z411" i="2" s="1"/>
  <c r="AE408" i="2"/>
  <c r="Z408" i="2" s="1"/>
  <c r="AQ354" i="2"/>
  <c r="AI354" i="2"/>
  <c r="AP354" i="2"/>
  <c r="AO354" i="2"/>
  <c r="AN354" i="2"/>
  <c r="AM354" i="2"/>
  <c r="AL354" i="2"/>
  <c r="AK354" i="2"/>
  <c r="AJ354" i="2"/>
  <c r="AC453" i="2"/>
  <c r="AB480" i="2"/>
  <c r="Q503" i="2"/>
  <c r="S489" i="2"/>
  <c r="AC450" i="2"/>
  <c r="P590" i="2"/>
  <c r="E613" i="2"/>
  <c r="P579" i="2"/>
  <c r="E602" i="2"/>
  <c r="V501" i="2"/>
  <c r="AB474" i="2"/>
  <c r="Q497" i="2"/>
  <c r="AB481" i="2"/>
  <c r="Q504" i="2"/>
  <c r="V493" i="2"/>
  <c r="AD429" i="2"/>
  <c r="AA429" i="2" s="1"/>
  <c r="AB479" i="2"/>
  <c r="Q502" i="2"/>
  <c r="V502" i="2"/>
  <c r="AC442" i="2"/>
  <c r="AM357" i="2"/>
  <c r="AL357" i="2"/>
  <c r="AK357" i="2"/>
  <c r="AJ357" i="2"/>
  <c r="AQ357" i="2"/>
  <c r="AI357" i="2"/>
  <c r="AP357" i="2"/>
  <c r="AO357" i="2"/>
  <c r="AN357" i="2"/>
  <c r="AQ352" i="2"/>
  <c r="AI352" i="2"/>
  <c r="AP352" i="2"/>
  <c r="AO352" i="2"/>
  <c r="AN352" i="2"/>
  <c r="AM352" i="2"/>
  <c r="AL352" i="2"/>
  <c r="AK352" i="2"/>
  <c r="AJ352" i="2"/>
  <c r="X534" i="2"/>
  <c r="T550" i="2"/>
  <c r="S542" i="2"/>
  <c r="U547" i="2"/>
  <c r="X536" i="2"/>
  <c r="S540" i="2"/>
  <c r="AB464" i="2"/>
  <c r="Q487" i="2"/>
  <c r="AC30" i="23"/>
  <c r="AD29" i="23" s="1"/>
  <c r="P581" i="2"/>
  <c r="E604" i="2"/>
  <c r="S487" i="2"/>
  <c r="P580" i="2"/>
  <c r="E603" i="2"/>
  <c r="AB477" i="2"/>
  <c r="Q500" i="2"/>
  <c r="L31" i="20"/>
  <c r="N30" i="20"/>
  <c r="P587" i="2"/>
  <c r="E610" i="2"/>
  <c r="P583" i="2"/>
  <c r="E606" i="2"/>
  <c r="AD419" i="2"/>
  <c r="AA419" i="2" s="1"/>
  <c r="AM361" i="2"/>
  <c r="AL361" i="2"/>
  <c r="AK361" i="2"/>
  <c r="AJ361" i="2"/>
  <c r="AQ361" i="2"/>
  <c r="AI361" i="2"/>
  <c r="AP361" i="2"/>
  <c r="AO361" i="2"/>
  <c r="AN361" i="2"/>
  <c r="AQ356" i="2"/>
  <c r="AI356" i="2"/>
  <c r="AP356" i="2"/>
  <c r="AO356" i="2"/>
  <c r="AN356" i="2"/>
  <c r="AM356" i="2"/>
  <c r="AL356" i="2"/>
  <c r="AK356" i="2"/>
  <c r="AJ356" i="2"/>
  <c r="AE400" i="2"/>
  <c r="Z400" i="2" s="1"/>
  <c r="U546" i="2"/>
  <c r="S539" i="2"/>
  <c r="U549" i="2"/>
  <c r="N550" i="2"/>
  <c r="Y550" i="2" s="1"/>
  <c r="S544" i="2"/>
  <c r="N532" i="2"/>
  <c r="Y532" i="2" s="1"/>
  <c r="AC451" i="2"/>
  <c r="S497" i="2"/>
  <c r="AC454" i="2"/>
  <c r="P589" i="2"/>
  <c r="E612" i="2"/>
  <c r="AH389" i="2"/>
  <c r="AH387" i="2"/>
  <c r="AH385" i="2"/>
  <c r="AH383" i="2"/>
  <c r="AH381" i="2"/>
  <c r="AH379" i="2"/>
  <c r="AH377" i="2"/>
  <c r="AH375" i="2"/>
  <c r="AH373" i="2"/>
  <c r="AH371" i="2"/>
  <c r="AH390" i="2"/>
  <c r="AH388" i="2"/>
  <c r="AH386" i="2"/>
  <c r="AH384" i="2"/>
  <c r="AH382" i="2"/>
  <c r="AH380" i="2"/>
  <c r="AH378" i="2"/>
  <c r="AH376" i="2"/>
  <c r="AH374" i="2"/>
  <c r="AH372" i="2"/>
  <c r="AB468" i="2"/>
  <c r="Q491" i="2"/>
  <c r="AD424" i="2"/>
  <c r="AA424" i="2" s="1"/>
  <c r="P582" i="2"/>
  <c r="E605" i="2"/>
  <c r="S490" i="2"/>
  <c r="AB471" i="2"/>
  <c r="Q494" i="2"/>
  <c r="P595" i="2"/>
  <c r="E618" i="2"/>
  <c r="AE406" i="2"/>
  <c r="Z406" i="2" s="1"/>
  <c r="AM363" i="2"/>
  <c r="AL363" i="2"/>
  <c r="AK363" i="2"/>
  <c r="AJ363" i="2"/>
  <c r="AQ363" i="2"/>
  <c r="AI363" i="2"/>
  <c r="AP363" i="2"/>
  <c r="AO363" i="2"/>
  <c r="AN363" i="2"/>
  <c r="AQ358" i="2"/>
  <c r="AI358" i="2"/>
  <c r="AP358" i="2"/>
  <c r="AO358" i="2"/>
  <c r="AN358" i="2"/>
  <c r="AM358" i="2"/>
  <c r="AL358" i="2"/>
  <c r="AK358" i="2"/>
  <c r="AJ358" i="2"/>
  <c r="U538" i="2"/>
  <c r="U543" i="2"/>
  <c r="X549" i="2"/>
  <c r="S545" i="2"/>
  <c r="S534" i="2"/>
  <c r="AC457" i="2"/>
  <c r="V503" i="2"/>
  <c r="V486" i="2"/>
  <c r="P584" i="2"/>
  <c r="E607" i="2"/>
  <c r="P597" i="2"/>
  <c r="E620" i="2"/>
  <c r="AM359" i="2"/>
  <c r="AL359" i="2"/>
  <c r="AK359" i="2"/>
  <c r="AJ359" i="2"/>
  <c r="AQ359" i="2"/>
  <c r="AI359" i="2"/>
  <c r="AP359" i="2"/>
  <c r="AO359" i="2"/>
  <c r="AN359" i="2"/>
  <c r="AE398" i="2"/>
  <c r="Z398" i="2" s="1"/>
  <c r="AC441" i="2"/>
  <c r="AC446" i="2"/>
  <c r="P596" i="2"/>
  <c r="E619" i="2"/>
  <c r="V496" i="2"/>
  <c r="V505" i="2"/>
  <c r="V489" i="2"/>
  <c r="AD435" i="2"/>
  <c r="AA435" i="2" s="1"/>
  <c r="AB466" i="2"/>
  <c r="Q489" i="2"/>
  <c r="AE401" i="2"/>
  <c r="Z401" i="2" s="1"/>
  <c r="V494" i="2"/>
  <c r="P592" i="2"/>
  <c r="E615" i="2"/>
  <c r="AE405" i="2"/>
  <c r="Z405" i="2" s="1"/>
  <c r="V499" i="2"/>
  <c r="P594" i="2"/>
  <c r="E617" i="2"/>
  <c r="AC445" i="2"/>
  <c r="AE396" i="2"/>
  <c r="Z396" i="2" s="1"/>
  <c r="AC56" i="23"/>
  <c r="AD55" i="23" s="1"/>
  <c r="V495" i="2"/>
  <c r="AC448" i="2"/>
  <c r="AM349" i="2"/>
  <c r="AL349" i="2"/>
  <c r="AK349" i="2"/>
  <c r="AJ349" i="2"/>
  <c r="AQ349" i="2"/>
  <c r="AI349" i="2"/>
  <c r="AP349" i="2"/>
  <c r="AO349" i="2"/>
  <c r="AN349" i="2"/>
  <c r="AM365" i="2"/>
  <c r="AL365" i="2"/>
  <c r="AK365" i="2"/>
  <c r="AJ365" i="2"/>
  <c r="AQ365" i="2"/>
  <c r="AI365" i="2"/>
  <c r="AP365" i="2"/>
  <c r="AO365" i="2"/>
  <c r="AN365" i="2"/>
  <c r="AQ360" i="2"/>
  <c r="AI360" i="2"/>
  <c r="AP360" i="2"/>
  <c r="AO360" i="2"/>
  <c r="AN360" i="2"/>
  <c r="AM360" i="2"/>
  <c r="AL360" i="2"/>
  <c r="AK360" i="2"/>
  <c r="AJ360" i="2"/>
  <c r="U536" i="2"/>
  <c r="X547" i="2"/>
  <c r="S538" i="2"/>
  <c r="T541" i="2"/>
  <c r="T534" i="2"/>
  <c r="V497" i="2"/>
  <c r="V498" i="2"/>
  <c r="V490" i="2"/>
  <c r="P593" i="2"/>
  <c r="E616" i="2"/>
  <c r="AB467" i="2"/>
  <c r="Q490" i="2"/>
  <c r="AC443" i="2"/>
  <c r="V491" i="2"/>
  <c r="P585" i="2"/>
  <c r="E608" i="2"/>
  <c r="AE394" i="2"/>
  <c r="Z394" i="2" s="1"/>
  <c r="AC47" i="23"/>
  <c r="AD46" i="23" s="1"/>
  <c r="V487" i="2"/>
  <c r="AB482" i="2"/>
  <c r="Q505" i="2"/>
  <c r="AB470" i="2"/>
  <c r="Q493" i="2"/>
  <c r="P586" i="2"/>
  <c r="E609" i="2"/>
  <c r="AB66" i="23"/>
  <c r="AB65" i="23"/>
  <c r="AC64" i="23" s="1"/>
  <c r="AM351" i="2"/>
  <c r="AL351" i="2"/>
  <c r="AK351" i="2"/>
  <c r="AJ351" i="2"/>
  <c r="AQ351" i="2"/>
  <c r="AI351" i="2"/>
  <c r="AP351" i="2"/>
  <c r="AO351" i="2"/>
  <c r="AN351" i="2"/>
  <c r="AM367" i="2"/>
  <c r="AL367" i="2"/>
  <c r="AK367" i="2"/>
  <c r="AJ367" i="2"/>
  <c r="AQ367" i="2"/>
  <c r="AI367" i="2"/>
  <c r="AP367" i="2"/>
  <c r="AO367" i="2"/>
  <c r="AN367" i="2"/>
  <c r="AQ362" i="2"/>
  <c r="AI362" i="2"/>
  <c r="AP362" i="2"/>
  <c r="AO362" i="2"/>
  <c r="AN362" i="2"/>
  <c r="AM362" i="2"/>
  <c r="AL362" i="2"/>
  <c r="AK362" i="2"/>
  <c r="AJ362" i="2"/>
  <c r="T538" i="2"/>
  <c r="X543" i="2"/>
  <c r="N545" i="2"/>
  <c r="Y545" i="2" s="1"/>
  <c r="U535" i="2"/>
  <c r="N542" i="2"/>
  <c r="Y542" i="2" s="1"/>
  <c r="S548" i="2"/>
  <c r="AC456" i="2"/>
  <c r="V492" i="2"/>
  <c r="AB469" i="2"/>
  <c r="Q492" i="2"/>
  <c r="V488" i="2"/>
  <c r="AB463" i="2"/>
  <c r="Q486" i="2"/>
  <c r="AC444" i="2"/>
  <c r="P588" i="2"/>
  <c r="E611" i="2"/>
  <c r="AB478" i="2"/>
  <c r="Q501" i="2"/>
  <c r="V504" i="2"/>
  <c r="AB472" i="2"/>
  <c r="Q495" i="2"/>
  <c r="AB475" i="2"/>
  <c r="Q498" i="2"/>
  <c r="AC459" i="2"/>
  <c r="AC447" i="2"/>
  <c r="AA66" i="23"/>
  <c r="AM353" i="2"/>
  <c r="AL353" i="2"/>
  <c r="AK353" i="2"/>
  <c r="AJ353" i="2"/>
  <c r="AQ353" i="2"/>
  <c r="AI353" i="2"/>
  <c r="AP353" i="2"/>
  <c r="AO353" i="2"/>
  <c r="AN353" i="2"/>
  <c r="AQ348" i="2"/>
  <c r="AI348" i="2"/>
  <c r="AP348" i="2"/>
  <c r="AO348" i="2"/>
  <c r="AN348" i="2"/>
  <c r="AM348" i="2"/>
  <c r="AL348" i="2"/>
  <c r="AK348" i="2"/>
  <c r="AJ348" i="2"/>
  <c r="AQ364" i="2"/>
  <c r="AI364" i="2"/>
  <c r="AP364" i="2"/>
  <c r="AO364" i="2"/>
  <c r="AN364" i="2"/>
  <c r="AM364" i="2"/>
  <c r="AL364" i="2"/>
  <c r="AK364" i="2"/>
  <c r="AJ364" i="2"/>
  <c r="AE402" i="2"/>
  <c r="Z402" i="2" s="1"/>
  <c r="U550" i="2"/>
  <c r="X539" i="2"/>
  <c r="N549" i="2"/>
  <c r="Y549" i="2" s="1"/>
  <c r="N551" i="2"/>
  <c r="Y551" i="2" s="1"/>
  <c r="X541" i="2"/>
  <c r="T548" i="2"/>
  <c r="AC458" i="2"/>
  <c r="AB31" i="23"/>
  <c r="AB476" i="2"/>
  <c r="Q499" i="2"/>
  <c r="AC440" i="2"/>
  <c r="AB39" i="23"/>
  <c r="AB38" i="23"/>
  <c r="AC37" i="23" s="1"/>
  <c r="AB473" i="2"/>
  <c r="Q496" i="2"/>
  <c r="P591" i="2"/>
  <c r="E614" i="2"/>
  <c r="S500" i="2"/>
  <c r="S503" i="2"/>
  <c r="AE412" i="2"/>
  <c r="Z412" i="2" s="1"/>
  <c r="AC455" i="2"/>
  <c r="P578" i="2"/>
  <c r="E601" i="2"/>
  <c r="V500" i="2"/>
  <c r="AC449" i="2"/>
  <c r="AC452" i="2"/>
  <c r="AB465" i="2"/>
  <c r="Q488" i="2"/>
  <c r="AM355" i="2"/>
  <c r="AL355" i="2"/>
  <c r="AK355" i="2"/>
  <c r="AJ355" i="2"/>
  <c r="AQ355" i="2"/>
  <c r="AI355" i="2"/>
  <c r="AP355" i="2"/>
  <c r="AO355" i="2"/>
  <c r="AN355" i="2"/>
  <c r="AQ350" i="2"/>
  <c r="AI350" i="2"/>
  <c r="AP350" i="2"/>
  <c r="AO350" i="2"/>
  <c r="AN350" i="2"/>
  <c r="AM350" i="2"/>
  <c r="AL350" i="2"/>
  <c r="AK350" i="2"/>
  <c r="AJ350" i="2"/>
  <c r="AQ366" i="2"/>
  <c r="AI366" i="2"/>
  <c r="AP366" i="2"/>
  <c r="AO366" i="2"/>
  <c r="AN366" i="2"/>
  <c r="AM366" i="2"/>
  <c r="AL366" i="2"/>
  <c r="AK366" i="2"/>
  <c r="AJ366" i="2"/>
  <c r="N544" i="2"/>
  <c r="Y544" i="2" s="1"/>
  <c r="N546" i="2"/>
  <c r="Y546" i="2" s="1"/>
  <c r="S550" i="2"/>
  <c r="X535" i="2"/>
  <c r="U542" i="2"/>
  <c r="U540" i="2"/>
  <c r="W16" i="11"/>
  <c r="W14" i="11"/>
  <c r="K580" i="2"/>
  <c r="W6" i="11"/>
  <c r="AA67" i="23"/>
  <c r="W48" i="11"/>
  <c r="G590" i="2"/>
  <c r="F580" i="2"/>
  <c r="W8" i="11"/>
  <c r="W57" i="11"/>
  <c r="L590" i="2"/>
  <c r="W4" i="11"/>
  <c r="W49" i="11"/>
  <c r="K589" i="2"/>
  <c r="F582" i="2"/>
  <c r="W12" i="11"/>
  <c r="L593" i="2"/>
  <c r="W59" i="11"/>
  <c r="L582" i="2"/>
  <c r="W64" i="11"/>
  <c r="G597" i="2"/>
  <c r="G594" i="2"/>
  <c r="W62" i="11"/>
  <c r="S77" i="11"/>
  <c r="W3" i="11"/>
  <c r="L580" i="2"/>
  <c r="G584" i="2"/>
  <c r="L592" i="2"/>
  <c r="Z33" i="11"/>
  <c r="S70" i="11"/>
  <c r="W5" i="11"/>
  <c r="G586" i="2"/>
  <c r="S75" i="11"/>
  <c r="G587" i="2"/>
  <c r="W41" i="11"/>
  <c r="W51" i="11"/>
  <c r="S79" i="11"/>
  <c r="S80" i="11"/>
  <c r="L585" i="2"/>
  <c r="L597" i="2"/>
  <c r="K592" i="2"/>
  <c r="F584" i="2"/>
  <c r="G582" i="2"/>
  <c r="W27" i="11"/>
  <c r="L596" i="2"/>
  <c r="Y39" i="11"/>
  <c r="L583" i="2"/>
  <c r="F583" i="2"/>
  <c r="W35" i="11"/>
  <c r="Y31" i="11"/>
  <c r="L581" i="2"/>
  <c r="F587" i="2"/>
  <c r="K596" i="2"/>
  <c r="F597" i="2"/>
  <c r="W38" i="11"/>
  <c r="G591" i="2"/>
  <c r="K586" i="2"/>
  <c r="F581" i="2"/>
  <c r="W11" i="11"/>
  <c r="L589" i="2"/>
  <c r="W60" i="11"/>
  <c r="K582" i="2"/>
  <c r="L584" i="2"/>
  <c r="F586" i="2"/>
  <c r="F592" i="2"/>
  <c r="AA69" i="23"/>
  <c r="L591" i="2"/>
  <c r="W46" i="11"/>
  <c r="G596" i="2"/>
  <c r="Y37" i="11"/>
  <c r="Y42" i="11"/>
  <c r="W7" i="11"/>
  <c r="L586" i="2"/>
  <c r="F596" i="2"/>
  <c r="AA70" i="23"/>
  <c r="L595" i="2"/>
  <c r="L578" i="2"/>
  <c r="S83" i="11"/>
  <c r="W58" i="11"/>
  <c r="W28" i="11"/>
  <c r="G580" i="2"/>
  <c r="K591" i="2"/>
  <c r="W2" i="11"/>
  <c r="F593" i="2"/>
  <c r="S73" i="11"/>
  <c r="S71" i="11"/>
  <c r="F590" i="2"/>
  <c r="F594" i="2"/>
  <c r="W17" i="11"/>
  <c r="W63" i="11"/>
  <c r="K593" i="2"/>
  <c r="F589" i="2"/>
  <c r="W52" i="11"/>
  <c r="W55" i="11"/>
  <c r="K584" i="2"/>
  <c r="S72" i="11"/>
  <c r="W20" i="11"/>
  <c r="G588" i="2"/>
  <c r="G593" i="2"/>
  <c r="K594" i="2"/>
  <c r="W65" i="11"/>
  <c r="Y32" i="11"/>
  <c r="S86" i="11"/>
  <c r="K588" i="2"/>
  <c r="W18" i="11"/>
  <c r="W50" i="11"/>
  <c r="F578" i="2"/>
  <c r="F588" i="2"/>
  <c r="Z43" i="11"/>
  <c r="S68" i="11"/>
  <c r="L588" i="2"/>
  <c r="W61" i="11"/>
  <c r="S69" i="11"/>
  <c r="G578" i="2"/>
  <c r="W47" i="11"/>
  <c r="S78" i="11"/>
  <c r="F591" i="2"/>
  <c r="Y24" i="11"/>
  <c r="G585" i="2"/>
  <c r="W10" i="11"/>
  <c r="W53" i="11"/>
  <c r="Y30" i="11"/>
  <c r="W54" i="11"/>
  <c r="L579" i="2"/>
  <c r="W13" i="11"/>
  <c r="G589" i="2"/>
  <c r="L594" i="2"/>
  <c r="W56" i="11"/>
  <c r="G592" i="2"/>
  <c r="K581" i="2"/>
  <c r="G595" i="2"/>
  <c r="K578" i="2"/>
  <c r="G579" i="2"/>
  <c r="W15" i="11"/>
  <c r="G583" i="2"/>
  <c r="F585" i="2"/>
  <c r="L587" i="2"/>
  <c r="Z29" i="11"/>
  <c r="Y26" i="11"/>
  <c r="S85" i="11"/>
  <c r="S81" i="11"/>
  <c r="W21" i="11"/>
  <c r="S82" i="11"/>
  <c r="S76" i="11"/>
  <c r="AA68" i="23"/>
  <c r="K585" i="2"/>
  <c r="W19" i="11"/>
  <c r="Y40" i="11"/>
  <c r="K597" i="2"/>
  <c r="K587" i="2"/>
  <c r="S74" i="11"/>
  <c r="Y34" i="11"/>
  <c r="F595" i="2"/>
  <c r="Y36" i="11"/>
  <c r="W25" i="11"/>
  <c r="S84" i="11"/>
  <c r="K590" i="2"/>
  <c r="K579" i="2"/>
  <c r="S87" i="11"/>
  <c r="G581" i="2"/>
  <c r="F579" i="2"/>
  <c r="K583" i="2"/>
  <c r="K595" i="2"/>
  <c r="W9" i="11"/>
  <c r="Y566" i="2" l="1"/>
  <c r="T556" i="2"/>
  <c r="S570" i="2"/>
  <c r="T574" i="2"/>
  <c r="X574" i="2"/>
  <c r="Y562" i="2"/>
  <c r="T562" i="2"/>
  <c r="U555" i="2"/>
  <c r="S555" i="2"/>
  <c r="N556" i="2"/>
  <c r="Y556" i="2" s="1"/>
  <c r="N568" i="2"/>
  <c r="Y568" i="2" s="1"/>
  <c r="U571" i="2"/>
  <c r="N569" i="2"/>
  <c r="Y569" i="2" s="1"/>
  <c r="N555" i="2"/>
  <c r="Y555" i="2" s="1"/>
  <c r="Y557" i="2"/>
  <c r="N561" i="2"/>
  <c r="Y561" i="2" s="1"/>
  <c r="Y559" i="2"/>
  <c r="N574" i="2"/>
  <c r="Y574" i="2" s="1"/>
  <c r="AD459" i="2"/>
  <c r="AA459" i="2" s="1"/>
  <c r="AD454" i="2"/>
  <c r="AA454" i="2" s="1"/>
  <c r="Y572" i="2"/>
  <c r="AD450" i="2"/>
  <c r="AA450" i="2" s="1"/>
  <c r="AD445" i="2"/>
  <c r="AA445" i="2" s="1"/>
  <c r="AD458" i="2"/>
  <c r="AA458" i="2" s="1"/>
  <c r="AD452" i="2"/>
  <c r="AA452" i="2" s="1"/>
  <c r="AD446" i="2"/>
  <c r="AA446" i="2" s="1"/>
  <c r="AE428" i="2"/>
  <c r="Z428" i="2" s="1"/>
  <c r="AD457" i="2"/>
  <c r="AA457" i="2" s="1"/>
  <c r="AD442" i="2"/>
  <c r="AA442" i="2" s="1"/>
  <c r="J593" i="2"/>
  <c r="R593" i="2"/>
  <c r="I593" i="2"/>
  <c r="T593" i="2" s="1"/>
  <c r="H593" i="2"/>
  <c r="S593" i="2" s="1"/>
  <c r="M584" i="2"/>
  <c r="X584" i="2" s="1"/>
  <c r="M582" i="2"/>
  <c r="N582" i="2" s="1"/>
  <c r="J579" i="2"/>
  <c r="U579" i="2" s="1"/>
  <c r="R579" i="2"/>
  <c r="I579" i="2"/>
  <c r="H579" i="2"/>
  <c r="W593" i="2"/>
  <c r="W597" i="2"/>
  <c r="W584" i="2"/>
  <c r="W579" i="2"/>
  <c r="M578" i="2"/>
  <c r="X578" i="2" s="1"/>
  <c r="J588" i="2"/>
  <c r="R588" i="2"/>
  <c r="I588" i="2"/>
  <c r="T588" i="2" s="1"/>
  <c r="H588" i="2"/>
  <c r="J586" i="2"/>
  <c r="H586" i="2"/>
  <c r="R586" i="2"/>
  <c r="I586" i="2"/>
  <c r="T586" i="2" s="1"/>
  <c r="M585" i="2"/>
  <c r="N585" i="2" s="1"/>
  <c r="W594" i="2"/>
  <c r="W589" i="2"/>
  <c r="W587" i="2"/>
  <c r="J578" i="2"/>
  <c r="H578" i="2"/>
  <c r="R578" i="2"/>
  <c r="I578" i="2"/>
  <c r="T578" i="2" s="1"/>
  <c r="W578" i="2"/>
  <c r="M588" i="2"/>
  <c r="X588" i="2" s="1"/>
  <c r="M586" i="2"/>
  <c r="X586" i="2" s="1"/>
  <c r="W585" i="2"/>
  <c r="J596" i="2"/>
  <c r="R596" i="2"/>
  <c r="I596" i="2"/>
  <c r="H596" i="2"/>
  <c r="M597" i="2"/>
  <c r="X597" i="2" s="1"/>
  <c r="M589" i="2"/>
  <c r="N589" i="2" s="1"/>
  <c r="Y589" i="2" s="1"/>
  <c r="M587" i="2"/>
  <c r="N587" i="2" s="1"/>
  <c r="Y587" i="2" s="1"/>
  <c r="W581" i="2"/>
  <c r="J585" i="2"/>
  <c r="U585" i="2" s="1"/>
  <c r="R585" i="2"/>
  <c r="I585" i="2"/>
  <c r="H585" i="2"/>
  <c r="J594" i="2"/>
  <c r="R594" i="2"/>
  <c r="I594" i="2"/>
  <c r="H594" i="2"/>
  <c r="J592" i="2"/>
  <c r="R592" i="2"/>
  <c r="I592" i="2"/>
  <c r="T592" i="2" s="1"/>
  <c r="H592" i="2"/>
  <c r="M596" i="2"/>
  <c r="X596" i="2" s="1"/>
  <c r="J597" i="2"/>
  <c r="U597" i="2" s="1"/>
  <c r="R597" i="2"/>
  <c r="I597" i="2"/>
  <c r="T597" i="2" s="1"/>
  <c r="H597" i="2"/>
  <c r="S597" i="2" s="1"/>
  <c r="M583" i="2"/>
  <c r="X583" i="2" s="1"/>
  <c r="J587" i="2"/>
  <c r="U587" i="2" s="1"/>
  <c r="R587" i="2"/>
  <c r="I587" i="2"/>
  <c r="H587" i="2"/>
  <c r="S587" i="2" s="1"/>
  <c r="W580" i="2"/>
  <c r="W590" i="2"/>
  <c r="M591" i="2"/>
  <c r="X591" i="2" s="1"/>
  <c r="W588" i="2"/>
  <c r="W586" i="2"/>
  <c r="M594" i="2"/>
  <c r="X594" i="2" s="1"/>
  <c r="M592" i="2"/>
  <c r="X592" i="2" s="1"/>
  <c r="W596" i="2"/>
  <c r="M595" i="2"/>
  <c r="W582" i="2"/>
  <c r="J589" i="2"/>
  <c r="R589" i="2"/>
  <c r="I589" i="2"/>
  <c r="T589" i="2" s="1"/>
  <c r="H589" i="2"/>
  <c r="J583" i="2"/>
  <c r="U583" i="2" s="1"/>
  <c r="R583" i="2"/>
  <c r="I583" i="2"/>
  <c r="T583" i="2" s="1"/>
  <c r="H583" i="2"/>
  <c r="S583" i="2" s="1"/>
  <c r="M581" i="2"/>
  <c r="N581" i="2" s="1"/>
  <c r="J591" i="2"/>
  <c r="U591" i="2" s="1"/>
  <c r="R591" i="2"/>
  <c r="I591" i="2"/>
  <c r="T591" i="2" s="1"/>
  <c r="H591" i="2"/>
  <c r="W592" i="2"/>
  <c r="J595" i="2"/>
  <c r="R595" i="2"/>
  <c r="I595" i="2"/>
  <c r="T595" i="2" s="1"/>
  <c r="H595" i="2"/>
  <c r="W583" i="2"/>
  <c r="J580" i="2"/>
  <c r="U580" i="2" s="1"/>
  <c r="H580" i="2"/>
  <c r="R580" i="2"/>
  <c r="I580" i="2"/>
  <c r="J581" i="2"/>
  <c r="R581" i="2"/>
  <c r="I581" i="2"/>
  <c r="T581" i="2" s="1"/>
  <c r="H581" i="2"/>
  <c r="J590" i="2"/>
  <c r="U590" i="2" s="1"/>
  <c r="R590" i="2"/>
  <c r="I590" i="2"/>
  <c r="T590" i="2" s="1"/>
  <c r="H590" i="2"/>
  <c r="W591" i="2"/>
  <c r="M593" i="2"/>
  <c r="J584" i="2"/>
  <c r="H584" i="2"/>
  <c r="I584" i="2"/>
  <c r="R584" i="2"/>
  <c r="W595" i="2"/>
  <c r="J582" i="2"/>
  <c r="H582" i="2"/>
  <c r="I582" i="2"/>
  <c r="T582" i="2" s="1"/>
  <c r="R582" i="2"/>
  <c r="M580" i="2"/>
  <c r="M579" i="2"/>
  <c r="X579" i="2" s="1"/>
  <c r="M590" i="2"/>
  <c r="X590" i="2" s="1"/>
  <c r="AE419" i="2"/>
  <c r="Z419" i="2" s="1"/>
  <c r="AE429" i="2"/>
  <c r="Z429" i="2" s="1"/>
  <c r="AH413" i="2"/>
  <c r="AH411" i="2"/>
  <c r="AH409" i="2"/>
  <c r="AH407" i="2"/>
  <c r="AH405" i="2"/>
  <c r="AH403" i="2"/>
  <c r="AH401" i="2"/>
  <c r="AH399" i="2"/>
  <c r="AH397" i="2"/>
  <c r="AH395" i="2"/>
  <c r="AH400" i="2"/>
  <c r="AH398" i="2"/>
  <c r="AH412" i="2"/>
  <c r="AH396" i="2"/>
  <c r="AH410" i="2"/>
  <c r="AH394" i="2"/>
  <c r="AH408" i="2"/>
  <c r="AH406" i="2"/>
  <c r="AH404" i="2"/>
  <c r="AH402" i="2"/>
  <c r="AE435" i="2"/>
  <c r="Z435" i="2" s="1"/>
  <c r="AC465" i="2"/>
  <c r="AC478" i="2"/>
  <c r="V515" i="2"/>
  <c r="AC65" i="23"/>
  <c r="AD64" i="23" s="1"/>
  <c r="AB493" i="2"/>
  <c r="Q516" i="2"/>
  <c r="V514" i="2"/>
  <c r="V522" i="2"/>
  <c r="V528" i="2"/>
  <c r="E641" i="2"/>
  <c r="P618" i="2"/>
  <c r="AL376" i="2"/>
  <c r="AK376" i="2"/>
  <c r="AJ376" i="2"/>
  <c r="AQ376" i="2"/>
  <c r="AI376" i="2"/>
  <c r="AP376" i="2"/>
  <c r="AO376" i="2"/>
  <c r="AN376" i="2"/>
  <c r="AM376" i="2"/>
  <c r="AP371" i="2"/>
  <c r="AO371" i="2"/>
  <c r="AN371" i="2"/>
  <c r="AM371" i="2"/>
  <c r="AL371" i="2"/>
  <c r="AK371" i="2"/>
  <c r="AJ371" i="2"/>
  <c r="AQ371" i="2"/>
  <c r="AI371" i="2"/>
  <c r="AP387" i="2"/>
  <c r="AO387" i="2"/>
  <c r="AN387" i="2"/>
  <c r="AM387" i="2"/>
  <c r="AL387" i="2"/>
  <c r="AK387" i="2"/>
  <c r="AJ387" i="2"/>
  <c r="AQ387" i="2"/>
  <c r="AI387" i="2"/>
  <c r="E629" i="2"/>
  <c r="P606" i="2"/>
  <c r="P603" i="2"/>
  <c r="E626" i="2"/>
  <c r="AB504" i="2"/>
  <c r="Q527" i="2"/>
  <c r="E636" i="2"/>
  <c r="P613" i="2"/>
  <c r="AD453" i="2"/>
  <c r="AA453" i="2" s="1"/>
  <c r="AE420" i="2"/>
  <c r="Z420" i="2" s="1"/>
  <c r="AE421" i="2"/>
  <c r="Z421" i="2" s="1"/>
  <c r="U558" i="2"/>
  <c r="X570" i="2"/>
  <c r="X564" i="2"/>
  <c r="S562" i="2"/>
  <c r="AC470" i="2"/>
  <c r="AD443" i="2"/>
  <c r="AA443" i="2" s="1"/>
  <c r="AD448" i="2"/>
  <c r="AA448" i="2" s="1"/>
  <c r="V517" i="2"/>
  <c r="V519" i="2"/>
  <c r="P605" i="2"/>
  <c r="E628" i="2"/>
  <c r="AL378" i="2"/>
  <c r="AK378" i="2"/>
  <c r="AJ378" i="2"/>
  <c r="AQ378" i="2"/>
  <c r="AI378" i="2"/>
  <c r="AP378" i="2"/>
  <c r="AO378" i="2"/>
  <c r="AN378" i="2"/>
  <c r="AM378" i="2"/>
  <c r="AP373" i="2"/>
  <c r="AO373" i="2"/>
  <c r="AN373" i="2"/>
  <c r="AM373" i="2"/>
  <c r="AL373" i="2"/>
  <c r="AK373" i="2"/>
  <c r="AJ373" i="2"/>
  <c r="AQ373" i="2"/>
  <c r="AI373" i="2"/>
  <c r="AP389" i="2"/>
  <c r="AO389" i="2"/>
  <c r="AN389" i="2"/>
  <c r="AM389" i="2"/>
  <c r="AL389" i="2"/>
  <c r="AK389" i="2"/>
  <c r="AJ389" i="2"/>
  <c r="AQ389" i="2"/>
  <c r="AI389" i="2"/>
  <c r="L32" i="20"/>
  <c r="N31" i="20"/>
  <c r="AD30" i="23"/>
  <c r="AE29" i="23" s="1"/>
  <c r="AD31" i="23"/>
  <c r="V525" i="2"/>
  <c r="AC481" i="2"/>
  <c r="X558" i="2"/>
  <c r="N560" i="2"/>
  <c r="Y560" i="2" s="1"/>
  <c r="N567" i="2"/>
  <c r="Y567" i="2" s="1"/>
  <c r="U569" i="2"/>
  <c r="U565" i="2"/>
  <c r="U573" i="2"/>
  <c r="AD440" i="2"/>
  <c r="AA440" i="2" s="1"/>
  <c r="AB498" i="2"/>
  <c r="Q521" i="2"/>
  <c r="AB499" i="2"/>
  <c r="Q522" i="2"/>
  <c r="AC475" i="2"/>
  <c r="AD444" i="2"/>
  <c r="AA444" i="2" s="1"/>
  <c r="AB505" i="2"/>
  <c r="Q528" i="2"/>
  <c r="E639" i="2"/>
  <c r="P616" i="2"/>
  <c r="V518" i="2"/>
  <c r="AB494" i="2"/>
  <c r="Q517" i="2"/>
  <c r="AL380" i="2"/>
  <c r="AK380" i="2"/>
  <c r="AJ380" i="2"/>
  <c r="AQ380" i="2"/>
  <c r="AI380" i="2"/>
  <c r="AP380" i="2"/>
  <c r="AO380" i="2"/>
  <c r="AN380" i="2"/>
  <c r="AM380" i="2"/>
  <c r="AP375" i="2"/>
  <c r="AO375" i="2"/>
  <c r="AN375" i="2"/>
  <c r="AM375" i="2"/>
  <c r="AL375" i="2"/>
  <c r="AK375" i="2"/>
  <c r="AJ375" i="2"/>
  <c r="AQ375" i="2"/>
  <c r="AI375" i="2"/>
  <c r="AE417" i="2"/>
  <c r="Z417" i="2" s="1"/>
  <c r="AB500" i="2"/>
  <c r="Q523" i="2"/>
  <c r="S510" i="2"/>
  <c r="AC31" i="23"/>
  <c r="AB497" i="2"/>
  <c r="Q520" i="2"/>
  <c r="E625" i="2"/>
  <c r="P602" i="2"/>
  <c r="X566" i="2"/>
  <c r="T557" i="2"/>
  <c r="S561" i="2"/>
  <c r="S571" i="2"/>
  <c r="S565" i="2"/>
  <c r="X559" i="2"/>
  <c r="S573" i="2"/>
  <c r="E637" i="2"/>
  <c r="P614" i="2"/>
  <c r="AE433" i="2"/>
  <c r="Z433" i="2" s="1"/>
  <c r="AB496" i="2"/>
  <c r="Q519" i="2"/>
  <c r="AD447" i="2"/>
  <c r="AA447" i="2" s="1"/>
  <c r="AB495" i="2"/>
  <c r="Q518" i="2"/>
  <c r="AB486" i="2"/>
  <c r="Q509" i="2"/>
  <c r="AD456" i="2"/>
  <c r="AA456" i="2" s="1"/>
  <c r="AC482" i="2"/>
  <c r="AD56" i="23"/>
  <c r="AE55" i="23" s="1"/>
  <c r="AD441" i="2"/>
  <c r="AA441" i="2" s="1"/>
  <c r="P607" i="2"/>
  <c r="E630" i="2"/>
  <c r="AC471" i="2"/>
  <c r="AE424" i="2"/>
  <c r="Z424" i="2" s="1"/>
  <c r="AL382" i="2"/>
  <c r="AK382" i="2"/>
  <c r="AJ382" i="2"/>
  <c r="AQ382" i="2"/>
  <c r="AI382" i="2"/>
  <c r="AP382" i="2"/>
  <c r="AO382" i="2"/>
  <c r="AN382" i="2"/>
  <c r="AM382" i="2"/>
  <c r="AP377" i="2"/>
  <c r="AO377" i="2"/>
  <c r="AN377" i="2"/>
  <c r="AM377" i="2"/>
  <c r="AL377" i="2"/>
  <c r="AK377" i="2"/>
  <c r="AJ377" i="2"/>
  <c r="AQ377" i="2"/>
  <c r="AI377" i="2"/>
  <c r="S520" i="2"/>
  <c r="AE423" i="2"/>
  <c r="Z423" i="2" s="1"/>
  <c r="AC477" i="2"/>
  <c r="AB487" i="2"/>
  <c r="Q510" i="2"/>
  <c r="AE426" i="2"/>
  <c r="Z426" i="2" s="1"/>
  <c r="AC474" i="2"/>
  <c r="AE427" i="2"/>
  <c r="Z427" i="2" s="1"/>
  <c r="AE434" i="2"/>
  <c r="Z434" i="2" s="1"/>
  <c r="U561" i="2"/>
  <c r="T564" i="2"/>
  <c r="U572" i="2"/>
  <c r="X562" i="2"/>
  <c r="T571" i="2"/>
  <c r="N565" i="2"/>
  <c r="Y565" i="2" s="1"/>
  <c r="T573" i="2"/>
  <c r="AC476" i="2"/>
  <c r="AD449" i="2"/>
  <c r="AA449" i="2" s="1"/>
  <c r="P601" i="2"/>
  <c r="E624" i="2"/>
  <c r="S523" i="2"/>
  <c r="AC473" i="2"/>
  <c r="AC472" i="2"/>
  <c r="AC463" i="2"/>
  <c r="V510" i="2"/>
  <c r="AB490" i="2"/>
  <c r="Q513" i="2"/>
  <c r="V513" i="2"/>
  <c r="AC57" i="23"/>
  <c r="AB489" i="2"/>
  <c r="Q512" i="2"/>
  <c r="S513" i="2"/>
  <c r="AB491" i="2"/>
  <c r="Q514" i="2"/>
  <c r="AL384" i="2"/>
  <c r="AK384" i="2"/>
  <c r="AJ384" i="2"/>
  <c r="AQ384" i="2"/>
  <c r="AI384" i="2"/>
  <c r="AP384" i="2"/>
  <c r="AO384" i="2"/>
  <c r="AN384" i="2"/>
  <c r="AM384" i="2"/>
  <c r="AP379" i="2"/>
  <c r="AO379" i="2"/>
  <c r="AN379" i="2"/>
  <c r="AM379" i="2"/>
  <c r="AL379" i="2"/>
  <c r="AK379" i="2"/>
  <c r="AJ379" i="2"/>
  <c r="AQ379" i="2"/>
  <c r="AI379" i="2"/>
  <c r="AD451" i="2"/>
  <c r="AA451" i="2" s="1"/>
  <c r="AC464" i="2"/>
  <c r="AB502" i="2"/>
  <c r="Q525" i="2"/>
  <c r="AE432" i="2"/>
  <c r="Z432" i="2" s="1"/>
  <c r="X572" i="2"/>
  <c r="S557" i="2"/>
  <c r="T561" i="2"/>
  <c r="S526" i="2"/>
  <c r="AC39" i="23"/>
  <c r="AC38" i="23"/>
  <c r="AD37" i="23" s="1"/>
  <c r="AE425" i="2"/>
  <c r="Z425" i="2" s="1"/>
  <c r="V511" i="2"/>
  <c r="AE418" i="2"/>
  <c r="Z418" i="2" s="1"/>
  <c r="AC467" i="2"/>
  <c r="V521" i="2"/>
  <c r="AC466" i="2"/>
  <c r="E643" i="2"/>
  <c r="P620" i="2"/>
  <c r="V509" i="2"/>
  <c r="AC468" i="2"/>
  <c r="AL386" i="2"/>
  <c r="AK386" i="2"/>
  <c r="AJ386" i="2"/>
  <c r="AQ386" i="2"/>
  <c r="AI386" i="2"/>
  <c r="AP386" i="2"/>
  <c r="AO386" i="2"/>
  <c r="AN386" i="2"/>
  <c r="AM386" i="2"/>
  <c r="AP381" i="2"/>
  <c r="AO381" i="2"/>
  <c r="AN381" i="2"/>
  <c r="AM381" i="2"/>
  <c r="AL381" i="2"/>
  <c r="AK381" i="2"/>
  <c r="AJ381" i="2"/>
  <c r="AI381" i="2"/>
  <c r="AQ381" i="2"/>
  <c r="AC479" i="2"/>
  <c r="V524" i="2"/>
  <c r="S512" i="2"/>
  <c r="AE430" i="2"/>
  <c r="Z430" i="2" s="1"/>
  <c r="AE436" i="2"/>
  <c r="Z436" i="2" s="1"/>
  <c r="U563" i="2"/>
  <c r="N570" i="2"/>
  <c r="Y570" i="2" s="1"/>
  <c r="U570" i="2"/>
  <c r="U559" i="2"/>
  <c r="N558" i="2"/>
  <c r="Y558" i="2" s="1"/>
  <c r="AD455" i="2"/>
  <c r="AA455" i="2" s="1"/>
  <c r="V527" i="2"/>
  <c r="P611" i="2"/>
  <c r="E634" i="2"/>
  <c r="AB492" i="2"/>
  <c r="Q515" i="2"/>
  <c r="P609" i="2"/>
  <c r="E632" i="2"/>
  <c r="AD47" i="23"/>
  <c r="AE46" i="23" s="1"/>
  <c r="AD48" i="23"/>
  <c r="E631" i="2"/>
  <c r="P608" i="2"/>
  <c r="V520" i="2"/>
  <c r="P617" i="2"/>
  <c r="E640" i="2"/>
  <c r="P619" i="2"/>
  <c r="E642" i="2"/>
  <c r="V526" i="2"/>
  <c r="AL372" i="2"/>
  <c r="AK372" i="2"/>
  <c r="AJ372" i="2"/>
  <c r="AQ372" i="2"/>
  <c r="AI372" i="2"/>
  <c r="AP372" i="2"/>
  <c r="AO372" i="2"/>
  <c r="AN372" i="2"/>
  <c r="AM372" i="2"/>
  <c r="AL388" i="2"/>
  <c r="AK388" i="2"/>
  <c r="AJ388" i="2"/>
  <c r="AQ388" i="2"/>
  <c r="AI388" i="2"/>
  <c r="AP388" i="2"/>
  <c r="AO388" i="2"/>
  <c r="AN388" i="2"/>
  <c r="AM388" i="2"/>
  <c r="AP383" i="2"/>
  <c r="AO383" i="2"/>
  <c r="AN383" i="2"/>
  <c r="AM383" i="2"/>
  <c r="AL383" i="2"/>
  <c r="AK383" i="2"/>
  <c r="AJ383" i="2"/>
  <c r="AQ383" i="2"/>
  <c r="AI383" i="2"/>
  <c r="E635" i="2"/>
  <c r="P612" i="2"/>
  <c r="E633" i="2"/>
  <c r="P610" i="2"/>
  <c r="AB503" i="2"/>
  <c r="Q526" i="2"/>
  <c r="AE422" i="2"/>
  <c r="Z422" i="2" s="1"/>
  <c r="S567" i="2"/>
  <c r="S563" i="2"/>
  <c r="U566" i="2"/>
  <c r="AB488" i="2"/>
  <c r="Q511" i="2"/>
  <c r="V523" i="2"/>
  <c r="AB501" i="2"/>
  <c r="Q524" i="2"/>
  <c r="AC469" i="2"/>
  <c r="AC48" i="23"/>
  <c r="E638" i="2"/>
  <c r="P615" i="2"/>
  <c r="V512" i="2"/>
  <c r="AL374" i="2"/>
  <c r="AK374" i="2"/>
  <c r="AJ374" i="2"/>
  <c r="AQ374" i="2"/>
  <c r="AI374" i="2"/>
  <c r="AP374" i="2"/>
  <c r="AO374" i="2"/>
  <c r="AN374" i="2"/>
  <c r="AM374" i="2"/>
  <c r="AL390" i="2"/>
  <c r="AK390" i="2"/>
  <c r="AJ390" i="2"/>
  <c r="AQ390" i="2"/>
  <c r="AI390" i="2"/>
  <c r="AP390" i="2"/>
  <c r="AO390" i="2"/>
  <c r="AN390" i="2"/>
  <c r="AM390" i="2"/>
  <c r="AP385" i="2"/>
  <c r="AO385" i="2"/>
  <c r="AN385" i="2"/>
  <c r="AM385" i="2"/>
  <c r="AL385" i="2"/>
  <c r="AK385" i="2"/>
  <c r="AJ385" i="2"/>
  <c r="AQ385" i="2"/>
  <c r="AI385" i="2"/>
  <c r="E627" i="2"/>
  <c r="P604" i="2"/>
  <c r="V516" i="2"/>
  <c r="AC480" i="2"/>
  <c r="AE431" i="2"/>
  <c r="Z431" i="2" s="1"/>
  <c r="S568" i="2"/>
  <c r="Y563" i="2"/>
  <c r="N573" i="2"/>
  <c r="Y573" i="2" s="1"/>
  <c r="N571" i="2"/>
  <c r="Y571" i="2" s="1"/>
  <c r="X557" i="2"/>
  <c r="X18" i="11"/>
  <c r="X4" i="11"/>
  <c r="X50" i="11"/>
  <c r="K602" i="2"/>
  <c r="G607" i="2"/>
  <c r="K604" i="2"/>
  <c r="K616" i="2"/>
  <c r="G611" i="2"/>
  <c r="AB49" i="23"/>
  <c r="G601" i="2"/>
  <c r="X3" i="11"/>
  <c r="Z39" i="11"/>
  <c r="L605" i="2"/>
  <c r="X38" i="11"/>
  <c r="G610" i="2"/>
  <c r="AA43" i="11"/>
  <c r="T75" i="11"/>
  <c r="F606" i="2"/>
  <c r="G605" i="2"/>
  <c r="X41" i="11"/>
  <c r="X52" i="11"/>
  <c r="T79" i="11"/>
  <c r="AA29" i="11"/>
  <c r="Z32" i="11"/>
  <c r="Z31" i="11"/>
  <c r="L602" i="2"/>
  <c r="Z30" i="11"/>
  <c r="K618" i="2"/>
  <c r="AB41" i="23"/>
  <c r="X49" i="11"/>
  <c r="G604" i="2"/>
  <c r="F612" i="2"/>
  <c r="G618" i="2"/>
  <c r="K605" i="2"/>
  <c r="L611" i="2"/>
  <c r="X12" i="11"/>
  <c r="X6" i="11"/>
  <c r="X20" i="11"/>
  <c r="K614" i="2"/>
  <c r="L619" i="2"/>
  <c r="T73" i="11"/>
  <c r="F615" i="2"/>
  <c r="K619" i="2"/>
  <c r="Z36" i="11"/>
  <c r="G613" i="2"/>
  <c r="L614" i="2"/>
  <c r="AB60" i="23"/>
  <c r="F601" i="2"/>
  <c r="K608" i="2"/>
  <c r="F609" i="2"/>
  <c r="L613" i="2"/>
  <c r="AA33" i="11"/>
  <c r="X47" i="11"/>
  <c r="G617" i="2"/>
  <c r="K603" i="2"/>
  <c r="L609" i="2"/>
  <c r="AB50" i="23"/>
  <c r="X2" i="11"/>
  <c r="G603" i="2"/>
  <c r="T70" i="11"/>
  <c r="X8" i="11"/>
  <c r="X11" i="11"/>
  <c r="K610" i="2"/>
  <c r="T81" i="11"/>
  <c r="F614" i="2"/>
  <c r="F608" i="2"/>
  <c r="F618" i="2"/>
  <c r="AB52" i="23"/>
  <c r="X62" i="11"/>
  <c r="X63" i="11"/>
  <c r="F607" i="2"/>
  <c r="L607" i="2"/>
  <c r="F620" i="2"/>
  <c r="K611" i="2"/>
  <c r="Z26" i="11"/>
  <c r="T76" i="11"/>
  <c r="X13" i="11"/>
  <c r="L618" i="2"/>
  <c r="K617" i="2"/>
  <c r="T68" i="11"/>
  <c r="F605" i="2"/>
  <c r="AB67" i="23"/>
  <c r="AB34" i="23"/>
  <c r="X9" i="11"/>
  <c r="G602" i="2"/>
  <c r="X15" i="11"/>
  <c r="G612" i="2"/>
  <c r="X64" i="11"/>
  <c r="X25" i="11"/>
  <c r="F610" i="2"/>
  <c r="X58" i="11"/>
  <c r="X55" i="11"/>
  <c r="X53" i="11"/>
  <c r="Z42" i="11"/>
  <c r="G620" i="2"/>
  <c r="X60" i="11"/>
  <c r="L601" i="2"/>
  <c r="AB59" i="23"/>
  <c r="AB68" i="23"/>
  <c r="Z24" i="11"/>
  <c r="T87" i="11"/>
  <c r="AA39" i="11"/>
  <c r="AB70" i="23"/>
  <c r="T86" i="11"/>
  <c r="F604" i="2"/>
  <c r="AB40" i="23"/>
  <c r="AB32" i="23"/>
  <c r="X61" i="11"/>
  <c r="F611" i="2"/>
  <c r="X5" i="11"/>
  <c r="T69" i="11"/>
  <c r="L620" i="2"/>
  <c r="T71" i="11"/>
  <c r="K606" i="2"/>
  <c r="AB33" i="23"/>
  <c r="L606" i="2"/>
  <c r="AB58" i="23"/>
  <c r="F613" i="2"/>
  <c r="T80" i="11"/>
  <c r="X59" i="11"/>
  <c r="K615" i="2"/>
  <c r="F617" i="2"/>
  <c r="X51" i="11"/>
  <c r="G606" i="2"/>
  <c r="L604" i="2"/>
  <c r="K609" i="2"/>
  <c r="X54" i="11"/>
  <c r="Z40" i="11"/>
  <c r="T85" i="11"/>
  <c r="X65" i="11"/>
  <c r="T74" i="11"/>
  <c r="F603" i="2"/>
  <c r="T84" i="11"/>
  <c r="X46" i="11"/>
  <c r="L612" i="2"/>
  <c r="AB51" i="23"/>
  <c r="K601" i="2"/>
  <c r="L608" i="2"/>
  <c r="L615" i="2"/>
  <c r="X10" i="11"/>
  <c r="X14" i="11"/>
  <c r="Z37" i="11"/>
  <c r="G614" i="2"/>
  <c r="L610" i="2"/>
  <c r="G616" i="2"/>
  <c r="F602" i="2"/>
  <c r="L617" i="2"/>
  <c r="AB69" i="23"/>
  <c r="G619" i="2"/>
  <c r="L616" i="2"/>
  <c r="X17" i="11"/>
  <c r="T78" i="11"/>
  <c r="AB61" i="23"/>
  <c r="X7" i="11"/>
  <c r="X57" i="11"/>
  <c r="T77" i="11"/>
  <c r="X27" i="11"/>
  <c r="G609" i="2"/>
  <c r="K612" i="2"/>
  <c r="X35" i="11"/>
  <c r="G608" i="2"/>
  <c r="L603" i="2"/>
  <c r="T83" i="11"/>
  <c r="F619" i="2"/>
  <c r="X16" i="11"/>
  <c r="G615" i="2"/>
  <c r="T82" i="11"/>
  <c r="X48" i="11"/>
  <c r="Z34" i="11"/>
  <c r="X21" i="11"/>
  <c r="K620" i="2"/>
  <c r="X28" i="11"/>
  <c r="T72" i="11"/>
  <c r="AB42" i="23"/>
  <c r="K613" i="2"/>
  <c r="F616" i="2"/>
  <c r="K607" i="2"/>
  <c r="X19" i="11"/>
  <c r="AB43" i="23"/>
  <c r="AB35" i="23"/>
  <c r="X56" i="11"/>
  <c r="T585" i="2" l="1"/>
  <c r="T579" i="2"/>
  <c r="Y585" i="2"/>
  <c r="U594" i="2"/>
  <c r="U578" i="2"/>
  <c r="S578" i="2"/>
  <c r="Y582" i="2"/>
  <c r="N586" i="2"/>
  <c r="Y586" i="2" s="1"/>
  <c r="N583" i="2"/>
  <c r="Y583" i="2" s="1"/>
  <c r="AD469" i="2"/>
  <c r="AA469" i="2" s="1"/>
  <c r="AD481" i="2"/>
  <c r="AA481" i="2" s="1"/>
  <c r="AD464" i="2"/>
  <c r="AA464" i="2" s="1"/>
  <c r="AD475" i="2"/>
  <c r="AA475" i="2" s="1"/>
  <c r="N584" i="2"/>
  <c r="Y584" i="2" s="1"/>
  <c r="AD479" i="2"/>
  <c r="AA479" i="2" s="1"/>
  <c r="Y581" i="2"/>
  <c r="AD471" i="2"/>
  <c r="AA471" i="2" s="1"/>
  <c r="J610" i="2"/>
  <c r="U610" i="2" s="1"/>
  <c r="R610" i="2"/>
  <c r="I610" i="2"/>
  <c r="H610" i="2"/>
  <c r="S610" i="2" s="1"/>
  <c r="W612" i="2"/>
  <c r="W619" i="2"/>
  <c r="M617" i="2"/>
  <c r="X617" i="2" s="1"/>
  <c r="W620" i="2"/>
  <c r="M605" i="2"/>
  <c r="N605" i="2" s="1"/>
  <c r="M610" i="2"/>
  <c r="W602" i="2"/>
  <c r="W605" i="2"/>
  <c r="J604" i="2"/>
  <c r="R604" i="2"/>
  <c r="I604" i="2"/>
  <c r="T604" i="2" s="1"/>
  <c r="H604" i="2"/>
  <c r="M606" i="2"/>
  <c r="X606" i="2" s="1"/>
  <c r="W615" i="2"/>
  <c r="M614" i="2"/>
  <c r="X614" i="2" s="1"/>
  <c r="J602" i="2"/>
  <c r="U602" i="2" s="1"/>
  <c r="R602" i="2"/>
  <c r="I602" i="2"/>
  <c r="T602" i="2" s="1"/>
  <c r="H602" i="2"/>
  <c r="J606" i="2"/>
  <c r="U606" i="2" s="1"/>
  <c r="R606" i="2"/>
  <c r="I606" i="2"/>
  <c r="T606" i="2" s="1"/>
  <c r="H606" i="2"/>
  <c r="S606" i="2" s="1"/>
  <c r="J619" i="2"/>
  <c r="R619" i="2"/>
  <c r="I619" i="2"/>
  <c r="H619" i="2"/>
  <c r="M608" i="2"/>
  <c r="N608" i="2" s="1"/>
  <c r="W609" i="2"/>
  <c r="W601" i="2"/>
  <c r="J607" i="2"/>
  <c r="R607" i="2"/>
  <c r="I607" i="2"/>
  <c r="H607" i="2"/>
  <c r="J614" i="2"/>
  <c r="U614" i="2" s="1"/>
  <c r="R614" i="2"/>
  <c r="I614" i="2"/>
  <c r="T614" i="2" s="1"/>
  <c r="H614" i="2"/>
  <c r="M602" i="2"/>
  <c r="X602" i="2" s="1"/>
  <c r="W616" i="2"/>
  <c r="W603" i="2"/>
  <c r="W606" i="2"/>
  <c r="J618" i="2"/>
  <c r="R618" i="2"/>
  <c r="I618" i="2"/>
  <c r="T618" i="2" s="1"/>
  <c r="H618" i="2"/>
  <c r="W604" i="2"/>
  <c r="J615" i="2"/>
  <c r="R615" i="2"/>
  <c r="I615" i="2"/>
  <c r="T615" i="2" s="1"/>
  <c r="H615" i="2"/>
  <c r="M615" i="2"/>
  <c r="X615" i="2" s="1"/>
  <c r="J612" i="2"/>
  <c r="R612" i="2"/>
  <c r="I612" i="2"/>
  <c r="T612" i="2" s="1"/>
  <c r="H612" i="2"/>
  <c r="W617" i="2"/>
  <c r="W608" i="2"/>
  <c r="J609" i="2"/>
  <c r="R609" i="2"/>
  <c r="I609" i="2"/>
  <c r="T609" i="2" s="1"/>
  <c r="H609" i="2"/>
  <c r="M611" i="2"/>
  <c r="X611" i="2" s="1"/>
  <c r="M607" i="2"/>
  <c r="X607" i="2" s="1"/>
  <c r="W614" i="2"/>
  <c r="J613" i="2"/>
  <c r="U613" i="2" s="1"/>
  <c r="R613" i="2"/>
  <c r="I613" i="2"/>
  <c r="T613" i="2" s="1"/>
  <c r="H613" i="2"/>
  <c r="W618" i="2"/>
  <c r="M604" i="2"/>
  <c r="N604" i="2" s="1"/>
  <c r="M612" i="2"/>
  <c r="N612" i="2" s="1"/>
  <c r="Y612" i="2" s="1"/>
  <c r="J608" i="2"/>
  <c r="U608" i="2" s="1"/>
  <c r="R608" i="2"/>
  <c r="I608" i="2"/>
  <c r="T608" i="2" s="1"/>
  <c r="H608" i="2"/>
  <c r="M609" i="2"/>
  <c r="X609" i="2" s="1"/>
  <c r="W611" i="2"/>
  <c r="M620" i="2"/>
  <c r="X620" i="2" s="1"/>
  <c r="M601" i="2"/>
  <c r="X601" i="2" s="1"/>
  <c r="W607" i="2"/>
  <c r="M616" i="2"/>
  <c r="N616" i="2" s="1"/>
  <c r="M613" i="2"/>
  <c r="X613" i="2" s="1"/>
  <c r="M603" i="2"/>
  <c r="N603" i="2" s="1"/>
  <c r="W610" i="2"/>
  <c r="M619" i="2"/>
  <c r="X619" i="2" s="1"/>
  <c r="J617" i="2"/>
  <c r="U617" i="2" s="1"/>
  <c r="R617" i="2"/>
  <c r="I617" i="2"/>
  <c r="H617" i="2"/>
  <c r="J611" i="2"/>
  <c r="R611" i="2"/>
  <c r="I611" i="2"/>
  <c r="T611" i="2" s="1"/>
  <c r="H611" i="2"/>
  <c r="J620" i="2"/>
  <c r="U620" i="2" s="1"/>
  <c r="R620" i="2"/>
  <c r="I620" i="2"/>
  <c r="T620" i="2" s="1"/>
  <c r="H620" i="2"/>
  <c r="S620" i="2" s="1"/>
  <c r="J601" i="2"/>
  <c r="R601" i="2"/>
  <c r="I601" i="2"/>
  <c r="T601" i="2" s="1"/>
  <c r="H601" i="2"/>
  <c r="J616" i="2"/>
  <c r="R616" i="2"/>
  <c r="I616" i="2"/>
  <c r="T616" i="2" s="1"/>
  <c r="H616" i="2"/>
  <c r="S616" i="2" s="1"/>
  <c r="J605" i="2"/>
  <c r="R605" i="2"/>
  <c r="I605" i="2"/>
  <c r="T605" i="2" s="1"/>
  <c r="H605" i="2"/>
  <c r="W613" i="2"/>
  <c r="J603" i="2"/>
  <c r="U603" i="2" s="1"/>
  <c r="R603" i="2"/>
  <c r="I603" i="2"/>
  <c r="H603" i="2"/>
  <c r="M618" i="2"/>
  <c r="AE453" i="2"/>
  <c r="Z453" i="2" s="1"/>
  <c r="AH435" i="2"/>
  <c r="AH433" i="2"/>
  <c r="AH431" i="2"/>
  <c r="AH429" i="2"/>
  <c r="AH427" i="2"/>
  <c r="AH436" i="2"/>
  <c r="AH434" i="2"/>
  <c r="AH432" i="2"/>
  <c r="AH430" i="2"/>
  <c r="AH428" i="2"/>
  <c r="AH426" i="2"/>
  <c r="AH424" i="2"/>
  <c r="AH422" i="2"/>
  <c r="AH420" i="2"/>
  <c r="AH418" i="2"/>
  <c r="AH425" i="2"/>
  <c r="AH423" i="2"/>
  <c r="AH421" i="2"/>
  <c r="AH419" i="2"/>
  <c r="AH417" i="2"/>
  <c r="AE440" i="2"/>
  <c r="Z440" i="2" s="1"/>
  <c r="AE452" i="2"/>
  <c r="Z452" i="2" s="1"/>
  <c r="AE445" i="2"/>
  <c r="Z445" i="2" s="1"/>
  <c r="AE459" i="2"/>
  <c r="Z459" i="2" s="1"/>
  <c r="AE457" i="2"/>
  <c r="Z457" i="2" s="1"/>
  <c r="AE442" i="2"/>
  <c r="Z442" i="2" s="1"/>
  <c r="AE441" i="2"/>
  <c r="Z441" i="2" s="1"/>
  <c r="AE447" i="2"/>
  <c r="Z447" i="2" s="1"/>
  <c r="AE444" i="2"/>
  <c r="Z444" i="2" s="1"/>
  <c r="AE451" i="2"/>
  <c r="Z451" i="2" s="1"/>
  <c r="AE448" i="2"/>
  <c r="Z448" i="2" s="1"/>
  <c r="AC488" i="2"/>
  <c r="E655" i="2"/>
  <c r="P632" i="2"/>
  <c r="P634" i="2"/>
  <c r="E657" i="2"/>
  <c r="AE458" i="2"/>
  <c r="Z458" i="2" s="1"/>
  <c r="AC489" i="2"/>
  <c r="AD463" i="2"/>
  <c r="AA463" i="2" s="1"/>
  <c r="E647" i="2"/>
  <c r="P624" i="2"/>
  <c r="E653" i="2"/>
  <c r="P630" i="2"/>
  <c r="AE456" i="2"/>
  <c r="Z456" i="2" s="1"/>
  <c r="AE450" i="2"/>
  <c r="Z450" i="2" s="1"/>
  <c r="AC497" i="2"/>
  <c r="AB522" i="2"/>
  <c r="Q545" i="2"/>
  <c r="AE443" i="2"/>
  <c r="Z443" i="2" s="1"/>
  <c r="E649" i="2"/>
  <c r="P626" i="2"/>
  <c r="AE454" i="2"/>
  <c r="Z454" i="2" s="1"/>
  <c r="AD65" i="23"/>
  <c r="AE64" i="23" s="1"/>
  <c r="AD66" i="23"/>
  <c r="AO406" i="2"/>
  <c r="AN406" i="2"/>
  <c r="AM406" i="2"/>
  <c r="AL406" i="2"/>
  <c r="AK406" i="2"/>
  <c r="AJ406" i="2"/>
  <c r="AQ406" i="2"/>
  <c r="AI406" i="2"/>
  <c r="AP406" i="2"/>
  <c r="AK395" i="2"/>
  <c r="AJ395" i="2"/>
  <c r="AQ395" i="2"/>
  <c r="AI395" i="2"/>
  <c r="AP395" i="2"/>
  <c r="AO395" i="2"/>
  <c r="AN395" i="2"/>
  <c r="AM395" i="2"/>
  <c r="AL395" i="2"/>
  <c r="AK411" i="2"/>
  <c r="AJ411" i="2"/>
  <c r="AQ411" i="2"/>
  <c r="AI411" i="2"/>
  <c r="AP411" i="2"/>
  <c r="AO411" i="2"/>
  <c r="AN411" i="2"/>
  <c r="AM411" i="2"/>
  <c r="AL411" i="2"/>
  <c r="X580" i="2"/>
  <c r="S590" i="2"/>
  <c r="S591" i="2"/>
  <c r="N580" i="2"/>
  <c r="Y580" i="2" s="1"/>
  <c r="U596" i="2"/>
  <c r="X585" i="2"/>
  <c r="V535" i="2"/>
  <c r="P640" i="2"/>
  <c r="E663" i="2"/>
  <c r="E654" i="2"/>
  <c r="P631" i="2"/>
  <c r="AD39" i="23"/>
  <c r="AD38" i="23"/>
  <c r="AE37" i="23" s="1"/>
  <c r="AD474" i="2"/>
  <c r="AA474" i="2" s="1"/>
  <c r="AD477" i="2"/>
  <c r="AA477" i="2" s="1"/>
  <c r="AB509" i="2"/>
  <c r="Q532" i="2"/>
  <c r="AB517" i="2"/>
  <c r="Q540" i="2"/>
  <c r="P639" i="2"/>
  <c r="E662" i="2"/>
  <c r="AC499" i="2"/>
  <c r="AE30" i="23"/>
  <c r="AF29" i="23" s="1"/>
  <c r="P636" i="2"/>
  <c r="E659" i="2"/>
  <c r="P641" i="2"/>
  <c r="E664" i="2"/>
  <c r="AC66" i="23"/>
  <c r="AD465" i="2"/>
  <c r="AA465" i="2" s="1"/>
  <c r="AO408" i="2"/>
  <c r="AN408" i="2"/>
  <c r="AM408" i="2"/>
  <c r="AL408" i="2"/>
  <c r="AK408" i="2"/>
  <c r="AJ408" i="2"/>
  <c r="AQ408" i="2"/>
  <c r="AI408" i="2"/>
  <c r="AP408" i="2"/>
  <c r="AK397" i="2"/>
  <c r="AJ397" i="2"/>
  <c r="AQ397" i="2"/>
  <c r="AI397" i="2"/>
  <c r="AP397" i="2"/>
  <c r="AO397" i="2"/>
  <c r="AN397" i="2"/>
  <c r="AM397" i="2"/>
  <c r="AL397" i="2"/>
  <c r="AK413" i="2"/>
  <c r="AJ413" i="2"/>
  <c r="AQ413" i="2"/>
  <c r="AI413" i="2"/>
  <c r="AP413" i="2"/>
  <c r="AO413" i="2"/>
  <c r="AN413" i="2"/>
  <c r="AM413" i="2"/>
  <c r="AL413" i="2"/>
  <c r="U581" i="2"/>
  <c r="U592" i="2"/>
  <c r="X589" i="2"/>
  <c r="N592" i="2"/>
  <c r="Y592" i="2" s="1"/>
  <c r="U588" i="2"/>
  <c r="P635" i="2"/>
  <c r="E658" i="2"/>
  <c r="AD467" i="2"/>
  <c r="AA467" i="2" s="1"/>
  <c r="V536" i="2"/>
  <c r="AD472" i="2"/>
  <c r="AA472" i="2" s="1"/>
  <c r="AD473" i="2"/>
  <c r="AA473" i="2" s="1"/>
  <c r="AE449" i="2"/>
  <c r="Z449" i="2" s="1"/>
  <c r="AC486" i="2"/>
  <c r="S533" i="2"/>
  <c r="AC494" i="2"/>
  <c r="AB528" i="2"/>
  <c r="Q551" i="2"/>
  <c r="AB521" i="2"/>
  <c r="Q544" i="2"/>
  <c r="AD470" i="2"/>
  <c r="AA470" i="2" s="1"/>
  <c r="AB527" i="2"/>
  <c r="Q550" i="2"/>
  <c r="AE446" i="2"/>
  <c r="Z446" i="2" s="1"/>
  <c r="V538" i="2"/>
  <c r="AO394" i="2"/>
  <c r="AN394" i="2"/>
  <c r="AM394" i="2"/>
  <c r="AL394" i="2"/>
  <c r="AK394" i="2"/>
  <c r="AJ394" i="2"/>
  <c r="AQ394" i="2"/>
  <c r="AI394" i="2"/>
  <c r="AP394" i="2"/>
  <c r="AK399" i="2"/>
  <c r="AJ399" i="2"/>
  <c r="AQ399" i="2"/>
  <c r="AI399" i="2"/>
  <c r="AP399" i="2"/>
  <c r="AO399" i="2"/>
  <c r="AN399" i="2"/>
  <c r="AM399" i="2"/>
  <c r="AL399" i="2"/>
  <c r="T584" i="2"/>
  <c r="T580" i="2"/>
  <c r="S594" i="2"/>
  <c r="AB515" i="2"/>
  <c r="Q538" i="2"/>
  <c r="V550" i="2"/>
  <c r="P642" i="2"/>
  <c r="E665" i="2"/>
  <c r="V543" i="2"/>
  <c r="AE47" i="23"/>
  <c r="AF46" i="23" s="1"/>
  <c r="AE48" i="23"/>
  <c r="AC492" i="2"/>
  <c r="AE455" i="2"/>
  <c r="Z455" i="2" s="1"/>
  <c r="S535" i="2"/>
  <c r="AD468" i="2"/>
  <c r="AA468" i="2" s="1"/>
  <c r="P643" i="2"/>
  <c r="E666" i="2"/>
  <c r="S549" i="2"/>
  <c r="AB513" i="2"/>
  <c r="Q536" i="2"/>
  <c r="S546" i="2"/>
  <c r="AD57" i="23"/>
  <c r="AB518" i="2"/>
  <c r="Q541" i="2"/>
  <c r="AB523" i="2"/>
  <c r="Q546" i="2"/>
  <c r="V541" i="2"/>
  <c r="AC505" i="2"/>
  <c r="AC498" i="2"/>
  <c r="N32" i="20"/>
  <c r="L33" i="20"/>
  <c r="E651" i="2"/>
  <c r="P628" i="2"/>
  <c r="AC504" i="2"/>
  <c r="V551" i="2"/>
  <c r="AO410" i="2"/>
  <c r="AN410" i="2"/>
  <c r="AM410" i="2"/>
  <c r="AL410" i="2"/>
  <c r="AK410" i="2"/>
  <c r="AJ410" i="2"/>
  <c r="AQ410" i="2"/>
  <c r="AI410" i="2"/>
  <c r="AP410" i="2"/>
  <c r="AK401" i="2"/>
  <c r="AJ401" i="2"/>
  <c r="AQ401" i="2"/>
  <c r="AI401" i="2"/>
  <c r="AP401" i="2"/>
  <c r="AO401" i="2"/>
  <c r="AN401" i="2"/>
  <c r="AM401" i="2"/>
  <c r="AL401" i="2"/>
  <c r="S584" i="2"/>
  <c r="U589" i="2"/>
  <c r="T594" i="2"/>
  <c r="N594" i="2"/>
  <c r="Y594" i="2" s="1"/>
  <c r="U593" i="2"/>
  <c r="V547" i="2"/>
  <c r="AB525" i="2"/>
  <c r="Q548" i="2"/>
  <c r="AB514" i="2"/>
  <c r="Q537" i="2"/>
  <c r="AC490" i="2"/>
  <c r="AD476" i="2"/>
  <c r="AA476" i="2" s="1"/>
  <c r="S543" i="2"/>
  <c r="AE57" i="23"/>
  <c r="AE56" i="23"/>
  <c r="AF55" i="23" s="1"/>
  <c r="AC495" i="2"/>
  <c r="AC500" i="2"/>
  <c r="V545" i="2"/>
  <c r="AO396" i="2"/>
  <c r="AN396" i="2"/>
  <c r="AM396" i="2"/>
  <c r="AL396" i="2"/>
  <c r="AK396" i="2"/>
  <c r="AJ396" i="2"/>
  <c r="AQ396" i="2"/>
  <c r="AI396" i="2"/>
  <c r="AP396" i="2"/>
  <c r="AK403" i="2"/>
  <c r="AJ403" i="2"/>
  <c r="AQ403" i="2"/>
  <c r="AI403" i="2"/>
  <c r="AP403" i="2"/>
  <c r="AO403" i="2"/>
  <c r="AN403" i="2"/>
  <c r="AM403" i="2"/>
  <c r="AL403" i="2"/>
  <c r="U584" i="2"/>
  <c r="S580" i="2"/>
  <c r="U595" i="2"/>
  <c r="N590" i="2"/>
  <c r="Y590" i="2" s="1"/>
  <c r="N588" i="2"/>
  <c r="Y588" i="2" s="1"/>
  <c r="N597" i="2"/>
  <c r="Y597" i="2" s="1"/>
  <c r="S586" i="2"/>
  <c r="X582" i="2"/>
  <c r="V539" i="2"/>
  <c r="E650" i="2"/>
  <c r="P627" i="2"/>
  <c r="AC501" i="2"/>
  <c r="AB526" i="2"/>
  <c r="Q549" i="2"/>
  <c r="V532" i="2"/>
  <c r="AD466" i="2"/>
  <c r="AA466" i="2" s="1"/>
  <c r="V534" i="2"/>
  <c r="AC502" i="2"/>
  <c r="AC491" i="2"/>
  <c r="V533" i="2"/>
  <c r="AB510" i="2"/>
  <c r="Q533" i="2"/>
  <c r="V542" i="2"/>
  <c r="V537" i="2"/>
  <c r="AD478" i="2"/>
  <c r="AA478" i="2" s="1"/>
  <c r="AO412" i="2"/>
  <c r="AN412" i="2"/>
  <c r="AM412" i="2"/>
  <c r="AL412" i="2"/>
  <c r="AK412" i="2"/>
  <c r="AJ412" i="2"/>
  <c r="AQ412" i="2"/>
  <c r="AI412" i="2"/>
  <c r="AP412" i="2"/>
  <c r="AK405" i="2"/>
  <c r="AJ405" i="2"/>
  <c r="AQ405" i="2"/>
  <c r="AI405" i="2"/>
  <c r="AP405" i="2"/>
  <c r="AO405" i="2"/>
  <c r="AN405" i="2"/>
  <c r="AM405" i="2"/>
  <c r="AL405" i="2"/>
  <c r="X593" i="2"/>
  <c r="N579" i="2"/>
  <c r="Y579" i="2" s="1"/>
  <c r="X595" i="2"/>
  <c r="S596" i="2"/>
  <c r="N596" i="2"/>
  <c r="Y596" i="2" s="1"/>
  <c r="U586" i="2"/>
  <c r="N591" i="2"/>
  <c r="Y591" i="2" s="1"/>
  <c r="AB524" i="2"/>
  <c r="Q547" i="2"/>
  <c r="P633" i="2"/>
  <c r="E656" i="2"/>
  <c r="AD480" i="2"/>
  <c r="AA480" i="2" s="1"/>
  <c r="V546" i="2"/>
  <c r="AC503" i="2"/>
  <c r="V549" i="2"/>
  <c r="S536" i="2"/>
  <c r="AC487" i="2"/>
  <c r="AD482" i="2"/>
  <c r="AA482" i="2" s="1"/>
  <c r="AB519" i="2"/>
  <c r="Q542" i="2"/>
  <c r="E648" i="2"/>
  <c r="P625" i="2"/>
  <c r="V540" i="2"/>
  <c r="AB516" i="2"/>
  <c r="Q539" i="2"/>
  <c r="AO402" i="2"/>
  <c r="AN402" i="2"/>
  <c r="AM402" i="2"/>
  <c r="AL402" i="2"/>
  <c r="AK402" i="2"/>
  <c r="AJ402" i="2"/>
  <c r="AQ402" i="2"/>
  <c r="AI402" i="2"/>
  <c r="AP402" i="2"/>
  <c r="AO398" i="2"/>
  <c r="AN398" i="2"/>
  <c r="AM398" i="2"/>
  <c r="AL398" i="2"/>
  <c r="AK398" i="2"/>
  <c r="AJ398" i="2"/>
  <c r="AQ398" i="2"/>
  <c r="AI398" i="2"/>
  <c r="AP398" i="2"/>
  <c r="AK407" i="2"/>
  <c r="AJ407" i="2"/>
  <c r="AQ407" i="2"/>
  <c r="AI407" i="2"/>
  <c r="AP407" i="2"/>
  <c r="AO407" i="2"/>
  <c r="AN407" i="2"/>
  <c r="AM407" i="2"/>
  <c r="AL407" i="2"/>
  <c r="S585" i="2"/>
  <c r="T596" i="2"/>
  <c r="S588" i="2"/>
  <c r="N578" i="2"/>
  <c r="Y578" i="2" s="1"/>
  <c r="P638" i="2"/>
  <c r="E661" i="2"/>
  <c r="AB511" i="2"/>
  <c r="Q534" i="2"/>
  <c r="V544" i="2"/>
  <c r="AB512" i="2"/>
  <c r="Q535" i="2"/>
  <c r="AC496" i="2"/>
  <c r="P637" i="2"/>
  <c r="E660" i="2"/>
  <c r="AB520" i="2"/>
  <c r="Q543" i="2"/>
  <c r="V548" i="2"/>
  <c r="E652" i="2"/>
  <c r="P629" i="2"/>
  <c r="AC493" i="2"/>
  <c r="AO404" i="2"/>
  <c r="AN404" i="2"/>
  <c r="AM404" i="2"/>
  <c r="AL404" i="2"/>
  <c r="AK404" i="2"/>
  <c r="AJ404" i="2"/>
  <c r="AQ404" i="2"/>
  <c r="AI404" i="2"/>
  <c r="AP404" i="2"/>
  <c r="AO400" i="2"/>
  <c r="AN400" i="2"/>
  <c r="AM400" i="2"/>
  <c r="AL400" i="2"/>
  <c r="AK400" i="2"/>
  <c r="AJ400" i="2"/>
  <c r="AQ400" i="2"/>
  <c r="AI400" i="2"/>
  <c r="AP400" i="2"/>
  <c r="AK409" i="2"/>
  <c r="AJ409" i="2"/>
  <c r="AQ409" i="2"/>
  <c r="AI409" i="2"/>
  <c r="AP409" i="2"/>
  <c r="AO409" i="2"/>
  <c r="AN409" i="2"/>
  <c r="AM409" i="2"/>
  <c r="AL409" i="2"/>
  <c r="U582" i="2"/>
  <c r="N593" i="2"/>
  <c r="Y593" i="2" s="1"/>
  <c r="X581" i="2"/>
  <c r="T587" i="2"/>
  <c r="N595" i="2"/>
  <c r="Y595" i="2" s="1"/>
  <c r="X587" i="2"/>
  <c r="G641" i="2"/>
  <c r="U73" i="11"/>
  <c r="AC61" i="23"/>
  <c r="AD61" i="23"/>
  <c r="Y5" i="11"/>
  <c r="L633" i="2"/>
  <c r="Y6" i="11"/>
  <c r="L642" i="2"/>
  <c r="U79" i="11"/>
  <c r="Y56" i="11"/>
  <c r="L625" i="2"/>
  <c r="AD69" i="23"/>
  <c r="G629" i="2"/>
  <c r="Y61" i="11"/>
  <c r="U68" i="11"/>
  <c r="AD40" i="23"/>
  <c r="F638" i="2"/>
  <c r="Y12" i="11"/>
  <c r="AD43" i="23"/>
  <c r="L641" i="2"/>
  <c r="U86" i="11"/>
  <c r="Y10" i="11"/>
  <c r="AC50" i="23"/>
  <c r="L626" i="2"/>
  <c r="AD70" i="23"/>
  <c r="K624" i="2"/>
  <c r="K629" i="2"/>
  <c r="G632" i="2"/>
  <c r="Y60" i="11"/>
  <c r="AB33" i="11"/>
  <c r="F632" i="2"/>
  <c r="AC34" i="23"/>
  <c r="F637" i="2"/>
  <c r="L636" i="2"/>
  <c r="AD60" i="23"/>
  <c r="L632" i="2"/>
  <c r="F634" i="2"/>
  <c r="Y7" i="11"/>
  <c r="L630" i="2"/>
  <c r="G642" i="2"/>
  <c r="Y57" i="11"/>
  <c r="L643" i="2"/>
  <c r="L627" i="2"/>
  <c r="Y35" i="11"/>
  <c r="Y47" i="11"/>
  <c r="G634" i="2"/>
  <c r="Y64" i="11"/>
  <c r="Y53" i="11"/>
  <c r="F635" i="2"/>
  <c r="AC70" i="23"/>
  <c r="AC59" i="23"/>
  <c r="F640" i="2"/>
  <c r="U74" i="11"/>
  <c r="G640" i="2"/>
  <c r="AD50" i="23"/>
  <c r="U72" i="11"/>
  <c r="F636" i="2"/>
  <c r="Y21" i="11"/>
  <c r="L637" i="2"/>
  <c r="Y9" i="11"/>
  <c r="AC69" i="23"/>
  <c r="Y17" i="11"/>
  <c r="Y2" i="11"/>
  <c r="Y58" i="11"/>
  <c r="L635" i="2"/>
  <c r="G624" i="2"/>
  <c r="F627" i="2"/>
  <c r="L640" i="2"/>
  <c r="AC51" i="23"/>
  <c r="U71" i="11"/>
  <c r="Y65" i="11"/>
  <c r="U70" i="11"/>
  <c r="AD34" i="23"/>
  <c r="Y13" i="11"/>
  <c r="K627" i="2"/>
  <c r="Y55" i="11"/>
  <c r="Y59" i="11"/>
  <c r="L629" i="2"/>
  <c r="G630" i="2"/>
  <c r="U76" i="11"/>
  <c r="K639" i="2"/>
  <c r="AD49" i="23"/>
  <c r="K640" i="2"/>
  <c r="AD58" i="23"/>
  <c r="AC49" i="23"/>
  <c r="AC52" i="23"/>
  <c r="AC42" i="23"/>
  <c r="L628" i="2"/>
  <c r="AB39" i="11"/>
  <c r="F643" i="2"/>
  <c r="Y38" i="11"/>
  <c r="Y46" i="11"/>
  <c r="Y48" i="11"/>
  <c r="Y27" i="11"/>
  <c r="Y50" i="11"/>
  <c r="F624" i="2"/>
  <c r="G637" i="2"/>
  <c r="F629" i="2"/>
  <c r="L638" i="2"/>
  <c r="AA42" i="11"/>
  <c r="F641" i="2"/>
  <c r="F630" i="2"/>
  <c r="F642" i="2"/>
  <c r="AD68" i="23"/>
  <c r="Y41" i="11"/>
  <c r="G633" i="2"/>
  <c r="G628" i="2"/>
  <c r="K632" i="2"/>
  <c r="AC32" i="23"/>
  <c r="K643" i="2"/>
  <c r="K631" i="2"/>
  <c r="AD52" i="23"/>
  <c r="Y62" i="11"/>
  <c r="Y25" i="11"/>
  <c r="U80" i="11"/>
  <c r="L639" i="2"/>
  <c r="Y15" i="11"/>
  <c r="K641" i="2"/>
  <c r="L624" i="2"/>
  <c r="G638" i="2"/>
  <c r="Y11" i="11"/>
  <c r="G639" i="2"/>
  <c r="Y20" i="11"/>
  <c r="F633" i="2"/>
  <c r="AB43" i="11"/>
  <c r="AA26" i="11"/>
  <c r="U75" i="11"/>
  <c r="Y18" i="11"/>
  <c r="G627" i="2"/>
  <c r="G643" i="2"/>
  <c r="K635" i="2"/>
  <c r="F626" i="2"/>
  <c r="K625" i="2"/>
  <c r="AC43" i="23"/>
  <c r="F639" i="2"/>
  <c r="Y49" i="11"/>
  <c r="U82" i="11"/>
  <c r="K642" i="2"/>
  <c r="Y52" i="11"/>
  <c r="AC58" i="23"/>
  <c r="F631" i="2"/>
  <c r="G626" i="2"/>
  <c r="U69" i="11"/>
  <c r="U77" i="11"/>
  <c r="Y3" i="11"/>
  <c r="Y8" i="11"/>
  <c r="Y28" i="11"/>
  <c r="K637" i="2"/>
  <c r="AC35" i="23"/>
  <c r="G635" i="2"/>
  <c r="AA37" i="11"/>
  <c r="AD35" i="23"/>
  <c r="AD33" i="23"/>
  <c r="U83" i="11"/>
  <c r="AD59" i="23"/>
  <c r="Y51" i="11"/>
  <c r="G625" i="2"/>
  <c r="K633" i="2"/>
  <c r="F628" i="2"/>
  <c r="U78" i="11"/>
  <c r="AB29" i="11"/>
  <c r="Y54" i="11"/>
  <c r="AA31" i="11"/>
  <c r="F625" i="2"/>
  <c r="AD67" i="23"/>
  <c r="L634" i="2"/>
  <c r="AC41" i="23"/>
  <c r="Y4" i="11"/>
  <c r="AC67" i="23"/>
  <c r="K630" i="2"/>
  <c r="K638" i="2"/>
  <c r="Y63" i="11"/>
  <c r="U87" i="11"/>
  <c r="Y16" i="11"/>
  <c r="Y14" i="11"/>
  <c r="AA32" i="11"/>
  <c r="AA40" i="11"/>
  <c r="U85" i="11"/>
  <c r="AC68" i="23"/>
  <c r="AA30" i="11"/>
  <c r="AC60" i="23"/>
  <c r="AC33" i="23"/>
  <c r="AA34" i="11"/>
  <c r="K634" i="2"/>
  <c r="AD51" i="23"/>
  <c r="K626" i="2"/>
  <c r="AA36" i="11"/>
  <c r="K636" i="2"/>
  <c r="AC40" i="23"/>
  <c r="AA24" i="11"/>
  <c r="U84" i="11"/>
  <c r="AD32" i="23"/>
  <c r="G636" i="2"/>
  <c r="K628" i="2"/>
  <c r="AD41" i="23"/>
  <c r="G631" i="2"/>
  <c r="U81" i="11"/>
  <c r="AD42" i="23"/>
  <c r="Y19" i="11"/>
  <c r="L631" i="2"/>
  <c r="U601" i="2" l="1"/>
  <c r="Y608" i="2"/>
  <c r="S601" i="2"/>
  <c r="Y604" i="2"/>
  <c r="N617" i="2"/>
  <c r="Y617" i="2" s="1"/>
  <c r="Y605" i="2"/>
  <c r="N607" i="2"/>
  <c r="Y607" i="2" s="1"/>
  <c r="AD496" i="2"/>
  <c r="AA496" i="2" s="1"/>
  <c r="N609" i="2"/>
  <c r="Y609" i="2" s="1"/>
  <c r="AD491" i="2"/>
  <c r="AA491" i="2" s="1"/>
  <c r="Y616" i="2"/>
  <c r="AD494" i="2"/>
  <c r="AA494" i="2" s="1"/>
  <c r="AE475" i="2"/>
  <c r="Z475" i="2" s="1"/>
  <c r="AD493" i="2"/>
  <c r="AA493" i="2" s="1"/>
  <c r="AD504" i="2"/>
  <c r="AA504" i="2" s="1"/>
  <c r="AD486" i="2"/>
  <c r="AA486" i="2" s="1"/>
  <c r="AD495" i="2"/>
  <c r="AA495" i="2" s="1"/>
  <c r="M629" i="2"/>
  <c r="X629" i="2" s="1"/>
  <c r="W638" i="2"/>
  <c r="W633" i="2"/>
  <c r="M628" i="2"/>
  <c r="N628" i="2" s="1"/>
  <c r="M643" i="2"/>
  <c r="X643" i="2" s="1"/>
  <c r="W642" i="2"/>
  <c r="M641" i="2"/>
  <c r="N641" i="2" s="1"/>
  <c r="W639" i="2"/>
  <c r="J640" i="2"/>
  <c r="U640" i="2" s="1"/>
  <c r="R640" i="2"/>
  <c r="I640" i="2"/>
  <c r="H640" i="2"/>
  <c r="M626" i="2"/>
  <c r="N626" i="2" s="1"/>
  <c r="J643" i="2"/>
  <c r="U643" i="2" s="1"/>
  <c r="H643" i="2"/>
  <c r="S643" i="2" s="1"/>
  <c r="R643" i="2"/>
  <c r="I643" i="2"/>
  <c r="T643" i="2" s="1"/>
  <c r="M640" i="2"/>
  <c r="X640" i="2" s="1"/>
  <c r="W634" i="2"/>
  <c r="J641" i="2"/>
  <c r="H641" i="2"/>
  <c r="R641" i="2"/>
  <c r="I641" i="2"/>
  <c r="T641" i="2" s="1"/>
  <c r="M639" i="2"/>
  <c r="N639" i="2" s="1"/>
  <c r="W629" i="2"/>
  <c r="M637" i="2"/>
  <c r="X637" i="2" s="1"/>
  <c r="J638" i="2"/>
  <c r="R638" i="2"/>
  <c r="I638" i="2"/>
  <c r="T638" i="2" s="1"/>
  <c r="H638" i="2"/>
  <c r="J633" i="2"/>
  <c r="U633" i="2" s="1"/>
  <c r="R633" i="2"/>
  <c r="I633" i="2"/>
  <c r="H633" i="2"/>
  <c r="S633" i="2" s="1"/>
  <c r="W640" i="2"/>
  <c r="W626" i="2"/>
  <c r="M624" i="2"/>
  <c r="X624" i="2" s="1"/>
  <c r="J631" i="2"/>
  <c r="U631" i="2" s="1"/>
  <c r="R631" i="2"/>
  <c r="I631" i="2"/>
  <c r="T631" i="2" s="1"/>
  <c r="H631" i="2"/>
  <c r="W637" i="2"/>
  <c r="M625" i="2"/>
  <c r="X625" i="2" s="1"/>
  <c r="W635" i="2"/>
  <c r="W636" i="2"/>
  <c r="W631" i="2"/>
  <c r="W624" i="2"/>
  <c r="M632" i="2"/>
  <c r="X632" i="2" s="1"/>
  <c r="M633" i="2"/>
  <c r="J629" i="2"/>
  <c r="U629" i="2" s="1"/>
  <c r="R629" i="2"/>
  <c r="I629" i="2"/>
  <c r="T629" i="2" s="1"/>
  <c r="H629" i="2"/>
  <c r="S629" i="2" s="1"/>
  <c r="M638" i="2"/>
  <c r="X638" i="2" s="1"/>
  <c r="J625" i="2"/>
  <c r="U625" i="2" s="1"/>
  <c r="R625" i="2"/>
  <c r="I625" i="2"/>
  <c r="T625" i="2" s="1"/>
  <c r="H625" i="2"/>
  <c r="J637" i="2"/>
  <c r="U637" i="2" s="1"/>
  <c r="H637" i="2"/>
  <c r="I637" i="2"/>
  <c r="T637" i="2" s="1"/>
  <c r="R637" i="2"/>
  <c r="W625" i="2"/>
  <c r="M627" i="2"/>
  <c r="N627" i="2" s="1"/>
  <c r="M635" i="2"/>
  <c r="N635" i="2" s="1"/>
  <c r="Y635" i="2" s="1"/>
  <c r="J636" i="2"/>
  <c r="U636" i="2" s="1"/>
  <c r="R636" i="2"/>
  <c r="I636" i="2"/>
  <c r="T636" i="2" s="1"/>
  <c r="H636" i="2"/>
  <c r="M631" i="2"/>
  <c r="R630" i="2"/>
  <c r="I630" i="2"/>
  <c r="H630" i="2"/>
  <c r="J630" i="2"/>
  <c r="R624" i="2"/>
  <c r="I624" i="2"/>
  <c r="T624" i="2" s="1"/>
  <c r="H624" i="2"/>
  <c r="S624" i="2" s="1"/>
  <c r="J624" i="2"/>
  <c r="U624" i="2" s="1"/>
  <c r="M642" i="2"/>
  <c r="X642" i="2" s="1"/>
  <c r="W627" i="2"/>
  <c r="R628" i="2"/>
  <c r="I628" i="2"/>
  <c r="T628" i="2" s="1"/>
  <c r="H628" i="2"/>
  <c r="J628" i="2"/>
  <c r="W643" i="2"/>
  <c r="J635" i="2"/>
  <c r="H635" i="2"/>
  <c r="R635" i="2"/>
  <c r="I635" i="2"/>
  <c r="T635" i="2" s="1"/>
  <c r="W630" i="2"/>
  <c r="J634" i="2"/>
  <c r="R634" i="2"/>
  <c r="I634" i="2"/>
  <c r="T634" i="2" s="1"/>
  <c r="H634" i="2"/>
  <c r="W632" i="2"/>
  <c r="W628" i="2"/>
  <c r="J627" i="2"/>
  <c r="R627" i="2"/>
  <c r="I627" i="2"/>
  <c r="T627" i="2" s="1"/>
  <c r="H627" i="2"/>
  <c r="N643" i="2"/>
  <c r="J642" i="2"/>
  <c r="R642" i="2"/>
  <c r="I642" i="2"/>
  <c r="H642" i="2"/>
  <c r="W641" i="2"/>
  <c r="M636" i="2"/>
  <c r="X636" i="2" s="1"/>
  <c r="J639" i="2"/>
  <c r="H639" i="2"/>
  <c r="S639" i="2" s="1"/>
  <c r="R639" i="2"/>
  <c r="I639" i="2"/>
  <c r="T639" i="2" s="1"/>
  <c r="R626" i="2"/>
  <c r="I626" i="2"/>
  <c r="H626" i="2"/>
  <c r="J626" i="2"/>
  <c r="U626" i="2" s="1"/>
  <c r="M630" i="2"/>
  <c r="X630" i="2" s="1"/>
  <c r="M634" i="2"/>
  <c r="X634" i="2" s="1"/>
  <c r="I632" i="2"/>
  <c r="T632" i="2" s="1"/>
  <c r="R632" i="2"/>
  <c r="H632" i="2"/>
  <c r="J632" i="2"/>
  <c r="AH458" i="2"/>
  <c r="AH456" i="2"/>
  <c r="AH454" i="2"/>
  <c r="AH452" i="2"/>
  <c r="AH450" i="2"/>
  <c r="AH448" i="2"/>
  <c r="AH446" i="2"/>
  <c r="AH444" i="2"/>
  <c r="AH442" i="2"/>
  <c r="AH440" i="2"/>
  <c r="AH459" i="2"/>
  <c r="AH457" i="2"/>
  <c r="AH455" i="2"/>
  <c r="AH453" i="2"/>
  <c r="AH451" i="2"/>
  <c r="AH449" i="2"/>
  <c r="AH447" i="2"/>
  <c r="AH445" i="2"/>
  <c r="AH443" i="2"/>
  <c r="AH441" i="2"/>
  <c r="AE478" i="2"/>
  <c r="Z478" i="2" s="1"/>
  <c r="AE480" i="2"/>
  <c r="Z480" i="2" s="1"/>
  <c r="AE482" i="2"/>
  <c r="Z482" i="2" s="1"/>
  <c r="AE477" i="2"/>
  <c r="Z477" i="2" s="1"/>
  <c r="AE465" i="2"/>
  <c r="Z465" i="2" s="1"/>
  <c r="AE474" i="2"/>
  <c r="Z474" i="2" s="1"/>
  <c r="AE472" i="2"/>
  <c r="Z472" i="2" s="1"/>
  <c r="AD505" i="2"/>
  <c r="AA505" i="2" s="1"/>
  <c r="AB535" i="2"/>
  <c r="Q558" i="2"/>
  <c r="AB543" i="2"/>
  <c r="Q566" i="2"/>
  <c r="AB539" i="2"/>
  <c r="Q562" i="2"/>
  <c r="E671" i="2"/>
  <c r="P648" i="2"/>
  <c r="S559" i="2"/>
  <c r="AB549" i="2"/>
  <c r="Q572" i="2"/>
  <c r="AE476" i="2"/>
  <c r="Z476" i="2" s="1"/>
  <c r="AE468" i="2"/>
  <c r="Z468" i="2" s="1"/>
  <c r="AD498" i="2"/>
  <c r="AA498" i="2" s="1"/>
  <c r="AC518" i="2"/>
  <c r="AB550" i="2"/>
  <c r="Q573" i="2"/>
  <c r="AE473" i="2"/>
  <c r="Z473" i="2" s="1"/>
  <c r="E681" i="2"/>
  <c r="P658" i="2"/>
  <c r="P659" i="2"/>
  <c r="E682" i="2"/>
  <c r="AE38" i="23"/>
  <c r="AF37" i="23" s="1"/>
  <c r="AN421" i="2"/>
  <c r="AM421" i="2"/>
  <c r="AL421" i="2"/>
  <c r="AK421" i="2"/>
  <c r="AJ421" i="2"/>
  <c r="AQ421" i="2"/>
  <c r="AI421" i="2"/>
  <c r="AP421" i="2"/>
  <c r="AO421" i="2"/>
  <c r="AM428" i="2"/>
  <c r="AL428" i="2"/>
  <c r="AK428" i="2"/>
  <c r="AQ428" i="2"/>
  <c r="AI428" i="2"/>
  <c r="AP428" i="2"/>
  <c r="AN428" i="2"/>
  <c r="AO428" i="2"/>
  <c r="AJ428" i="2"/>
  <c r="AQ433" i="2"/>
  <c r="AI433" i="2"/>
  <c r="AP433" i="2"/>
  <c r="AO433" i="2"/>
  <c r="AM433" i="2"/>
  <c r="AL433" i="2"/>
  <c r="AJ433" i="2"/>
  <c r="AK433" i="2"/>
  <c r="AN433" i="2"/>
  <c r="U611" i="2"/>
  <c r="X603" i="2"/>
  <c r="U618" i="2"/>
  <c r="S614" i="2"/>
  <c r="N614" i="2"/>
  <c r="Y614" i="2" s="1"/>
  <c r="N620" i="2"/>
  <c r="Y620" i="2" s="1"/>
  <c r="AB542" i="2"/>
  <c r="Q565" i="2"/>
  <c r="AC526" i="2"/>
  <c r="AD489" i="2"/>
  <c r="AA489" i="2" s="1"/>
  <c r="P655" i="2"/>
  <c r="E678" i="2"/>
  <c r="AN423" i="2"/>
  <c r="AM423" i="2"/>
  <c r="AL423" i="2"/>
  <c r="AK423" i="2"/>
  <c r="AJ423" i="2"/>
  <c r="AQ423" i="2"/>
  <c r="AI423" i="2"/>
  <c r="AP423" i="2"/>
  <c r="AO423" i="2"/>
  <c r="AM430" i="2"/>
  <c r="AL430" i="2"/>
  <c r="AK430" i="2"/>
  <c r="AQ430" i="2"/>
  <c r="AI430" i="2"/>
  <c r="AP430" i="2"/>
  <c r="AN430" i="2"/>
  <c r="AO430" i="2"/>
  <c r="AJ430" i="2"/>
  <c r="AQ435" i="2"/>
  <c r="AI435" i="2"/>
  <c r="AP435" i="2"/>
  <c r="AO435" i="2"/>
  <c r="AM435" i="2"/>
  <c r="AL435" i="2"/>
  <c r="AJ435" i="2"/>
  <c r="AN435" i="2"/>
  <c r="AK435" i="2"/>
  <c r="AE470" i="2"/>
  <c r="Z470" i="2" s="1"/>
  <c r="N619" i="2"/>
  <c r="Y619" i="2" s="1"/>
  <c r="P653" i="2"/>
  <c r="E676" i="2"/>
  <c r="V563" i="2"/>
  <c r="AC519" i="2"/>
  <c r="V572" i="2"/>
  <c r="V560" i="2"/>
  <c r="AD501" i="2"/>
  <c r="AA501" i="2" s="1"/>
  <c r="E673" i="2"/>
  <c r="P650" i="2"/>
  <c r="AD490" i="2"/>
  <c r="AA490" i="2" s="1"/>
  <c r="V574" i="2"/>
  <c r="S569" i="2"/>
  <c r="E689" i="2"/>
  <c r="P666" i="2"/>
  <c r="P665" i="2"/>
  <c r="E688" i="2"/>
  <c r="S556" i="2"/>
  <c r="V559" i="2"/>
  <c r="E687" i="2"/>
  <c r="P664" i="2"/>
  <c r="AE31" i="23"/>
  <c r="P657" i="2"/>
  <c r="E680" i="2"/>
  <c r="AE479" i="2"/>
  <c r="Z479" i="2" s="1"/>
  <c r="AQ425" i="2"/>
  <c r="AI425" i="2"/>
  <c r="AO425" i="2"/>
  <c r="AM425" i="2"/>
  <c r="AL425" i="2"/>
  <c r="AJ425" i="2"/>
  <c r="AP425" i="2"/>
  <c r="AN425" i="2"/>
  <c r="AK425" i="2"/>
  <c r="AM432" i="2"/>
  <c r="AL432" i="2"/>
  <c r="AK432" i="2"/>
  <c r="AQ432" i="2"/>
  <c r="AI432" i="2"/>
  <c r="AP432" i="2"/>
  <c r="AN432" i="2"/>
  <c r="AO432" i="2"/>
  <c r="AJ432" i="2"/>
  <c r="AE464" i="2"/>
  <c r="Z464" i="2" s="1"/>
  <c r="U616" i="2"/>
  <c r="N606" i="2"/>
  <c r="Y606" i="2" s="1"/>
  <c r="S609" i="2"/>
  <c r="X608" i="2"/>
  <c r="N615" i="2"/>
  <c r="Y615" i="2" s="1"/>
  <c r="AD503" i="2"/>
  <c r="AA503" i="2" s="1"/>
  <c r="V565" i="2"/>
  <c r="V562" i="2"/>
  <c r="P651" i="2"/>
  <c r="E674" i="2"/>
  <c r="AB536" i="2"/>
  <c r="Q559" i="2"/>
  <c r="AB544" i="2"/>
  <c r="Q567" i="2"/>
  <c r="AE467" i="2"/>
  <c r="Z467" i="2" s="1"/>
  <c r="AF30" i="23"/>
  <c r="AG29" i="23" s="1"/>
  <c r="E685" i="2"/>
  <c r="P662" i="2"/>
  <c r="AB532" i="2"/>
  <c r="Q555" i="2"/>
  <c r="AB545" i="2"/>
  <c r="Q568" i="2"/>
  <c r="AD488" i="2"/>
  <c r="AA488" i="2" s="1"/>
  <c r="AJ418" i="2"/>
  <c r="AQ418" i="2"/>
  <c r="AI418" i="2"/>
  <c r="AP418" i="2"/>
  <c r="AO418" i="2"/>
  <c r="AN418" i="2"/>
  <c r="AM418" i="2"/>
  <c r="AL418" i="2"/>
  <c r="AK418" i="2"/>
  <c r="AM434" i="2"/>
  <c r="AL434" i="2"/>
  <c r="AK434" i="2"/>
  <c r="AQ434" i="2"/>
  <c r="AI434" i="2"/>
  <c r="AP434" i="2"/>
  <c r="AN434" i="2"/>
  <c r="AO434" i="2"/>
  <c r="AJ434" i="2"/>
  <c r="Y603" i="2"/>
  <c r="U612" i="2"/>
  <c r="U615" i="2"/>
  <c r="N613" i="2"/>
  <c r="Y613" i="2" s="1"/>
  <c r="X610" i="2"/>
  <c r="AC520" i="2"/>
  <c r="AD492" i="2"/>
  <c r="AA492" i="2" s="1"/>
  <c r="AD502" i="2"/>
  <c r="AA502" i="2" s="1"/>
  <c r="AB537" i="2"/>
  <c r="Q560" i="2"/>
  <c r="N33" i="20"/>
  <c r="L34" i="20"/>
  <c r="V564" i="2"/>
  <c r="AC513" i="2"/>
  <c r="AF47" i="23"/>
  <c r="AG46" i="23" s="1"/>
  <c r="V573" i="2"/>
  <c r="AC521" i="2"/>
  <c r="AD499" i="2"/>
  <c r="AA499" i="2" s="1"/>
  <c r="AC509" i="2"/>
  <c r="P663" i="2"/>
  <c r="E686" i="2"/>
  <c r="AE65" i="23"/>
  <c r="AF64" i="23" s="1"/>
  <c r="P649" i="2"/>
  <c r="E672" i="2"/>
  <c r="AC522" i="2"/>
  <c r="AJ420" i="2"/>
  <c r="AQ420" i="2"/>
  <c r="AI420" i="2"/>
  <c r="AP420" i="2"/>
  <c r="AO420" i="2"/>
  <c r="AN420" i="2"/>
  <c r="AM420" i="2"/>
  <c r="AL420" i="2"/>
  <c r="AK420" i="2"/>
  <c r="AM436" i="2"/>
  <c r="AL436" i="2"/>
  <c r="AK436" i="2"/>
  <c r="AQ436" i="2"/>
  <c r="AI436" i="2"/>
  <c r="AP436" i="2"/>
  <c r="AN436" i="2"/>
  <c r="AO436" i="2"/>
  <c r="AJ436" i="2"/>
  <c r="X618" i="2"/>
  <c r="X616" i="2"/>
  <c r="X612" i="2"/>
  <c r="S607" i="2"/>
  <c r="S619" i="2"/>
  <c r="U604" i="2"/>
  <c r="AC516" i="2"/>
  <c r="AE466" i="2"/>
  <c r="Z466" i="2" s="1"/>
  <c r="V570" i="2"/>
  <c r="AC512" i="2"/>
  <c r="P661" i="2"/>
  <c r="E684" i="2"/>
  <c r="E679" i="2"/>
  <c r="P656" i="2"/>
  <c r="AB533" i="2"/>
  <c r="Q556" i="2"/>
  <c r="V567" i="2"/>
  <c r="AC510" i="2"/>
  <c r="V557" i="2"/>
  <c r="AF57" i="23"/>
  <c r="AF56" i="23"/>
  <c r="AG55" i="23" s="1"/>
  <c r="AC514" i="2"/>
  <c r="AB546" i="2"/>
  <c r="Q569" i="2"/>
  <c r="S572" i="2"/>
  <c r="S558" i="2"/>
  <c r="V566" i="2"/>
  <c r="AB538" i="2"/>
  <c r="Q561" i="2"/>
  <c r="V561" i="2"/>
  <c r="AB551" i="2"/>
  <c r="Q574" i="2"/>
  <c r="AB540" i="2"/>
  <c r="Q563" i="2"/>
  <c r="AE471" i="2"/>
  <c r="Z471" i="2" s="1"/>
  <c r="AD497" i="2"/>
  <c r="AA497" i="2" s="1"/>
  <c r="AJ422" i="2"/>
  <c r="AQ422" i="2"/>
  <c r="AI422" i="2"/>
  <c r="AP422" i="2"/>
  <c r="AO422" i="2"/>
  <c r="AN422" i="2"/>
  <c r="AM422" i="2"/>
  <c r="AL422" i="2"/>
  <c r="AK422" i="2"/>
  <c r="AQ427" i="2"/>
  <c r="AI427" i="2"/>
  <c r="AP427" i="2"/>
  <c r="AO427" i="2"/>
  <c r="AM427" i="2"/>
  <c r="AL427" i="2"/>
  <c r="AJ427" i="2"/>
  <c r="AN427" i="2"/>
  <c r="AK427" i="2"/>
  <c r="AE481" i="2"/>
  <c r="Z481" i="2" s="1"/>
  <c r="S611" i="2"/>
  <c r="S617" i="2"/>
  <c r="S613" i="2"/>
  <c r="U609" i="2"/>
  <c r="T607" i="2"/>
  <c r="T619" i="2"/>
  <c r="X605" i="2"/>
  <c r="T610" i="2"/>
  <c r="AD500" i="2"/>
  <c r="AA500" i="2" s="1"/>
  <c r="AC527" i="2"/>
  <c r="E675" i="2"/>
  <c r="P652" i="2"/>
  <c r="E683" i="2"/>
  <c r="P660" i="2"/>
  <c r="AB534" i="2"/>
  <c r="Q557" i="2"/>
  <c r="AD487" i="2"/>
  <c r="AA487" i="2" s="1"/>
  <c r="V569" i="2"/>
  <c r="AB547" i="2"/>
  <c r="Q570" i="2"/>
  <c r="V556" i="2"/>
  <c r="V568" i="2"/>
  <c r="AB548" i="2"/>
  <c r="Q571" i="2"/>
  <c r="AC523" i="2"/>
  <c r="AC515" i="2"/>
  <c r="AC528" i="2"/>
  <c r="AC517" i="2"/>
  <c r="AE469" i="2"/>
  <c r="Z469" i="2" s="1"/>
  <c r="AN417" i="2"/>
  <c r="AM417" i="2"/>
  <c r="AL417" i="2"/>
  <c r="AK417" i="2"/>
  <c r="AJ417" i="2"/>
  <c r="AQ417" i="2"/>
  <c r="AI417" i="2"/>
  <c r="AP417" i="2"/>
  <c r="AO417" i="2"/>
  <c r="AM424" i="2"/>
  <c r="AJ424" i="2"/>
  <c r="AI424" i="2"/>
  <c r="AQ424" i="2"/>
  <c r="AP424" i="2"/>
  <c r="AO424" i="2"/>
  <c r="AN424" i="2"/>
  <c r="AL424" i="2"/>
  <c r="AK424" i="2"/>
  <c r="AQ429" i="2"/>
  <c r="AI429" i="2"/>
  <c r="AP429" i="2"/>
  <c r="AO429" i="2"/>
  <c r="AM429" i="2"/>
  <c r="AL429" i="2"/>
  <c r="AJ429" i="2"/>
  <c r="AN429" i="2"/>
  <c r="AK429" i="2"/>
  <c r="S603" i="2"/>
  <c r="U605" i="2"/>
  <c r="T617" i="2"/>
  <c r="S608" i="2"/>
  <c r="X604" i="2"/>
  <c r="N601" i="2"/>
  <c r="Y601" i="2" s="1"/>
  <c r="N611" i="2"/>
  <c r="Y611" i="2" s="1"/>
  <c r="N602" i="2"/>
  <c r="Y602" i="2" s="1"/>
  <c r="V571" i="2"/>
  <c r="AC511" i="2"/>
  <c r="AE463" i="2"/>
  <c r="Z463" i="2" s="1"/>
  <c r="AC524" i="2"/>
  <c r="V555" i="2"/>
  <c r="S566" i="2"/>
  <c r="AC525" i="2"/>
  <c r="AB541" i="2"/>
  <c r="Q564" i="2"/>
  <c r="E677" i="2"/>
  <c r="P654" i="2"/>
  <c r="V558" i="2"/>
  <c r="P647" i="2"/>
  <c r="E670" i="2"/>
  <c r="AN419" i="2"/>
  <c r="AM419" i="2"/>
  <c r="AL419" i="2"/>
  <c r="AK419" i="2"/>
  <c r="AJ419" i="2"/>
  <c r="AQ419" i="2"/>
  <c r="AI419" i="2"/>
  <c r="AP419" i="2"/>
  <c r="AO419" i="2"/>
  <c r="AM426" i="2"/>
  <c r="AL426" i="2"/>
  <c r="AK426" i="2"/>
  <c r="AQ426" i="2"/>
  <c r="AI426" i="2"/>
  <c r="AP426" i="2"/>
  <c r="AN426" i="2"/>
  <c r="AO426" i="2"/>
  <c r="AJ426" i="2"/>
  <c r="AQ431" i="2"/>
  <c r="AI431" i="2"/>
  <c r="AP431" i="2"/>
  <c r="AO431" i="2"/>
  <c r="AM431" i="2"/>
  <c r="AL431" i="2"/>
  <c r="AJ431" i="2"/>
  <c r="AN431" i="2"/>
  <c r="AK431" i="2"/>
  <c r="T603" i="2"/>
  <c r="N618" i="2"/>
  <c r="Y618" i="2" s="1"/>
  <c r="U607" i="2"/>
  <c r="U619" i="2"/>
  <c r="N610" i="2"/>
  <c r="Y610" i="2" s="1"/>
  <c r="V84" i="11"/>
  <c r="Z14" i="11"/>
  <c r="L660" i="2"/>
  <c r="V77" i="11"/>
  <c r="G661" i="2"/>
  <c r="K665" i="2"/>
  <c r="K653" i="2"/>
  <c r="L647" i="2"/>
  <c r="G665" i="2"/>
  <c r="Z53" i="11"/>
  <c r="Z56" i="11"/>
  <c r="V74" i="11"/>
  <c r="Z41" i="11"/>
  <c r="L659" i="2"/>
  <c r="Z61" i="11"/>
  <c r="V83" i="11"/>
  <c r="F650" i="2"/>
  <c r="Z52" i="11"/>
  <c r="Z59" i="11"/>
  <c r="L652" i="2"/>
  <c r="Z19" i="11"/>
  <c r="AB26" i="11"/>
  <c r="F662" i="2"/>
  <c r="F653" i="2"/>
  <c r="L653" i="2"/>
  <c r="G650" i="2"/>
  <c r="V86" i="11"/>
  <c r="L663" i="2"/>
  <c r="Z63" i="11"/>
  <c r="V82" i="11"/>
  <c r="F655" i="2"/>
  <c r="F665" i="2"/>
  <c r="F649" i="2"/>
  <c r="K660" i="2"/>
  <c r="Z17" i="11"/>
  <c r="G662" i="2"/>
  <c r="K663" i="2"/>
  <c r="Z57" i="11"/>
  <c r="V73" i="11"/>
  <c r="Z47" i="11"/>
  <c r="Z5" i="11"/>
  <c r="Z2" i="11"/>
  <c r="F664" i="2"/>
  <c r="G666" i="2"/>
  <c r="Z62" i="11"/>
  <c r="F651" i="2"/>
  <c r="AB31" i="11"/>
  <c r="Z49" i="11"/>
  <c r="AB32" i="11"/>
  <c r="F666" i="2"/>
  <c r="Z25" i="11"/>
  <c r="G647" i="2"/>
  <c r="Z54" i="11"/>
  <c r="AB36" i="11"/>
  <c r="L655" i="2"/>
  <c r="AB30" i="11"/>
  <c r="L661" i="2"/>
  <c r="Z55" i="11"/>
  <c r="AC24" i="11"/>
  <c r="L657" i="2"/>
  <c r="V70" i="11"/>
  <c r="L664" i="2"/>
  <c r="V87" i="11"/>
  <c r="Z38" i="11"/>
  <c r="K655" i="2"/>
  <c r="G654" i="2"/>
  <c r="V80" i="11"/>
  <c r="Z18" i="11"/>
  <c r="L649" i="2"/>
  <c r="AC39" i="11"/>
  <c r="AB24" i="11"/>
  <c r="K647" i="2"/>
  <c r="Z15" i="11"/>
  <c r="Z4" i="11"/>
  <c r="V81" i="11"/>
  <c r="K656" i="2"/>
  <c r="Z20" i="11"/>
  <c r="Z13" i="11"/>
  <c r="G655" i="2"/>
  <c r="F654" i="2"/>
  <c r="F659" i="2"/>
  <c r="K659" i="2"/>
  <c r="L656" i="2"/>
  <c r="AC43" i="11"/>
  <c r="Z11" i="11"/>
  <c r="Z9" i="11"/>
  <c r="K654" i="2"/>
  <c r="AB40" i="11"/>
  <c r="K664" i="2"/>
  <c r="Z27" i="11"/>
  <c r="AB42" i="11"/>
  <c r="G653" i="2"/>
  <c r="L662" i="2"/>
  <c r="Z21" i="11"/>
  <c r="K666" i="2"/>
  <c r="L648" i="2"/>
  <c r="L665" i="2"/>
  <c r="F648" i="2"/>
  <c r="F658" i="2"/>
  <c r="K651" i="2"/>
  <c r="G658" i="2"/>
  <c r="K658" i="2"/>
  <c r="AC33" i="11"/>
  <c r="Z58" i="11"/>
  <c r="Z64" i="11"/>
  <c r="V72" i="11"/>
  <c r="K662" i="2"/>
  <c r="G663" i="2"/>
  <c r="F652" i="2"/>
  <c r="Z50" i="11"/>
  <c r="L654" i="2"/>
  <c r="G656" i="2"/>
  <c r="F647" i="2"/>
  <c r="Z48" i="11"/>
  <c r="AB34" i="11"/>
  <c r="K661" i="2"/>
  <c r="Z10" i="11"/>
  <c r="G649" i="2"/>
  <c r="G657" i="2"/>
  <c r="Z65" i="11"/>
  <c r="V79" i="11"/>
  <c r="Z46" i="11"/>
  <c r="Z7" i="11"/>
  <c r="G659" i="2"/>
  <c r="G652" i="2"/>
  <c r="V75" i="11"/>
  <c r="AC29" i="11"/>
  <c r="K657" i="2"/>
  <c r="Z3" i="11"/>
  <c r="Z51" i="11"/>
  <c r="Z6" i="11"/>
  <c r="F657" i="2"/>
  <c r="Z12" i="11"/>
  <c r="Z60" i="11"/>
  <c r="L651" i="2"/>
  <c r="L650" i="2"/>
  <c r="K652" i="2"/>
  <c r="F656" i="2"/>
  <c r="G664" i="2"/>
  <c r="Z16" i="11"/>
  <c r="V76" i="11"/>
  <c r="G660" i="2"/>
  <c r="Z28" i="11"/>
  <c r="Z35" i="11"/>
  <c r="K648" i="2"/>
  <c r="G648" i="2"/>
  <c r="G651" i="2"/>
  <c r="L666" i="2"/>
  <c r="AB37" i="11"/>
  <c r="L658" i="2"/>
  <c r="F663" i="2"/>
  <c r="K650" i="2"/>
  <c r="F661" i="2"/>
  <c r="V85" i="11"/>
  <c r="V78" i="11"/>
  <c r="V69" i="11"/>
  <c r="Z8" i="11"/>
  <c r="F660" i="2"/>
  <c r="K649" i="2"/>
  <c r="V68" i="11"/>
  <c r="V71" i="11"/>
  <c r="Y628" i="2" l="1"/>
  <c r="Y627" i="2"/>
  <c r="Y639" i="2"/>
  <c r="N640" i="2"/>
  <c r="Y640" i="2" s="1"/>
  <c r="N632" i="2"/>
  <c r="Y632" i="2" s="1"/>
  <c r="N625" i="2"/>
  <c r="Y625" i="2" s="1"/>
  <c r="N629" i="2"/>
  <c r="Y629" i="2" s="1"/>
  <c r="N637" i="2"/>
  <c r="Y637" i="2" s="1"/>
  <c r="AD523" i="2"/>
  <c r="AA523" i="2" s="1"/>
  <c r="AE486" i="2"/>
  <c r="Z486" i="2" s="1"/>
  <c r="AD516" i="2"/>
  <c r="AA516" i="2" s="1"/>
  <c r="AD522" i="2"/>
  <c r="AA522" i="2" s="1"/>
  <c r="AD521" i="2"/>
  <c r="AA521" i="2" s="1"/>
  <c r="AD527" i="2"/>
  <c r="AA527" i="2" s="1"/>
  <c r="AE496" i="2"/>
  <c r="Z496" i="2" s="1"/>
  <c r="AD517" i="2"/>
  <c r="AA517" i="2" s="1"/>
  <c r="AD526" i="2"/>
  <c r="AA526" i="2" s="1"/>
  <c r="AD528" i="2"/>
  <c r="AA528" i="2" s="1"/>
  <c r="W652" i="2"/>
  <c r="J656" i="2"/>
  <c r="U656" i="2" s="1"/>
  <c r="R656" i="2"/>
  <c r="I656" i="2"/>
  <c r="H656" i="2"/>
  <c r="S656" i="2" s="1"/>
  <c r="M661" i="2"/>
  <c r="X661" i="2" s="1"/>
  <c r="W662" i="2"/>
  <c r="W657" i="2"/>
  <c r="J664" i="2"/>
  <c r="R664" i="2"/>
  <c r="I664" i="2"/>
  <c r="T664" i="2" s="1"/>
  <c r="H664" i="2"/>
  <c r="J665" i="2"/>
  <c r="R665" i="2"/>
  <c r="I665" i="2"/>
  <c r="H665" i="2"/>
  <c r="M650" i="2"/>
  <c r="N650" i="2" s="1"/>
  <c r="J655" i="2"/>
  <c r="R655" i="2"/>
  <c r="I655" i="2"/>
  <c r="T655" i="2" s="1"/>
  <c r="H655" i="2"/>
  <c r="M659" i="2"/>
  <c r="X659" i="2" s="1"/>
  <c r="M658" i="2"/>
  <c r="N658" i="2" s="1"/>
  <c r="Y658" i="2" s="1"/>
  <c r="M654" i="2"/>
  <c r="N654" i="2" s="1"/>
  <c r="W654" i="2"/>
  <c r="M660" i="2"/>
  <c r="X660" i="2" s="1"/>
  <c r="J652" i="2"/>
  <c r="U652" i="2" s="1"/>
  <c r="R652" i="2"/>
  <c r="I652" i="2"/>
  <c r="T652" i="2" s="1"/>
  <c r="H652" i="2"/>
  <c r="S652" i="2" s="1"/>
  <c r="W656" i="2"/>
  <c r="W661" i="2"/>
  <c r="J657" i="2"/>
  <c r="R657" i="2"/>
  <c r="I657" i="2"/>
  <c r="T657" i="2" s="1"/>
  <c r="H657" i="2"/>
  <c r="W664" i="2"/>
  <c r="M665" i="2"/>
  <c r="X665" i="2" s="1"/>
  <c r="M655" i="2"/>
  <c r="X655" i="2" s="1"/>
  <c r="W659" i="2"/>
  <c r="J660" i="2"/>
  <c r="U660" i="2" s="1"/>
  <c r="R660" i="2"/>
  <c r="I660" i="2"/>
  <c r="T660" i="2" s="1"/>
  <c r="H660" i="2"/>
  <c r="M656" i="2"/>
  <c r="W649" i="2"/>
  <c r="W663" i="2"/>
  <c r="M657" i="2"/>
  <c r="X657" i="2" s="1"/>
  <c r="W653" i="2"/>
  <c r="W660" i="2"/>
  <c r="J649" i="2"/>
  <c r="U649" i="2" s="1"/>
  <c r="R649" i="2"/>
  <c r="I649" i="2"/>
  <c r="H649" i="2"/>
  <c r="J663" i="2"/>
  <c r="U663" i="2" s="1"/>
  <c r="R663" i="2"/>
  <c r="I663" i="2"/>
  <c r="H663" i="2"/>
  <c r="M651" i="2"/>
  <c r="N651" i="2" s="1"/>
  <c r="Y651" i="2" s="1"/>
  <c r="J653" i="2"/>
  <c r="R653" i="2"/>
  <c r="I653" i="2"/>
  <c r="H653" i="2"/>
  <c r="J659" i="2"/>
  <c r="U659" i="2" s="1"/>
  <c r="R659" i="2"/>
  <c r="I659" i="2"/>
  <c r="T659" i="2" s="1"/>
  <c r="H659" i="2"/>
  <c r="M649" i="2"/>
  <c r="M663" i="2"/>
  <c r="X663" i="2" s="1"/>
  <c r="J666" i="2"/>
  <c r="U666" i="2" s="1"/>
  <c r="R666" i="2"/>
  <c r="I666" i="2"/>
  <c r="T666" i="2" s="1"/>
  <c r="H666" i="2"/>
  <c r="S666" i="2" s="1"/>
  <c r="M653" i="2"/>
  <c r="X653" i="2" s="1"/>
  <c r="M647" i="2"/>
  <c r="X647" i="2" s="1"/>
  <c r="W651" i="2"/>
  <c r="W666" i="2"/>
  <c r="J650" i="2"/>
  <c r="R650" i="2"/>
  <c r="I650" i="2"/>
  <c r="T650" i="2" s="1"/>
  <c r="H650" i="2"/>
  <c r="M648" i="2"/>
  <c r="X648" i="2" s="1"/>
  <c r="J647" i="2"/>
  <c r="U647" i="2" s="1"/>
  <c r="R647" i="2"/>
  <c r="I647" i="2"/>
  <c r="T647" i="2" s="1"/>
  <c r="H647" i="2"/>
  <c r="S647" i="2" s="1"/>
  <c r="W647" i="2"/>
  <c r="M662" i="2"/>
  <c r="J651" i="2"/>
  <c r="R651" i="2"/>
  <c r="I651" i="2"/>
  <c r="T651" i="2" s="1"/>
  <c r="H651" i="2"/>
  <c r="W665" i="2"/>
  <c r="W650" i="2"/>
  <c r="J658" i="2"/>
  <c r="R658" i="2"/>
  <c r="I658" i="2"/>
  <c r="T658" i="2" s="1"/>
  <c r="H658" i="2"/>
  <c r="J648" i="2"/>
  <c r="U648" i="2" s="1"/>
  <c r="R648" i="2"/>
  <c r="I648" i="2"/>
  <c r="T648" i="2" s="1"/>
  <c r="H648" i="2"/>
  <c r="J654" i="2"/>
  <c r="U654" i="2" s="1"/>
  <c r="R654" i="2"/>
  <c r="I654" i="2"/>
  <c r="T654" i="2" s="1"/>
  <c r="H654" i="2"/>
  <c r="M652" i="2"/>
  <c r="X652" i="2" s="1"/>
  <c r="J661" i="2"/>
  <c r="R661" i="2"/>
  <c r="I661" i="2"/>
  <c r="T661" i="2" s="1"/>
  <c r="H661" i="2"/>
  <c r="J662" i="2"/>
  <c r="R662" i="2"/>
  <c r="I662" i="2"/>
  <c r="T662" i="2" s="1"/>
  <c r="H662" i="2"/>
  <c r="S662" i="2" s="1"/>
  <c r="M664" i="2"/>
  <c r="N664" i="2" s="1"/>
  <c r="M666" i="2"/>
  <c r="X666" i="2" s="1"/>
  <c r="W655" i="2"/>
  <c r="W658" i="2"/>
  <c r="W648" i="2"/>
  <c r="AE492" i="2"/>
  <c r="Z492" i="2" s="1"/>
  <c r="AE488" i="2"/>
  <c r="Z488" i="2" s="1"/>
  <c r="AE501" i="2"/>
  <c r="Z501" i="2" s="1"/>
  <c r="AE499" i="2"/>
  <c r="Z499" i="2" s="1"/>
  <c r="AE490" i="2"/>
  <c r="Z490" i="2" s="1"/>
  <c r="AE498" i="2"/>
  <c r="Z498" i="2" s="1"/>
  <c r="AE505" i="2"/>
  <c r="Z505" i="2" s="1"/>
  <c r="AE497" i="2"/>
  <c r="Z497" i="2" s="1"/>
  <c r="AE489" i="2"/>
  <c r="Z489" i="2" s="1"/>
  <c r="V578" i="2"/>
  <c r="AH482" i="2"/>
  <c r="AH480" i="2"/>
  <c r="AH478" i="2"/>
  <c r="AH476" i="2"/>
  <c r="AH474" i="2"/>
  <c r="AH472" i="2"/>
  <c r="AH470" i="2"/>
  <c r="AH468" i="2"/>
  <c r="AH466" i="2"/>
  <c r="AH464" i="2"/>
  <c r="AH481" i="2"/>
  <c r="AH479" i="2"/>
  <c r="AH477" i="2"/>
  <c r="AH475" i="2"/>
  <c r="AH473" i="2"/>
  <c r="AH471" i="2"/>
  <c r="AH469" i="2"/>
  <c r="AH467" i="2"/>
  <c r="AH465" i="2"/>
  <c r="AH463" i="2"/>
  <c r="AC548" i="2"/>
  <c r="AC534" i="2"/>
  <c r="AF65" i="23"/>
  <c r="AG64" i="23" s="1"/>
  <c r="AG47" i="23"/>
  <c r="AH46" i="23" s="1"/>
  <c r="AG48" i="23"/>
  <c r="AB560" i="2"/>
  <c r="Q583" i="2"/>
  <c r="AC544" i="2"/>
  <c r="AD519" i="2"/>
  <c r="AA519" i="2" s="1"/>
  <c r="AB572" i="2"/>
  <c r="Q595" i="2"/>
  <c r="AL441" i="2"/>
  <c r="AK441" i="2"/>
  <c r="AJ441" i="2"/>
  <c r="AQ441" i="2"/>
  <c r="AI441" i="2"/>
  <c r="AP441" i="2"/>
  <c r="AO441" i="2"/>
  <c r="AM441" i="2"/>
  <c r="AN441" i="2"/>
  <c r="AL457" i="2"/>
  <c r="AK457" i="2"/>
  <c r="AJ457" i="2"/>
  <c r="AQ457" i="2"/>
  <c r="AI457" i="2"/>
  <c r="AP457" i="2"/>
  <c r="AO457" i="2"/>
  <c r="AM457" i="2"/>
  <c r="AN457" i="2"/>
  <c r="AP452" i="2"/>
  <c r="AO452" i="2"/>
  <c r="AN452" i="2"/>
  <c r="AM452" i="2"/>
  <c r="AL452" i="2"/>
  <c r="AK452" i="2"/>
  <c r="AQ452" i="2"/>
  <c r="AI452" i="2"/>
  <c r="AJ452" i="2"/>
  <c r="T630" i="2"/>
  <c r="X635" i="2"/>
  <c r="S631" i="2"/>
  <c r="U641" i="2"/>
  <c r="AE500" i="2"/>
  <c r="Z500" i="2" s="1"/>
  <c r="AB563" i="2"/>
  <c r="Q586" i="2"/>
  <c r="S581" i="2"/>
  <c r="V591" i="2"/>
  <c r="AC540" i="2"/>
  <c r="S595" i="2"/>
  <c r="V580" i="2"/>
  <c r="AD509" i="2"/>
  <c r="AA509" i="2" s="1"/>
  <c r="AC537" i="2"/>
  <c r="AB568" i="2"/>
  <c r="Q591" i="2"/>
  <c r="AB559" i="2"/>
  <c r="Q582" i="2"/>
  <c r="E712" i="2"/>
  <c r="P689" i="2"/>
  <c r="V586" i="2"/>
  <c r="AB565" i="2"/>
  <c r="Q588" i="2"/>
  <c r="AD518" i="2"/>
  <c r="AA518" i="2" s="1"/>
  <c r="AC549" i="2"/>
  <c r="E694" i="2"/>
  <c r="P671" i="2"/>
  <c r="AE494" i="2"/>
  <c r="Z494" i="2" s="1"/>
  <c r="AL443" i="2"/>
  <c r="AK443" i="2"/>
  <c r="AJ443" i="2"/>
  <c r="AQ443" i="2"/>
  <c r="AI443" i="2"/>
  <c r="AP443" i="2"/>
  <c r="AO443" i="2"/>
  <c r="AM443" i="2"/>
  <c r="AN443" i="2"/>
  <c r="AL459" i="2"/>
  <c r="AK459" i="2"/>
  <c r="AJ459" i="2"/>
  <c r="AQ459" i="2"/>
  <c r="AI459" i="2"/>
  <c r="AP459" i="2"/>
  <c r="AO459" i="2"/>
  <c r="AM459" i="2"/>
  <c r="AN459" i="2"/>
  <c r="AP454" i="2"/>
  <c r="AO454" i="2"/>
  <c r="AN454" i="2"/>
  <c r="AM454" i="2"/>
  <c r="AL454" i="2"/>
  <c r="AK454" i="2"/>
  <c r="AQ454" i="2"/>
  <c r="AI454" i="2"/>
  <c r="AJ454" i="2"/>
  <c r="S642" i="2"/>
  <c r="Y626" i="2"/>
  <c r="N634" i="2"/>
  <c r="Y634" i="2" s="1"/>
  <c r="X641" i="2"/>
  <c r="AD525" i="2"/>
  <c r="AA525" i="2" s="1"/>
  <c r="V579" i="2"/>
  <c r="AB574" i="2"/>
  <c r="Q597" i="2"/>
  <c r="AB569" i="2"/>
  <c r="Q592" i="2"/>
  <c r="P684" i="2"/>
  <c r="E707" i="2"/>
  <c r="AE502" i="2"/>
  <c r="Z502" i="2" s="1"/>
  <c r="AC545" i="2"/>
  <c r="E708" i="2"/>
  <c r="P685" i="2"/>
  <c r="AC536" i="2"/>
  <c r="V585" i="2"/>
  <c r="E711" i="2"/>
  <c r="P688" i="2"/>
  <c r="S592" i="2"/>
  <c r="E696" i="2"/>
  <c r="P673" i="2"/>
  <c r="AC542" i="2"/>
  <c r="AE491" i="2"/>
  <c r="Z491" i="2" s="1"/>
  <c r="AB562" i="2"/>
  <c r="Q585" i="2"/>
  <c r="AE495" i="2"/>
  <c r="Z495" i="2" s="1"/>
  <c r="AL445" i="2"/>
  <c r="AK445" i="2"/>
  <c r="AJ445" i="2"/>
  <c r="AQ445" i="2"/>
  <c r="AI445" i="2"/>
  <c r="AP445" i="2"/>
  <c r="AO445" i="2"/>
  <c r="AM445" i="2"/>
  <c r="AN445" i="2"/>
  <c r="AP440" i="2"/>
  <c r="AO440" i="2"/>
  <c r="AN440" i="2"/>
  <c r="AM440" i="2"/>
  <c r="AL440" i="2"/>
  <c r="AK440" i="2"/>
  <c r="AQ440" i="2"/>
  <c r="AI440" i="2"/>
  <c r="AJ440" i="2"/>
  <c r="AP456" i="2"/>
  <c r="AO456" i="2"/>
  <c r="AN456" i="2"/>
  <c r="AM456" i="2"/>
  <c r="AL456" i="2"/>
  <c r="AK456" i="2"/>
  <c r="AQ456" i="2"/>
  <c r="AI456" i="2"/>
  <c r="AJ456" i="2"/>
  <c r="T642" i="2"/>
  <c r="U634" i="2"/>
  <c r="X631" i="2"/>
  <c r="X627" i="2"/>
  <c r="N630" i="2"/>
  <c r="Y630" i="2" s="1"/>
  <c r="N631" i="2"/>
  <c r="Y631" i="2" s="1"/>
  <c r="X626" i="2"/>
  <c r="AD515" i="2"/>
  <c r="AA515" i="2" s="1"/>
  <c r="AB570" i="2"/>
  <c r="Q593" i="2"/>
  <c r="AC551" i="2"/>
  <c r="AC546" i="2"/>
  <c r="AD510" i="2"/>
  <c r="AA510" i="2" s="1"/>
  <c r="AD513" i="2"/>
  <c r="AA513" i="2" s="1"/>
  <c r="AB555" i="2"/>
  <c r="Q578" i="2"/>
  <c r="AF31" i="23"/>
  <c r="V588" i="2"/>
  <c r="P680" i="2"/>
  <c r="E703" i="2"/>
  <c r="E710" i="2"/>
  <c r="P687" i="2"/>
  <c r="V597" i="2"/>
  <c r="P678" i="2"/>
  <c r="E701" i="2"/>
  <c r="E704" i="2"/>
  <c r="P681" i="2"/>
  <c r="S582" i="2"/>
  <c r="AC539" i="2"/>
  <c r="AL447" i="2"/>
  <c r="AK447" i="2"/>
  <c r="AJ447" i="2"/>
  <c r="AQ447" i="2"/>
  <c r="AI447" i="2"/>
  <c r="AP447" i="2"/>
  <c r="AO447" i="2"/>
  <c r="AM447" i="2"/>
  <c r="AN447" i="2"/>
  <c r="AP442" i="2"/>
  <c r="AO442" i="2"/>
  <c r="AN442" i="2"/>
  <c r="AM442" i="2"/>
  <c r="AL442" i="2"/>
  <c r="AK442" i="2"/>
  <c r="AQ442" i="2"/>
  <c r="AI442" i="2"/>
  <c r="AJ442" i="2"/>
  <c r="AP458" i="2"/>
  <c r="AO458" i="2"/>
  <c r="AN458" i="2"/>
  <c r="AM458" i="2"/>
  <c r="AL458" i="2"/>
  <c r="AK458" i="2"/>
  <c r="AQ458" i="2"/>
  <c r="AI458" i="2"/>
  <c r="AJ458" i="2"/>
  <c r="U639" i="2"/>
  <c r="U635" i="2"/>
  <c r="X639" i="2"/>
  <c r="AC547" i="2"/>
  <c r="E698" i="2"/>
  <c r="P675" i="2"/>
  <c r="V584" i="2"/>
  <c r="V587" i="2"/>
  <c r="AC532" i="2"/>
  <c r="AG30" i="23"/>
  <c r="AH29" i="23" s="1"/>
  <c r="AE503" i="2"/>
  <c r="Z503" i="2" s="1"/>
  <c r="V582" i="2"/>
  <c r="V583" i="2"/>
  <c r="P682" i="2"/>
  <c r="E705" i="2"/>
  <c r="AB566" i="2"/>
  <c r="Q589" i="2"/>
  <c r="AL449" i="2"/>
  <c r="AK449" i="2"/>
  <c r="AJ449" i="2"/>
  <c r="AQ449" i="2"/>
  <c r="AI449" i="2"/>
  <c r="AP449" i="2"/>
  <c r="AO449" i="2"/>
  <c r="AM449" i="2"/>
  <c r="AN449" i="2"/>
  <c r="AP444" i="2"/>
  <c r="AO444" i="2"/>
  <c r="AN444" i="2"/>
  <c r="AM444" i="2"/>
  <c r="AL444" i="2"/>
  <c r="AK444" i="2"/>
  <c r="AQ444" i="2"/>
  <c r="AI444" i="2"/>
  <c r="AJ444" i="2"/>
  <c r="U632" i="2"/>
  <c r="U642" i="2"/>
  <c r="U627" i="2"/>
  <c r="S636" i="2"/>
  <c r="N624" i="2"/>
  <c r="Y624" i="2" s="1"/>
  <c r="S640" i="2"/>
  <c r="P670" i="2"/>
  <c r="E693" i="2"/>
  <c r="E700" i="2"/>
  <c r="P677" i="2"/>
  <c r="V594" i="2"/>
  <c r="V592" i="2"/>
  <c r="AB561" i="2"/>
  <c r="Q584" i="2"/>
  <c r="AD514" i="2"/>
  <c r="AA514" i="2" s="1"/>
  <c r="V590" i="2"/>
  <c r="E702" i="2"/>
  <c r="P679" i="2"/>
  <c r="AD512" i="2"/>
  <c r="AA512" i="2" s="1"/>
  <c r="P672" i="2"/>
  <c r="E695" i="2"/>
  <c r="E709" i="2"/>
  <c r="P686" i="2"/>
  <c r="N34" i="20"/>
  <c r="L35" i="20"/>
  <c r="AD520" i="2"/>
  <c r="AA520" i="2" s="1"/>
  <c r="S579" i="2"/>
  <c r="V595" i="2"/>
  <c r="AC543" i="2"/>
  <c r="AL451" i="2"/>
  <c r="AK451" i="2"/>
  <c r="AJ451" i="2"/>
  <c r="AQ451" i="2"/>
  <c r="AI451" i="2"/>
  <c r="AP451" i="2"/>
  <c r="AO451" i="2"/>
  <c r="AM451" i="2"/>
  <c r="AN451" i="2"/>
  <c r="AP446" i="2"/>
  <c r="AO446" i="2"/>
  <c r="AN446" i="2"/>
  <c r="AM446" i="2"/>
  <c r="AL446" i="2"/>
  <c r="AK446" i="2"/>
  <c r="AQ446" i="2"/>
  <c r="AI446" i="2"/>
  <c r="AJ446" i="2"/>
  <c r="S632" i="2"/>
  <c r="S626" i="2"/>
  <c r="N636" i="2"/>
  <c r="Y636" i="2" s="1"/>
  <c r="N642" i="2"/>
  <c r="Y642" i="2" s="1"/>
  <c r="X633" i="2"/>
  <c r="N633" i="2"/>
  <c r="Y633" i="2" s="1"/>
  <c r="U638" i="2"/>
  <c r="T640" i="2"/>
  <c r="N638" i="2"/>
  <c r="Y638" i="2" s="1"/>
  <c r="S589" i="2"/>
  <c r="AD511" i="2"/>
  <c r="AA511" i="2" s="1"/>
  <c r="AB564" i="2"/>
  <c r="Q587" i="2"/>
  <c r="AE487" i="2"/>
  <c r="Z487" i="2" s="1"/>
  <c r="E706" i="2"/>
  <c r="P683" i="2"/>
  <c r="AC538" i="2"/>
  <c r="AB556" i="2"/>
  <c r="Q579" i="2"/>
  <c r="V596" i="2"/>
  <c r="P676" i="2"/>
  <c r="E699" i="2"/>
  <c r="AE39" i="23"/>
  <c r="AB573" i="2"/>
  <c r="Q596" i="2"/>
  <c r="AB558" i="2"/>
  <c r="Q581" i="2"/>
  <c r="AE493" i="2"/>
  <c r="Z493" i="2" s="1"/>
  <c r="AL453" i="2"/>
  <c r="AK453" i="2"/>
  <c r="AJ453" i="2"/>
  <c r="AQ453" i="2"/>
  <c r="AI453" i="2"/>
  <c r="AP453" i="2"/>
  <c r="AO453" i="2"/>
  <c r="AM453" i="2"/>
  <c r="AN453" i="2"/>
  <c r="AP448" i="2"/>
  <c r="AO448" i="2"/>
  <c r="AN448" i="2"/>
  <c r="AM448" i="2"/>
  <c r="AL448" i="2"/>
  <c r="AK448" i="2"/>
  <c r="AQ448" i="2"/>
  <c r="AI448" i="2"/>
  <c r="AJ448" i="2"/>
  <c r="T626" i="2"/>
  <c r="Y643" i="2"/>
  <c r="U630" i="2"/>
  <c r="X628" i="2"/>
  <c r="AD524" i="2"/>
  <c r="AA524" i="2" s="1"/>
  <c r="V581" i="2"/>
  <c r="AC541" i="2"/>
  <c r="AB571" i="2"/>
  <c r="Q594" i="2"/>
  <c r="AB557" i="2"/>
  <c r="Q580" i="2"/>
  <c r="V589" i="2"/>
  <c r="AG56" i="23"/>
  <c r="AH55" i="23" s="1"/>
  <c r="AC533" i="2"/>
  <c r="V593" i="2"/>
  <c r="AE66" i="23"/>
  <c r="AF48" i="23"/>
  <c r="AE504" i="2"/>
  <c r="Z504" i="2" s="1"/>
  <c r="AB567" i="2"/>
  <c r="Q590" i="2"/>
  <c r="P674" i="2"/>
  <c r="E697" i="2"/>
  <c r="AF38" i="23"/>
  <c r="AG37" i="23" s="1"/>
  <c r="AC550" i="2"/>
  <c r="AC535" i="2"/>
  <c r="AL455" i="2"/>
  <c r="AK455" i="2"/>
  <c r="AJ455" i="2"/>
  <c r="AQ455" i="2"/>
  <c r="AI455" i="2"/>
  <c r="AP455" i="2"/>
  <c r="AO455" i="2"/>
  <c r="AM455" i="2"/>
  <c r="AN455" i="2"/>
  <c r="AP450" i="2"/>
  <c r="AO450" i="2"/>
  <c r="AN450" i="2"/>
  <c r="AM450" i="2"/>
  <c r="AL450" i="2"/>
  <c r="AK450" i="2"/>
  <c r="AQ450" i="2"/>
  <c r="AI450" i="2"/>
  <c r="AJ450" i="2"/>
  <c r="S634" i="2"/>
  <c r="Y641" i="2"/>
  <c r="U628" i="2"/>
  <c r="S630" i="2"/>
  <c r="S637" i="2"/>
  <c r="T633" i="2"/>
  <c r="W76" i="11"/>
  <c r="L671" i="2"/>
  <c r="W77" i="11"/>
  <c r="AA21" i="11"/>
  <c r="AE68" i="23"/>
  <c r="AE50" i="23"/>
  <c r="F682" i="2"/>
  <c r="G681" i="2"/>
  <c r="K686" i="2"/>
  <c r="AA14" i="11"/>
  <c r="L672" i="2"/>
  <c r="G687" i="2"/>
  <c r="G670" i="2"/>
  <c r="G675" i="2"/>
  <c r="AE70" i="23"/>
  <c r="W68" i="11"/>
  <c r="AA51" i="11"/>
  <c r="AA35" i="11"/>
  <c r="L680" i="2"/>
  <c r="K671" i="2"/>
  <c r="AC40" i="11"/>
  <c r="AA7" i="11"/>
  <c r="AA61" i="11"/>
  <c r="G674" i="2"/>
  <c r="F673" i="2"/>
  <c r="AE49" i="23"/>
  <c r="G677" i="2"/>
  <c r="W84" i="11"/>
  <c r="AA17" i="11"/>
  <c r="F672" i="2"/>
  <c r="L674" i="2"/>
  <c r="W72" i="11"/>
  <c r="AE59" i="23"/>
  <c r="AA9" i="11"/>
  <c r="K674" i="2"/>
  <c r="W79" i="11"/>
  <c r="F683" i="2"/>
  <c r="AA12" i="11"/>
  <c r="G686" i="2"/>
  <c r="AA8" i="11"/>
  <c r="AA20" i="11"/>
  <c r="AA18" i="11"/>
  <c r="K687" i="2"/>
  <c r="AC34" i="11"/>
  <c r="AA2" i="11"/>
  <c r="AE40" i="23"/>
  <c r="G682" i="2"/>
  <c r="F684" i="2"/>
  <c r="F676" i="2"/>
  <c r="AA46" i="11"/>
  <c r="W87" i="11"/>
  <c r="K672" i="2"/>
  <c r="L676" i="2"/>
  <c r="F689" i="2"/>
  <c r="AE52" i="23"/>
  <c r="AA54" i="11"/>
  <c r="K670" i="2"/>
  <c r="W75" i="11"/>
  <c r="L684" i="2"/>
  <c r="L681" i="2"/>
  <c r="AA50" i="11"/>
  <c r="L688" i="2"/>
  <c r="AE67" i="23"/>
  <c r="G672" i="2"/>
  <c r="AE35" i="23"/>
  <c r="L689" i="2"/>
  <c r="AA52" i="11"/>
  <c r="L678" i="2"/>
  <c r="K678" i="2"/>
  <c r="G688" i="2"/>
  <c r="AC36" i="11"/>
  <c r="AA19" i="11"/>
  <c r="L670" i="2"/>
  <c r="AA49" i="11"/>
  <c r="L683" i="2"/>
  <c r="AA5" i="11"/>
  <c r="L686" i="2"/>
  <c r="F680" i="2"/>
  <c r="AE33" i="23"/>
  <c r="L687" i="2"/>
  <c r="K684" i="2"/>
  <c r="K676" i="2"/>
  <c r="W74" i="11"/>
  <c r="AE42" i="23"/>
  <c r="F679" i="2"/>
  <c r="G671" i="2"/>
  <c r="AC26" i="11"/>
  <c r="G676" i="2"/>
  <c r="W78" i="11"/>
  <c r="AC42" i="11"/>
  <c r="G685" i="2"/>
  <c r="AA59" i="11"/>
  <c r="AA65" i="11"/>
  <c r="AE34" i="23"/>
  <c r="AA63" i="11"/>
  <c r="AA38" i="11"/>
  <c r="AA58" i="11"/>
  <c r="AC37" i="11"/>
  <c r="AD39" i="11"/>
  <c r="AA15" i="11"/>
  <c r="AA48" i="11"/>
  <c r="AA28" i="11"/>
  <c r="F686" i="2"/>
  <c r="AA62" i="11"/>
  <c r="AE41" i="23"/>
  <c r="G680" i="2"/>
  <c r="K677" i="2"/>
  <c r="L675" i="2"/>
  <c r="K673" i="2"/>
  <c r="AA11" i="11"/>
  <c r="F678" i="2"/>
  <c r="G684" i="2"/>
  <c r="AC30" i="11"/>
  <c r="L679" i="2"/>
  <c r="K685" i="2"/>
  <c r="K683" i="2"/>
  <c r="AA47" i="11"/>
  <c r="G683" i="2"/>
  <c r="AE58" i="23"/>
  <c r="AD43" i="11"/>
  <c r="AE32" i="23"/>
  <c r="AE69" i="23"/>
  <c r="AA60" i="11"/>
  <c r="F688" i="2"/>
  <c r="AA64" i="11"/>
  <c r="W83" i="11"/>
  <c r="AD24" i="11"/>
  <c r="W71" i="11"/>
  <c r="AA57" i="11"/>
  <c r="K681" i="2"/>
  <c r="AA56" i="11"/>
  <c r="L673" i="2"/>
  <c r="AD29" i="11"/>
  <c r="F677" i="2"/>
  <c r="AA27" i="11"/>
  <c r="F675" i="2"/>
  <c r="K682" i="2"/>
  <c r="L682" i="2"/>
  <c r="F685" i="2"/>
  <c r="AE43" i="23"/>
  <c r="AA6" i="11"/>
  <c r="AE51" i="23"/>
  <c r="AA13" i="11"/>
  <c r="AE60" i="23"/>
  <c r="AA16" i="11"/>
  <c r="F674" i="2"/>
  <c r="AA3" i="11"/>
  <c r="AA25" i="11"/>
  <c r="F670" i="2"/>
  <c r="W73" i="11"/>
  <c r="F671" i="2"/>
  <c r="F681" i="2"/>
  <c r="W70" i="11"/>
  <c r="K688" i="2"/>
  <c r="G673" i="2"/>
  <c r="W69" i="11"/>
  <c r="AA55" i="11"/>
  <c r="W82" i="11"/>
  <c r="AA41" i="11"/>
  <c r="W80" i="11"/>
  <c r="AA10" i="11"/>
  <c r="L677" i="2"/>
  <c r="K679" i="2"/>
  <c r="K680" i="2"/>
  <c r="G679" i="2"/>
  <c r="AE61" i="23"/>
  <c r="W85" i="11"/>
  <c r="W86" i="11"/>
  <c r="F687" i="2"/>
  <c r="AC32" i="11"/>
  <c r="AA4" i="11"/>
  <c r="W81" i="11"/>
  <c r="AA53" i="11"/>
  <c r="K689" i="2"/>
  <c r="L685" i="2"/>
  <c r="G678" i="2"/>
  <c r="AC31" i="11"/>
  <c r="G689" i="2"/>
  <c r="K675" i="2"/>
  <c r="AD33" i="11"/>
  <c r="Y650" i="2" l="1"/>
  <c r="N657" i="2"/>
  <c r="N648" i="2"/>
  <c r="Y648" i="2" s="1"/>
  <c r="N660" i="2"/>
  <c r="AD538" i="2"/>
  <c r="AA538" i="2" s="1"/>
  <c r="Y664" i="2"/>
  <c r="N655" i="2"/>
  <c r="Y655" i="2" s="1"/>
  <c r="N653" i="2"/>
  <c r="Y653" i="2" s="1"/>
  <c r="AH488" i="2"/>
  <c r="AQ488" i="2" s="1"/>
  <c r="AD550" i="2"/>
  <c r="N659" i="2"/>
  <c r="AD547" i="2"/>
  <c r="AA547" i="2" s="1"/>
  <c r="AD551" i="2"/>
  <c r="AA551" i="2" s="1"/>
  <c r="AD546" i="2"/>
  <c r="AD540" i="2"/>
  <c r="AA540" i="2" s="1"/>
  <c r="N661" i="2"/>
  <c r="Y661" i="2" s="1"/>
  <c r="AD544" i="2"/>
  <c r="AA544" i="2" s="1"/>
  <c r="AD548" i="2"/>
  <c r="AA548" i="2" s="1"/>
  <c r="N665" i="2"/>
  <c r="J683" i="2"/>
  <c r="U683" i="2" s="1"/>
  <c r="R683" i="2"/>
  <c r="I683" i="2"/>
  <c r="T683" i="2" s="1"/>
  <c r="H683" i="2"/>
  <c r="W682" i="2"/>
  <c r="J675" i="2"/>
  <c r="U675" i="2" s="1"/>
  <c r="R675" i="2"/>
  <c r="I675" i="2"/>
  <c r="T675" i="2" s="1"/>
  <c r="H675" i="2"/>
  <c r="S675" i="2" s="1"/>
  <c r="M687" i="2"/>
  <c r="N687" i="2" s="1"/>
  <c r="R688" i="2"/>
  <c r="I688" i="2"/>
  <c r="H688" i="2"/>
  <c r="J688" i="2"/>
  <c r="M686" i="2"/>
  <c r="X686" i="2" s="1"/>
  <c r="M682" i="2"/>
  <c r="X682" i="2" s="1"/>
  <c r="R674" i="2"/>
  <c r="I674" i="2"/>
  <c r="T674" i="2" s="1"/>
  <c r="H674" i="2"/>
  <c r="J674" i="2"/>
  <c r="M676" i="2"/>
  <c r="X676" i="2" s="1"/>
  <c r="M677" i="2"/>
  <c r="N677" i="2" s="1"/>
  <c r="W678" i="2"/>
  <c r="M680" i="2"/>
  <c r="X680" i="2" s="1"/>
  <c r="M673" i="2"/>
  <c r="N673" i="2" s="1"/>
  <c r="W688" i="2"/>
  <c r="J685" i="2"/>
  <c r="R685" i="2"/>
  <c r="I685" i="2"/>
  <c r="T685" i="2" s="1"/>
  <c r="H685" i="2"/>
  <c r="S685" i="2" s="1"/>
  <c r="M689" i="2"/>
  <c r="X689" i="2" s="1"/>
  <c r="M674" i="2"/>
  <c r="W679" i="2"/>
  <c r="W677" i="2"/>
  <c r="R682" i="2"/>
  <c r="I682" i="2"/>
  <c r="T682" i="2" s="1"/>
  <c r="H682" i="2"/>
  <c r="J682" i="2"/>
  <c r="U682" i="2" s="1"/>
  <c r="M675" i="2"/>
  <c r="X675" i="2" s="1"/>
  <c r="R678" i="2"/>
  <c r="I678" i="2"/>
  <c r="T678" i="2" s="1"/>
  <c r="H678" i="2"/>
  <c r="J678" i="2"/>
  <c r="J687" i="2"/>
  <c r="R687" i="2"/>
  <c r="I687" i="2"/>
  <c r="T687" i="2" s="1"/>
  <c r="H687" i="2"/>
  <c r="J673" i="2"/>
  <c r="R673" i="2"/>
  <c r="I673" i="2"/>
  <c r="T673" i="2" s="1"/>
  <c r="H673" i="2"/>
  <c r="W689" i="2"/>
  <c r="W674" i="2"/>
  <c r="R676" i="2"/>
  <c r="I676" i="2"/>
  <c r="H676" i="2"/>
  <c r="J676" i="2"/>
  <c r="R672" i="2"/>
  <c r="I672" i="2"/>
  <c r="H672" i="2"/>
  <c r="J672" i="2"/>
  <c r="U672" i="2" s="1"/>
  <c r="M679" i="2"/>
  <c r="N679" i="2" s="1"/>
  <c r="W675" i="2"/>
  <c r="J681" i="2"/>
  <c r="R681" i="2"/>
  <c r="I681" i="2"/>
  <c r="T681" i="2" s="1"/>
  <c r="H681" i="2"/>
  <c r="W687" i="2"/>
  <c r="W673" i="2"/>
  <c r="W685" i="2"/>
  <c r="M671" i="2"/>
  <c r="X671" i="2" s="1"/>
  <c r="J689" i="2"/>
  <c r="U689" i="2" s="1"/>
  <c r="R689" i="2"/>
  <c r="I689" i="2"/>
  <c r="T689" i="2" s="1"/>
  <c r="H689" i="2"/>
  <c r="S689" i="2" s="1"/>
  <c r="W672" i="2"/>
  <c r="J679" i="2"/>
  <c r="U679" i="2" s="1"/>
  <c r="R679" i="2"/>
  <c r="I679" i="2"/>
  <c r="H679" i="2"/>
  <c r="S679" i="2" s="1"/>
  <c r="W681" i="2"/>
  <c r="M678" i="2"/>
  <c r="X678" i="2" s="1"/>
  <c r="M685" i="2"/>
  <c r="N685" i="2" s="1"/>
  <c r="M684" i="2"/>
  <c r="X684" i="2" s="1"/>
  <c r="J671" i="2"/>
  <c r="U671" i="2" s="1"/>
  <c r="R671" i="2"/>
  <c r="I671" i="2"/>
  <c r="T671" i="2" s="1"/>
  <c r="H671" i="2"/>
  <c r="J677" i="2"/>
  <c r="U677" i="2" s="1"/>
  <c r="R677" i="2"/>
  <c r="I677" i="2"/>
  <c r="T677" i="2" s="1"/>
  <c r="H677" i="2"/>
  <c r="W676" i="2"/>
  <c r="R686" i="2"/>
  <c r="I686" i="2"/>
  <c r="H686" i="2"/>
  <c r="J686" i="2"/>
  <c r="U686" i="2" s="1"/>
  <c r="M672" i="2"/>
  <c r="R670" i="2"/>
  <c r="I670" i="2"/>
  <c r="T670" i="2" s="1"/>
  <c r="H670" i="2"/>
  <c r="S670" i="2" s="1"/>
  <c r="J670" i="2"/>
  <c r="U670" i="2" s="1"/>
  <c r="M681" i="2"/>
  <c r="W684" i="2"/>
  <c r="W683" i="2"/>
  <c r="W686" i="2"/>
  <c r="M670" i="2"/>
  <c r="X670" i="2" s="1"/>
  <c r="W680" i="2"/>
  <c r="W671" i="2"/>
  <c r="M683" i="2"/>
  <c r="X683" i="2" s="1"/>
  <c r="W670" i="2"/>
  <c r="R680" i="2"/>
  <c r="I680" i="2"/>
  <c r="T680" i="2" s="1"/>
  <c r="H680" i="2"/>
  <c r="J680" i="2"/>
  <c r="M688" i="2"/>
  <c r="X688" i="2" s="1"/>
  <c r="R684" i="2"/>
  <c r="I684" i="2"/>
  <c r="T684" i="2" s="1"/>
  <c r="H684" i="2"/>
  <c r="J684" i="2"/>
  <c r="AE511" i="2"/>
  <c r="Z511" i="2" s="1"/>
  <c r="AE512" i="2"/>
  <c r="Z512" i="2" s="1"/>
  <c r="AE520" i="2"/>
  <c r="Z520" i="2" s="1"/>
  <c r="AE518" i="2"/>
  <c r="Z518" i="2" s="1"/>
  <c r="AE515" i="2"/>
  <c r="Z515" i="2" s="1"/>
  <c r="AE513" i="2"/>
  <c r="Z513" i="2" s="1"/>
  <c r="AH494" i="2"/>
  <c r="AE514" i="2"/>
  <c r="Z514" i="2" s="1"/>
  <c r="AE509" i="2"/>
  <c r="Z509" i="2" s="1"/>
  <c r="AE522" i="2"/>
  <c r="Z522" i="2" s="1"/>
  <c r="AE516" i="2"/>
  <c r="Z516" i="2" s="1"/>
  <c r="AE526" i="2"/>
  <c r="Z526" i="2" s="1"/>
  <c r="AE523" i="2"/>
  <c r="Z523" i="2" s="1"/>
  <c r="AE524" i="2"/>
  <c r="Z524" i="2" s="1"/>
  <c r="AH505" i="2"/>
  <c r="AH493" i="2"/>
  <c r="AH502" i="2"/>
  <c r="AC567" i="2"/>
  <c r="E718" i="2"/>
  <c r="P695" i="2"/>
  <c r="V607" i="2"/>
  <c r="AG57" i="23"/>
  <c r="AD541" i="2"/>
  <c r="AA541" i="2" s="1"/>
  <c r="AB579" i="2"/>
  <c r="Q602" i="2"/>
  <c r="S612" i="2"/>
  <c r="AH487" i="2"/>
  <c r="AH504" i="2"/>
  <c r="V613" i="2"/>
  <c r="AD539" i="2"/>
  <c r="AA539" i="2" s="1"/>
  <c r="E727" i="2"/>
  <c r="P704" i="2"/>
  <c r="AD536" i="2"/>
  <c r="AA536" i="2" s="1"/>
  <c r="AD545" i="2"/>
  <c r="AA545" i="2" s="1"/>
  <c r="P707" i="2"/>
  <c r="E730" i="2"/>
  <c r="AE525" i="2"/>
  <c r="Z525" i="2" s="1"/>
  <c r="E717" i="2"/>
  <c r="P694" i="2"/>
  <c r="AB591" i="2"/>
  <c r="Q614" i="2"/>
  <c r="AB583" i="2"/>
  <c r="Q606" i="2"/>
  <c r="AD534" i="2"/>
  <c r="AA534" i="2" s="1"/>
  <c r="AO469" i="2"/>
  <c r="AN469" i="2"/>
  <c r="AM469" i="2"/>
  <c r="AL469" i="2"/>
  <c r="AK469" i="2"/>
  <c r="AJ469" i="2"/>
  <c r="AP469" i="2"/>
  <c r="AQ469" i="2"/>
  <c r="AI469" i="2"/>
  <c r="AK466" i="2"/>
  <c r="AJ466" i="2"/>
  <c r="AQ466" i="2"/>
  <c r="AI466" i="2"/>
  <c r="AP466" i="2"/>
  <c r="AO466" i="2"/>
  <c r="AN466" i="2"/>
  <c r="AL466" i="2"/>
  <c r="AM466" i="2"/>
  <c r="AK482" i="2"/>
  <c r="AJ482" i="2"/>
  <c r="AQ482" i="2"/>
  <c r="AI482" i="2"/>
  <c r="AP482" i="2"/>
  <c r="AO482" i="2"/>
  <c r="AN482" i="2"/>
  <c r="AL482" i="2"/>
  <c r="AM482" i="2"/>
  <c r="U661" i="2"/>
  <c r="U651" i="2"/>
  <c r="S649" i="2"/>
  <c r="X656" i="2"/>
  <c r="S657" i="2"/>
  <c r="T665" i="2"/>
  <c r="AH56" i="23"/>
  <c r="AI55" i="23" s="1"/>
  <c r="AH57" i="23"/>
  <c r="AC556" i="2"/>
  <c r="AH491" i="2"/>
  <c r="AH490" i="2"/>
  <c r="E716" i="2"/>
  <c r="P693" i="2"/>
  <c r="AG31" i="23"/>
  <c r="AE521" i="2"/>
  <c r="Z521" i="2" s="1"/>
  <c r="AB593" i="2"/>
  <c r="Q616" i="2"/>
  <c r="AB585" i="2"/>
  <c r="Q608" i="2"/>
  <c r="AC568" i="2"/>
  <c r="AC560" i="2"/>
  <c r="AO471" i="2"/>
  <c r="AN471" i="2"/>
  <c r="AM471" i="2"/>
  <c r="AL471" i="2"/>
  <c r="AK471" i="2"/>
  <c r="AJ471" i="2"/>
  <c r="AP471" i="2"/>
  <c r="AQ471" i="2"/>
  <c r="AI471" i="2"/>
  <c r="AK468" i="2"/>
  <c r="AJ468" i="2"/>
  <c r="AQ468" i="2"/>
  <c r="AI468" i="2"/>
  <c r="AP468" i="2"/>
  <c r="AO468" i="2"/>
  <c r="AN468" i="2"/>
  <c r="AL468" i="2"/>
  <c r="AM468" i="2"/>
  <c r="V601" i="2"/>
  <c r="N666" i="2"/>
  <c r="Y666" i="2" s="1"/>
  <c r="X662" i="2"/>
  <c r="U650" i="2"/>
  <c r="Y654" i="2"/>
  <c r="U653" i="2"/>
  <c r="T649" i="2"/>
  <c r="N647" i="2"/>
  <c r="Y647" i="2" s="1"/>
  <c r="S655" i="2"/>
  <c r="AD535" i="2"/>
  <c r="AA535" i="2" s="1"/>
  <c r="V612" i="2"/>
  <c r="V604" i="2"/>
  <c r="E729" i="2"/>
  <c r="P706" i="2"/>
  <c r="AH495" i="2"/>
  <c r="AH492" i="2"/>
  <c r="AD543" i="2"/>
  <c r="AA543" i="2" s="1"/>
  <c r="P709" i="2"/>
  <c r="E732" i="2"/>
  <c r="AB584" i="2"/>
  <c r="Q607" i="2"/>
  <c r="AH30" i="23"/>
  <c r="AI29" i="23" s="1"/>
  <c r="AH31" i="23"/>
  <c r="S605" i="2"/>
  <c r="E726" i="2"/>
  <c r="P703" i="2"/>
  <c r="AE510" i="2"/>
  <c r="Z510" i="2" s="1"/>
  <c r="AC570" i="2"/>
  <c r="AC562" i="2"/>
  <c r="AB592" i="2"/>
  <c r="Q615" i="2"/>
  <c r="AD549" i="2"/>
  <c r="AA549" i="2" s="1"/>
  <c r="AB595" i="2"/>
  <c r="Q618" i="2"/>
  <c r="AO473" i="2"/>
  <c r="AN473" i="2"/>
  <c r="AM473" i="2"/>
  <c r="AL473" i="2"/>
  <c r="AK473" i="2"/>
  <c r="AJ473" i="2"/>
  <c r="AP473" i="2"/>
  <c r="AI473" i="2"/>
  <c r="AQ473" i="2"/>
  <c r="AK470" i="2"/>
  <c r="AJ470" i="2"/>
  <c r="AQ470" i="2"/>
  <c r="AI470" i="2"/>
  <c r="AP470" i="2"/>
  <c r="AO470" i="2"/>
  <c r="AN470" i="2"/>
  <c r="AL470" i="2"/>
  <c r="AM470" i="2"/>
  <c r="S659" i="2"/>
  <c r="X651" i="2"/>
  <c r="U665" i="2"/>
  <c r="AC573" i="2"/>
  <c r="AA550" i="2"/>
  <c r="AB580" i="2"/>
  <c r="Q603" i="2"/>
  <c r="AH497" i="2"/>
  <c r="L36" i="20"/>
  <c r="N35" i="20"/>
  <c r="AC561" i="2"/>
  <c r="AE517" i="2"/>
  <c r="Z517" i="2" s="1"/>
  <c r="E728" i="2"/>
  <c r="P705" i="2"/>
  <c r="AA546" i="2"/>
  <c r="AC569" i="2"/>
  <c r="AD537" i="2"/>
  <c r="AA537" i="2" s="1"/>
  <c r="V614" i="2"/>
  <c r="AC572" i="2"/>
  <c r="AH47" i="23"/>
  <c r="AI46" i="23" s="1"/>
  <c r="AH48" i="23"/>
  <c r="AO475" i="2"/>
  <c r="AN475" i="2"/>
  <c r="AM475" i="2"/>
  <c r="AL475" i="2"/>
  <c r="AK475" i="2"/>
  <c r="AJ475" i="2"/>
  <c r="AP475" i="2"/>
  <c r="AQ475" i="2"/>
  <c r="AI475" i="2"/>
  <c r="AK472" i="2"/>
  <c r="AJ472" i="2"/>
  <c r="AQ472" i="2"/>
  <c r="AI472" i="2"/>
  <c r="AP472" i="2"/>
  <c r="AO472" i="2"/>
  <c r="AN472" i="2"/>
  <c r="AL472" i="2"/>
  <c r="AM472" i="2"/>
  <c r="Y665" i="2"/>
  <c r="S654" i="2"/>
  <c r="N652" i="2"/>
  <c r="Y652" i="2" s="1"/>
  <c r="U657" i="2"/>
  <c r="X654" i="2"/>
  <c r="V619" i="2"/>
  <c r="E725" i="2"/>
  <c r="P702" i="2"/>
  <c r="AH499" i="2"/>
  <c r="AH496" i="2"/>
  <c r="V618" i="2"/>
  <c r="AE527" i="2"/>
  <c r="Z527" i="2" s="1"/>
  <c r="E723" i="2"/>
  <c r="P700" i="2"/>
  <c r="V611" i="2"/>
  <c r="P711" i="2"/>
  <c r="E734" i="2"/>
  <c r="AB597" i="2"/>
  <c r="Q620" i="2"/>
  <c r="S604" i="2"/>
  <c r="AE519" i="2"/>
  <c r="Z519" i="2" s="1"/>
  <c r="AF66" i="23"/>
  <c r="AE528" i="2"/>
  <c r="Z528" i="2" s="1"/>
  <c r="AO477" i="2"/>
  <c r="AN477" i="2"/>
  <c r="AM477" i="2"/>
  <c r="AL477" i="2"/>
  <c r="AK477" i="2"/>
  <c r="AJ477" i="2"/>
  <c r="AP477" i="2"/>
  <c r="AQ477" i="2"/>
  <c r="AI477" i="2"/>
  <c r="AK474" i="2"/>
  <c r="AJ474" i="2"/>
  <c r="AQ474" i="2"/>
  <c r="AI474" i="2"/>
  <c r="AP474" i="2"/>
  <c r="AO474" i="2"/>
  <c r="AN474" i="2"/>
  <c r="AL474" i="2"/>
  <c r="AM474" i="2"/>
  <c r="U662" i="2"/>
  <c r="X649" i="2"/>
  <c r="S663" i="2"/>
  <c r="S660" i="2"/>
  <c r="N663" i="2"/>
  <c r="Y663" i="2" s="1"/>
  <c r="U655" i="2"/>
  <c r="T656" i="2"/>
  <c r="E720" i="2"/>
  <c r="P697" i="2"/>
  <c r="V616" i="2"/>
  <c r="AC557" i="2"/>
  <c r="AB581" i="2"/>
  <c r="Q604" i="2"/>
  <c r="AB594" i="2"/>
  <c r="Q617" i="2"/>
  <c r="AC558" i="2"/>
  <c r="E722" i="2"/>
  <c r="P699" i="2"/>
  <c r="AB587" i="2"/>
  <c r="Q610" i="2"/>
  <c r="AH486" i="2"/>
  <c r="AH501" i="2"/>
  <c r="AH498" i="2"/>
  <c r="S602" i="2"/>
  <c r="V615" i="2"/>
  <c r="AB589" i="2"/>
  <c r="Q612" i="2"/>
  <c r="V606" i="2"/>
  <c r="AD532" i="2"/>
  <c r="AA532" i="2" s="1"/>
  <c r="E721" i="2"/>
  <c r="P698" i="2"/>
  <c r="E724" i="2"/>
  <c r="P701" i="2"/>
  <c r="P710" i="2"/>
  <c r="E733" i="2"/>
  <c r="E719" i="2"/>
  <c r="P696" i="2"/>
  <c r="V608" i="2"/>
  <c r="AC574" i="2"/>
  <c r="AB588" i="2"/>
  <c r="Q611" i="2"/>
  <c r="P712" i="2"/>
  <c r="E735" i="2"/>
  <c r="AB586" i="2"/>
  <c r="Q609" i="2"/>
  <c r="AG65" i="23"/>
  <c r="AH64" i="23" s="1"/>
  <c r="AG66" i="23"/>
  <c r="AO463" i="2"/>
  <c r="AN463" i="2"/>
  <c r="AM463" i="2"/>
  <c r="AL463" i="2"/>
  <c r="AK463" i="2"/>
  <c r="AJ463" i="2"/>
  <c r="AP463" i="2"/>
  <c r="AQ463" i="2"/>
  <c r="AI463" i="2"/>
  <c r="AO479" i="2"/>
  <c r="AN479" i="2"/>
  <c r="AM479" i="2"/>
  <c r="AL479" i="2"/>
  <c r="AK479" i="2"/>
  <c r="AJ479" i="2"/>
  <c r="AP479" i="2"/>
  <c r="AQ479" i="2"/>
  <c r="AI479" i="2"/>
  <c r="AK476" i="2"/>
  <c r="AJ476" i="2"/>
  <c r="AQ476" i="2"/>
  <c r="AI476" i="2"/>
  <c r="AP476" i="2"/>
  <c r="AO476" i="2"/>
  <c r="AN476" i="2"/>
  <c r="AL476" i="2"/>
  <c r="AM476" i="2"/>
  <c r="X664" i="2"/>
  <c r="N662" i="2"/>
  <c r="Y662" i="2" s="1"/>
  <c r="T663" i="2"/>
  <c r="N656" i="2"/>
  <c r="Y656" i="2" s="1"/>
  <c r="X658" i="2"/>
  <c r="X650" i="2"/>
  <c r="AF39" i="23"/>
  <c r="AB590" i="2"/>
  <c r="Q613" i="2"/>
  <c r="AD533" i="2"/>
  <c r="AA533" i="2" s="1"/>
  <c r="AC571" i="2"/>
  <c r="AB596" i="2"/>
  <c r="Q619" i="2"/>
  <c r="AC564" i="2"/>
  <c r="AH489" i="2"/>
  <c r="AH503" i="2"/>
  <c r="AH500" i="2"/>
  <c r="V617" i="2"/>
  <c r="AC566" i="2"/>
  <c r="V605" i="2"/>
  <c r="V610" i="2"/>
  <c r="AB578" i="2"/>
  <c r="Q601" i="2"/>
  <c r="S615" i="2"/>
  <c r="P708" i="2"/>
  <c r="E731" i="2"/>
  <c r="V602" i="2"/>
  <c r="AC565" i="2"/>
  <c r="AB582" i="2"/>
  <c r="Q605" i="2"/>
  <c r="V603" i="2"/>
  <c r="AC563" i="2"/>
  <c r="AO465" i="2"/>
  <c r="AN465" i="2"/>
  <c r="AM465" i="2"/>
  <c r="AL465" i="2"/>
  <c r="AK465" i="2"/>
  <c r="AJ465" i="2"/>
  <c r="AP465" i="2"/>
  <c r="AQ465" i="2"/>
  <c r="AI465" i="2"/>
  <c r="AO481" i="2"/>
  <c r="AN481" i="2"/>
  <c r="AM481" i="2"/>
  <c r="AL481" i="2"/>
  <c r="AK481" i="2"/>
  <c r="AJ481" i="2"/>
  <c r="AP481" i="2"/>
  <c r="AQ481" i="2"/>
  <c r="AI481" i="2"/>
  <c r="AK478" i="2"/>
  <c r="AJ478" i="2"/>
  <c r="AQ478" i="2"/>
  <c r="AI478" i="2"/>
  <c r="AP478" i="2"/>
  <c r="AO478" i="2"/>
  <c r="AN478" i="2"/>
  <c r="AL478" i="2"/>
  <c r="AM478" i="2"/>
  <c r="U658" i="2"/>
  <c r="S653" i="2"/>
  <c r="N649" i="2"/>
  <c r="Y649" i="2" s="1"/>
  <c r="U664" i="2"/>
  <c r="AG38" i="23"/>
  <c r="AH37" i="23" s="1"/>
  <c r="AG39" i="23"/>
  <c r="V620" i="2"/>
  <c r="AC555" i="2"/>
  <c r="AD542" i="2"/>
  <c r="AA542" i="2" s="1"/>
  <c r="V609" i="2"/>
  <c r="AC559" i="2"/>
  <c r="S618" i="2"/>
  <c r="AO467" i="2"/>
  <c r="AN467" i="2"/>
  <c r="AM467" i="2"/>
  <c r="AL467" i="2"/>
  <c r="AK467" i="2"/>
  <c r="AJ467" i="2"/>
  <c r="AP467" i="2"/>
  <c r="AQ467" i="2"/>
  <c r="AI467" i="2"/>
  <c r="AK464" i="2"/>
  <c r="AJ464" i="2"/>
  <c r="AQ464" i="2"/>
  <c r="AI464" i="2"/>
  <c r="AP464" i="2"/>
  <c r="AO464" i="2"/>
  <c r="AN464" i="2"/>
  <c r="AL464" i="2"/>
  <c r="AM464" i="2"/>
  <c r="AK480" i="2"/>
  <c r="AJ480" i="2"/>
  <c r="AQ480" i="2"/>
  <c r="AI480" i="2"/>
  <c r="AP480" i="2"/>
  <c r="AO480" i="2"/>
  <c r="AN480" i="2"/>
  <c r="AL480" i="2"/>
  <c r="AM480" i="2"/>
  <c r="Y657" i="2"/>
  <c r="Y660" i="2"/>
  <c r="T653" i="2"/>
  <c r="Y659" i="2"/>
  <c r="S665" i="2"/>
  <c r="K708" i="2"/>
  <c r="X81" i="11"/>
  <c r="AB46" i="11"/>
  <c r="AB54" i="11"/>
  <c r="G697" i="2"/>
  <c r="F701" i="2"/>
  <c r="AE39" i="11"/>
  <c r="AB52" i="11"/>
  <c r="G700" i="2"/>
  <c r="L705" i="2"/>
  <c r="L695" i="2"/>
  <c r="X85" i="11"/>
  <c r="L711" i="2"/>
  <c r="AB17" i="11"/>
  <c r="K709" i="2"/>
  <c r="AB10" i="11"/>
  <c r="AB9" i="11"/>
  <c r="G696" i="2"/>
  <c r="F708" i="2"/>
  <c r="X77" i="11"/>
  <c r="K710" i="2"/>
  <c r="AF43" i="23"/>
  <c r="AB48" i="11"/>
  <c r="X72" i="11"/>
  <c r="AF69" i="23"/>
  <c r="AB62" i="11"/>
  <c r="AD30" i="11"/>
  <c r="AF42" i="23"/>
  <c r="G709" i="2"/>
  <c r="AD36" i="11"/>
  <c r="L702" i="2"/>
  <c r="AF58" i="23"/>
  <c r="K706" i="2"/>
  <c r="AD34" i="11"/>
  <c r="F709" i="2"/>
  <c r="G702" i="2"/>
  <c r="L701" i="2"/>
  <c r="X79" i="11"/>
  <c r="G710" i="2"/>
  <c r="F710" i="2"/>
  <c r="L696" i="2"/>
  <c r="K711" i="2"/>
  <c r="L706" i="2"/>
  <c r="L699" i="2"/>
  <c r="L712" i="2"/>
  <c r="F700" i="2"/>
  <c r="AF67" i="23"/>
  <c r="AB4" i="11"/>
  <c r="K702" i="2"/>
  <c r="AB60" i="11"/>
  <c r="AD32" i="11"/>
  <c r="AB13" i="11"/>
  <c r="K700" i="2"/>
  <c r="X86" i="11"/>
  <c r="AF61" i="23"/>
  <c r="AB21" i="11"/>
  <c r="K699" i="2"/>
  <c r="AE29" i="11"/>
  <c r="G703" i="2"/>
  <c r="K707" i="2"/>
  <c r="G712" i="2"/>
  <c r="AB63" i="11"/>
  <c r="K701" i="2"/>
  <c r="K704" i="2"/>
  <c r="AB2" i="11"/>
  <c r="G705" i="2"/>
  <c r="G707" i="2"/>
  <c r="AB18" i="11"/>
  <c r="AB27" i="11"/>
  <c r="AF68" i="23"/>
  <c r="F712" i="2"/>
  <c r="AB7" i="11"/>
  <c r="AB41" i="11"/>
  <c r="AB20" i="11"/>
  <c r="K693" i="2"/>
  <c r="X78" i="11"/>
  <c r="F705" i="2"/>
  <c r="AB35" i="11"/>
  <c r="X83" i="11"/>
  <c r="AB51" i="11"/>
  <c r="G704" i="2"/>
  <c r="X82" i="11"/>
  <c r="G708" i="2"/>
  <c r="AE24" i="11"/>
  <c r="AE43" i="11"/>
  <c r="L704" i="2"/>
  <c r="X84" i="11"/>
  <c r="F694" i="2"/>
  <c r="X68" i="11"/>
  <c r="AB6" i="11"/>
  <c r="AB15" i="11"/>
  <c r="AB64" i="11"/>
  <c r="G695" i="2"/>
  <c r="AB50" i="11"/>
  <c r="AB65" i="11"/>
  <c r="G699" i="2"/>
  <c r="F697" i="2"/>
  <c r="F695" i="2"/>
  <c r="AD31" i="11"/>
  <c r="X87" i="11"/>
  <c r="AB38" i="11"/>
  <c r="AB56" i="11"/>
  <c r="AD37" i="11"/>
  <c r="X80" i="11"/>
  <c r="X69" i="11"/>
  <c r="AB61" i="11"/>
  <c r="AB5" i="11"/>
  <c r="F698" i="2"/>
  <c r="AF32" i="23"/>
  <c r="K705" i="2"/>
  <c r="AB47" i="11"/>
  <c r="AF59" i="23"/>
  <c r="K703" i="2"/>
  <c r="AB12" i="11"/>
  <c r="F703" i="2"/>
  <c r="F711" i="2"/>
  <c r="X74" i="11"/>
  <c r="X70" i="11"/>
  <c r="AD26" i="11"/>
  <c r="X76" i="11"/>
  <c r="AB3" i="11"/>
  <c r="AF33" i="23"/>
  <c r="K695" i="2"/>
  <c r="F706" i="2"/>
  <c r="X75" i="11"/>
  <c r="G693" i="2"/>
  <c r="AD40" i="11"/>
  <c r="AF34" i="23"/>
  <c r="G701" i="2"/>
  <c r="F707" i="2"/>
  <c r="K712" i="2"/>
  <c r="AF35" i="23"/>
  <c r="AB49" i="11"/>
  <c r="K696" i="2"/>
  <c r="AB19" i="11"/>
  <c r="F696" i="2"/>
  <c r="AB14" i="11"/>
  <c r="AF41" i="23"/>
  <c r="G711" i="2"/>
  <c r="G706" i="2"/>
  <c r="L700" i="2"/>
  <c r="L707" i="2"/>
  <c r="AF60" i="23"/>
  <c r="X71" i="11"/>
  <c r="L708" i="2"/>
  <c r="AB55" i="11"/>
  <c r="L709" i="2"/>
  <c r="AB57" i="11"/>
  <c r="AD42" i="11"/>
  <c r="L698" i="2"/>
  <c r="AB16" i="11"/>
  <c r="AF49" i="23"/>
  <c r="AF52" i="23"/>
  <c r="AB53" i="11"/>
  <c r="AF40" i="23"/>
  <c r="AB25" i="11"/>
  <c r="AB58" i="11"/>
  <c r="AF50" i="23"/>
  <c r="AB11" i="11"/>
  <c r="F693" i="2"/>
  <c r="K697" i="2"/>
  <c r="AB8" i="11"/>
  <c r="F699" i="2"/>
  <c r="G694" i="2"/>
  <c r="AF51" i="23"/>
  <c r="X73" i="11"/>
  <c r="AE33" i="11"/>
  <c r="K698" i="2"/>
  <c r="L703" i="2"/>
  <c r="AB28" i="11"/>
  <c r="G698" i="2"/>
  <c r="F704" i="2"/>
  <c r="K694" i="2"/>
  <c r="F702" i="2"/>
  <c r="L693" i="2"/>
  <c r="L697" i="2"/>
  <c r="L694" i="2"/>
  <c r="AB59" i="11"/>
  <c r="L710" i="2"/>
  <c r="AF70" i="23"/>
  <c r="Y673" i="2" l="1"/>
  <c r="N671" i="2"/>
  <c r="Y687" i="2"/>
  <c r="N682" i="2"/>
  <c r="Y682" i="2" s="1"/>
  <c r="AJ488" i="2"/>
  <c r="AM488" i="2"/>
  <c r="AN488" i="2"/>
  <c r="AK488" i="2"/>
  <c r="AO488" i="2"/>
  <c r="AP488" i="2"/>
  <c r="AI488" i="2"/>
  <c r="AL488" i="2"/>
  <c r="AD565" i="2"/>
  <c r="AA565" i="2" s="1"/>
  <c r="AD566" i="2"/>
  <c r="AA566" i="2" s="1"/>
  <c r="AD563" i="2"/>
  <c r="AA563" i="2" s="1"/>
  <c r="AD568" i="2"/>
  <c r="AA568" i="2" s="1"/>
  <c r="N684" i="2"/>
  <c r="Y684" i="2" s="1"/>
  <c r="N676" i="2"/>
  <c r="Y676" i="2" s="1"/>
  <c r="AD560" i="2"/>
  <c r="AA560" i="2" s="1"/>
  <c r="AD559" i="2"/>
  <c r="AA559" i="2" s="1"/>
  <c r="AD574" i="2"/>
  <c r="AA574" i="2" s="1"/>
  <c r="AD557" i="2"/>
  <c r="AA557" i="2" s="1"/>
  <c r="AD567" i="2"/>
  <c r="AA567" i="2" s="1"/>
  <c r="Y685" i="2"/>
  <c r="Y677" i="2"/>
  <c r="M712" i="2"/>
  <c r="X712" i="2" s="1"/>
  <c r="M699" i="2"/>
  <c r="X699" i="2" s="1"/>
  <c r="J700" i="2"/>
  <c r="U700" i="2" s="1"/>
  <c r="R700" i="2"/>
  <c r="I700" i="2"/>
  <c r="T700" i="2" s="1"/>
  <c r="H700" i="2"/>
  <c r="M705" i="2"/>
  <c r="X705" i="2" s="1"/>
  <c r="W703" i="2"/>
  <c r="H693" i="2"/>
  <c r="S693" i="2" s="1"/>
  <c r="R693" i="2"/>
  <c r="I693" i="2"/>
  <c r="T693" i="2" s="1"/>
  <c r="J693" i="2"/>
  <c r="U693" i="2" s="1"/>
  <c r="M708" i="2"/>
  <c r="M696" i="2"/>
  <c r="N696" i="2" s="1"/>
  <c r="Y696" i="2" s="1"/>
  <c r="M701" i="2"/>
  <c r="X701" i="2" s="1"/>
  <c r="W698" i="2"/>
  <c r="W699" i="2"/>
  <c r="W697" i="2"/>
  <c r="M700" i="2"/>
  <c r="W705" i="2"/>
  <c r="W693" i="2"/>
  <c r="W708" i="2"/>
  <c r="W701" i="2"/>
  <c r="J698" i="2"/>
  <c r="U698" i="2" s="1"/>
  <c r="R698" i="2"/>
  <c r="I698" i="2"/>
  <c r="T698" i="2" s="1"/>
  <c r="H698" i="2"/>
  <c r="S698" i="2" s="1"/>
  <c r="W711" i="2"/>
  <c r="H703" i="2"/>
  <c r="R703" i="2"/>
  <c r="I703" i="2"/>
  <c r="T703" i="2" s="1"/>
  <c r="J703" i="2"/>
  <c r="J709" i="2"/>
  <c r="U709" i="2" s="1"/>
  <c r="R709" i="2"/>
  <c r="I709" i="2"/>
  <c r="H709" i="2"/>
  <c r="J708" i="2"/>
  <c r="H708" i="2"/>
  <c r="S708" i="2" s="1"/>
  <c r="R708" i="2"/>
  <c r="I708" i="2"/>
  <c r="T708" i="2" s="1"/>
  <c r="J696" i="2"/>
  <c r="R696" i="2"/>
  <c r="I696" i="2"/>
  <c r="T696" i="2" s="1"/>
  <c r="H696" i="2"/>
  <c r="W710" i="2"/>
  <c r="H699" i="2"/>
  <c r="R699" i="2"/>
  <c r="I699" i="2"/>
  <c r="J699" i="2"/>
  <c r="H697" i="2"/>
  <c r="R697" i="2"/>
  <c r="I697" i="2"/>
  <c r="T697" i="2" s="1"/>
  <c r="J697" i="2"/>
  <c r="J711" i="2"/>
  <c r="R711" i="2"/>
  <c r="I711" i="2"/>
  <c r="H711" i="2"/>
  <c r="W700" i="2"/>
  <c r="W702" i="2"/>
  <c r="J705" i="2"/>
  <c r="U705" i="2" s="1"/>
  <c r="R705" i="2"/>
  <c r="I705" i="2"/>
  <c r="T705" i="2" s="1"/>
  <c r="H705" i="2"/>
  <c r="W709" i="2"/>
  <c r="M706" i="2"/>
  <c r="X706" i="2" s="1"/>
  <c r="J707" i="2"/>
  <c r="R707" i="2"/>
  <c r="I707" i="2"/>
  <c r="T707" i="2" s="1"/>
  <c r="H707" i="2"/>
  <c r="M704" i="2"/>
  <c r="W696" i="2"/>
  <c r="H701" i="2"/>
  <c r="R701" i="2"/>
  <c r="I701" i="2"/>
  <c r="T701" i="2" s="1"/>
  <c r="J701" i="2"/>
  <c r="M697" i="2"/>
  <c r="M711" i="2"/>
  <c r="X711" i="2" s="1"/>
  <c r="J702" i="2"/>
  <c r="U702" i="2" s="1"/>
  <c r="R702" i="2"/>
  <c r="I702" i="2"/>
  <c r="H702" i="2"/>
  <c r="S702" i="2" s="1"/>
  <c r="M709" i="2"/>
  <c r="X709" i="2" s="1"/>
  <c r="J706" i="2"/>
  <c r="U706" i="2" s="1"/>
  <c r="H706" i="2"/>
  <c r="I706" i="2"/>
  <c r="T706" i="2" s="1"/>
  <c r="R706" i="2"/>
  <c r="J694" i="2"/>
  <c r="U694" i="2" s="1"/>
  <c r="R694" i="2"/>
  <c r="I694" i="2"/>
  <c r="T694" i="2" s="1"/>
  <c r="H694" i="2"/>
  <c r="W707" i="2"/>
  <c r="W695" i="2"/>
  <c r="J712" i="2"/>
  <c r="U712" i="2" s="1"/>
  <c r="H712" i="2"/>
  <c r="S712" i="2" s="1"/>
  <c r="R712" i="2"/>
  <c r="I712" i="2"/>
  <c r="T712" i="2" s="1"/>
  <c r="M710" i="2"/>
  <c r="W706" i="2"/>
  <c r="W694" i="2"/>
  <c r="M707" i="2"/>
  <c r="X707" i="2" s="1"/>
  <c r="W704" i="2"/>
  <c r="J710" i="2"/>
  <c r="H710" i="2"/>
  <c r="I710" i="2"/>
  <c r="T710" i="2" s="1"/>
  <c r="R710" i="2"/>
  <c r="M702" i="2"/>
  <c r="M694" i="2"/>
  <c r="X694" i="2" s="1"/>
  <c r="J704" i="2"/>
  <c r="R704" i="2"/>
  <c r="I704" i="2"/>
  <c r="T704" i="2" s="1"/>
  <c r="H704" i="2"/>
  <c r="M695" i="2"/>
  <c r="N695" i="2" s="1"/>
  <c r="W712" i="2"/>
  <c r="M698" i="2"/>
  <c r="X698" i="2" s="1"/>
  <c r="M703" i="2"/>
  <c r="X703" i="2" s="1"/>
  <c r="M693" i="2"/>
  <c r="X693" i="2" s="1"/>
  <c r="H695" i="2"/>
  <c r="R695" i="2"/>
  <c r="I695" i="2"/>
  <c r="J695" i="2"/>
  <c r="U695" i="2" s="1"/>
  <c r="AE543" i="2"/>
  <c r="Z543" i="2" s="1"/>
  <c r="AE549" i="2"/>
  <c r="Z549" i="2" s="1"/>
  <c r="AE545" i="2"/>
  <c r="Z545" i="2" s="1"/>
  <c r="AE542" i="2"/>
  <c r="Z542" i="2" s="1"/>
  <c r="AE537" i="2"/>
  <c r="Z537" i="2" s="1"/>
  <c r="AE536" i="2"/>
  <c r="Z536" i="2" s="1"/>
  <c r="AE532" i="2"/>
  <c r="Z532" i="2" s="1"/>
  <c r="AE538" i="2"/>
  <c r="Z538" i="2" s="1"/>
  <c r="AE534" i="2"/>
  <c r="Z534" i="2" s="1"/>
  <c r="AE539" i="2"/>
  <c r="Z539" i="2" s="1"/>
  <c r="AE535" i="2"/>
  <c r="Z535" i="2" s="1"/>
  <c r="AC578" i="2"/>
  <c r="AM503" i="2"/>
  <c r="AL503" i="2"/>
  <c r="AK503" i="2"/>
  <c r="AJ503" i="2"/>
  <c r="AP503" i="2"/>
  <c r="AO503" i="2"/>
  <c r="AN503" i="2"/>
  <c r="AI503" i="2"/>
  <c r="AQ503" i="2"/>
  <c r="AD571" i="2"/>
  <c r="AA571" i="2" s="1"/>
  <c r="V631" i="2"/>
  <c r="AC589" i="2"/>
  <c r="V639" i="2"/>
  <c r="AC597" i="2"/>
  <c r="V641" i="2"/>
  <c r="E748" i="2"/>
  <c r="P725" i="2"/>
  <c r="AD572" i="2"/>
  <c r="AA572" i="2" s="1"/>
  <c r="AE550" i="2"/>
  <c r="Z550" i="2" s="1"/>
  <c r="AB607" i="2"/>
  <c r="Q630" i="2"/>
  <c r="E752" i="2"/>
  <c r="P729" i="2"/>
  <c r="AB608" i="2"/>
  <c r="Q631" i="2"/>
  <c r="AD556" i="2"/>
  <c r="AA556" i="2" s="1"/>
  <c r="AE540" i="2"/>
  <c r="Z540" i="2" s="1"/>
  <c r="E740" i="2"/>
  <c r="P717" i="2"/>
  <c r="E750" i="2"/>
  <c r="P727" i="2"/>
  <c r="AC579" i="2"/>
  <c r="AM505" i="2"/>
  <c r="AL505" i="2"/>
  <c r="AK505" i="2"/>
  <c r="AJ505" i="2"/>
  <c r="AP505" i="2"/>
  <c r="AO505" i="2"/>
  <c r="AQ505" i="2"/>
  <c r="AI505" i="2"/>
  <c r="AN505" i="2"/>
  <c r="X681" i="2"/>
  <c r="X672" i="2"/>
  <c r="S672" i="2"/>
  <c r="U673" i="2"/>
  <c r="N686" i="2"/>
  <c r="Y686" i="2" s="1"/>
  <c r="V633" i="2"/>
  <c r="E758" i="2"/>
  <c r="P735" i="2"/>
  <c r="V638" i="2"/>
  <c r="AB617" i="2"/>
  <c r="Q640" i="2"/>
  <c r="AQ496" i="2"/>
  <c r="AI496" i="2"/>
  <c r="AP496" i="2"/>
  <c r="AO496" i="2"/>
  <c r="AK496" i="2"/>
  <c r="AN496" i="2"/>
  <c r="AM496" i="2"/>
  <c r="AJ496" i="2"/>
  <c r="AL496" i="2"/>
  <c r="V642" i="2"/>
  <c r="V637" i="2"/>
  <c r="AD561" i="2"/>
  <c r="AA561" i="2" s="1"/>
  <c r="AE541" i="2"/>
  <c r="Z541" i="2" s="1"/>
  <c r="AD562" i="2"/>
  <c r="AA562" i="2" s="1"/>
  <c r="AC584" i="2"/>
  <c r="AQ492" i="2"/>
  <c r="AI492" i="2"/>
  <c r="AP492" i="2"/>
  <c r="AO492" i="2"/>
  <c r="AK492" i="2"/>
  <c r="AN492" i="2"/>
  <c r="AM492" i="2"/>
  <c r="AJ492" i="2"/>
  <c r="AL492" i="2"/>
  <c r="V627" i="2"/>
  <c r="AE548" i="2"/>
  <c r="Z548" i="2" s="1"/>
  <c r="AC585" i="2"/>
  <c r="AB614" i="2"/>
  <c r="Q637" i="2"/>
  <c r="E741" i="2"/>
  <c r="P718" i="2"/>
  <c r="AE547" i="2"/>
  <c r="Z547" i="2" s="1"/>
  <c r="N672" i="2"/>
  <c r="Y672" i="2" s="1"/>
  <c r="S677" i="2"/>
  <c r="T679" i="2"/>
  <c r="T672" i="2"/>
  <c r="V626" i="2"/>
  <c r="AM489" i="2"/>
  <c r="AL489" i="2"/>
  <c r="AK489" i="2"/>
  <c r="AO489" i="2"/>
  <c r="AQ489" i="2"/>
  <c r="AP489" i="2"/>
  <c r="AN489" i="2"/>
  <c r="AJ489" i="2"/>
  <c r="AI489" i="2"/>
  <c r="AD555" i="2"/>
  <c r="AA555" i="2" s="1"/>
  <c r="AB605" i="2"/>
  <c r="Q628" i="2"/>
  <c r="V628" i="2"/>
  <c r="AH65" i="23"/>
  <c r="AI64" i="23" s="1"/>
  <c r="AH66" i="23"/>
  <c r="S625" i="2"/>
  <c r="AC594" i="2"/>
  <c r="AM499" i="2"/>
  <c r="AL499" i="2"/>
  <c r="AK499" i="2"/>
  <c r="AJ499" i="2"/>
  <c r="AP499" i="2"/>
  <c r="AO499" i="2"/>
  <c r="AQ499" i="2"/>
  <c r="AN499" i="2"/>
  <c r="AI499" i="2"/>
  <c r="AD573" i="2"/>
  <c r="AA573" i="2" s="1"/>
  <c r="AB618" i="2"/>
  <c r="Q641" i="2"/>
  <c r="AM495" i="2"/>
  <c r="AL495" i="2"/>
  <c r="AK495" i="2"/>
  <c r="AO495" i="2"/>
  <c r="AJ495" i="2"/>
  <c r="AI495" i="2"/>
  <c r="AQ495" i="2"/>
  <c r="AN495" i="2"/>
  <c r="AP495" i="2"/>
  <c r="V635" i="2"/>
  <c r="AB616" i="2"/>
  <c r="Q639" i="2"/>
  <c r="AC591" i="2"/>
  <c r="V636" i="2"/>
  <c r="AH527" i="2"/>
  <c r="AH525" i="2"/>
  <c r="AH523" i="2"/>
  <c r="AH521" i="2"/>
  <c r="AH519" i="2"/>
  <c r="AH517" i="2"/>
  <c r="AH515" i="2"/>
  <c r="AH513" i="2"/>
  <c r="AH511" i="2"/>
  <c r="AH509" i="2"/>
  <c r="AH528" i="2"/>
  <c r="AH520" i="2"/>
  <c r="AH512" i="2"/>
  <c r="AH526" i="2"/>
  <c r="AH518" i="2"/>
  <c r="AH510" i="2"/>
  <c r="AH524" i="2"/>
  <c r="AH516" i="2"/>
  <c r="AH522" i="2"/>
  <c r="AH514" i="2"/>
  <c r="U680" i="2"/>
  <c r="U685" i="2"/>
  <c r="S683" i="2"/>
  <c r="S641" i="2"/>
  <c r="AE533" i="2"/>
  <c r="Z533" i="2" s="1"/>
  <c r="V643" i="2"/>
  <c r="AC582" i="2"/>
  <c r="AB613" i="2"/>
  <c r="Q636" i="2"/>
  <c r="AB609" i="2"/>
  <c r="Q632" i="2"/>
  <c r="AB611" i="2"/>
  <c r="Q634" i="2"/>
  <c r="AQ498" i="2"/>
  <c r="AI498" i="2"/>
  <c r="AP498" i="2"/>
  <c r="AO498" i="2"/>
  <c r="AN498" i="2"/>
  <c r="AL498" i="2"/>
  <c r="AK498" i="2"/>
  <c r="AM498" i="2"/>
  <c r="AJ498" i="2"/>
  <c r="AB604" i="2"/>
  <c r="Q627" i="2"/>
  <c r="AC595" i="2"/>
  <c r="AC593" i="2"/>
  <c r="AI56" i="23"/>
  <c r="AJ55" i="23" s="1"/>
  <c r="AQ504" i="2"/>
  <c r="AI504" i="2"/>
  <c r="AP504" i="2"/>
  <c r="AO504" i="2"/>
  <c r="AN504" i="2"/>
  <c r="AL504" i="2"/>
  <c r="AK504" i="2"/>
  <c r="AJ504" i="2"/>
  <c r="AM504" i="2"/>
  <c r="V630" i="2"/>
  <c r="AE551" i="2"/>
  <c r="Z551" i="2" s="1"/>
  <c r="S680" i="2"/>
  <c r="S686" i="2"/>
  <c r="X685" i="2"/>
  <c r="U681" i="2"/>
  <c r="U676" i="2"/>
  <c r="N688" i="2"/>
  <c r="Y688" i="2" s="1"/>
  <c r="X674" i="2"/>
  <c r="N675" i="2"/>
  <c r="Y675" i="2" s="1"/>
  <c r="U674" i="2"/>
  <c r="N689" i="2"/>
  <c r="Y689" i="2" s="1"/>
  <c r="N680" i="2"/>
  <c r="Y680" i="2" s="1"/>
  <c r="AC590" i="2"/>
  <c r="AC586" i="2"/>
  <c r="AC588" i="2"/>
  <c r="E744" i="2"/>
  <c r="P721" i="2"/>
  <c r="AM501" i="2"/>
  <c r="AL501" i="2"/>
  <c r="AK501" i="2"/>
  <c r="AJ501" i="2"/>
  <c r="AP501" i="2"/>
  <c r="AO501" i="2"/>
  <c r="AQ501" i="2"/>
  <c r="AN501" i="2"/>
  <c r="AI501" i="2"/>
  <c r="AC581" i="2"/>
  <c r="AD569" i="2"/>
  <c r="AA569" i="2" s="1"/>
  <c r="N36" i="20"/>
  <c r="L37" i="20"/>
  <c r="AD570" i="2"/>
  <c r="AA570" i="2" s="1"/>
  <c r="P726" i="2"/>
  <c r="E749" i="2"/>
  <c r="E739" i="2"/>
  <c r="P716" i="2"/>
  <c r="U684" i="2"/>
  <c r="T686" i="2"/>
  <c r="S676" i="2"/>
  <c r="U687" i="2"/>
  <c r="S682" i="2"/>
  <c r="X673" i="2"/>
  <c r="N670" i="2"/>
  <c r="Y670" i="2" s="1"/>
  <c r="AD564" i="2"/>
  <c r="AA564" i="2" s="1"/>
  <c r="AH38" i="23"/>
  <c r="AI37" i="23" s="1"/>
  <c r="AH39" i="23"/>
  <c r="AB619" i="2"/>
  <c r="Q642" i="2"/>
  <c r="AN486" i="2"/>
  <c r="AM486" i="2"/>
  <c r="AL486" i="2"/>
  <c r="AK486" i="2"/>
  <c r="AJ486" i="2"/>
  <c r="AQ486" i="2"/>
  <c r="AI486" i="2"/>
  <c r="AO486" i="2"/>
  <c r="AP486" i="2"/>
  <c r="P722" i="2"/>
  <c r="E745" i="2"/>
  <c r="P734" i="2"/>
  <c r="E757" i="2"/>
  <c r="E746" i="2"/>
  <c r="P723" i="2"/>
  <c r="AI48" i="23"/>
  <c r="AI47" i="23"/>
  <c r="AJ46" i="23" s="1"/>
  <c r="P728" i="2"/>
  <c r="E751" i="2"/>
  <c r="AM497" i="2"/>
  <c r="AL497" i="2"/>
  <c r="AK497" i="2"/>
  <c r="AJ497" i="2"/>
  <c r="AP497" i="2"/>
  <c r="AO497" i="2"/>
  <c r="AQ497" i="2"/>
  <c r="AI497" i="2"/>
  <c r="AN497" i="2"/>
  <c r="AB615" i="2"/>
  <c r="Q638" i="2"/>
  <c r="S628" i="2"/>
  <c r="AQ490" i="2"/>
  <c r="AI490" i="2"/>
  <c r="AP490" i="2"/>
  <c r="AO490" i="2"/>
  <c r="AK490" i="2"/>
  <c r="AN490" i="2"/>
  <c r="AM490" i="2"/>
  <c r="AL490" i="2"/>
  <c r="AJ490" i="2"/>
  <c r="AJ487" i="2"/>
  <c r="AQ487" i="2"/>
  <c r="AI487" i="2"/>
  <c r="AP487" i="2"/>
  <c r="AO487" i="2"/>
  <c r="AN487" i="2"/>
  <c r="AM487" i="2"/>
  <c r="AK487" i="2"/>
  <c r="AL487" i="2"/>
  <c r="N681" i="2"/>
  <c r="Y681" i="2" s="1"/>
  <c r="Y671" i="2"/>
  <c r="X679" i="2"/>
  <c r="T676" i="2"/>
  <c r="U678" i="2"/>
  <c r="U688" i="2"/>
  <c r="X687" i="2"/>
  <c r="S638" i="2"/>
  <c r="V640" i="2"/>
  <c r="AC596" i="2"/>
  <c r="E742" i="2"/>
  <c r="P719" i="2"/>
  <c r="P724" i="2"/>
  <c r="E747" i="2"/>
  <c r="V629" i="2"/>
  <c r="AB610" i="2"/>
  <c r="Q633" i="2"/>
  <c r="AD558" i="2"/>
  <c r="AA558" i="2" s="1"/>
  <c r="E743" i="2"/>
  <c r="P720" i="2"/>
  <c r="S627" i="2"/>
  <c r="AE546" i="2"/>
  <c r="Z546" i="2" s="1"/>
  <c r="AB603" i="2"/>
  <c r="Q626" i="2"/>
  <c r="AC592" i="2"/>
  <c r="P732" i="2"/>
  <c r="E755" i="2"/>
  <c r="V624" i="2"/>
  <c r="AM491" i="2"/>
  <c r="AL491" i="2"/>
  <c r="AK491" i="2"/>
  <c r="AO491" i="2"/>
  <c r="AJ491" i="2"/>
  <c r="AI491" i="2"/>
  <c r="AQ491" i="2"/>
  <c r="AN491" i="2"/>
  <c r="AP491" i="2"/>
  <c r="AB606" i="2"/>
  <c r="Q629" i="2"/>
  <c r="S635" i="2"/>
  <c r="AQ502" i="2"/>
  <c r="AI502" i="2"/>
  <c r="AP502" i="2"/>
  <c r="AO502" i="2"/>
  <c r="AN502" i="2"/>
  <c r="AL502" i="2"/>
  <c r="AK502" i="2"/>
  <c r="AM502" i="2"/>
  <c r="AJ502" i="2"/>
  <c r="AE544" i="2"/>
  <c r="Z544" i="2" s="1"/>
  <c r="Y679" i="2"/>
  <c r="N683" i="2"/>
  <c r="Y683" i="2" s="1"/>
  <c r="N678" i="2"/>
  <c r="Y678" i="2" s="1"/>
  <c r="S678" i="2"/>
  <c r="S688" i="2"/>
  <c r="N674" i="2"/>
  <c r="Y674" i="2" s="1"/>
  <c r="E754" i="2"/>
  <c r="P731" i="2"/>
  <c r="V632" i="2"/>
  <c r="V625" i="2"/>
  <c r="AB601" i="2"/>
  <c r="Q624" i="2"/>
  <c r="AQ500" i="2"/>
  <c r="AI500" i="2"/>
  <c r="AP500" i="2"/>
  <c r="AO500" i="2"/>
  <c r="AN500" i="2"/>
  <c r="AL500" i="2"/>
  <c r="AK500" i="2"/>
  <c r="AM500" i="2"/>
  <c r="AJ500" i="2"/>
  <c r="E756" i="2"/>
  <c r="P733" i="2"/>
  <c r="AB612" i="2"/>
  <c r="Q635" i="2"/>
  <c r="AC587" i="2"/>
  <c r="AB620" i="2"/>
  <c r="Q643" i="2"/>
  <c r="V634" i="2"/>
  <c r="AC580" i="2"/>
  <c r="AI31" i="23"/>
  <c r="AI30" i="23"/>
  <c r="AJ29" i="23" s="1"/>
  <c r="AC583" i="2"/>
  <c r="P730" i="2"/>
  <c r="E753" i="2"/>
  <c r="AB602" i="2"/>
  <c r="Q625" i="2"/>
  <c r="AM493" i="2"/>
  <c r="AL493" i="2"/>
  <c r="AK493" i="2"/>
  <c r="AO493" i="2"/>
  <c r="AQ493" i="2"/>
  <c r="AP493" i="2"/>
  <c r="AN493" i="2"/>
  <c r="AJ493" i="2"/>
  <c r="AI493" i="2"/>
  <c r="AQ494" i="2"/>
  <c r="AI494" i="2"/>
  <c r="AP494" i="2"/>
  <c r="AO494" i="2"/>
  <c r="AK494" i="2"/>
  <c r="AN494" i="2"/>
  <c r="AM494" i="2"/>
  <c r="AL494" i="2"/>
  <c r="AJ494" i="2"/>
  <c r="X677" i="2"/>
  <c r="T688" i="2"/>
  <c r="AG60" i="23"/>
  <c r="K721" i="2"/>
  <c r="AC58" i="11"/>
  <c r="F730" i="2"/>
  <c r="AF33" i="11"/>
  <c r="G722" i="2"/>
  <c r="F721" i="2"/>
  <c r="AC10" i="11"/>
  <c r="F719" i="2"/>
  <c r="G729" i="2"/>
  <c r="L720" i="2"/>
  <c r="L731" i="2"/>
  <c r="AC64" i="11"/>
  <c r="L730" i="2"/>
  <c r="Y83" i="11"/>
  <c r="AH34" i="23"/>
  <c r="K728" i="2"/>
  <c r="AC47" i="11"/>
  <c r="G721" i="2"/>
  <c r="F718" i="2"/>
  <c r="AC13" i="11"/>
  <c r="F729" i="2"/>
  <c r="K723" i="2"/>
  <c r="L732" i="2"/>
  <c r="F734" i="2"/>
  <c r="AC12" i="11"/>
  <c r="AH33" i="23"/>
  <c r="Y70" i="11"/>
  <c r="G733" i="2"/>
  <c r="L735" i="2"/>
  <c r="AE37" i="11"/>
  <c r="AE34" i="11"/>
  <c r="AE40" i="11"/>
  <c r="AH49" i="23"/>
  <c r="AG58" i="23"/>
  <c r="G730" i="2"/>
  <c r="AG70" i="23"/>
  <c r="AG59" i="23"/>
  <c r="L718" i="2"/>
  <c r="L716" i="2"/>
  <c r="K731" i="2"/>
  <c r="AF39" i="11"/>
  <c r="K727" i="2"/>
  <c r="AC7" i="11"/>
  <c r="K722" i="2"/>
  <c r="K718" i="2"/>
  <c r="L733" i="2"/>
  <c r="F723" i="2"/>
  <c r="AC20" i="11"/>
  <c r="L717" i="2"/>
  <c r="AC35" i="11"/>
  <c r="L726" i="2"/>
  <c r="AC3" i="11"/>
  <c r="AC38" i="11"/>
  <c r="F726" i="2"/>
  <c r="AC8" i="11"/>
  <c r="L722" i="2"/>
  <c r="K716" i="2"/>
  <c r="L727" i="2"/>
  <c r="Y80" i="11"/>
  <c r="AC15" i="11"/>
  <c r="AC61" i="11"/>
  <c r="AC11" i="11"/>
  <c r="L728" i="2"/>
  <c r="AC9" i="11"/>
  <c r="AC50" i="11"/>
  <c r="Y69" i="11"/>
  <c r="AG41" i="23"/>
  <c r="AC17" i="11"/>
  <c r="G727" i="2"/>
  <c r="AC5" i="11"/>
  <c r="AG42" i="23"/>
  <c r="AG33" i="23"/>
  <c r="AH42" i="23"/>
  <c r="G718" i="2"/>
  <c r="AH59" i="23"/>
  <c r="K719" i="2"/>
  <c r="AC4" i="11"/>
  <c r="K729" i="2"/>
  <c r="AG43" i="23"/>
  <c r="AG40" i="23"/>
  <c r="AG68" i="23"/>
  <c r="AC59" i="11"/>
  <c r="G735" i="2"/>
  <c r="AC46" i="11"/>
  <c r="AG69" i="23"/>
  <c r="AC2" i="11"/>
  <c r="AG49" i="23"/>
  <c r="K730" i="2"/>
  <c r="L734" i="2"/>
  <c r="Y71" i="11"/>
  <c r="L719" i="2"/>
  <c r="F720" i="2"/>
  <c r="Y78" i="11"/>
  <c r="AC55" i="11"/>
  <c r="K726" i="2"/>
  <c r="AG52" i="23"/>
  <c r="AG51" i="23"/>
  <c r="F727" i="2"/>
  <c r="AG61" i="23"/>
  <c r="AC57" i="11"/>
  <c r="AC65" i="11"/>
  <c r="AC62" i="11"/>
  <c r="K733" i="2"/>
  <c r="AC48" i="11"/>
  <c r="AC19" i="11"/>
  <c r="K717" i="2"/>
  <c r="F722" i="2"/>
  <c r="F733" i="2"/>
  <c r="AC54" i="11"/>
  <c r="AH40" i="23"/>
  <c r="G732" i="2"/>
  <c r="AG35" i="23"/>
  <c r="AG32" i="23"/>
  <c r="AC51" i="11"/>
  <c r="AC21" i="11"/>
  <c r="AH51" i="23"/>
  <c r="Y81" i="11"/>
  <c r="G725" i="2"/>
  <c r="AG50" i="23"/>
  <c r="Y87" i="11"/>
  <c r="F735" i="2"/>
  <c r="K724" i="2"/>
  <c r="Y74" i="11"/>
  <c r="AH67" i="23"/>
  <c r="G720" i="2"/>
  <c r="AC49" i="11"/>
  <c r="Y85" i="11"/>
  <c r="K735" i="2"/>
  <c r="AC28" i="11"/>
  <c r="AC41" i="11"/>
  <c r="AH61" i="23"/>
  <c r="Y73" i="11"/>
  <c r="K725" i="2"/>
  <c r="AC52" i="11"/>
  <c r="Y77" i="11"/>
  <c r="AH50" i="23"/>
  <c r="AC18" i="11"/>
  <c r="AC25" i="11"/>
  <c r="AE32" i="11"/>
  <c r="AH60" i="23"/>
  <c r="G716" i="2"/>
  <c r="AE30" i="11"/>
  <c r="K732" i="2"/>
  <c r="L725" i="2"/>
  <c r="AE31" i="11"/>
  <c r="AH58" i="23"/>
  <c r="K720" i="2"/>
  <c r="AC6" i="11"/>
  <c r="AC56" i="11"/>
  <c r="AC16" i="11"/>
  <c r="L723" i="2"/>
  <c r="G724" i="2"/>
  <c r="AF43" i="11"/>
  <c r="F717" i="2"/>
  <c r="L721" i="2"/>
  <c r="G731" i="2"/>
  <c r="G723" i="2"/>
  <c r="AC60" i="11"/>
  <c r="G719" i="2"/>
  <c r="AC53" i="11"/>
  <c r="AH70" i="23"/>
  <c r="Y68" i="11"/>
  <c r="Y75" i="11"/>
  <c r="AC14" i="11"/>
  <c r="AF24" i="11"/>
  <c r="G726" i="2"/>
  <c r="L724" i="2"/>
  <c r="G717" i="2"/>
  <c r="Y82" i="11"/>
  <c r="F716" i="2"/>
  <c r="AC63" i="11"/>
  <c r="G728" i="2"/>
  <c r="AH41" i="23"/>
  <c r="AE42" i="11"/>
  <c r="F732" i="2"/>
  <c r="G734" i="2"/>
  <c r="AE36" i="11"/>
  <c r="AH32" i="23"/>
  <c r="F728" i="2"/>
  <c r="F725" i="2"/>
  <c r="Y86" i="11"/>
  <c r="F724" i="2"/>
  <c r="AH52" i="23"/>
  <c r="Y72" i="11"/>
  <c r="L729" i="2"/>
  <c r="AC27" i="11"/>
  <c r="AF29" i="11"/>
  <c r="AG67" i="23"/>
  <c r="AE26" i="11"/>
  <c r="AH68" i="23"/>
  <c r="AG34" i="23"/>
  <c r="AH35" i="23"/>
  <c r="Y76" i="11"/>
  <c r="F731" i="2"/>
  <c r="Y84" i="11"/>
  <c r="Y79" i="11"/>
  <c r="AH43" i="23"/>
  <c r="AH69" i="23"/>
  <c r="K734" i="2"/>
  <c r="N701" i="2" l="1"/>
  <c r="Y701" i="2" s="1"/>
  <c r="N705" i="2"/>
  <c r="N712" i="2"/>
  <c r="Y712" i="2" s="1"/>
  <c r="N707" i="2"/>
  <c r="X704" i="2"/>
  <c r="AD585" i="2"/>
  <c r="AA585" i="2" s="1"/>
  <c r="N698" i="2"/>
  <c r="Y698" i="2" s="1"/>
  <c r="AD584" i="2"/>
  <c r="AA584" i="2" s="1"/>
  <c r="U701" i="2"/>
  <c r="N693" i="2"/>
  <c r="Y693" i="2" s="1"/>
  <c r="S703" i="2"/>
  <c r="AD587" i="2"/>
  <c r="AA587" i="2" s="1"/>
  <c r="AD583" i="2"/>
  <c r="AA583" i="2" s="1"/>
  <c r="AD582" i="2"/>
  <c r="AA582" i="2" s="1"/>
  <c r="U699" i="2"/>
  <c r="X696" i="2"/>
  <c r="AD586" i="2"/>
  <c r="AA586" i="2" s="1"/>
  <c r="N699" i="2"/>
  <c r="Y699" i="2" s="1"/>
  <c r="AD589" i="2"/>
  <c r="AA589" i="2" s="1"/>
  <c r="W734" i="2"/>
  <c r="W718" i="2"/>
  <c r="M718" i="2"/>
  <c r="N718" i="2" s="1"/>
  <c r="W717" i="2"/>
  <c r="M725" i="2"/>
  <c r="N725" i="2" s="1"/>
  <c r="J730" i="2"/>
  <c r="R730" i="2"/>
  <c r="I730" i="2"/>
  <c r="T730" i="2" s="1"/>
  <c r="H730" i="2"/>
  <c r="W724" i="2"/>
  <c r="W733" i="2"/>
  <c r="W720" i="2"/>
  <c r="M724" i="2"/>
  <c r="X724" i="2" s="1"/>
  <c r="J719" i="2"/>
  <c r="R719" i="2"/>
  <c r="I719" i="2"/>
  <c r="T719" i="2" s="1"/>
  <c r="H719" i="2"/>
  <c r="W726" i="2"/>
  <c r="W721" i="2"/>
  <c r="W729" i="2"/>
  <c r="J725" i="2"/>
  <c r="U725" i="2" s="1"/>
  <c r="R725" i="2"/>
  <c r="I725" i="2"/>
  <c r="H725" i="2"/>
  <c r="S725" i="2" s="1"/>
  <c r="M730" i="2"/>
  <c r="X730" i="2" s="1"/>
  <c r="M733" i="2"/>
  <c r="N733" i="2" s="1"/>
  <c r="W731" i="2"/>
  <c r="J728" i="2"/>
  <c r="U728" i="2" s="1"/>
  <c r="R728" i="2"/>
  <c r="I728" i="2"/>
  <c r="T728" i="2" s="1"/>
  <c r="H728" i="2"/>
  <c r="M723" i="2"/>
  <c r="N723" i="2" s="1"/>
  <c r="J734" i="2"/>
  <c r="R734" i="2"/>
  <c r="I734" i="2"/>
  <c r="H734" i="2"/>
  <c r="J716" i="2"/>
  <c r="U716" i="2" s="1"/>
  <c r="R716" i="2"/>
  <c r="I716" i="2"/>
  <c r="T716" i="2" s="1"/>
  <c r="H716" i="2"/>
  <c r="S716" i="2" s="1"/>
  <c r="J726" i="2"/>
  <c r="R726" i="2"/>
  <c r="I726" i="2"/>
  <c r="T726" i="2" s="1"/>
  <c r="H726" i="2"/>
  <c r="M735" i="2"/>
  <c r="X735" i="2" s="1"/>
  <c r="J722" i="2"/>
  <c r="R722" i="2"/>
  <c r="I722" i="2"/>
  <c r="H722" i="2"/>
  <c r="W730" i="2"/>
  <c r="M728" i="2"/>
  <c r="X728" i="2" s="1"/>
  <c r="W728" i="2"/>
  <c r="W723" i="2"/>
  <c r="M716" i="2"/>
  <c r="X716" i="2" s="1"/>
  <c r="W735" i="2"/>
  <c r="M727" i="2"/>
  <c r="J717" i="2"/>
  <c r="U717" i="2" s="1"/>
  <c r="R717" i="2"/>
  <c r="I717" i="2"/>
  <c r="T717" i="2" s="1"/>
  <c r="H717" i="2"/>
  <c r="J733" i="2"/>
  <c r="R733" i="2"/>
  <c r="I733" i="2"/>
  <c r="T733" i="2" s="1"/>
  <c r="H733" i="2"/>
  <c r="J723" i="2"/>
  <c r="U723" i="2" s="1"/>
  <c r="R723" i="2"/>
  <c r="I723" i="2"/>
  <c r="T723" i="2" s="1"/>
  <c r="H723" i="2"/>
  <c r="M734" i="2"/>
  <c r="X734" i="2" s="1"/>
  <c r="M726" i="2"/>
  <c r="X726" i="2" s="1"/>
  <c r="W732" i="2"/>
  <c r="J731" i="2"/>
  <c r="R731" i="2"/>
  <c r="I731" i="2"/>
  <c r="T731" i="2" s="1"/>
  <c r="H731" i="2"/>
  <c r="S731" i="2" s="1"/>
  <c r="M732" i="2"/>
  <c r="X732" i="2" s="1"/>
  <c r="J720" i="2"/>
  <c r="R720" i="2"/>
  <c r="I720" i="2"/>
  <c r="T720" i="2" s="1"/>
  <c r="H720" i="2"/>
  <c r="W719" i="2"/>
  <c r="W716" i="2"/>
  <c r="M717" i="2"/>
  <c r="X717" i="2" s="1"/>
  <c r="J729" i="2"/>
  <c r="U729" i="2" s="1"/>
  <c r="R729" i="2"/>
  <c r="I729" i="2"/>
  <c r="T729" i="2" s="1"/>
  <c r="H729" i="2"/>
  <c r="W725" i="2"/>
  <c r="J724" i="2"/>
  <c r="R724" i="2"/>
  <c r="I724" i="2"/>
  <c r="T724" i="2" s="1"/>
  <c r="H724" i="2"/>
  <c r="M731" i="2"/>
  <c r="N731" i="2" s="1"/>
  <c r="J732" i="2"/>
  <c r="U732" i="2" s="1"/>
  <c r="R732" i="2"/>
  <c r="I732" i="2"/>
  <c r="H732" i="2"/>
  <c r="M720" i="2"/>
  <c r="N720" i="2" s="1"/>
  <c r="W722" i="2"/>
  <c r="J721" i="2"/>
  <c r="U721" i="2" s="1"/>
  <c r="R721" i="2"/>
  <c r="I721" i="2"/>
  <c r="T721" i="2" s="1"/>
  <c r="H721" i="2"/>
  <c r="S721" i="2" s="1"/>
  <c r="J735" i="2"/>
  <c r="U735" i="2" s="1"/>
  <c r="R735" i="2"/>
  <c r="I735" i="2"/>
  <c r="T735" i="2" s="1"/>
  <c r="H735" i="2"/>
  <c r="S735" i="2" s="1"/>
  <c r="W727" i="2"/>
  <c r="M719" i="2"/>
  <c r="M722" i="2"/>
  <c r="X722" i="2" s="1"/>
  <c r="M721" i="2"/>
  <c r="X721" i="2" s="1"/>
  <c r="J718" i="2"/>
  <c r="U718" i="2" s="1"/>
  <c r="R718" i="2"/>
  <c r="I718" i="2"/>
  <c r="H718" i="2"/>
  <c r="J727" i="2"/>
  <c r="R727" i="2"/>
  <c r="I727" i="2"/>
  <c r="T727" i="2" s="1"/>
  <c r="H727" i="2"/>
  <c r="M729" i="2"/>
  <c r="X729" i="2" s="1"/>
  <c r="AE555" i="2"/>
  <c r="Z555" i="2" s="1"/>
  <c r="AE574" i="2"/>
  <c r="Z574" i="2" s="1"/>
  <c r="AE557" i="2"/>
  <c r="Z557" i="2" s="1"/>
  <c r="AE565" i="2"/>
  <c r="Z565" i="2" s="1"/>
  <c r="AE568" i="2"/>
  <c r="Z568" i="2" s="1"/>
  <c r="AE559" i="2"/>
  <c r="Z559" i="2" s="1"/>
  <c r="AE569" i="2"/>
  <c r="Z569" i="2" s="1"/>
  <c r="AE562" i="2"/>
  <c r="Z562" i="2" s="1"/>
  <c r="AE556" i="2"/>
  <c r="Z556" i="2" s="1"/>
  <c r="AE572" i="2"/>
  <c r="Z572" i="2" s="1"/>
  <c r="AE571" i="2"/>
  <c r="Z571" i="2" s="1"/>
  <c r="AH551" i="2"/>
  <c r="AH549" i="2"/>
  <c r="AH547" i="2"/>
  <c r="AH545" i="2"/>
  <c r="AH543" i="2"/>
  <c r="AH541" i="2"/>
  <c r="AH539" i="2"/>
  <c r="AH537" i="2"/>
  <c r="AH535" i="2"/>
  <c r="AH533" i="2"/>
  <c r="AH550" i="2"/>
  <c r="AH542" i="2"/>
  <c r="AH534" i="2"/>
  <c r="AH548" i="2"/>
  <c r="AH540" i="2"/>
  <c r="AH532" i="2"/>
  <c r="AH546" i="2"/>
  <c r="AH538" i="2"/>
  <c r="AH544" i="2"/>
  <c r="AH536" i="2"/>
  <c r="AE561" i="2"/>
  <c r="Z561" i="2" s="1"/>
  <c r="AE573" i="2"/>
  <c r="Z573" i="2" s="1"/>
  <c r="AC603" i="2"/>
  <c r="V656" i="2"/>
  <c r="AL514" i="2"/>
  <c r="AK514" i="2"/>
  <c r="AJ514" i="2"/>
  <c r="AQ514" i="2"/>
  <c r="AI514" i="2"/>
  <c r="AO514" i="2"/>
  <c r="AN514" i="2"/>
  <c r="AP514" i="2"/>
  <c r="AM514" i="2"/>
  <c r="AD591" i="2"/>
  <c r="AA591" i="2" s="1"/>
  <c r="AC606" i="2"/>
  <c r="P755" i="2"/>
  <c r="E778" i="2"/>
  <c r="S661" i="2"/>
  <c r="AB638" i="2"/>
  <c r="Q661" i="2"/>
  <c r="AB625" i="2"/>
  <c r="Q648" i="2"/>
  <c r="V657" i="2"/>
  <c r="AC601" i="2"/>
  <c r="E777" i="2"/>
  <c r="P754" i="2"/>
  <c r="AB626" i="2"/>
  <c r="Q649" i="2"/>
  <c r="AE563" i="2"/>
  <c r="Z563" i="2" s="1"/>
  <c r="AC615" i="2"/>
  <c r="AJ48" i="23"/>
  <c r="AJ47" i="23"/>
  <c r="AK46" i="23" s="1"/>
  <c r="AI38" i="23"/>
  <c r="AJ37" i="23" s="1"/>
  <c r="AD593" i="2"/>
  <c r="AA593" i="2" s="1"/>
  <c r="AB634" i="2"/>
  <c r="Q657" i="2"/>
  <c r="AL526" i="2"/>
  <c r="AK526" i="2"/>
  <c r="AJ526" i="2"/>
  <c r="AQ526" i="2"/>
  <c r="AI526" i="2"/>
  <c r="AO526" i="2"/>
  <c r="AN526" i="2"/>
  <c r="AP526" i="2"/>
  <c r="AM526" i="2"/>
  <c r="AP517" i="2"/>
  <c r="AO517" i="2"/>
  <c r="AN517" i="2"/>
  <c r="AM517" i="2"/>
  <c r="AK517" i="2"/>
  <c r="AJ517" i="2"/>
  <c r="AQ517" i="2"/>
  <c r="AL517" i="2"/>
  <c r="AI517" i="2"/>
  <c r="AC618" i="2"/>
  <c r="AI66" i="23"/>
  <c r="AI65" i="23"/>
  <c r="AJ64" i="23" s="1"/>
  <c r="AB640" i="2"/>
  <c r="Q663" i="2"/>
  <c r="E781" i="2"/>
  <c r="P758" i="2"/>
  <c r="U710" i="2"/>
  <c r="X697" i="2"/>
  <c r="U708" i="2"/>
  <c r="N697" i="2"/>
  <c r="Y697" i="2" s="1"/>
  <c r="X700" i="2"/>
  <c r="AC611" i="2"/>
  <c r="AC617" i="2"/>
  <c r="AC620" i="2"/>
  <c r="P743" i="2"/>
  <c r="E766" i="2"/>
  <c r="AP521" i="2"/>
  <c r="AO521" i="2"/>
  <c r="AN521" i="2"/>
  <c r="AM521" i="2"/>
  <c r="AK521" i="2"/>
  <c r="AJ521" i="2"/>
  <c r="AQ521" i="2"/>
  <c r="AI521" i="2"/>
  <c r="AL521" i="2"/>
  <c r="E775" i="2"/>
  <c r="P752" i="2"/>
  <c r="S711" i="2"/>
  <c r="AJ31" i="23"/>
  <c r="AJ30" i="23"/>
  <c r="AK29" i="23" s="1"/>
  <c r="AB629" i="2"/>
  <c r="Q652" i="2"/>
  <c r="P747" i="2"/>
  <c r="E770" i="2"/>
  <c r="E767" i="2"/>
  <c r="P744" i="2"/>
  <c r="AD590" i="2"/>
  <c r="AA590" i="2" s="1"/>
  <c r="AC609" i="2"/>
  <c r="AL522" i="2"/>
  <c r="AK522" i="2"/>
  <c r="AJ522" i="2"/>
  <c r="AQ522" i="2"/>
  <c r="AI522" i="2"/>
  <c r="AO522" i="2"/>
  <c r="AN522" i="2"/>
  <c r="AP522" i="2"/>
  <c r="AM522" i="2"/>
  <c r="AL528" i="2"/>
  <c r="AK528" i="2"/>
  <c r="AJ528" i="2"/>
  <c r="AQ528" i="2"/>
  <c r="AI528" i="2"/>
  <c r="AO528" i="2"/>
  <c r="AN528" i="2"/>
  <c r="AM528" i="2"/>
  <c r="AP528" i="2"/>
  <c r="AP523" i="2"/>
  <c r="AO523" i="2"/>
  <c r="AN523" i="2"/>
  <c r="AM523" i="2"/>
  <c r="AK523" i="2"/>
  <c r="AJ523" i="2"/>
  <c r="AQ523" i="2"/>
  <c r="AL523" i="2"/>
  <c r="AI523" i="2"/>
  <c r="AB639" i="2"/>
  <c r="Q662" i="2"/>
  <c r="AC605" i="2"/>
  <c r="AB631" i="2"/>
  <c r="Q654" i="2"/>
  <c r="AB630" i="2"/>
  <c r="Q653" i="2"/>
  <c r="X702" i="2"/>
  <c r="Y695" i="2"/>
  <c r="N709" i="2"/>
  <c r="Y709" i="2" s="1"/>
  <c r="T702" i="2"/>
  <c r="T711" i="2"/>
  <c r="T699" i="2"/>
  <c r="S709" i="2"/>
  <c r="N711" i="2"/>
  <c r="Y711" i="2" s="1"/>
  <c r="X708" i="2"/>
  <c r="AB643" i="2"/>
  <c r="Q666" i="2"/>
  <c r="V651" i="2"/>
  <c r="AE558" i="2"/>
  <c r="Z558" i="2" s="1"/>
  <c r="V662" i="2"/>
  <c r="AD596" i="2"/>
  <c r="AA596" i="2" s="1"/>
  <c r="E780" i="2"/>
  <c r="P757" i="2"/>
  <c r="P749" i="2"/>
  <c r="E772" i="2"/>
  <c r="AJ56" i="23"/>
  <c r="AK55" i="23" s="1"/>
  <c r="AD595" i="2"/>
  <c r="AA595" i="2" s="1"/>
  <c r="AB636" i="2"/>
  <c r="Q659" i="2"/>
  <c r="AL516" i="2"/>
  <c r="AK516" i="2"/>
  <c r="AJ516" i="2"/>
  <c r="AQ516" i="2"/>
  <c r="AI516" i="2"/>
  <c r="AO516" i="2"/>
  <c r="AN516" i="2"/>
  <c r="AP516" i="2"/>
  <c r="AM516" i="2"/>
  <c r="AP509" i="2"/>
  <c r="AO509" i="2"/>
  <c r="AN509" i="2"/>
  <c r="AM509" i="2"/>
  <c r="AK509" i="2"/>
  <c r="AJ509" i="2"/>
  <c r="AQ509" i="2"/>
  <c r="AL509" i="2"/>
  <c r="AI509" i="2"/>
  <c r="AP525" i="2"/>
  <c r="AO525" i="2"/>
  <c r="AN525" i="2"/>
  <c r="AM525" i="2"/>
  <c r="AK525" i="2"/>
  <c r="AJ525" i="2"/>
  <c r="AQ525" i="2"/>
  <c r="AL525" i="2"/>
  <c r="AI525" i="2"/>
  <c r="AC616" i="2"/>
  <c r="AD594" i="2"/>
  <c r="AA594" i="2" s="1"/>
  <c r="P741" i="2"/>
  <c r="E764" i="2"/>
  <c r="V650" i="2"/>
  <c r="AC608" i="2"/>
  <c r="AC607" i="2"/>
  <c r="U704" i="2"/>
  <c r="N702" i="2"/>
  <c r="Y702" i="2" s="1"/>
  <c r="S705" i="2"/>
  <c r="U696" i="2"/>
  <c r="T709" i="2"/>
  <c r="Y705" i="2"/>
  <c r="S700" i="2"/>
  <c r="AC602" i="2"/>
  <c r="V648" i="2"/>
  <c r="AE564" i="2"/>
  <c r="Z564" i="2" s="1"/>
  <c r="AE560" i="2"/>
  <c r="Z560" i="2" s="1"/>
  <c r="AP519" i="2"/>
  <c r="AO519" i="2"/>
  <c r="AN519" i="2"/>
  <c r="AM519" i="2"/>
  <c r="AK519" i="2"/>
  <c r="AJ519" i="2"/>
  <c r="AL519" i="2"/>
  <c r="AI519" i="2"/>
  <c r="AQ519" i="2"/>
  <c r="E773" i="2"/>
  <c r="P750" i="2"/>
  <c r="V655" i="2"/>
  <c r="S658" i="2"/>
  <c r="E765" i="2"/>
  <c r="P742" i="2"/>
  <c r="V666" i="2"/>
  <c r="AB628" i="2"/>
  <c r="Q651" i="2"/>
  <c r="N706" i="2"/>
  <c r="Y706" i="2" s="1"/>
  <c r="S650" i="2"/>
  <c r="AB633" i="2"/>
  <c r="Q656" i="2"/>
  <c r="E779" i="2"/>
  <c r="P756" i="2"/>
  <c r="AC610" i="2"/>
  <c r="AB642" i="2"/>
  <c r="Q665" i="2"/>
  <c r="AD588" i="2"/>
  <c r="AA588" i="2" s="1"/>
  <c r="AI57" i="23"/>
  <c r="AB627" i="2"/>
  <c r="Q650" i="2"/>
  <c r="AC613" i="2"/>
  <c r="S664" i="2"/>
  <c r="AL524" i="2"/>
  <c r="AK524" i="2"/>
  <c r="AJ524" i="2"/>
  <c r="AQ524" i="2"/>
  <c r="AI524" i="2"/>
  <c r="AO524" i="2"/>
  <c r="AN524" i="2"/>
  <c r="AP524" i="2"/>
  <c r="AM524" i="2"/>
  <c r="AP511" i="2"/>
  <c r="AO511" i="2"/>
  <c r="AN511" i="2"/>
  <c r="AM511" i="2"/>
  <c r="AK511" i="2"/>
  <c r="AJ511" i="2"/>
  <c r="AL511" i="2"/>
  <c r="AI511" i="2"/>
  <c r="AQ511" i="2"/>
  <c r="AP527" i="2"/>
  <c r="AO527" i="2"/>
  <c r="AN527" i="2"/>
  <c r="AM527" i="2"/>
  <c r="AK527" i="2"/>
  <c r="AJ527" i="2"/>
  <c r="AL527" i="2"/>
  <c r="AI527" i="2"/>
  <c r="AQ527" i="2"/>
  <c r="V658" i="2"/>
  <c r="AB637" i="2"/>
  <c r="Q660" i="2"/>
  <c r="V660" i="2"/>
  <c r="E771" i="2"/>
  <c r="P748" i="2"/>
  <c r="T695" i="2"/>
  <c r="N704" i="2"/>
  <c r="Y704" i="2" s="1"/>
  <c r="S701" i="2"/>
  <c r="U711" i="2"/>
  <c r="S699" i="2"/>
  <c r="N700" i="2"/>
  <c r="Y700" i="2" s="1"/>
  <c r="N703" i="2"/>
  <c r="Y703" i="2" s="1"/>
  <c r="AL512" i="2"/>
  <c r="AK512" i="2"/>
  <c r="AJ512" i="2"/>
  <c r="AQ512" i="2"/>
  <c r="AI512" i="2"/>
  <c r="AO512" i="2"/>
  <c r="AN512" i="2"/>
  <c r="AM512" i="2"/>
  <c r="AP512" i="2"/>
  <c r="AD579" i="2"/>
  <c r="AA579" i="2" s="1"/>
  <c r="V647" i="2"/>
  <c r="P745" i="2"/>
  <c r="E768" i="2"/>
  <c r="V653" i="2"/>
  <c r="AB632" i="2"/>
  <c r="Q655" i="2"/>
  <c r="P753" i="2"/>
  <c r="E776" i="2"/>
  <c r="AB635" i="2"/>
  <c r="Q658" i="2"/>
  <c r="AD592" i="2"/>
  <c r="AA592" i="2" s="1"/>
  <c r="V652" i="2"/>
  <c r="V663" i="2"/>
  <c r="S651" i="2"/>
  <c r="E774" i="2"/>
  <c r="P751" i="2"/>
  <c r="AC619" i="2"/>
  <c r="AE570" i="2"/>
  <c r="Z570" i="2" s="1"/>
  <c r="AC604" i="2"/>
  <c r="AE566" i="2"/>
  <c r="Z566" i="2" s="1"/>
  <c r="AL510" i="2"/>
  <c r="AK510" i="2"/>
  <c r="AJ510" i="2"/>
  <c r="AQ510" i="2"/>
  <c r="AI510" i="2"/>
  <c r="AO510" i="2"/>
  <c r="AN510" i="2"/>
  <c r="AP510" i="2"/>
  <c r="AM510" i="2"/>
  <c r="AP513" i="2"/>
  <c r="AO513" i="2"/>
  <c r="AN513" i="2"/>
  <c r="AM513" i="2"/>
  <c r="AK513" i="2"/>
  <c r="AJ513" i="2"/>
  <c r="AQ513" i="2"/>
  <c r="AI513" i="2"/>
  <c r="AL513" i="2"/>
  <c r="AE567" i="2"/>
  <c r="Z567" i="2" s="1"/>
  <c r="S648" i="2"/>
  <c r="V649" i="2"/>
  <c r="AC614" i="2"/>
  <c r="V665" i="2"/>
  <c r="V664" i="2"/>
  <c r="V654" i="2"/>
  <c r="Y707" i="2"/>
  <c r="X710" i="2"/>
  <c r="S706" i="2"/>
  <c r="U707" i="2"/>
  <c r="U697" i="2"/>
  <c r="AD597" i="2"/>
  <c r="AA597" i="2" s="1"/>
  <c r="AD581" i="2"/>
  <c r="AA581" i="2" s="1"/>
  <c r="AL520" i="2"/>
  <c r="AK520" i="2"/>
  <c r="AJ520" i="2"/>
  <c r="AQ520" i="2"/>
  <c r="AI520" i="2"/>
  <c r="AO520" i="2"/>
  <c r="AN520" i="2"/>
  <c r="AM520" i="2"/>
  <c r="AP520" i="2"/>
  <c r="V661" i="2"/>
  <c r="AD578" i="2"/>
  <c r="AA578" i="2" s="1"/>
  <c r="AD580" i="2"/>
  <c r="AA580" i="2" s="1"/>
  <c r="AC612" i="2"/>
  <c r="AB624" i="2"/>
  <c r="Q647" i="2"/>
  <c r="E769" i="2"/>
  <c r="P746" i="2"/>
  <c r="P739" i="2"/>
  <c r="E762" i="2"/>
  <c r="N37" i="20"/>
  <c r="L38" i="20"/>
  <c r="AL518" i="2"/>
  <c r="AK518" i="2"/>
  <c r="AJ518" i="2"/>
  <c r="AQ518" i="2"/>
  <c r="AI518" i="2"/>
  <c r="AO518" i="2"/>
  <c r="AN518" i="2"/>
  <c r="AP518" i="2"/>
  <c r="AM518" i="2"/>
  <c r="AP515" i="2"/>
  <c r="AO515" i="2"/>
  <c r="AN515" i="2"/>
  <c r="AM515" i="2"/>
  <c r="AK515" i="2"/>
  <c r="AJ515" i="2"/>
  <c r="AQ515" i="2"/>
  <c r="AL515" i="2"/>
  <c r="AI515" i="2"/>
  <c r="V659" i="2"/>
  <c r="AB641" i="2"/>
  <c r="Q664" i="2"/>
  <c r="E763" i="2"/>
  <c r="P740" i="2"/>
  <c r="S695" i="2"/>
  <c r="X695" i="2"/>
  <c r="N710" i="2"/>
  <c r="Y710" i="2" s="1"/>
  <c r="N694" i="2"/>
  <c r="Y694" i="2" s="1"/>
  <c r="U703" i="2"/>
  <c r="N708" i="2"/>
  <c r="Y708" i="2" s="1"/>
  <c r="AF26" i="11"/>
  <c r="AD2" i="11"/>
  <c r="G755" i="2"/>
  <c r="F748" i="2"/>
  <c r="G740" i="2"/>
  <c r="AI34" i="23"/>
  <c r="AG24" i="11"/>
  <c r="K754" i="2"/>
  <c r="AD3" i="11"/>
  <c r="AG33" i="11"/>
  <c r="K747" i="2"/>
  <c r="F754" i="2"/>
  <c r="AD11" i="11"/>
  <c r="F758" i="2"/>
  <c r="G758" i="2"/>
  <c r="G751" i="2"/>
  <c r="AD41" i="11"/>
  <c r="Z85" i="11"/>
  <c r="AI67" i="23"/>
  <c r="K748" i="2"/>
  <c r="AI51" i="23"/>
  <c r="L756" i="2"/>
  <c r="L746" i="2"/>
  <c r="AD28" i="11"/>
  <c r="AD13" i="11"/>
  <c r="L742" i="2"/>
  <c r="AF34" i="11"/>
  <c r="Z73" i="11"/>
  <c r="F751" i="2"/>
  <c r="AF32" i="11"/>
  <c r="AI58" i="23"/>
  <c r="G752" i="2"/>
  <c r="L740" i="2"/>
  <c r="K749" i="2"/>
  <c r="K756" i="2"/>
  <c r="AF37" i="11"/>
  <c r="AD59" i="11"/>
  <c r="G744" i="2"/>
  <c r="Z77" i="11"/>
  <c r="L741" i="2"/>
  <c r="G749" i="2"/>
  <c r="Z87" i="11"/>
  <c r="AD35" i="11"/>
  <c r="K752" i="2"/>
  <c r="L750" i="2"/>
  <c r="L743" i="2"/>
  <c r="L753" i="2"/>
  <c r="Z80" i="11"/>
  <c r="K743" i="2"/>
  <c r="AI50" i="23"/>
  <c r="AG39" i="11"/>
  <c r="F752" i="2"/>
  <c r="AD19" i="11"/>
  <c r="AD55" i="11"/>
  <c r="AI68" i="23"/>
  <c r="AD25" i="11"/>
  <c r="AD57" i="11"/>
  <c r="K750" i="2"/>
  <c r="AI49" i="23"/>
  <c r="AD64" i="11"/>
  <c r="K744" i="2"/>
  <c r="L745" i="2"/>
  <c r="K757" i="2"/>
  <c r="Z68" i="11"/>
  <c r="F750" i="2"/>
  <c r="K758" i="2"/>
  <c r="AI52" i="23"/>
  <c r="L739" i="2"/>
  <c r="AI35" i="23"/>
  <c r="AD6" i="11"/>
  <c r="AI33" i="23"/>
  <c r="K753" i="2"/>
  <c r="AD14" i="11"/>
  <c r="Z76" i="11"/>
  <c r="Z78" i="11"/>
  <c r="F744" i="2"/>
  <c r="F741" i="2"/>
  <c r="F747" i="2"/>
  <c r="L752" i="2"/>
  <c r="AD27" i="11"/>
  <c r="AD54" i="11"/>
  <c r="AD18" i="11"/>
  <c r="G753" i="2"/>
  <c r="K751" i="2"/>
  <c r="AD62" i="11"/>
  <c r="G743" i="2"/>
  <c r="AD53" i="11"/>
  <c r="K745" i="2"/>
  <c r="AD20" i="11"/>
  <c r="AG29" i="11"/>
  <c r="AD52" i="11"/>
  <c r="G746" i="2"/>
  <c r="F753" i="2"/>
  <c r="L758" i="2"/>
  <c r="G754" i="2"/>
  <c r="AD58" i="11"/>
  <c r="F740" i="2"/>
  <c r="Z75" i="11"/>
  <c r="G745" i="2"/>
  <c r="L751" i="2"/>
  <c r="AD56" i="11"/>
  <c r="L749" i="2"/>
  <c r="AF36" i="11"/>
  <c r="G757" i="2"/>
  <c r="F739" i="2"/>
  <c r="AD12" i="11"/>
  <c r="AI70" i="23"/>
  <c r="AD7" i="11"/>
  <c r="AD38" i="11"/>
  <c r="AF31" i="11"/>
  <c r="Z82" i="11"/>
  <c r="F742" i="2"/>
  <c r="Z72" i="11"/>
  <c r="G739" i="2"/>
  <c r="AD65" i="11"/>
  <c r="AF42" i="11"/>
  <c r="L747" i="2"/>
  <c r="AD63" i="11"/>
  <c r="F755" i="2"/>
  <c r="AD60" i="11"/>
  <c r="AD49" i="11"/>
  <c r="G748" i="2"/>
  <c r="AD17" i="11"/>
  <c r="F743" i="2"/>
  <c r="AD51" i="11"/>
  <c r="K740" i="2"/>
  <c r="G756" i="2"/>
  <c r="L754" i="2"/>
  <c r="K739" i="2"/>
  <c r="L755" i="2"/>
  <c r="AI32" i="23"/>
  <c r="AD9" i="11"/>
  <c r="AD47" i="11"/>
  <c r="AD5" i="11"/>
  <c r="AI59" i="23"/>
  <c r="AG43" i="11"/>
  <c r="Z69" i="11"/>
  <c r="L748" i="2"/>
  <c r="AD15" i="11"/>
  <c r="G742" i="2"/>
  <c r="AD16" i="11"/>
  <c r="Z71" i="11"/>
  <c r="L757" i="2"/>
  <c r="Z86" i="11"/>
  <c r="K742" i="2"/>
  <c r="AF30" i="11"/>
  <c r="Z70" i="11"/>
  <c r="K746" i="2"/>
  <c r="AD8" i="11"/>
  <c r="AD21" i="11"/>
  <c r="AI69" i="23"/>
  <c r="AD10" i="11"/>
  <c r="AD50" i="11"/>
  <c r="G747" i="2"/>
  <c r="L744" i="2"/>
  <c r="AD46" i="11"/>
  <c r="K755" i="2"/>
  <c r="G750" i="2"/>
  <c r="AD48" i="11"/>
  <c r="Z81" i="11"/>
  <c r="Z79" i="11"/>
  <c r="AI61" i="23"/>
  <c r="G741" i="2"/>
  <c r="AD4" i="11"/>
  <c r="F745" i="2"/>
  <c r="Z74" i="11"/>
  <c r="F757" i="2"/>
  <c r="F749" i="2"/>
  <c r="Z84" i="11"/>
  <c r="F746" i="2"/>
  <c r="AI60" i="23"/>
  <c r="AF40" i="11"/>
  <c r="AD61" i="11"/>
  <c r="K741" i="2"/>
  <c r="Z83" i="11"/>
  <c r="F756" i="2"/>
  <c r="X719" i="2" l="1"/>
  <c r="X727" i="2"/>
  <c r="U722" i="2"/>
  <c r="N728" i="2"/>
  <c r="Y728" i="2" s="1"/>
  <c r="N730" i="2"/>
  <c r="U724" i="2"/>
  <c r="N727" i="2"/>
  <c r="Y727" i="2" s="1"/>
  <c r="N716" i="2"/>
  <c r="Y716" i="2" s="1"/>
  <c r="AD611" i="2"/>
  <c r="AA611" i="2" s="1"/>
  <c r="Y731" i="2"/>
  <c r="AD602" i="2"/>
  <c r="AA602" i="2" s="1"/>
  <c r="AD608" i="2"/>
  <c r="AA608" i="2" s="1"/>
  <c r="AD618" i="2"/>
  <c r="AA618" i="2" s="1"/>
  <c r="AD606" i="2"/>
  <c r="AA606" i="2" s="1"/>
  <c r="N735" i="2"/>
  <c r="Y735" i="2" s="1"/>
  <c r="AD619" i="2"/>
  <c r="AA619" i="2" s="1"/>
  <c r="AD615" i="2"/>
  <c r="AA615" i="2" s="1"/>
  <c r="AD607" i="2"/>
  <c r="AA607" i="2" s="1"/>
  <c r="S726" i="2"/>
  <c r="AD612" i="2"/>
  <c r="AA612" i="2" s="1"/>
  <c r="AD614" i="2"/>
  <c r="AA614" i="2" s="1"/>
  <c r="AD610" i="2"/>
  <c r="AA610" i="2" s="1"/>
  <c r="AD616" i="2"/>
  <c r="AA616" i="2" s="1"/>
  <c r="W746" i="2"/>
  <c r="M739" i="2"/>
  <c r="X739" i="2" s="1"/>
  <c r="M741" i="2"/>
  <c r="N741" i="2" s="1"/>
  <c r="M749" i="2"/>
  <c r="X749" i="2" s="1"/>
  <c r="R757" i="2"/>
  <c r="I757" i="2"/>
  <c r="H757" i="2"/>
  <c r="J757" i="2"/>
  <c r="W744" i="2"/>
  <c r="W754" i="2"/>
  <c r="M740" i="2"/>
  <c r="X740" i="2" s="1"/>
  <c r="W739" i="2"/>
  <c r="M751" i="2"/>
  <c r="X751" i="2" s="1"/>
  <c r="J742" i="2"/>
  <c r="R742" i="2"/>
  <c r="I742" i="2"/>
  <c r="T742" i="2" s="1"/>
  <c r="H742" i="2"/>
  <c r="J750" i="2"/>
  <c r="R750" i="2"/>
  <c r="I750" i="2"/>
  <c r="T750" i="2" s="1"/>
  <c r="H750" i="2"/>
  <c r="W741" i="2"/>
  <c r="W749" i="2"/>
  <c r="W757" i="2"/>
  <c r="J744" i="2"/>
  <c r="U744" i="2" s="1"/>
  <c r="R744" i="2"/>
  <c r="I744" i="2"/>
  <c r="T744" i="2" s="1"/>
  <c r="H744" i="2"/>
  <c r="S744" i="2" s="1"/>
  <c r="M747" i="2"/>
  <c r="X747" i="2" s="1"/>
  <c r="W743" i="2"/>
  <c r="M758" i="2"/>
  <c r="X758" i="2" s="1"/>
  <c r="W751" i="2"/>
  <c r="R745" i="2"/>
  <c r="I745" i="2"/>
  <c r="H745" i="2"/>
  <c r="J745" i="2"/>
  <c r="R749" i="2"/>
  <c r="I749" i="2"/>
  <c r="T749" i="2" s="1"/>
  <c r="H749" i="2"/>
  <c r="J749" i="2"/>
  <c r="M743" i="2"/>
  <c r="N743" i="2" s="1"/>
  <c r="W758" i="2"/>
  <c r="W745" i="2"/>
  <c r="W748" i="2"/>
  <c r="M742" i="2"/>
  <c r="X742" i="2" s="1"/>
  <c r="W750" i="2"/>
  <c r="M744" i="2"/>
  <c r="X744" i="2" s="1"/>
  <c r="J752" i="2"/>
  <c r="U752" i="2" s="1"/>
  <c r="R752" i="2"/>
  <c r="I752" i="2"/>
  <c r="T752" i="2" s="1"/>
  <c r="H752" i="2"/>
  <c r="J740" i="2"/>
  <c r="U740" i="2" s="1"/>
  <c r="R740" i="2"/>
  <c r="I740" i="2"/>
  <c r="T740" i="2" s="1"/>
  <c r="H740" i="2"/>
  <c r="W740" i="2"/>
  <c r="J746" i="2"/>
  <c r="U746" i="2" s="1"/>
  <c r="R746" i="2"/>
  <c r="I746" i="2"/>
  <c r="T746" i="2" s="1"/>
  <c r="H746" i="2"/>
  <c r="R751" i="2"/>
  <c r="I751" i="2"/>
  <c r="T751" i="2" s="1"/>
  <c r="H751" i="2"/>
  <c r="J751" i="2"/>
  <c r="U751" i="2" s="1"/>
  <c r="M748" i="2"/>
  <c r="J756" i="2"/>
  <c r="R756" i="2"/>
  <c r="I756" i="2"/>
  <c r="T756" i="2" s="1"/>
  <c r="H756" i="2"/>
  <c r="W742" i="2"/>
  <c r="M750" i="2"/>
  <c r="W752" i="2"/>
  <c r="R743" i="2"/>
  <c r="I743" i="2"/>
  <c r="T743" i="2" s="1"/>
  <c r="H743" i="2"/>
  <c r="J743" i="2"/>
  <c r="M753" i="2"/>
  <c r="X753" i="2" s="1"/>
  <c r="M745" i="2"/>
  <c r="X745" i="2" s="1"/>
  <c r="J748" i="2"/>
  <c r="U748" i="2" s="1"/>
  <c r="R748" i="2"/>
  <c r="I748" i="2"/>
  <c r="H748" i="2"/>
  <c r="S748" i="2" s="1"/>
  <c r="M756" i="2"/>
  <c r="N756" i="2" s="1"/>
  <c r="M752" i="2"/>
  <c r="X752" i="2" s="1"/>
  <c r="M754" i="2"/>
  <c r="N754" i="2" s="1"/>
  <c r="R755" i="2"/>
  <c r="I755" i="2"/>
  <c r="H755" i="2"/>
  <c r="J755" i="2"/>
  <c r="U755" i="2" s="1"/>
  <c r="R753" i="2"/>
  <c r="I753" i="2"/>
  <c r="T753" i="2" s="1"/>
  <c r="H753" i="2"/>
  <c r="J753" i="2"/>
  <c r="M757" i="2"/>
  <c r="X757" i="2" s="1"/>
  <c r="W747" i="2"/>
  <c r="M755" i="2"/>
  <c r="X755" i="2" s="1"/>
  <c r="M746" i="2"/>
  <c r="N746" i="2" s="1"/>
  <c r="R739" i="2"/>
  <c r="I739" i="2"/>
  <c r="T739" i="2" s="1"/>
  <c r="H739" i="2"/>
  <c r="S739" i="2" s="1"/>
  <c r="J739" i="2"/>
  <c r="U739" i="2" s="1"/>
  <c r="W753" i="2"/>
  <c r="W756" i="2"/>
  <c r="R741" i="2"/>
  <c r="I741" i="2"/>
  <c r="H741" i="2"/>
  <c r="J741" i="2"/>
  <c r="U741" i="2" s="1"/>
  <c r="R747" i="2"/>
  <c r="I747" i="2"/>
  <c r="T747" i="2" s="1"/>
  <c r="H747" i="2"/>
  <c r="J747" i="2"/>
  <c r="U747" i="2" s="1"/>
  <c r="J758" i="2"/>
  <c r="U758" i="2" s="1"/>
  <c r="R758" i="2"/>
  <c r="I758" i="2"/>
  <c r="T758" i="2" s="1"/>
  <c r="H758" i="2"/>
  <c r="S758" i="2" s="1"/>
  <c r="J754" i="2"/>
  <c r="R754" i="2"/>
  <c r="I754" i="2"/>
  <c r="T754" i="2" s="1"/>
  <c r="H754" i="2"/>
  <c r="S754" i="2" s="1"/>
  <c r="W755" i="2"/>
  <c r="AE578" i="2"/>
  <c r="Z578" i="2" s="1"/>
  <c r="AE584" i="2"/>
  <c r="Z584" i="2" s="1"/>
  <c r="AE586" i="2"/>
  <c r="Z586" i="2" s="1"/>
  <c r="AE582" i="2"/>
  <c r="Z582" i="2" s="1"/>
  <c r="AE583" i="2"/>
  <c r="Z583" i="2" s="1"/>
  <c r="AE593" i="2"/>
  <c r="Z593" i="2" s="1"/>
  <c r="AE596" i="2"/>
  <c r="Z596" i="2" s="1"/>
  <c r="AE588" i="2"/>
  <c r="Z588" i="2" s="1"/>
  <c r="AE581" i="2"/>
  <c r="Z581" i="2" s="1"/>
  <c r="AH574" i="2"/>
  <c r="AH572" i="2"/>
  <c r="AH570" i="2"/>
  <c r="AH568" i="2"/>
  <c r="AH566" i="2"/>
  <c r="AH564" i="2"/>
  <c r="AH562" i="2"/>
  <c r="AH573" i="2"/>
  <c r="AH571" i="2"/>
  <c r="AH569" i="2"/>
  <c r="AH567" i="2"/>
  <c r="AH565" i="2"/>
  <c r="AH563" i="2"/>
  <c r="AH561" i="2"/>
  <c r="AH560" i="2"/>
  <c r="AH558" i="2"/>
  <c r="AH556" i="2"/>
  <c r="AH559" i="2"/>
  <c r="AH557" i="2"/>
  <c r="AH555" i="2"/>
  <c r="AE594" i="2"/>
  <c r="Z594" i="2" s="1"/>
  <c r="AE590" i="2"/>
  <c r="Z590" i="2" s="1"/>
  <c r="AE591" i="2"/>
  <c r="Z591" i="2" s="1"/>
  <c r="AB664" i="2"/>
  <c r="Q687" i="2"/>
  <c r="AC641" i="2"/>
  <c r="V686" i="2"/>
  <c r="AC632" i="2"/>
  <c r="V670" i="2"/>
  <c r="V683" i="2"/>
  <c r="AC642" i="2"/>
  <c r="V689" i="2"/>
  <c r="V678" i="2"/>
  <c r="AB653" i="2"/>
  <c r="Q676" i="2"/>
  <c r="AC639" i="2"/>
  <c r="AJ65" i="23"/>
  <c r="AK64" i="23" s="1"/>
  <c r="AC634" i="2"/>
  <c r="AC625" i="2"/>
  <c r="P778" i="2"/>
  <c r="E801" i="2"/>
  <c r="V679" i="2"/>
  <c r="AO540" i="2"/>
  <c r="AN540" i="2"/>
  <c r="AM540" i="2"/>
  <c r="AL540" i="2"/>
  <c r="AJ540" i="2"/>
  <c r="AQ540" i="2"/>
  <c r="AI540" i="2"/>
  <c r="AP540" i="2"/>
  <c r="AK540" i="2"/>
  <c r="AK539" i="2"/>
  <c r="AJ539" i="2"/>
  <c r="AQ539" i="2"/>
  <c r="AI539" i="2"/>
  <c r="AP539" i="2"/>
  <c r="AN539" i="2"/>
  <c r="AM539" i="2"/>
  <c r="AO539" i="2"/>
  <c r="AL539" i="2"/>
  <c r="S722" i="2"/>
  <c r="S728" i="2"/>
  <c r="N734" i="2"/>
  <c r="Y734" i="2" s="1"/>
  <c r="V672" i="2"/>
  <c r="V675" i="2"/>
  <c r="E799" i="2"/>
  <c r="P776" i="2"/>
  <c r="V676" i="2"/>
  <c r="AE579" i="2"/>
  <c r="Z579" i="2" s="1"/>
  <c r="AB660" i="2"/>
  <c r="Q683" i="2"/>
  <c r="AD613" i="2"/>
  <c r="AA613" i="2" s="1"/>
  <c r="P779" i="2"/>
  <c r="E802" i="2"/>
  <c r="V674" i="2"/>
  <c r="AC630" i="2"/>
  <c r="AD620" i="2"/>
  <c r="AA620" i="2" s="1"/>
  <c r="AB661" i="2"/>
  <c r="Q684" i="2"/>
  <c r="AO548" i="2"/>
  <c r="AN548" i="2"/>
  <c r="AM548" i="2"/>
  <c r="AL548" i="2"/>
  <c r="AJ548" i="2"/>
  <c r="AQ548" i="2"/>
  <c r="AI548" i="2"/>
  <c r="AP548" i="2"/>
  <c r="AK548" i="2"/>
  <c r="AK541" i="2"/>
  <c r="AJ541" i="2"/>
  <c r="AQ541" i="2"/>
  <c r="AI541" i="2"/>
  <c r="AP541" i="2"/>
  <c r="AN541" i="2"/>
  <c r="AM541" i="2"/>
  <c r="AO541" i="2"/>
  <c r="AL541" i="2"/>
  <c r="U727" i="2"/>
  <c r="T722" i="2"/>
  <c r="V682" i="2"/>
  <c r="E792" i="2"/>
  <c r="P769" i="2"/>
  <c r="V684" i="2"/>
  <c r="E785" i="2"/>
  <c r="P762" i="2"/>
  <c r="AB647" i="2"/>
  <c r="Q670" i="2"/>
  <c r="S671" i="2"/>
  <c r="AE592" i="2"/>
  <c r="Z592" i="2" s="1"/>
  <c r="AC637" i="2"/>
  <c r="AB656" i="2"/>
  <c r="Q679" i="2"/>
  <c r="E787" i="2"/>
  <c r="P764" i="2"/>
  <c r="AB666" i="2"/>
  <c r="Q689" i="2"/>
  <c r="AB654" i="2"/>
  <c r="Q677" i="2"/>
  <c r="E793" i="2"/>
  <c r="P770" i="2"/>
  <c r="AI39" i="23"/>
  <c r="P777" i="2"/>
  <c r="E800" i="2"/>
  <c r="AC638" i="2"/>
  <c r="AD603" i="2"/>
  <c r="AA603" i="2" s="1"/>
  <c r="AO534" i="2"/>
  <c r="AN534" i="2"/>
  <c r="AM534" i="2"/>
  <c r="AL534" i="2"/>
  <c r="AJ534" i="2"/>
  <c r="AQ534" i="2"/>
  <c r="AI534" i="2"/>
  <c r="AK534" i="2"/>
  <c r="AP534" i="2"/>
  <c r="AK543" i="2"/>
  <c r="AJ543" i="2"/>
  <c r="AQ543" i="2"/>
  <c r="AI543" i="2"/>
  <c r="AP543" i="2"/>
  <c r="AN543" i="2"/>
  <c r="AM543" i="2"/>
  <c r="AL543" i="2"/>
  <c r="AO543" i="2"/>
  <c r="S718" i="2"/>
  <c r="X731" i="2"/>
  <c r="N721" i="2"/>
  <c r="Y721" i="2" s="1"/>
  <c r="S734" i="2"/>
  <c r="Y718" i="2"/>
  <c r="X718" i="2"/>
  <c r="AC624" i="2"/>
  <c r="V677" i="2"/>
  <c r="AD604" i="2"/>
  <c r="AA604" i="2" s="1"/>
  <c r="AB658" i="2"/>
  <c r="Q681" i="2"/>
  <c r="V681" i="2"/>
  <c r="AB650" i="2"/>
  <c r="Q673" i="2"/>
  <c r="AC633" i="2"/>
  <c r="AB659" i="2"/>
  <c r="Q682" i="2"/>
  <c r="P780" i="2"/>
  <c r="E803" i="2"/>
  <c r="AC643" i="2"/>
  <c r="AC631" i="2"/>
  <c r="AJ38" i="23"/>
  <c r="AK37" i="23" s="1"/>
  <c r="AB649" i="2"/>
  <c r="Q672" i="2"/>
  <c r="S684" i="2"/>
  <c r="AO536" i="2"/>
  <c r="AN536" i="2"/>
  <c r="AM536" i="2"/>
  <c r="AL536" i="2"/>
  <c r="AJ536" i="2"/>
  <c r="AQ536" i="2"/>
  <c r="AI536" i="2"/>
  <c r="AP536" i="2"/>
  <c r="AK536" i="2"/>
  <c r="AO542" i="2"/>
  <c r="AN542" i="2"/>
  <c r="AM542" i="2"/>
  <c r="AL542" i="2"/>
  <c r="AJ542" i="2"/>
  <c r="AQ542" i="2"/>
  <c r="AI542" i="2"/>
  <c r="AK542" i="2"/>
  <c r="AP542" i="2"/>
  <c r="AK545" i="2"/>
  <c r="AJ545" i="2"/>
  <c r="AQ545" i="2"/>
  <c r="AI545" i="2"/>
  <c r="AP545" i="2"/>
  <c r="AN545" i="2"/>
  <c r="AM545" i="2"/>
  <c r="AO545" i="2"/>
  <c r="AL545" i="2"/>
  <c r="T718" i="2"/>
  <c r="N719" i="2"/>
  <c r="Y719" i="2" s="1"/>
  <c r="S729" i="2"/>
  <c r="T734" i="2"/>
  <c r="L39" i="20"/>
  <c r="N38" i="20"/>
  <c r="AE597" i="2"/>
  <c r="Z597" i="2" s="1"/>
  <c r="V687" i="2"/>
  <c r="AC635" i="2"/>
  <c r="AC627" i="2"/>
  <c r="S673" i="2"/>
  <c r="V671" i="2"/>
  <c r="AC636" i="2"/>
  <c r="E795" i="2"/>
  <c r="P772" i="2"/>
  <c r="AB652" i="2"/>
  <c r="Q675" i="2"/>
  <c r="AD617" i="2"/>
  <c r="AA617" i="2" s="1"/>
  <c r="P781" i="2"/>
  <c r="E804" i="2"/>
  <c r="AK48" i="23"/>
  <c r="AK47" i="23"/>
  <c r="AL46" i="23" s="1"/>
  <c r="AC626" i="2"/>
  <c r="AD601" i="2"/>
  <c r="AA601" i="2" s="1"/>
  <c r="AO544" i="2"/>
  <c r="AN544" i="2"/>
  <c r="AM544" i="2"/>
  <c r="AL544" i="2"/>
  <c r="AJ544" i="2"/>
  <c r="AQ544" i="2"/>
  <c r="AI544" i="2"/>
  <c r="AP544" i="2"/>
  <c r="AK544" i="2"/>
  <c r="AO550" i="2"/>
  <c r="AN550" i="2"/>
  <c r="AM550" i="2"/>
  <c r="AL550" i="2"/>
  <c r="AJ550" i="2"/>
  <c r="AQ550" i="2"/>
  <c r="AI550" i="2"/>
  <c r="AK550" i="2"/>
  <c r="AP550" i="2"/>
  <c r="AK547" i="2"/>
  <c r="AJ547" i="2"/>
  <c r="AQ547" i="2"/>
  <c r="AI547" i="2"/>
  <c r="AP547" i="2"/>
  <c r="AN547" i="2"/>
  <c r="AM547" i="2"/>
  <c r="AO547" i="2"/>
  <c r="AL547" i="2"/>
  <c r="Y720" i="2"/>
  <c r="X720" i="2"/>
  <c r="S724" i="2"/>
  <c r="U731" i="2"/>
  <c r="N732" i="2"/>
  <c r="Y732" i="2" s="1"/>
  <c r="Y733" i="2"/>
  <c r="V688" i="2"/>
  <c r="V673" i="2"/>
  <c r="AE595" i="2"/>
  <c r="Z595" i="2" s="1"/>
  <c r="V685" i="2"/>
  <c r="AD605" i="2"/>
  <c r="AA605" i="2" s="1"/>
  <c r="AD609" i="2"/>
  <c r="AA609" i="2" s="1"/>
  <c r="P767" i="2"/>
  <c r="E790" i="2"/>
  <c r="AC629" i="2"/>
  <c r="E789" i="2"/>
  <c r="P766" i="2"/>
  <c r="AB663" i="2"/>
  <c r="Q686" i="2"/>
  <c r="AO538" i="2"/>
  <c r="AN538" i="2"/>
  <c r="AM538" i="2"/>
  <c r="AL538" i="2"/>
  <c r="AJ538" i="2"/>
  <c r="AQ538" i="2"/>
  <c r="AI538" i="2"/>
  <c r="AP538" i="2"/>
  <c r="AK538" i="2"/>
  <c r="AK533" i="2"/>
  <c r="AJ533" i="2"/>
  <c r="AQ533" i="2"/>
  <c r="AI533" i="2"/>
  <c r="AP533" i="2"/>
  <c r="AN533" i="2"/>
  <c r="AM533" i="2"/>
  <c r="AO533" i="2"/>
  <c r="AL533" i="2"/>
  <c r="AK549" i="2"/>
  <c r="AJ549" i="2"/>
  <c r="AQ549" i="2"/>
  <c r="AI549" i="2"/>
  <c r="AP549" i="2"/>
  <c r="AN549" i="2"/>
  <c r="AM549" i="2"/>
  <c r="AO549" i="2"/>
  <c r="AL549" i="2"/>
  <c r="Y730" i="2"/>
  <c r="U733" i="2"/>
  <c r="Y725" i="2"/>
  <c r="U726" i="2"/>
  <c r="U734" i="2"/>
  <c r="U719" i="2"/>
  <c r="E797" i="2"/>
  <c r="P774" i="2"/>
  <c r="E791" i="2"/>
  <c r="P768" i="2"/>
  <c r="AB651" i="2"/>
  <c r="Q674" i="2"/>
  <c r="E788" i="2"/>
  <c r="P765" i="2"/>
  <c r="E796" i="2"/>
  <c r="P773" i="2"/>
  <c r="AK56" i="23"/>
  <c r="AL55" i="23" s="1"/>
  <c r="AE587" i="2"/>
  <c r="Z587" i="2" s="1"/>
  <c r="AC640" i="2"/>
  <c r="V680" i="2"/>
  <c r="AO546" i="2"/>
  <c r="AN546" i="2"/>
  <c r="AM546" i="2"/>
  <c r="AL546" i="2"/>
  <c r="AJ546" i="2"/>
  <c r="AQ546" i="2"/>
  <c r="AI546" i="2"/>
  <c r="AP546" i="2"/>
  <c r="AK546" i="2"/>
  <c r="AK535" i="2"/>
  <c r="AJ535" i="2"/>
  <c r="AQ535" i="2"/>
  <c r="AI535" i="2"/>
  <c r="AP535" i="2"/>
  <c r="AN535" i="2"/>
  <c r="AM535" i="2"/>
  <c r="AL535" i="2"/>
  <c r="AO535" i="2"/>
  <c r="AK551" i="2"/>
  <c r="AJ551" i="2"/>
  <c r="AQ551" i="2"/>
  <c r="AI551" i="2"/>
  <c r="AP551" i="2"/>
  <c r="AN551" i="2"/>
  <c r="AM551" i="2"/>
  <c r="AL551" i="2"/>
  <c r="AO551" i="2"/>
  <c r="S732" i="2"/>
  <c r="U720" i="2"/>
  <c r="S723" i="2"/>
  <c r="N726" i="2"/>
  <c r="Y726" i="2" s="1"/>
  <c r="X723" i="2"/>
  <c r="T725" i="2"/>
  <c r="N722" i="2"/>
  <c r="Y722" i="2" s="1"/>
  <c r="U730" i="2"/>
  <c r="N724" i="2"/>
  <c r="Y724" i="2" s="1"/>
  <c r="E786" i="2"/>
  <c r="P763" i="2"/>
  <c r="AE580" i="2"/>
  <c r="Z580" i="2" s="1"/>
  <c r="S674" i="2"/>
  <c r="AB655" i="2"/>
  <c r="Q678" i="2"/>
  <c r="E794" i="2"/>
  <c r="P771" i="2"/>
  <c r="S687" i="2"/>
  <c r="AB665" i="2"/>
  <c r="Q688" i="2"/>
  <c r="AC628" i="2"/>
  <c r="S681" i="2"/>
  <c r="AJ57" i="23"/>
  <c r="AE589" i="2"/>
  <c r="Z589" i="2" s="1"/>
  <c r="AB662" i="2"/>
  <c r="Q685" i="2"/>
  <c r="AK31" i="23"/>
  <c r="AK30" i="23"/>
  <c r="AL29" i="23" s="1"/>
  <c r="P775" i="2"/>
  <c r="E798" i="2"/>
  <c r="AE585" i="2"/>
  <c r="Z585" i="2" s="1"/>
  <c r="AB657" i="2"/>
  <c r="Q680" i="2"/>
  <c r="AB648" i="2"/>
  <c r="Q671" i="2"/>
  <c r="AO532" i="2"/>
  <c r="AN532" i="2"/>
  <c r="AM532" i="2"/>
  <c r="AL532" i="2"/>
  <c r="AJ532" i="2"/>
  <c r="AQ532" i="2"/>
  <c r="AI532" i="2"/>
  <c r="AP532" i="2"/>
  <c r="AK532" i="2"/>
  <c r="AK537" i="2"/>
  <c r="AJ537" i="2"/>
  <c r="AQ537" i="2"/>
  <c r="AI537" i="2"/>
  <c r="AP537" i="2"/>
  <c r="AN537" i="2"/>
  <c r="AM537" i="2"/>
  <c r="AO537" i="2"/>
  <c r="AL537" i="2"/>
  <c r="N729" i="2"/>
  <c r="Y729" i="2" s="1"/>
  <c r="T732" i="2"/>
  <c r="Y723" i="2"/>
  <c r="N717" i="2"/>
  <c r="Y717" i="2" s="1"/>
  <c r="X733" i="2"/>
  <c r="X725" i="2"/>
  <c r="G763" i="2"/>
  <c r="L765" i="2"/>
  <c r="L776" i="2"/>
  <c r="AA76" i="11"/>
  <c r="L774" i="2"/>
  <c r="AE56" i="11"/>
  <c r="L773" i="2"/>
  <c r="AA73" i="11"/>
  <c r="F770" i="2"/>
  <c r="G762" i="2"/>
  <c r="AE7" i="11"/>
  <c r="AJ51" i="23"/>
  <c r="AI40" i="23"/>
  <c r="AJ59" i="23"/>
  <c r="AE27" i="11"/>
  <c r="F775" i="2"/>
  <c r="L778" i="2"/>
  <c r="K772" i="2"/>
  <c r="L770" i="2"/>
  <c r="G768" i="2"/>
  <c r="G770" i="2"/>
  <c r="AA81" i="11"/>
  <c r="AA68" i="11"/>
  <c r="AA75" i="11"/>
  <c r="AA71" i="11"/>
  <c r="L775" i="2"/>
  <c r="AJ52" i="23"/>
  <c r="K771" i="2"/>
  <c r="G767" i="2"/>
  <c r="F773" i="2"/>
  <c r="G774" i="2"/>
  <c r="L769" i="2"/>
  <c r="AE17" i="11"/>
  <c r="AA85" i="11"/>
  <c r="AG42" i="11"/>
  <c r="AE18" i="11"/>
  <c r="AE52" i="11"/>
  <c r="AA84" i="11"/>
  <c r="F772" i="2"/>
  <c r="AE51" i="11"/>
  <c r="F776" i="2"/>
  <c r="K762" i="2"/>
  <c r="AE13" i="11"/>
  <c r="G773" i="2"/>
  <c r="AH24" i="11"/>
  <c r="AE46" i="11"/>
  <c r="K768" i="2"/>
  <c r="G780" i="2"/>
  <c r="G765" i="2"/>
  <c r="L764" i="2"/>
  <c r="G778" i="2"/>
  <c r="AA70" i="11"/>
  <c r="AE48" i="11"/>
  <c r="AJ33" i="23"/>
  <c r="F781" i="2"/>
  <c r="G766" i="2"/>
  <c r="AJ34" i="23"/>
  <c r="K777" i="2"/>
  <c r="L771" i="2"/>
  <c r="AE63" i="11"/>
  <c r="AE57" i="11"/>
  <c r="AJ60" i="23"/>
  <c r="F779" i="2"/>
  <c r="F766" i="2"/>
  <c r="AE8" i="11"/>
  <c r="AE21" i="11"/>
  <c r="F763" i="2"/>
  <c r="K769" i="2"/>
  <c r="AI42" i="23"/>
  <c r="AA83" i="11"/>
  <c r="AA82" i="11"/>
  <c r="AE28" i="11"/>
  <c r="K776" i="2"/>
  <c r="AE59" i="11"/>
  <c r="K765" i="2"/>
  <c r="AA87" i="11"/>
  <c r="AE35" i="11"/>
  <c r="K775" i="2"/>
  <c r="K774" i="2"/>
  <c r="AI41" i="23"/>
  <c r="AG34" i="11"/>
  <c r="AJ58" i="23"/>
  <c r="AE55" i="11"/>
  <c r="AG30" i="11"/>
  <c r="AE50" i="11"/>
  <c r="AE64" i="11"/>
  <c r="AE10" i="11"/>
  <c r="AA69" i="11"/>
  <c r="G779" i="2"/>
  <c r="AE16" i="11"/>
  <c r="AG31" i="11"/>
  <c r="K778" i="2"/>
  <c r="K764" i="2"/>
  <c r="AE53" i="11"/>
  <c r="K763" i="2"/>
  <c r="K779" i="2"/>
  <c r="AG37" i="11"/>
  <c r="L777" i="2"/>
  <c r="K780" i="2"/>
  <c r="G771" i="2"/>
  <c r="F762" i="2"/>
  <c r="AJ50" i="23"/>
  <c r="AH39" i="11"/>
  <c r="AA78" i="11"/>
  <c r="G769" i="2"/>
  <c r="AE14" i="11"/>
  <c r="L763" i="2"/>
  <c r="F764" i="2"/>
  <c r="G772" i="2"/>
  <c r="L780" i="2"/>
  <c r="K773" i="2"/>
  <c r="AE61" i="11"/>
  <c r="G764" i="2"/>
  <c r="F768" i="2"/>
  <c r="AE6" i="11"/>
  <c r="F780" i="2"/>
  <c r="AE49" i="11"/>
  <c r="AJ35" i="23"/>
  <c r="AE9" i="11"/>
  <c r="AE2" i="11"/>
  <c r="G775" i="2"/>
  <c r="F765" i="2"/>
  <c r="AE41" i="11"/>
  <c r="L772" i="2"/>
  <c r="L767" i="2"/>
  <c r="AA79" i="11"/>
  <c r="AH29" i="11"/>
  <c r="AJ61" i="23"/>
  <c r="L766" i="2"/>
  <c r="AE58" i="11"/>
  <c r="AE54" i="11"/>
  <c r="AE19" i="11"/>
  <c r="AE20" i="11"/>
  <c r="AH43" i="11"/>
  <c r="K770" i="2"/>
  <c r="G776" i="2"/>
  <c r="AE4" i="11"/>
  <c r="K767" i="2"/>
  <c r="AE11" i="11"/>
  <c r="AA86" i="11"/>
  <c r="K781" i="2"/>
  <c r="AJ32" i="23"/>
  <c r="L768" i="2"/>
  <c r="F771" i="2"/>
  <c r="AE60" i="11"/>
  <c r="AE12" i="11"/>
  <c r="L762" i="2"/>
  <c r="F774" i="2"/>
  <c r="AH33" i="11"/>
  <c r="AE38" i="11"/>
  <c r="AJ49" i="23"/>
  <c r="L781" i="2"/>
  <c r="F777" i="2"/>
  <c r="AE3" i="11"/>
  <c r="AE5" i="11"/>
  <c r="AG26" i="11"/>
  <c r="F767" i="2"/>
  <c r="K766" i="2"/>
  <c r="F769" i="2"/>
  <c r="L779" i="2"/>
  <c r="AA77" i="11"/>
  <c r="AE65" i="11"/>
  <c r="AE15" i="11"/>
  <c r="AG40" i="11"/>
  <c r="AE62" i="11"/>
  <c r="AG32" i="11"/>
  <c r="F778" i="2"/>
  <c r="AA72" i="11"/>
  <c r="G777" i="2"/>
  <c r="AA74" i="11"/>
  <c r="AE47" i="11"/>
  <c r="AE25" i="11"/>
  <c r="AI43" i="23"/>
  <c r="AA80" i="11"/>
  <c r="AG36" i="11"/>
  <c r="G781" i="2"/>
  <c r="X750" i="2" l="1"/>
  <c r="U745" i="2"/>
  <c r="N749" i="2"/>
  <c r="S749" i="2"/>
  <c r="Y754" i="2"/>
  <c r="N739" i="2"/>
  <c r="Y739" i="2" s="1"/>
  <c r="N740" i="2"/>
  <c r="Y740" i="2" s="1"/>
  <c r="N751" i="2"/>
  <c r="Y751" i="2" s="1"/>
  <c r="N747" i="2"/>
  <c r="Y747" i="2" s="1"/>
  <c r="AD628" i="2"/>
  <c r="AA628" i="2" s="1"/>
  <c r="AD626" i="2"/>
  <c r="AA626" i="2" s="1"/>
  <c r="AD641" i="2"/>
  <c r="AA641" i="2" s="1"/>
  <c r="N742" i="2"/>
  <c r="Y742" i="2" s="1"/>
  <c r="AD638" i="2"/>
  <c r="AA638" i="2" s="1"/>
  <c r="AD627" i="2"/>
  <c r="AA627" i="2" s="1"/>
  <c r="AD633" i="2"/>
  <c r="AA633" i="2" s="1"/>
  <c r="AD634" i="2"/>
  <c r="AA634" i="2" s="1"/>
  <c r="AD643" i="2"/>
  <c r="AA643" i="2" s="1"/>
  <c r="AD640" i="2"/>
  <c r="AA640" i="2" s="1"/>
  <c r="AD629" i="2"/>
  <c r="AA629" i="2" s="1"/>
  <c r="AD635" i="2"/>
  <c r="AA635" i="2" s="1"/>
  <c r="AD637" i="2"/>
  <c r="AA637" i="2" s="1"/>
  <c r="Y743" i="2"/>
  <c r="W765" i="2"/>
  <c r="M768" i="2"/>
  <c r="X768" i="2" s="1"/>
  <c r="W767" i="2"/>
  <c r="M780" i="2"/>
  <c r="X780" i="2" s="1"/>
  <c r="H762" i="2"/>
  <c r="S762" i="2" s="1"/>
  <c r="R762" i="2"/>
  <c r="I762" i="2"/>
  <c r="T762" i="2" s="1"/>
  <c r="J762" i="2"/>
  <c r="U762" i="2" s="1"/>
  <c r="H775" i="2"/>
  <c r="J775" i="2"/>
  <c r="U775" i="2" s="1"/>
  <c r="I775" i="2"/>
  <c r="T775" i="2" s="1"/>
  <c r="R775" i="2"/>
  <c r="W773" i="2"/>
  <c r="J773" i="2"/>
  <c r="I773" i="2"/>
  <c r="T773" i="2" s="1"/>
  <c r="R773" i="2"/>
  <c r="H773" i="2"/>
  <c r="M781" i="2"/>
  <c r="X781" i="2" s="1"/>
  <c r="M779" i="2"/>
  <c r="N779" i="2" s="1"/>
  <c r="M771" i="2"/>
  <c r="H772" i="2"/>
  <c r="S772" i="2" s="1"/>
  <c r="R772" i="2"/>
  <c r="I772" i="2"/>
  <c r="T772" i="2" s="1"/>
  <c r="J772" i="2"/>
  <c r="M770" i="2"/>
  <c r="X770" i="2" s="1"/>
  <c r="W776" i="2"/>
  <c r="W778" i="2"/>
  <c r="W771" i="2"/>
  <c r="W774" i="2"/>
  <c r="W781" i="2"/>
  <c r="M772" i="2"/>
  <c r="X772" i="2" s="1"/>
  <c r="W777" i="2"/>
  <c r="W770" i="2"/>
  <c r="J771" i="2"/>
  <c r="U771" i="2" s="1"/>
  <c r="R771" i="2"/>
  <c r="I771" i="2"/>
  <c r="H771" i="2"/>
  <c r="S771" i="2" s="1"/>
  <c r="M763" i="2"/>
  <c r="X763" i="2" s="1"/>
  <c r="H774" i="2"/>
  <c r="R774" i="2"/>
  <c r="I774" i="2"/>
  <c r="T774" i="2" s="1"/>
  <c r="J774" i="2"/>
  <c r="U774" i="2" s="1"/>
  <c r="W766" i="2"/>
  <c r="J781" i="2"/>
  <c r="U781" i="2" s="1"/>
  <c r="H781" i="2"/>
  <c r="S781" i="2" s="1"/>
  <c r="R781" i="2"/>
  <c r="I781" i="2"/>
  <c r="T781" i="2" s="1"/>
  <c r="W772" i="2"/>
  <c r="M777" i="2"/>
  <c r="H764" i="2"/>
  <c r="R764" i="2"/>
  <c r="I764" i="2"/>
  <c r="J764" i="2"/>
  <c r="U764" i="2" s="1"/>
  <c r="H776" i="2"/>
  <c r="J776" i="2"/>
  <c r="I776" i="2"/>
  <c r="T776" i="2" s="1"/>
  <c r="R776" i="2"/>
  <c r="M778" i="2"/>
  <c r="X778" i="2" s="1"/>
  <c r="W768" i="2"/>
  <c r="H780" i="2"/>
  <c r="R780" i="2"/>
  <c r="I780" i="2"/>
  <c r="J780" i="2"/>
  <c r="H777" i="2"/>
  <c r="S777" i="2" s="1"/>
  <c r="R777" i="2"/>
  <c r="J777" i="2"/>
  <c r="I777" i="2"/>
  <c r="T777" i="2" s="1"/>
  <c r="H770" i="2"/>
  <c r="R770" i="2"/>
  <c r="I770" i="2"/>
  <c r="T770" i="2" s="1"/>
  <c r="J770" i="2"/>
  <c r="U770" i="2" s="1"/>
  <c r="M764" i="2"/>
  <c r="N764" i="2" s="1"/>
  <c r="M762" i="2"/>
  <c r="X762" i="2" s="1"/>
  <c r="M769" i="2"/>
  <c r="N769" i="2" s="1"/>
  <c r="M776" i="2"/>
  <c r="X776" i="2" s="1"/>
  <c r="H778" i="2"/>
  <c r="R778" i="2"/>
  <c r="I778" i="2"/>
  <c r="J778" i="2"/>
  <c r="U778" i="2" s="1"/>
  <c r="M765" i="2"/>
  <c r="X765" i="2" s="1"/>
  <c r="W775" i="2"/>
  <c r="M774" i="2"/>
  <c r="X774" i="2" s="1"/>
  <c r="H766" i="2"/>
  <c r="R766" i="2"/>
  <c r="I766" i="2"/>
  <c r="T766" i="2" s="1"/>
  <c r="J766" i="2"/>
  <c r="M767" i="2"/>
  <c r="X767" i="2" s="1"/>
  <c r="W780" i="2"/>
  <c r="W764" i="2"/>
  <c r="W762" i="2"/>
  <c r="J769" i="2"/>
  <c r="U769" i="2" s="1"/>
  <c r="R769" i="2"/>
  <c r="I769" i="2"/>
  <c r="T769" i="2" s="1"/>
  <c r="H769" i="2"/>
  <c r="J779" i="2"/>
  <c r="H779" i="2"/>
  <c r="I779" i="2"/>
  <c r="T779" i="2" s="1"/>
  <c r="R779" i="2"/>
  <c r="J763" i="2"/>
  <c r="U763" i="2" s="1"/>
  <c r="R763" i="2"/>
  <c r="I763" i="2"/>
  <c r="T763" i="2" s="1"/>
  <c r="H763" i="2"/>
  <c r="M775" i="2"/>
  <c r="X775" i="2" s="1"/>
  <c r="W763" i="2"/>
  <c r="M773" i="2"/>
  <c r="J765" i="2"/>
  <c r="R765" i="2"/>
  <c r="I765" i="2"/>
  <c r="T765" i="2" s="1"/>
  <c r="H765" i="2"/>
  <c r="H768" i="2"/>
  <c r="R768" i="2"/>
  <c r="I768" i="2"/>
  <c r="J768" i="2"/>
  <c r="M766" i="2"/>
  <c r="J767" i="2"/>
  <c r="U767" i="2" s="1"/>
  <c r="R767" i="2"/>
  <c r="I767" i="2"/>
  <c r="T767" i="2" s="1"/>
  <c r="H767" i="2"/>
  <c r="S767" i="2" s="1"/>
  <c r="W769" i="2"/>
  <c r="W779" i="2"/>
  <c r="AE617" i="2"/>
  <c r="Z617" i="2" s="1"/>
  <c r="AE605" i="2"/>
  <c r="Z605" i="2" s="1"/>
  <c r="AE620" i="2"/>
  <c r="Z620" i="2" s="1"/>
  <c r="AE601" i="2"/>
  <c r="Z601" i="2" s="1"/>
  <c r="AE602" i="2"/>
  <c r="Z602" i="2" s="1"/>
  <c r="AE610" i="2"/>
  <c r="Z610" i="2" s="1"/>
  <c r="AE614" i="2"/>
  <c r="Z614" i="2" s="1"/>
  <c r="AE607" i="2"/>
  <c r="Z607" i="2" s="1"/>
  <c r="AE616" i="2"/>
  <c r="Z616" i="2" s="1"/>
  <c r="AE603" i="2"/>
  <c r="Z603" i="2" s="1"/>
  <c r="AE613" i="2"/>
  <c r="Z613" i="2" s="1"/>
  <c r="AH597" i="2"/>
  <c r="AH595" i="2"/>
  <c r="AH593" i="2"/>
  <c r="AH591" i="2"/>
  <c r="AH589" i="2"/>
  <c r="AH587" i="2"/>
  <c r="AH585" i="2"/>
  <c r="AH583" i="2"/>
  <c r="AH581" i="2"/>
  <c r="AH579" i="2"/>
  <c r="AH596" i="2"/>
  <c r="AH594" i="2"/>
  <c r="AH592" i="2"/>
  <c r="AH590" i="2"/>
  <c r="AH588" i="2"/>
  <c r="AH586" i="2"/>
  <c r="AH584" i="2"/>
  <c r="AH582" i="2"/>
  <c r="AH580" i="2"/>
  <c r="AH578" i="2"/>
  <c r="P797" i="2"/>
  <c r="E820" i="2"/>
  <c r="V696" i="2"/>
  <c r="AB675" i="2"/>
  <c r="Q698" i="2"/>
  <c r="AD636" i="2"/>
  <c r="AA636" i="2" s="1"/>
  <c r="N39" i="20"/>
  <c r="L40" i="20"/>
  <c r="AB673" i="2"/>
  <c r="Q696" i="2"/>
  <c r="AB677" i="2"/>
  <c r="Q700" i="2"/>
  <c r="AC661" i="2"/>
  <c r="V698" i="2"/>
  <c r="AJ66" i="23"/>
  <c r="AD639" i="2"/>
  <c r="AA639" i="2" s="1"/>
  <c r="V706" i="2"/>
  <c r="AJ558" i="2"/>
  <c r="AQ558" i="2"/>
  <c r="AI558" i="2"/>
  <c r="AP558" i="2"/>
  <c r="AO558" i="2"/>
  <c r="AM558" i="2"/>
  <c r="AL558" i="2"/>
  <c r="AN558" i="2"/>
  <c r="AK558" i="2"/>
  <c r="AM573" i="2"/>
  <c r="AL573" i="2"/>
  <c r="AJ573" i="2"/>
  <c r="AQ573" i="2"/>
  <c r="AI573" i="2"/>
  <c r="AP573" i="2"/>
  <c r="AO573" i="2"/>
  <c r="AN573" i="2"/>
  <c r="AK573" i="2"/>
  <c r="U754" i="2"/>
  <c r="AC648" i="2"/>
  <c r="S710" i="2"/>
  <c r="AB680" i="2"/>
  <c r="Q703" i="2"/>
  <c r="P798" i="2"/>
  <c r="E821" i="2"/>
  <c r="P789" i="2"/>
  <c r="E812" i="2"/>
  <c r="P790" i="2"/>
  <c r="E813" i="2"/>
  <c r="V711" i="2"/>
  <c r="AC652" i="2"/>
  <c r="AD631" i="2"/>
  <c r="AA631" i="2" s="1"/>
  <c r="P803" i="2"/>
  <c r="E826" i="2"/>
  <c r="AC650" i="2"/>
  <c r="AD624" i="2"/>
  <c r="AA624" i="2" s="1"/>
  <c r="AE618" i="2"/>
  <c r="Z618" i="2" s="1"/>
  <c r="AC654" i="2"/>
  <c r="P787" i="2"/>
  <c r="E810" i="2"/>
  <c r="P792" i="2"/>
  <c r="E815" i="2"/>
  <c r="V699" i="2"/>
  <c r="V695" i="2"/>
  <c r="V702" i="2"/>
  <c r="AE611" i="2"/>
  <c r="Z611" i="2" s="1"/>
  <c r="AB676" i="2"/>
  <c r="Q699" i="2"/>
  <c r="V693" i="2"/>
  <c r="AQ560" i="2"/>
  <c r="AI560" i="2"/>
  <c r="AP560" i="2"/>
  <c r="AN560" i="2"/>
  <c r="AL560" i="2"/>
  <c r="AK560" i="2"/>
  <c r="AO560" i="2"/>
  <c r="AM560" i="2"/>
  <c r="AJ560" i="2"/>
  <c r="AQ562" i="2"/>
  <c r="AI562" i="2"/>
  <c r="AP562" i="2"/>
  <c r="AN562" i="2"/>
  <c r="AM562" i="2"/>
  <c r="AL562" i="2"/>
  <c r="AK562" i="2"/>
  <c r="AO562" i="2"/>
  <c r="AJ562" i="2"/>
  <c r="N757" i="2"/>
  <c r="Y757" i="2" s="1"/>
  <c r="Y746" i="2"/>
  <c r="X746" i="2"/>
  <c r="U756" i="2"/>
  <c r="N744" i="2"/>
  <c r="Y744" i="2" s="1"/>
  <c r="X741" i="2"/>
  <c r="S697" i="2"/>
  <c r="P786" i="2"/>
  <c r="E809" i="2"/>
  <c r="AC657" i="2"/>
  <c r="S704" i="2"/>
  <c r="P788" i="2"/>
  <c r="E811" i="2"/>
  <c r="P791" i="2"/>
  <c r="E814" i="2"/>
  <c r="AB686" i="2"/>
  <c r="Q709" i="2"/>
  <c r="S707" i="2"/>
  <c r="V704" i="2"/>
  <c r="AB689" i="2"/>
  <c r="Q712" i="2"/>
  <c r="AE608" i="2"/>
  <c r="Z608" i="2" s="1"/>
  <c r="S694" i="2"/>
  <c r="P785" i="2"/>
  <c r="E808" i="2"/>
  <c r="V705" i="2"/>
  <c r="P802" i="2"/>
  <c r="E825" i="2"/>
  <c r="AD625" i="2"/>
  <c r="AA625" i="2" s="1"/>
  <c r="AC653" i="2"/>
  <c r="AB687" i="2"/>
  <c r="Q710" i="2"/>
  <c r="AM561" i="2"/>
  <c r="AL561" i="2"/>
  <c r="AJ561" i="2"/>
  <c r="AP561" i="2"/>
  <c r="AO561" i="2"/>
  <c r="AN561" i="2"/>
  <c r="AK561" i="2"/>
  <c r="AI561" i="2"/>
  <c r="AQ561" i="2"/>
  <c r="AQ564" i="2"/>
  <c r="AI564" i="2"/>
  <c r="AP564" i="2"/>
  <c r="AN564" i="2"/>
  <c r="AM564" i="2"/>
  <c r="AL564" i="2"/>
  <c r="AK564" i="2"/>
  <c r="AO564" i="2"/>
  <c r="AJ564" i="2"/>
  <c r="Y741" i="2"/>
  <c r="X756" i="2"/>
  <c r="X748" i="2"/>
  <c r="S746" i="2"/>
  <c r="AC655" i="2"/>
  <c r="AL30" i="23"/>
  <c r="AM29" i="23" s="1"/>
  <c r="AL31" i="23"/>
  <c r="AB674" i="2"/>
  <c r="Q697" i="2"/>
  <c r="AC663" i="2"/>
  <c r="AE609" i="2"/>
  <c r="Z609" i="2" s="1"/>
  <c r="V694" i="2"/>
  <c r="V710" i="2"/>
  <c r="AB672" i="2"/>
  <c r="Q695" i="2"/>
  <c r="AB682" i="2"/>
  <c r="Q705" i="2"/>
  <c r="AB681" i="2"/>
  <c r="Q704" i="2"/>
  <c r="AC666" i="2"/>
  <c r="AB679" i="2"/>
  <c r="Q702" i="2"/>
  <c r="AB670" i="2"/>
  <c r="Q693" i="2"/>
  <c r="V707" i="2"/>
  <c r="AE615" i="2"/>
  <c r="Z615" i="2" s="1"/>
  <c r="V701" i="2"/>
  <c r="AD632" i="2"/>
  <c r="AA632" i="2" s="1"/>
  <c r="AC664" i="2"/>
  <c r="AM563" i="2"/>
  <c r="AL563" i="2"/>
  <c r="AJ563" i="2"/>
  <c r="AQ563" i="2"/>
  <c r="AI563" i="2"/>
  <c r="AP563" i="2"/>
  <c r="AO563" i="2"/>
  <c r="AK563" i="2"/>
  <c r="AN563" i="2"/>
  <c r="AQ566" i="2"/>
  <c r="AI566" i="2"/>
  <c r="AP566" i="2"/>
  <c r="AN566" i="2"/>
  <c r="AM566" i="2"/>
  <c r="AL566" i="2"/>
  <c r="AK566" i="2"/>
  <c r="AO566" i="2"/>
  <c r="AJ566" i="2"/>
  <c r="S755" i="2"/>
  <c r="Y749" i="2"/>
  <c r="U749" i="2"/>
  <c r="N748" i="2"/>
  <c r="Y748" i="2" s="1"/>
  <c r="U750" i="2"/>
  <c r="U757" i="2"/>
  <c r="N753" i="2"/>
  <c r="Y753" i="2" s="1"/>
  <c r="P796" i="2"/>
  <c r="E819" i="2"/>
  <c r="AC651" i="2"/>
  <c r="S696" i="2"/>
  <c r="AC649" i="2"/>
  <c r="AC659" i="2"/>
  <c r="AC658" i="2"/>
  <c r="AC656" i="2"/>
  <c r="AC647" i="2"/>
  <c r="AD630" i="2"/>
  <c r="AA630" i="2" s="1"/>
  <c r="V712" i="2"/>
  <c r="AN555" i="2"/>
  <c r="AM555" i="2"/>
  <c r="AL555" i="2"/>
  <c r="AK555" i="2"/>
  <c r="AQ555" i="2"/>
  <c r="AI555" i="2"/>
  <c r="AP555" i="2"/>
  <c r="AJ555" i="2"/>
  <c r="AO555" i="2"/>
  <c r="AM565" i="2"/>
  <c r="AL565" i="2"/>
  <c r="AJ565" i="2"/>
  <c r="AQ565" i="2"/>
  <c r="AI565" i="2"/>
  <c r="AP565" i="2"/>
  <c r="AO565" i="2"/>
  <c r="AN565" i="2"/>
  <c r="AK565" i="2"/>
  <c r="AQ568" i="2"/>
  <c r="AI568" i="2"/>
  <c r="AP568" i="2"/>
  <c r="AN568" i="2"/>
  <c r="AM568" i="2"/>
  <c r="AL568" i="2"/>
  <c r="AK568" i="2"/>
  <c r="AJ568" i="2"/>
  <c r="AO568" i="2"/>
  <c r="S741" i="2"/>
  <c r="Y756" i="2"/>
  <c r="T755" i="2"/>
  <c r="N755" i="2"/>
  <c r="Y755" i="2" s="1"/>
  <c r="N745" i="2"/>
  <c r="Y745" i="2" s="1"/>
  <c r="S757" i="2"/>
  <c r="AB685" i="2"/>
  <c r="Q708" i="2"/>
  <c r="AL57" i="23"/>
  <c r="AL56" i="23"/>
  <c r="AM55" i="23" s="1"/>
  <c r="V708" i="2"/>
  <c r="P804" i="2"/>
  <c r="E827" i="2"/>
  <c r="AK39" i="23"/>
  <c r="AK38" i="23"/>
  <c r="AL37" i="23" s="1"/>
  <c r="AE604" i="2"/>
  <c r="Z604" i="2" s="1"/>
  <c r="V697" i="2"/>
  <c r="AB683" i="2"/>
  <c r="Q706" i="2"/>
  <c r="AD642" i="2"/>
  <c r="AA642" i="2" s="1"/>
  <c r="V709" i="2"/>
  <c r="AN557" i="2"/>
  <c r="AM557" i="2"/>
  <c r="AL557" i="2"/>
  <c r="AK557" i="2"/>
  <c r="AQ557" i="2"/>
  <c r="AI557" i="2"/>
  <c r="AP557" i="2"/>
  <c r="AO557" i="2"/>
  <c r="AJ557" i="2"/>
  <c r="AM567" i="2"/>
  <c r="AL567" i="2"/>
  <c r="AJ567" i="2"/>
  <c r="AQ567" i="2"/>
  <c r="AI567" i="2"/>
  <c r="AP567" i="2"/>
  <c r="AO567" i="2"/>
  <c r="AN567" i="2"/>
  <c r="AK567" i="2"/>
  <c r="AQ570" i="2"/>
  <c r="AI570" i="2"/>
  <c r="AP570" i="2"/>
  <c r="AN570" i="2"/>
  <c r="AM570" i="2"/>
  <c r="AL570" i="2"/>
  <c r="AK570" i="2"/>
  <c r="AO570" i="2"/>
  <c r="AJ570" i="2"/>
  <c r="T741" i="2"/>
  <c r="T748" i="2"/>
  <c r="S752" i="2"/>
  <c r="X743" i="2"/>
  <c r="T757" i="2"/>
  <c r="AC662" i="2"/>
  <c r="AB688" i="2"/>
  <c r="Q711" i="2"/>
  <c r="P794" i="2"/>
  <c r="E817" i="2"/>
  <c r="AK57" i="23"/>
  <c r="AE612" i="2"/>
  <c r="Z612" i="2" s="1"/>
  <c r="AJ39" i="23"/>
  <c r="V700" i="2"/>
  <c r="AE606" i="2"/>
  <c r="Z606" i="2" s="1"/>
  <c r="P800" i="2"/>
  <c r="E823" i="2"/>
  <c r="AC660" i="2"/>
  <c r="P801" i="2"/>
  <c r="E824" i="2"/>
  <c r="AE619" i="2"/>
  <c r="Z619" i="2" s="1"/>
  <c r="AM559" i="2"/>
  <c r="AJ559" i="2"/>
  <c r="AO559" i="2"/>
  <c r="AP559" i="2"/>
  <c r="AN559" i="2"/>
  <c r="AL559" i="2"/>
  <c r="AK559" i="2"/>
  <c r="AQ559" i="2"/>
  <c r="AI559" i="2"/>
  <c r="AM569" i="2"/>
  <c r="AL569" i="2"/>
  <c r="AJ569" i="2"/>
  <c r="AQ569" i="2"/>
  <c r="AI569" i="2"/>
  <c r="AP569" i="2"/>
  <c r="AO569" i="2"/>
  <c r="AN569" i="2"/>
  <c r="AK569" i="2"/>
  <c r="AQ572" i="2"/>
  <c r="AI572" i="2"/>
  <c r="AP572" i="2"/>
  <c r="AN572" i="2"/>
  <c r="AM572" i="2"/>
  <c r="AL572" i="2"/>
  <c r="AK572" i="2"/>
  <c r="AO572" i="2"/>
  <c r="AJ572" i="2"/>
  <c r="S747" i="2"/>
  <c r="U753" i="2"/>
  <c r="X754" i="2"/>
  <c r="U743" i="2"/>
  <c r="S745" i="2"/>
  <c r="N758" i="2"/>
  <c r="Y758" i="2" s="1"/>
  <c r="AB671" i="2"/>
  <c r="Q694" i="2"/>
  <c r="AC665" i="2"/>
  <c r="AB678" i="2"/>
  <c r="Q701" i="2"/>
  <c r="V703" i="2"/>
  <c r="AL47" i="23"/>
  <c r="AM46" i="23" s="1"/>
  <c r="P795" i="2"/>
  <c r="E818" i="2"/>
  <c r="P793" i="2"/>
  <c r="E816" i="2"/>
  <c r="AB684" i="2"/>
  <c r="Q707" i="2"/>
  <c r="P799" i="2"/>
  <c r="E822" i="2"/>
  <c r="AK65" i="23"/>
  <c r="AL64" i="23" s="1"/>
  <c r="AJ556" i="2"/>
  <c r="AQ556" i="2"/>
  <c r="AI556" i="2"/>
  <c r="AP556" i="2"/>
  <c r="AO556" i="2"/>
  <c r="AM556" i="2"/>
  <c r="AL556" i="2"/>
  <c r="AK556" i="2"/>
  <c r="AN556" i="2"/>
  <c r="AM571" i="2"/>
  <c r="AL571" i="2"/>
  <c r="AJ571" i="2"/>
  <c r="AQ571" i="2"/>
  <c r="AI571" i="2"/>
  <c r="AP571" i="2"/>
  <c r="AO571" i="2"/>
  <c r="AK571" i="2"/>
  <c r="AN571" i="2"/>
  <c r="AQ574" i="2"/>
  <c r="AI574" i="2"/>
  <c r="AP574" i="2"/>
  <c r="AN574" i="2"/>
  <c r="AM574" i="2"/>
  <c r="AL574" i="2"/>
  <c r="AK574" i="2"/>
  <c r="AO574" i="2"/>
  <c r="AJ574" i="2"/>
  <c r="S751" i="2"/>
  <c r="N752" i="2"/>
  <c r="Y752" i="2" s="1"/>
  <c r="N750" i="2"/>
  <c r="Y750" i="2" s="1"/>
  <c r="T745" i="2"/>
  <c r="U742" i="2"/>
  <c r="L803" i="2"/>
  <c r="K785" i="2"/>
  <c r="L797" i="2"/>
  <c r="AF25" i="11"/>
  <c r="K786" i="2"/>
  <c r="L795" i="2"/>
  <c r="F800" i="2"/>
  <c r="L804" i="2"/>
  <c r="F801" i="2"/>
  <c r="K796" i="2"/>
  <c r="AF12" i="11"/>
  <c r="AF14" i="11"/>
  <c r="AB82" i="11"/>
  <c r="K799" i="2"/>
  <c r="G789" i="2"/>
  <c r="AF41" i="11"/>
  <c r="AF51" i="11"/>
  <c r="AB72" i="11"/>
  <c r="AF16" i="11"/>
  <c r="L801" i="2"/>
  <c r="G787" i="2"/>
  <c r="AH37" i="11"/>
  <c r="AF54" i="11"/>
  <c r="K798" i="2"/>
  <c r="F797" i="2"/>
  <c r="AI39" i="11"/>
  <c r="AB84" i="11"/>
  <c r="AK60" i="23"/>
  <c r="AF65" i="11"/>
  <c r="F790" i="2"/>
  <c r="AF9" i="11"/>
  <c r="L794" i="2"/>
  <c r="AH30" i="11"/>
  <c r="AI33" i="11"/>
  <c r="L787" i="2"/>
  <c r="AK51" i="23"/>
  <c r="AJ67" i="23"/>
  <c r="F793" i="2"/>
  <c r="L792" i="2"/>
  <c r="AJ40" i="23"/>
  <c r="K789" i="2"/>
  <c r="F792" i="2"/>
  <c r="AF3" i="11"/>
  <c r="AB80" i="11"/>
  <c r="L802" i="2"/>
  <c r="K791" i="2"/>
  <c r="AJ43" i="23"/>
  <c r="AJ41" i="23"/>
  <c r="G790" i="2"/>
  <c r="AF62" i="11"/>
  <c r="AB73" i="11"/>
  <c r="AF6" i="11"/>
  <c r="AH26" i="11"/>
  <c r="AF48" i="11"/>
  <c r="K804" i="2"/>
  <c r="F791" i="2"/>
  <c r="G801" i="2"/>
  <c r="F789" i="2"/>
  <c r="G794" i="2"/>
  <c r="AF63" i="11"/>
  <c r="AF61" i="11"/>
  <c r="F785" i="2"/>
  <c r="AJ42" i="23"/>
  <c r="L786" i="2"/>
  <c r="G797" i="2"/>
  <c r="AF55" i="11"/>
  <c r="AB78" i="11"/>
  <c r="AK35" i="23"/>
  <c r="AJ69" i="23"/>
  <c r="AB79" i="11"/>
  <c r="AF35" i="11"/>
  <c r="AH31" i="11"/>
  <c r="L800" i="2"/>
  <c r="AF8" i="11"/>
  <c r="AF5" i="11"/>
  <c r="K794" i="2"/>
  <c r="AF46" i="11"/>
  <c r="AF38" i="11"/>
  <c r="AK42" i="23"/>
  <c r="F795" i="2"/>
  <c r="AF19" i="11"/>
  <c r="AF49" i="11"/>
  <c r="K802" i="2"/>
  <c r="L799" i="2"/>
  <c r="AK52" i="23"/>
  <c r="AF28" i="11"/>
  <c r="G785" i="2"/>
  <c r="AH36" i="11"/>
  <c r="AF17" i="11"/>
  <c r="AF56" i="11"/>
  <c r="G799" i="2"/>
  <c r="AF60" i="11"/>
  <c r="AF58" i="11"/>
  <c r="AF4" i="11"/>
  <c r="AB87" i="11"/>
  <c r="G792" i="2"/>
  <c r="AF57" i="11"/>
  <c r="AF13" i="11"/>
  <c r="AB77" i="11"/>
  <c r="G791" i="2"/>
  <c r="G793" i="2"/>
  <c r="AF21" i="11"/>
  <c r="AF47" i="11"/>
  <c r="F803" i="2"/>
  <c r="AK40" i="23"/>
  <c r="F796" i="2"/>
  <c r="AK49" i="23"/>
  <c r="L788" i="2"/>
  <c r="L790" i="2"/>
  <c r="AH34" i="11"/>
  <c r="AK59" i="23"/>
  <c r="F787" i="2"/>
  <c r="AF2" i="11"/>
  <c r="AF11" i="11"/>
  <c r="AF52" i="11"/>
  <c r="AK32" i="23"/>
  <c r="AF20" i="11"/>
  <c r="F798" i="2"/>
  <c r="K788" i="2"/>
  <c r="AK61" i="23"/>
  <c r="G800" i="2"/>
  <c r="AK50" i="23"/>
  <c r="K797" i="2"/>
  <c r="AK43" i="23"/>
  <c r="AF18" i="11"/>
  <c r="G796" i="2"/>
  <c r="K790" i="2"/>
  <c r="F804" i="2"/>
  <c r="L793" i="2"/>
  <c r="AI34" i="11"/>
  <c r="F794" i="2"/>
  <c r="G795" i="2"/>
  <c r="AB86" i="11"/>
  <c r="K800" i="2"/>
  <c r="AK58" i="23"/>
  <c r="AI24" i="11"/>
  <c r="L789" i="2"/>
  <c r="K787" i="2"/>
  <c r="F786" i="2"/>
  <c r="AF59" i="11"/>
  <c r="AF50" i="11"/>
  <c r="AI29" i="11"/>
  <c r="AB81" i="11"/>
  <c r="AB76" i="11"/>
  <c r="G798" i="2"/>
  <c r="K795" i="2"/>
  <c r="AF64" i="11"/>
  <c r="G802" i="2"/>
  <c r="AJ70" i="23"/>
  <c r="AJ68" i="23"/>
  <c r="AH32" i="11"/>
  <c r="G788" i="2"/>
  <c r="F788" i="2"/>
  <c r="G803" i="2"/>
  <c r="AB75" i="11"/>
  <c r="G804" i="2"/>
  <c r="L785" i="2"/>
  <c r="AF15" i="11"/>
  <c r="AH40" i="11"/>
  <c r="AK33" i="23"/>
  <c r="AK41" i="23"/>
  <c r="L796" i="2"/>
  <c r="AB68" i="11"/>
  <c r="AH42" i="11"/>
  <c r="K803" i="2"/>
  <c r="AK34" i="23"/>
  <c r="AF10" i="11"/>
  <c r="F802" i="2"/>
  <c r="K801" i="2"/>
  <c r="G786" i="2"/>
  <c r="AB74" i="11"/>
  <c r="F799" i="2"/>
  <c r="AI43" i="11"/>
  <c r="K793" i="2"/>
  <c r="K792" i="2"/>
  <c r="AB71" i="11"/>
  <c r="AF7" i="11"/>
  <c r="AB70" i="11"/>
  <c r="L791" i="2"/>
  <c r="AB69" i="11"/>
  <c r="AF27" i="11"/>
  <c r="AF53" i="11"/>
  <c r="AB85" i="11"/>
  <c r="AB83" i="11"/>
  <c r="L798" i="2"/>
  <c r="U768" i="2" l="1"/>
  <c r="X773" i="2"/>
  <c r="N762" i="2"/>
  <c r="Y762" i="2" s="1"/>
  <c r="N780" i="2"/>
  <c r="Y780" i="2" s="1"/>
  <c r="N765" i="2"/>
  <c r="Y765" i="2" s="1"/>
  <c r="N772" i="2"/>
  <c r="Y772" i="2" s="1"/>
  <c r="AD665" i="2"/>
  <c r="AA665" i="2" s="1"/>
  <c r="N763" i="2"/>
  <c r="Y763" i="2" s="1"/>
  <c r="Y769" i="2"/>
  <c r="N781" i="2"/>
  <c r="Y781" i="2" s="1"/>
  <c r="AD654" i="2"/>
  <c r="AA654" i="2" s="1"/>
  <c r="AD660" i="2"/>
  <c r="AA660" i="2" s="1"/>
  <c r="AD651" i="2"/>
  <c r="AA651" i="2" s="1"/>
  <c r="N768" i="2"/>
  <c r="Y768" i="2" s="1"/>
  <c r="AD650" i="2"/>
  <c r="AD666" i="2"/>
  <c r="AA666" i="2" s="1"/>
  <c r="N770" i="2"/>
  <c r="Y770" i="2" s="1"/>
  <c r="Y779" i="2"/>
  <c r="W799" i="2"/>
  <c r="W794" i="2"/>
  <c r="J801" i="2"/>
  <c r="U801" i="2" s="1"/>
  <c r="H801" i="2"/>
  <c r="R801" i="2"/>
  <c r="I801" i="2"/>
  <c r="W800" i="2"/>
  <c r="J794" i="2"/>
  <c r="U794" i="2" s="1"/>
  <c r="R794" i="2"/>
  <c r="I794" i="2"/>
  <c r="H794" i="2"/>
  <c r="S794" i="2" s="1"/>
  <c r="J788" i="2"/>
  <c r="R788" i="2"/>
  <c r="I788" i="2"/>
  <c r="T788" i="2" s="1"/>
  <c r="H788" i="2"/>
  <c r="M793" i="2"/>
  <c r="X793" i="2" s="1"/>
  <c r="M795" i="2"/>
  <c r="X795" i="2" s="1"/>
  <c r="M801" i="2"/>
  <c r="X801" i="2" s="1"/>
  <c r="W788" i="2"/>
  <c r="J787" i="2"/>
  <c r="U787" i="2" s="1"/>
  <c r="H787" i="2"/>
  <c r="I787" i="2"/>
  <c r="R787" i="2"/>
  <c r="J803" i="2"/>
  <c r="H803" i="2"/>
  <c r="I803" i="2"/>
  <c r="R803" i="2"/>
  <c r="M789" i="2"/>
  <c r="N789" i="2" s="1"/>
  <c r="J798" i="2"/>
  <c r="U798" i="2" s="1"/>
  <c r="R798" i="2"/>
  <c r="I798" i="2"/>
  <c r="T798" i="2" s="1"/>
  <c r="H798" i="2"/>
  <c r="J804" i="2"/>
  <c r="U804" i="2" s="1"/>
  <c r="R804" i="2"/>
  <c r="I804" i="2"/>
  <c r="T804" i="2" s="1"/>
  <c r="H804" i="2"/>
  <c r="S804" i="2" s="1"/>
  <c r="J796" i="2"/>
  <c r="R796" i="2"/>
  <c r="I796" i="2"/>
  <c r="T796" i="2" s="1"/>
  <c r="H796" i="2"/>
  <c r="J791" i="2"/>
  <c r="H791" i="2"/>
  <c r="R791" i="2"/>
  <c r="I791" i="2"/>
  <c r="W786" i="2"/>
  <c r="M792" i="2"/>
  <c r="N792" i="2" s="1"/>
  <c r="W787" i="2"/>
  <c r="M803" i="2"/>
  <c r="X803" i="2" s="1"/>
  <c r="W789" i="2"/>
  <c r="W798" i="2"/>
  <c r="M797" i="2"/>
  <c r="X797" i="2" s="1"/>
  <c r="J795" i="2"/>
  <c r="H795" i="2"/>
  <c r="S795" i="2" s="1"/>
  <c r="I795" i="2"/>
  <c r="T795" i="2" s="1"/>
  <c r="R795" i="2"/>
  <c r="J800" i="2"/>
  <c r="R800" i="2"/>
  <c r="I800" i="2"/>
  <c r="T800" i="2" s="1"/>
  <c r="H800" i="2"/>
  <c r="S800" i="2" s="1"/>
  <c r="W804" i="2"/>
  <c r="W796" i="2"/>
  <c r="W802" i="2"/>
  <c r="J785" i="2"/>
  <c r="U785" i="2" s="1"/>
  <c r="H785" i="2"/>
  <c r="S785" i="2" s="1"/>
  <c r="R785" i="2"/>
  <c r="I785" i="2"/>
  <c r="T785" i="2" s="1"/>
  <c r="M791" i="2"/>
  <c r="X791" i="2" s="1"/>
  <c r="M788" i="2"/>
  <c r="X788" i="2" s="1"/>
  <c r="W792" i="2"/>
  <c r="M787" i="2"/>
  <c r="M790" i="2"/>
  <c r="X790" i="2" s="1"/>
  <c r="W797" i="2"/>
  <c r="M800" i="2"/>
  <c r="N800" i="2" s="1"/>
  <c r="J793" i="2"/>
  <c r="U793" i="2" s="1"/>
  <c r="H793" i="2"/>
  <c r="R793" i="2"/>
  <c r="I793" i="2"/>
  <c r="T793" i="2" s="1"/>
  <c r="M796" i="2"/>
  <c r="X796" i="2" s="1"/>
  <c r="M785" i="2"/>
  <c r="X785" i="2" s="1"/>
  <c r="W791" i="2"/>
  <c r="M786" i="2"/>
  <c r="X786" i="2" s="1"/>
  <c r="J792" i="2"/>
  <c r="U792" i="2" s="1"/>
  <c r="R792" i="2"/>
  <c r="I792" i="2"/>
  <c r="T792" i="2" s="1"/>
  <c r="H792" i="2"/>
  <c r="J790" i="2"/>
  <c r="U790" i="2" s="1"/>
  <c r="R790" i="2"/>
  <c r="I790" i="2"/>
  <c r="T790" i="2" s="1"/>
  <c r="H790" i="2"/>
  <c r="S790" i="2" s="1"/>
  <c r="J789" i="2"/>
  <c r="H789" i="2"/>
  <c r="R789" i="2"/>
  <c r="I789" i="2"/>
  <c r="T789" i="2" s="1"/>
  <c r="J799" i="2"/>
  <c r="H799" i="2"/>
  <c r="R799" i="2"/>
  <c r="I799" i="2"/>
  <c r="T799" i="2" s="1"/>
  <c r="M804" i="2"/>
  <c r="X804" i="2" s="1"/>
  <c r="M802" i="2"/>
  <c r="N802" i="2" s="1"/>
  <c r="W785" i="2"/>
  <c r="J786" i="2"/>
  <c r="U786" i="2" s="1"/>
  <c r="R786" i="2"/>
  <c r="I786" i="2"/>
  <c r="T786" i="2" s="1"/>
  <c r="H786" i="2"/>
  <c r="W790" i="2"/>
  <c r="J797" i="2"/>
  <c r="U797" i="2" s="1"/>
  <c r="H797" i="2"/>
  <c r="R797" i="2"/>
  <c r="I797" i="2"/>
  <c r="T797" i="2" s="1"/>
  <c r="W795" i="2"/>
  <c r="M799" i="2"/>
  <c r="X799" i="2" s="1"/>
  <c r="W801" i="2"/>
  <c r="M794" i="2"/>
  <c r="N794" i="2" s="1"/>
  <c r="J802" i="2"/>
  <c r="R802" i="2"/>
  <c r="I802" i="2"/>
  <c r="T802" i="2" s="1"/>
  <c r="H802" i="2"/>
  <c r="W793" i="2"/>
  <c r="W803" i="2"/>
  <c r="M798" i="2"/>
  <c r="X798" i="2" s="1"/>
  <c r="AE642" i="2"/>
  <c r="Z642" i="2" s="1"/>
  <c r="AE624" i="2"/>
  <c r="Z624" i="2" s="1"/>
  <c r="AE627" i="2"/>
  <c r="Z627" i="2" s="1"/>
  <c r="AE638" i="2"/>
  <c r="Z638" i="2" s="1"/>
  <c r="AE634" i="2"/>
  <c r="Z634" i="2" s="1"/>
  <c r="AE640" i="2"/>
  <c r="Z640" i="2" s="1"/>
  <c r="AE639" i="2"/>
  <c r="Z639" i="2" s="1"/>
  <c r="AE625" i="2"/>
  <c r="Z625" i="2" s="1"/>
  <c r="AE636" i="2"/>
  <c r="Z636" i="2" s="1"/>
  <c r="AE632" i="2"/>
  <c r="Z632" i="2" s="1"/>
  <c r="AH619" i="2"/>
  <c r="AH617" i="2"/>
  <c r="AH615" i="2"/>
  <c r="AH613" i="2"/>
  <c r="AH611" i="2"/>
  <c r="AH609" i="2"/>
  <c r="AH607" i="2"/>
  <c r="AH605" i="2"/>
  <c r="AH603" i="2"/>
  <c r="AH601" i="2"/>
  <c r="AH612" i="2"/>
  <c r="AH610" i="2"/>
  <c r="AH608" i="2"/>
  <c r="AH606" i="2"/>
  <c r="AH618" i="2"/>
  <c r="AH602" i="2"/>
  <c r="AH616" i="2"/>
  <c r="AH604" i="2"/>
  <c r="AH620" i="2"/>
  <c r="AH614" i="2"/>
  <c r="AE631" i="2"/>
  <c r="Z631" i="2" s="1"/>
  <c r="AE637" i="2"/>
  <c r="Z637" i="2" s="1"/>
  <c r="E845" i="2"/>
  <c r="P822" i="2"/>
  <c r="P816" i="2"/>
  <c r="E839" i="2"/>
  <c r="AL48" i="23"/>
  <c r="AB694" i="2"/>
  <c r="Q717" i="2"/>
  <c r="V723" i="2"/>
  <c r="AD662" i="2"/>
  <c r="AA662" i="2" s="1"/>
  <c r="AL38" i="23"/>
  <c r="AM37" i="23" s="1"/>
  <c r="V731" i="2"/>
  <c r="AB693" i="2"/>
  <c r="Q716" i="2"/>
  <c r="AC681" i="2"/>
  <c r="AD653" i="2"/>
  <c r="AA653" i="2" s="1"/>
  <c r="S717" i="2"/>
  <c r="AB709" i="2"/>
  <c r="Q732" i="2"/>
  <c r="AD657" i="2"/>
  <c r="AA657" i="2" s="1"/>
  <c r="S720" i="2"/>
  <c r="V718" i="2"/>
  <c r="AE641" i="2"/>
  <c r="Z641" i="2" s="1"/>
  <c r="AB700" i="2"/>
  <c r="Q723" i="2"/>
  <c r="AC675" i="2"/>
  <c r="AL584" i="2"/>
  <c r="AK584" i="2"/>
  <c r="AQ584" i="2"/>
  <c r="AI584" i="2"/>
  <c r="AP584" i="2"/>
  <c r="AO584" i="2"/>
  <c r="AN584" i="2"/>
  <c r="AJ584" i="2"/>
  <c r="AM584" i="2"/>
  <c r="AP581" i="2"/>
  <c r="AO581" i="2"/>
  <c r="AM581" i="2"/>
  <c r="AL581" i="2"/>
  <c r="AK581" i="2"/>
  <c r="AJ581" i="2"/>
  <c r="AQ581" i="2"/>
  <c r="AN581" i="2"/>
  <c r="AI581" i="2"/>
  <c r="AP597" i="2"/>
  <c r="AO597" i="2"/>
  <c r="AN597" i="2"/>
  <c r="AM597" i="2"/>
  <c r="AL597" i="2"/>
  <c r="AK597" i="2"/>
  <c r="AJ597" i="2"/>
  <c r="AQ597" i="2"/>
  <c r="AI597" i="2"/>
  <c r="Y764" i="2"/>
  <c r="X766" i="2"/>
  <c r="U766" i="2"/>
  <c r="T780" i="2"/>
  <c r="AM48" i="23"/>
  <c r="AM47" i="23"/>
  <c r="AN46" i="23" s="1"/>
  <c r="AC671" i="2"/>
  <c r="AE633" i="2"/>
  <c r="Z633" i="2" s="1"/>
  <c r="V732" i="2"/>
  <c r="AM57" i="23"/>
  <c r="AM56" i="23"/>
  <c r="AN55" i="23" s="1"/>
  <c r="AC670" i="2"/>
  <c r="AB705" i="2"/>
  <c r="Q728" i="2"/>
  <c r="AM30" i="23"/>
  <c r="AN29" i="23" s="1"/>
  <c r="AM31" i="23"/>
  <c r="V728" i="2"/>
  <c r="AC686" i="2"/>
  <c r="V722" i="2"/>
  <c r="AD652" i="2"/>
  <c r="AA652" i="2" s="1"/>
  <c r="V729" i="2"/>
  <c r="AC677" i="2"/>
  <c r="V719" i="2"/>
  <c r="AL586" i="2"/>
  <c r="AK586" i="2"/>
  <c r="AQ586" i="2"/>
  <c r="AI586" i="2"/>
  <c r="AP586" i="2"/>
  <c r="AO586" i="2"/>
  <c r="AN586" i="2"/>
  <c r="AM586" i="2"/>
  <c r="AJ586" i="2"/>
  <c r="AP583" i="2"/>
  <c r="AO583" i="2"/>
  <c r="AM583" i="2"/>
  <c r="AL583" i="2"/>
  <c r="AK583" i="2"/>
  <c r="AJ583" i="2"/>
  <c r="AN583" i="2"/>
  <c r="AI583" i="2"/>
  <c r="AQ583" i="2"/>
  <c r="U765" i="2"/>
  <c r="N775" i="2"/>
  <c r="Y775" i="2" s="1"/>
  <c r="X769" i="2"/>
  <c r="X777" i="2"/>
  <c r="N777" i="2"/>
  <c r="Y777" i="2" s="1"/>
  <c r="N773" i="2"/>
  <c r="Y773" i="2" s="1"/>
  <c r="AB707" i="2"/>
  <c r="Q730" i="2"/>
  <c r="AD649" i="2"/>
  <c r="AA649" i="2" s="1"/>
  <c r="AD664" i="2"/>
  <c r="AA664" i="2" s="1"/>
  <c r="AB702" i="2"/>
  <c r="Q725" i="2"/>
  <c r="AC682" i="2"/>
  <c r="V716" i="2"/>
  <c r="V734" i="2"/>
  <c r="AD648" i="2"/>
  <c r="AA648" i="2" s="1"/>
  <c r="AB696" i="2"/>
  <c r="Q719" i="2"/>
  <c r="AL588" i="2"/>
  <c r="AK588" i="2"/>
  <c r="AJ588" i="2"/>
  <c r="AQ588" i="2"/>
  <c r="AI588" i="2"/>
  <c r="AP588" i="2"/>
  <c r="AO588" i="2"/>
  <c r="AN588" i="2"/>
  <c r="AM588" i="2"/>
  <c r="AP585" i="2"/>
  <c r="AO585" i="2"/>
  <c r="AM585" i="2"/>
  <c r="AL585" i="2"/>
  <c r="AK585" i="2"/>
  <c r="AJ585" i="2"/>
  <c r="AQ585" i="2"/>
  <c r="AN585" i="2"/>
  <c r="AI585" i="2"/>
  <c r="S770" i="2"/>
  <c r="S780" i="2"/>
  <c r="N778" i="2"/>
  <c r="Y778" i="2" s="1"/>
  <c r="AD656" i="2"/>
  <c r="AA656" i="2" s="1"/>
  <c r="AC684" i="2"/>
  <c r="AB701" i="2"/>
  <c r="Q724" i="2"/>
  <c r="AB706" i="2"/>
  <c r="Q729" i="2"/>
  <c r="AB708" i="2"/>
  <c r="Q731" i="2"/>
  <c r="V735" i="2"/>
  <c r="AC679" i="2"/>
  <c r="AE643" i="2"/>
  <c r="Z643" i="2" s="1"/>
  <c r="AD663" i="2"/>
  <c r="AA663" i="2" s="1"/>
  <c r="AD655" i="2"/>
  <c r="AA655" i="2" s="1"/>
  <c r="AB712" i="2"/>
  <c r="Q735" i="2"/>
  <c r="AB699" i="2"/>
  <c r="Q722" i="2"/>
  <c r="E849" i="2"/>
  <c r="P826" i="2"/>
  <c r="P821" i="2"/>
  <c r="E844" i="2"/>
  <c r="AC673" i="2"/>
  <c r="AL590" i="2"/>
  <c r="AK590" i="2"/>
  <c r="AJ590" i="2"/>
  <c r="AQ590" i="2"/>
  <c r="AI590" i="2"/>
  <c r="AP590" i="2"/>
  <c r="AO590" i="2"/>
  <c r="AN590" i="2"/>
  <c r="AM590" i="2"/>
  <c r="AP587" i="2"/>
  <c r="AO587" i="2"/>
  <c r="AN587" i="2"/>
  <c r="AM587" i="2"/>
  <c r="AL587" i="2"/>
  <c r="AK587" i="2"/>
  <c r="AJ587" i="2"/>
  <c r="AQ587" i="2"/>
  <c r="AI587" i="2"/>
  <c r="T768" i="2"/>
  <c r="T764" i="2"/>
  <c r="S774" i="2"/>
  <c r="U772" i="2"/>
  <c r="X771" i="2"/>
  <c r="S775" i="2"/>
  <c r="AL65" i="23"/>
  <c r="AM64" i="23" s="1"/>
  <c r="AL66" i="23"/>
  <c r="V726" i="2"/>
  <c r="E847" i="2"/>
  <c r="P824" i="2"/>
  <c r="E840" i="2"/>
  <c r="P817" i="2"/>
  <c r="AK66" i="23"/>
  <c r="AC678" i="2"/>
  <c r="E846" i="2"/>
  <c r="P823" i="2"/>
  <c r="AB711" i="2"/>
  <c r="Q734" i="2"/>
  <c r="AC683" i="2"/>
  <c r="AC685" i="2"/>
  <c r="AE630" i="2"/>
  <c r="Z630" i="2" s="1"/>
  <c r="S719" i="2"/>
  <c r="V724" i="2"/>
  <c r="AB695" i="2"/>
  <c r="Q718" i="2"/>
  <c r="AC689" i="2"/>
  <c r="P811" i="2"/>
  <c r="E834" i="2"/>
  <c r="AC676" i="2"/>
  <c r="E833" i="2"/>
  <c r="P810" i="2"/>
  <c r="AA650" i="2"/>
  <c r="V721" i="2"/>
  <c r="L41" i="20"/>
  <c r="N40" i="20"/>
  <c r="AL592" i="2"/>
  <c r="AK592" i="2"/>
  <c r="AJ592" i="2"/>
  <c r="AQ592" i="2"/>
  <c r="AI592" i="2"/>
  <c r="AP592" i="2"/>
  <c r="AO592" i="2"/>
  <c r="AN592" i="2"/>
  <c r="AM592" i="2"/>
  <c r="AP589" i="2"/>
  <c r="AO589" i="2"/>
  <c r="AN589" i="2"/>
  <c r="AM589" i="2"/>
  <c r="AL589" i="2"/>
  <c r="AK589" i="2"/>
  <c r="AJ589" i="2"/>
  <c r="AI589" i="2"/>
  <c r="AQ589" i="2"/>
  <c r="T778" i="2"/>
  <c r="U777" i="2"/>
  <c r="N776" i="2"/>
  <c r="Y776" i="2" s="1"/>
  <c r="U773" i="2"/>
  <c r="V720" i="2"/>
  <c r="AD658" i="2"/>
  <c r="AA658" i="2" s="1"/>
  <c r="AE626" i="2"/>
  <c r="Z626" i="2" s="1"/>
  <c r="E842" i="2"/>
  <c r="P819" i="2"/>
  <c r="AC672" i="2"/>
  <c r="AB697" i="2"/>
  <c r="Q720" i="2"/>
  <c r="AB710" i="2"/>
  <c r="Q733" i="2"/>
  <c r="V727" i="2"/>
  <c r="E835" i="2"/>
  <c r="P812" i="2"/>
  <c r="AB703" i="2"/>
  <c r="Q726" i="2"/>
  <c r="AL578" i="2"/>
  <c r="AK578" i="2"/>
  <c r="AQ578" i="2"/>
  <c r="AI578" i="2"/>
  <c r="AP578" i="2"/>
  <c r="AO578" i="2"/>
  <c r="AN578" i="2"/>
  <c r="AM578" i="2"/>
  <c r="AJ578" i="2"/>
  <c r="AL594" i="2"/>
  <c r="AK594" i="2"/>
  <c r="AJ594" i="2"/>
  <c r="AQ594" i="2"/>
  <c r="AI594" i="2"/>
  <c r="AP594" i="2"/>
  <c r="AO594" i="2"/>
  <c r="AN594" i="2"/>
  <c r="AM594" i="2"/>
  <c r="AP591" i="2"/>
  <c r="AO591" i="2"/>
  <c r="AN591" i="2"/>
  <c r="AM591" i="2"/>
  <c r="AL591" i="2"/>
  <c r="AK591" i="2"/>
  <c r="AJ591" i="2"/>
  <c r="AQ591" i="2"/>
  <c r="AI591" i="2"/>
  <c r="S768" i="2"/>
  <c r="N774" i="2"/>
  <c r="Y774" i="2" s="1"/>
  <c r="X764" i="2"/>
  <c r="N767" i="2"/>
  <c r="Y767" i="2" s="1"/>
  <c r="S764" i="2"/>
  <c r="X779" i="2"/>
  <c r="N771" i="2"/>
  <c r="Y771" i="2" s="1"/>
  <c r="AC688" i="2"/>
  <c r="E841" i="2"/>
  <c r="P818" i="2"/>
  <c r="P827" i="2"/>
  <c r="E850" i="2"/>
  <c r="AD647" i="2"/>
  <c r="AA647" i="2" s="1"/>
  <c r="V733" i="2"/>
  <c r="AC674" i="2"/>
  <c r="AC687" i="2"/>
  <c r="E831" i="2"/>
  <c r="P808" i="2"/>
  <c r="S730" i="2"/>
  <c r="E837" i="2"/>
  <c r="P814" i="2"/>
  <c r="S727" i="2"/>
  <c r="E832" i="2"/>
  <c r="P809" i="2"/>
  <c r="P815" i="2"/>
  <c r="E838" i="2"/>
  <c r="AE635" i="2"/>
  <c r="Z635" i="2" s="1"/>
  <c r="AC680" i="2"/>
  <c r="AD661" i="2"/>
  <c r="AA661" i="2" s="1"/>
  <c r="E843" i="2"/>
  <c r="P820" i="2"/>
  <c r="AL580" i="2"/>
  <c r="AK580" i="2"/>
  <c r="AQ580" i="2"/>
  <c r="AI580" i="2"/>
  <c r="AP580" i="2"/>
  <c r="AO580" i="2"/>
  <c r="AN580" i="2"/>
  <c r="AM580" i="2"/>
  <c r="AJ580" i="2"/>
  <c r="AL596" i="2"/>
  <c r="AK596" i="2"/>
  <c r="AJ596" i="2"/>
  <c r="AQ596" i="2"/>
  <c r="AI596" i="2"/>
  <c r="AP596" i="2"/>
  <c r="AO596" i="2"/>
  <c r="AN596" i="2"/>
  <c r="AM596" i="2"/>
  <c r="AP593" i="2"/>
  <c r="AO593" i="2"/>
  <c r="AN593" i="2"/>
  <c r="AM593" i="2"/>
  <c r="AL593" i="2"/>
  <c r="AK593" i="2"/>
  <c r="AJ593" i="2"/>
  <c r="AQ593" i="2"/>
  <c r="AI593" i="2"/>
  <c r="U779" i="2"/>
  <c r="S778" i="2"/>
  <c r="U776" i="2"/>
  <c r="AD659" i="2"/>
  <c r="AA659" i="2" s="1"/>
  <c r="V730" i="2"/>
  <c r="AB704" i="2"/>
  <c r="Q727" i="2"/>
  <c r="V717" i="2"/>
  <c r="AE628" i="2"/>
  <c r="Z628" i="2" s="1"/>
  <c r="P825" i="2"/>
  <c r="E848" i="2"/>
  <c r="AE629" i="2"/>
  <c r="Z629" i="2" s="1"/>
  <c r="V725" i="2"/>
  <c r="P813" i="2"/>
  <c r="E836" i="2"/>
  <c r="S733" i="2"/>
  <c r="AB698" i="2"/>
  <c r="Q721" i="2"/>
  <c r="AL582" i="2"/>
  <c r="AK582" i="2"/>
  <c r="AQ582" i="2"/>
  <c r="AI582" i="2"/>
  <c r="AP582" i="2"/>
  <c r="AO582" i="2"/>
  <c r="AN582" i="2"/>
  <c r="AM582" i="2"/>
  <c r="AJ582" i="2"/>
  <c r="AP579" i="2"/>
  <c r="AO579" i="2"/>
  <c r="AM579" i="2"/>
  <c r="AL579" i="2"/>
  <c r="AK579" i="2"/>
  <c r="AJ579" i="2"/>
  <c r="AQ579" i="2"/>
  <c r="AI579" i="2"/>
  <c r="AN579" i="2"/>
  <c r="AP595" i="2"/>
  <c r="AO595" i="2"/>
  <c r="AN595" i="2"/>
  <c r="AM595" i="2"/>
  <c r="AL595" i="2"/>
  <c r="AK595" i="2"/>
  <c r="AJ595" i="2"/>
  <c r="AI595" i="2"/>
  <c r="AQ595" i="2"/>
  <c r="S769" i="2"/>
  <c r="U780" i="2"/>
  <c r="N766" i="2"/>
  <c r="Y766" i="2" s="1"/>
  <c r="T771" i="2"/>
  <c r="K813" i="2"/>
  <c r="K824" i="2"/>
  <c r="AG62" i="11"/>
  <c r="AG11" i="11"/>
  <c r="L813" i="2"/>
  <c r="L809" i="2"/>
  <c r="AC87" i="11"/>
  <c r="AC84" i="11"/>
  <c r="AC80" i="11"/>
  <c r="AJ43" i="11"/>
  <c r="F819" i="2"/>
  <c r="L818" i="2"/>
  <c r="AL49" i="23"/>
  <c r="AK67" i="23"/>
  <c r="AG41" i="11"/>
  <c r="F813" i="2"/>
  <c r="AG47" i="11"/>
  <c r="AG25" i="11"/>
  <c r="AG63" i="11"/>
  <c r="AG58" i="11"/>
  <c r="AG38" i="11"/>
  <c r="AC81" i="11"/>
  <c r="AG27" i="11"/>
  <c r="G825" i="2"/>
  <c r="L808" i="2"/>
  <c r="AI40" i="11"/>
  <c r="AG10" i="11"/>
  <c r="L810" i="2"/>
  <c r="F815" i="2"/>
  <c r="F826" i="2"/>
  <c r="G812" i="2"/>
  <c r="K815" i="2"/>
  <c r="K809" i="2"/>
  <c r="AG51" i="11"/>
  <c r="F821" i="2"/>
  <c r="G823" i="2"/>
  <c r="L823" i="2"/>
  <c r="AG35" i="11"/>
  <c r="AC75" i="11"/>
  <c r="AG64" i="11"/>
  <c r="F808" i="2"/>
  <c r="AJ34" i="11"/>
  <c r="AG55" i="11"/>
  <c r="AC85" i="11"/>
  <c r="F810" i="2"/>
  <c r="AC83" i="11"/>
  <c r="AG54" i="11"/>
  <c r="AG48" i="11"/>
  <c r="F824" i="2"/>
  <c r="G817" i="2"/>
  <c r="AG5" i="11"/>
  <c r="K814" i="2"/>
  <c r="K811" i="2"/>
  <c r="F827" i="2"/>
  <c r="AL68" i="23"/>
  <c r="L815" i="2"/>
  <c r="AG56" i="11"/>
  <c r="AC70" i="11"/>
  <c r="F818" i="2"/>
  <c r="AC68" i="11"/>
  <c r="L827" i="2"/>
  <c r="K816" i="2"/>
  <c r="G811" i="2"/>
  <c r="L811" i="2"/>
  <c r="AL59" i="23"/>
  <c r="AC78" i="11"/>
  <c r="AK68" i="23"/>
  <c r="AG50" i="11"/>
  <c r="K826" i="2"/>
  <c r="K812" i="2"/>
  <c r="AG12" i="11"/>
  <c r="G814" i="2"/>
  <c r="AI32" i="11"/>
  <c r="G819" i="2"/>
  <c r="G816" i="2"/>
  <c r="AL52" i="23"/>
  <c r="G808" i="2"/>
  <c r="L817" i="2"/>
  <c r="G815" i="2"/>
  <c r="F823" i="2"/>
  <c r="K823" i="2"/>
  <c r="AG16" i="11"/>
  <c r="F822" i="2"/>
  <c r="AI42" i="11"/>
  <c r="AL34" i="23"/>
  <c r="AK69" i="23"/>
  <c r="G820" i="2"/>
  <c r="AI31" i="11"/>
  <c r="AL69" i="23"/>
  <c r="AG3" i="11"/>
  <c r="AG18" i="11"/>
  <c r="AK70" i="23"/>
  <c r="L826" i="2"/>
  <c r="F809" i="2"/>
  <c r="AL60" i="23"/>
  <c r="F811" i="2"/>
  <c r="G827" i="2"/>
  <c r="AG53" i="11"/>
  <c r="AC72" i="11"/>
  <c r="AG17" i="11"/>
  <c r="AG61" i="11"/>
  <c r="L819" i="2"/>
  <c r="AG49" i="11"/>
  <c r="AL33" i="23"/>
  <c r="AG28" i="11"/>
  <c r="AG4" i="11"/>
  <c r="G810" i="2"/>
  <c r="G813" i="2"/>
  <c r="AL50" i="23"/>
  <c r="L814" i="2"/>
  <c r="G818" i="2"/>
  <c r="AG15" i="11"/>
  <c r="AG52" i="11"/>
  <c r="AJ39" i="11"/>
  <c r="AL67" i="23"/>
  <c r="L825" i="2"/>
  <c r="L821" i="2"/>
  <c r="G824" i="2"/>
  <c r="AL35" i="23"/>
  <c r="F817" i="2"/>
  <c r="K817" i="2"/>
  <c r="G809" i="2"/>
  <c r="F816" i="2"/>
  <c r="AG57" i="11"/>
  <c r="AJ24" i="11"/>
  <c r="AG19" i="11"/>
  <c r="AG6" i="11"/>
  <c r="K827" i="2"/>
  <c r="AG9" i="11"/>
  <c r="AC74" i="11"/>
  <c r="L824" i="2"/>
  <c r="L822" i="2"/>
  <c r="F825" i="2"/>
  <c r="K821" i="2"/>
  <c r="F820" i="2"/>
  <c r="AJ33" i="11"/>
  <c r="AL70" i="23"/>
  <c r="G822" i="2"/>
  <c r="AI26" i="11"/>
  <c r="AG59" i="11"/>
  <c r="F814" i="2"/>
  <c r="K808" i="2"/>
  <c r="AI36" i="11"/>
  <c r="K825" i="2"/>
  <c r="AI37" i="11"/>
  <c r="L816" i="2"/>
  <c r="F812" i="2"/>
  <c r="AC71" i="11"/>
  <c r="AC82" i="11"/>
  <c r="G826" i="2"/>
  <c r="AG46" i="11"/>
  <c r="AG65" i="11"/>
  <c r="K819" i="2"/>
  <c r="AI30" i="11"/>
  <c r="AC69" i="11"/>
  <c r="AG13" i="11"/>
  <c r="AL61" i="23"/>
  <c r="G821" i="2"/>
  <c r="K810" i="2"/>
  <c r="AL32" i="23"/>
  <c r="AL51" i="23"/>
  <c r="AG20" i="11"/>
  <c r="AG2" i="11"/>
  <c r="AG21" i="11"/>
  <c r="AC77" i="11"/>
  <c r="K822" i="2"/>
  <c r="AJ29" i="11"/>
  <c r="AG14" i="11"/>
  <c r="AG7" i="11"/>
  <c r="AG8" i="11"/>
  <c r="L820" i="2"/>
  <c r="AC76" i="11"/>
  <c r="K818" i="2"/>
  <c r="AC86" i="11"/>
  <c r="AG60" i="11"/>
  <c r="AC73" i="11"/>
  <c r="AL58" i="23"/>
  <c r="L812" i="2"/>
  <c r="K820" i="2"/>
  <c r="AC79" i="11"/>
  <c r="U791" i="2" l="1"/>
  <c r="N790" i="2"/>
  <c r="Y790" i="2" s="1"/>
  <c r="Y792" i="2"/>
  <c r="N793" i="2"/>
  <c r="Y802" i="2"/>
  <c r="Y800" i="2"/>
  <c r="AD683" i="2"/>
  <c r="AA683" i="2" s="1"/>
  <c r="AD671" i="2"/>
  <c r="AA671" i="2" s="1"/>
  <c r="AD681" i="2"/>
  <c r="AA681" i="2" s="1"/>
  <c r="N791" i="2"/>
  <c r="Y791" i="2" s="1"/>
  <c r="N797" i="2"/>
  <c r="Y797" i="2" s="1"/>
  <c r="Y789" i="2"/>
  <c r="AD680" i="2"/>
  <c r="AA680" i="2" s="1"/>
  <c r="Y794" i="2"/>
  <c r="N795" i="2"/>
  <c r="Y795" i="2" s="1"/>
  <c r="T787" i="2"/>
  <c r="AD679" i="2"/>
  <c r="AA679" i="2" s="1"/>
  <c r="U796" i="2"/>
  <c r="AD689" i="2"/>
  <c r="AA689" i="2" s="1"/>
  <c r="AD675" i="2"/>
  <c r="AA675" i="2" s="1"/>
  <c r="U789" i="2"/>
  <c r="S793" i="2"/>
  <c r="M827" i="2"/>
  <c r="X827" i="2" s="1"/>
  <c r="W811" i="2"/>
  <c r="J827" i="2"/>
  <c r="U827" i="2" s="1"/>
  <c r="R827" i="2"/>
  <c r="I827" i="2"/>
  <c r="T827" i="2" s="1"/>
  <c r="H827" i="2"/>
  <c r="S827" i="2" s="1"/>
  <c r="W810" i="2"/>
  <c r="M811" i="2"/>
  <c r="X811" i="2" s="1"/>
  <c r="W823" i="2"/>
  <c r="J824" i="2"/>
  <c r="U824" i="2" s="1"/>
  <c r="R824" i="2"/>
  <c r="I824" i="2"/>
  <c r="H824" i="2"/>
  <c r="J821" i="2"/>
  <c r="U821" i="2" s="1"/>
  <c r="R821" i="2"/>
  <c r="I821" i="2"/>
  <c r="T821" i="2" s="1"/>
  <c r="H821" i="2"/>
  <c r="W822" i="2"/>
  <c r="W820" i="2"/>
  <c r="J808" i="2"/>
  <c r="U808" i="2" s="1"/>
  <c r="R808" i="2"/>
  <c r="I808" i="2"/>
  <c r="T808" i="2" s="1"/>
  <c r="H808" i="2"/>
  <c r="S808" i="2" s="1"/>
  <c r="W827" i="2"/>
  <c r="J819" i="2"/>
  <c r="R819" i="2"/>
  <c r="I819" i="2"/>
  <c r="T819" i="2" s="1"/>
  <c r="H819" i="2"/>
  <c r="J823" i="2"/>
  <c r="R823" i="2"/>
  <c r="I823" i="2"/>
  <c r="T823" i="2" s="1"/>
  <c r="H823" i="2"/>
  <c r="S823" i="2" s="1"/>
  <c r="W817" i="2"/>
  <c r="J816" i="2"/>
  <c r="U816" i="2" s="1"/>
  <c r="R816" i="2"/>
  <c r="I816" i="2"/>
  <c r="T816" i="2" s="1"/>
  <c r="H816" i="2"/>
  <c r="M822" i="2"/>
  <c r="X822" i="2" s="1"/>
  <c r="J825" i="2"/>
  <c r="R825" i="2"/>
  <c r="I825" i="2"/>
  <c r="T825" i="2" s="1"/>
  <c r="H825" i="2"/>
  <c r="M820" i="2"/>
  <c r="X820" i="2" s="1"/>
  <c r="J814" i="2"/>
  <c r="U814" i="2" s="1"/>
  <c r="R814" i="2"/>
  <c r="I814" i="2"/>
  <c r="H814" i="2"/>
  <c r="W808" i="2"/>
  <c r="J817" i="2"/>
  <c r="U817" i="2" s="1"/>
  <c r="R817" i="2"/>
  <c r="I817" i="2"/>
  <c r="H817" i="2"/>
  <c r="S817" i="2" s="1"/>
  <c r="M824" i="2"/>
  <c r="X824" i="2" s="1"/>
  <c r="M816" i="2"/>
  <c r="X816" i="2" s="1"/>
  <c r="J815" i="2"/>
  <c r="U815" i="2" s="1"/>
  <c r="R815" i="2"/>
  <c r="I815" i="2"/>
  <c r="T815" i="2" s="1"/>
  <c r="H815" i="2"/>
  <c r="W824" i="2"/>
  <c r="W813" i="2"/>
  <c r="J813" i="2"/>
  <c r="U813" i="2" s="1"/>
  <c r="R813" i="2"/>
  <c r="I813" i="2"/>
  <c r="T813" i="2" s="1"/>
  <c r="H813" i="2"/>
  <c r="S813" i="2" s="1"/>
  <c r="M825" i="2"/>
  <c r="N825" i="2" s="1"/>
  <c r="J809" i="2"/>
  <c r="U809" i="2" s="1"/>
  <c r="R809" i="2"/>
  <c r="I809" i="2"/>
  <c r="T809" i="2" s="1"/>
  <c r="H809" i="2"/>
  <c r="M808" i="2"/>
  <c r="X808" i="2" s="1"/>
  <c r="M812" i="2"/>
  <c r="N812" i="2" s="1"/>
  <c r="M819" i="2"/>
  <c r="X819" i="2" s="1"/>
  <c r="M826" i="2"/>
  <c r="X826" i="2" s="1"/>
  <c r="W816" i="2"/>
  <c r="M821" i="2"/>
  <c r="X821" i="2" s="1"/>
  <c r="M813" i="2"/>
  <c r="X813" i="2" s="1"/>
  <c r="W825" i="2"/>
  <c r="J820" i="2"/>
  <c r="U820" i="2" s="1"/>
  <c r="R820" i="2"/>
  <c r="I820" i="2"/>
  <c r="T820" i="2" s="1"/>
  <c r="H820" i="2"/>
  <c r="W809" i="2"/>
  <c r="M814" i="2"/>
  <c r="X814" i="2" s="1"/>
  <c r="W812" i="2"/>
  <c r="W819" i="2"/>
  <c r="M817" i="2"/>
  <c r="N817" i="2" s="1"/>
  <c r="J826" i="2"/>
  <c r="R826" i="2"/>
  <c r="I826" i="2"/>
  <c r="H826" i="2"/>
  <c r="W815" i="2"/>
  <c r="M809" i="2"/>
  <c r="X809" i="2" s="1"/>
  <c r="W814" i="2"/>
  <c r="W818" i="2"/>
  <c r="J812" i="2"/>
  <c r="R812" i="2"/>
  <c r="I812" i="2"/>
  <c r="T812" i="2" s="1"/>
  <c r="H812" i="2"/>
  <c r="M810" i="2"/>
  <c r="N810" i="2" s="1"/>
  <c r="W821" i="2"/>
  <c r="W826" i="2"/>
  <c r="J818" i="2"/>
  <c r="R818" i="2"/>
  <c r="I818" i="2"/>
  <c r="T818" i="2" s="1"/>
  <c r="H818" i="2"/>
  <c r="S818" i="2" s="1"/>
  <c r="M815" i="2"/>
  <c r="N815" i="2" s="1"/>
  <c r="M818" i="2"/>
  <c r="X818" i="2" s="1"/>
  <c r="J810" i="2"/>
  <c r="U810" i="2" s="1"/>
  <c r="R810" i="2"/>
  <c r="I810" i="2"/>
  <c r="H810" i="2"/>
  <c r="J811" i="2"/>
  <c r="R811" i="2"/>
  <c r="I811" i="2"/>
  <c r="T811" i="2" s="1"/>
  <c r="H811" i="2"/>
  <c r="M823" i="2"/>
  <c r="N823" i="2" s="1"/>
  <c r="J822" i="2"/>
  <c r="R822" i="2"/>
  <c r="I822" i="2"/>
  <c r="T822" i="2" s="1"/>
  <c r="H822" i="2"/>
  <c r="AE655" i="2"/>
  <c r="Z655" i="2" s="1"/>
  <c r="AE663" i="2"/>
  <c r="Z663" i="2" s="1"/>
  <c r="AE652" i="2"/>
  <c r="Z652" i="2" s="1"/>
  <c r="AE657" i="2"/>
  <c r="Z657" i="2" s="1"/>
  <c r="AE659" i="2"/>
  <c r="Z659" i="2" s="1"/>
  <c r="AE662" i="2"/>
  <c r="Z662" i="2" s="1"/>
  <c r="AE656" i="2"/>
  <c r="Z656" i="2" s="1"/>
  <c r="AE664" i="2"/>
  <c r="Z664" i="2" s="1"/>
  <c r="AE648" i="2"/>
  <c r="Z648" i="2" s="1"/>
  <c r="AH643" i="2"/>
  <c r="AH641" i="2"/>
  <c r="AH639" i="2"/>
  <c r="AH637" i="2"/>
  <c r="AH635" i="2"/>
  <c r="AH633" i="2"/>
  <c r="AH642" i="2"/>
  <c r="AH640" i="2"/>
  <c r="AH638" i="2"/>
  <c r="AH636" i="2"/>
  <c r="AH634" i="2"/>
  <c r="AH630" i="2"/>
  <c r="AH628" i="2"/>
  <c r="AH626" i="2"/>
  <c r="AH624" i="2"/>
  <c r="AH631" i="2"/>
  <c r="AH629" i="2"/>
  <c r="AH627" i="2"/>
  <c r="AH625" i="2"/>
  <c r="AH632" i="2"/>
  <c r="AE661" i="2"/>
  <c r="Z661" i="2" s="1"/>
  <c r="AE647" i="2"/>
  <c r="Z647" i="2" s="1"/>
  <c r="AE654" i="2"/>
  <c r="Z654" i="2" s="1"/>
  <c r="AE653" i="2"/>
  <c r="Z653" i="2" s="1"/>
  <c r="S756" i="2"/>
  <c r="E855" i="2"/>
  <c r="P832" i="2"/>
  <c r="AB721" i="2"/>
  <c r="Q744" i="2"/>
  <c r="E871" i="2"/>
  <c r="P848" i="2"/>
  <c r="AC698" i="2"/>
  <c r="V748" i="2"/>
  <c r="E860" i="2"/>
  <c r="P837" i="2"/>
  <c r="AB718" i="2"/>
  <c r="Q741" i="2"/>
  <c r="AD678" i="2"/>
  <c r="AA678" i="2" s="1"/>
  <c r="AM65" i="23"/>
  <c r="AN64" i="23" s="1"/>
  <c r="AB729" i="2"/>
  <c r="Q752" i="2"/>
  <c r="AC696" i="2"/>
  <c r="AC702" i="2"/>
  <c r="V751" i="2"/>
  <c r="AN56" i="23"/>
  <c r="AO55" i="23" s="1"/>
  <c r="AN47" i="23"/>
  <c r="AO46" i="23" s="1"/>
  <c r="AN48" i="23"/>
  <c r="AC693" i="2"/>
  <c r="AO620" i="2"/>
  <c r="AN620" i="2"/>
  <c r="AM620" i="2"/>
  <c r="AL620" i="2"/>
  <c r="AK620" i="2"/>
  <c r="AJ620" i="2"/>
  <c r="AQ620" i="2"/>
  <c r="AI620" i="2"/>
  <c r="AP620" i="2"/>
  <c r="AO612" i="2"/>
  <c r="AN612" i="2"/>
  <c r="AM612" i="2"/>
  <c r="AL612" i="2"/>
  <c r="AK612" i="2"/>
  <c r="AJ612" i="2"/>
  <c r="AQ612" i="2"/>
  <c r="AI612" i="2"/>
  <c r="AP612" i="2"/>
  <c r="AK615" i="2"/>
  <c r="AJ615" i="2"/>
  <c r="AQ615" i="2"/>
  <c r="AI615" i="2"/>
  <c r="AP615" i="2"/>
  <c r="AO615" i="2"/>
  <c r="AN615" i="2"/>
  <c r="AM615" i="2"/>
  <c r="AL615" i="2"/>
  <c r="S797" i="2"/>
  <c r="N786" i="2"/>
  <c r="Y786" i="2" s="1"/>
  <c r="T791" i="2"/>
  <c r="T801" i="2"/>
  <c r="AK617" i="2"/>
  <c r="AJ617" i="2"/>
  <c r="AQ617" i="2"/>
  <c r="AI617" i="2"/>
  <c r="AP617" i="2"/>
  <c r="AO617" i="2"/>
  <c r="AN617" i="2"/>
  <c r="AM617" i="2"/>
  <c r="AL617" i="2"/>
  <c r="E861" i="2"/>
  <c r="P838" i="2"/>
  <c r="S750" i="2"/>
  <c r="AD687" i="2"/>
  <c r="AA687" i="2" s="1"/>
  <c r="AB726" i="2"/>
  <c r="Q749" i="2"/>
  <c r="V750" i="2"/>
  <c r="AE658" i="2"/>
  <c r="Z658" i="2" s="1"/>
  <c r="AE666" i="2"/>
  <c r="Z666" i="2" s="1"/>
  <c r="E867" i="2"/>
  <c r="P844" i="2"/>
  <c r="AB722" i="2"/>
  <c r="Q745" i="2"/>
  <c r="AB724" i="2"/>
  <c r="Q747" i="2"/>
  <c r="V757" i="2"/>
  <c r="AE649" i="2"/>
  <c r="Z649" i="2" s="1"/>
  <c r="V752" i="2"/>
  <c r="AN30" i="23"/>
  <c r="AO29" i="23" s="1"/>
  <c r="AN31" i="23"/>
  <c r="V755" i="2"/>
  <c r="S743" i="2"/>
  <c r="AM38" i="23"/>
  <c r="AN37" i="23" s="1"/>
  <c r="AM39" i="23"/>
  <c r="AO616" i="2"/>
  <c r="AN616" i="2"/>
  <c r="AM616" i="2"/>
  <c r="AL616" i="2"/>
  <c r="AK616" i="2"/>
  <c r="AJ616" i="2"/>
  <c r="AQ616" i="2"/>
  <c r="AI616" i="2"/>
  <c r="AP616" i="2"/>
  <c r="AK603" i="2"/>
  <c r="AJ603" i="2"/>
  <c r="AQ603" i="2"/>
  <c r="AI603" i="2"/>
  <c r="AP603" i="2"/>
  <c r="AO603" i="2"/>
  <c r="AN603" i="2"/>
  <c r="AM603" i="2"/>
  <c r="AL603" i="2"/>
  <c r="AK619" i="2"/>
  <c r="AJ619" i="2"/>
  <c r="AQ619" i="2"/>
  <c r="AI619" i="2"/>
  <c r="AP619" i="2"/>
  <c r="AO619" i="2"/>
  <c r="AN619" i="2"/>
  <c r="AM619" i="2"/>
  <c r="AL619" i="2"/>
  <c r="Y793" i="2"/>
  <c r="S791" i="2"/>
  <c r="X789" i="2"/>
  <c r="S787" i="2"/>
  <c r="N798" i="2"/>
  <c r="Y798" i="2" s="1"/>
  <c r="U788" i="2"/>
  <c r="S801" i="2"/>
  <c r="AD672" i="2"/>
  <c r="AA672" i="2" s="1"/>
  <c r="AC695" i="2"/>
  <c r="AD677" i="2"/>
  <c r="AA677" i="2" s="1"/>
  <c r="AO604" i="2"/>
  <c r="AN604" i="2"/>
  <c r="AM604" i="2"/>
  <c r="AL604" i="2"/>
  <c r="AK604" i="2"/>
  <c r="AJ604" i="2"/>
  <c r="AQ604" i="2"/>
  <c r="AI604" i="2"/>
  <c r="AP604" i="2"/>
  <c r="V740" i="2"/>
  <c r="E864" i="2"/>
  <c r="P841" i="2"/>
  <c r="AC703" i="2"/>
  <c r="AB733" i="2"/>
  <c r="Q756" i="2"/>
  <c r="V743" i="2"/>
  <c r="N41" i="20"/>
  <c r="L42" i="20"/>
  <c r="E856" i="2"/>
  <c r="P833" i="2"/>
  <c r="E857" i="2"/>
  <c r="P834" i="2"/>
  <c r="V747" i="2"/>
  <c r="AC699" i="2"/>
  <c r="AC701" i="2"/>
  <c r="V739" i="2"/>
  <c r="AB730" i="2"/>
  <c r="Q753" i="2"/>
  <c r="AB728" i="2"/>
  <c r="Q751" i="2"/>
  <c r="AL39" i="23"/>
  <c r="AO602" i="2"/>
  <c r="AN602" i="2"/>
  <c r="AM602" i="2"/>
  <c r="AL602" i="2"/>
  <c r="AK602" i="2"/>
  <c r="AJ602" i="2"/>
  <c r="AQ602" i="2"/>
  <c r="AI602" i="2"/>
  <c r="AP602" i="2"/>
  <c r="AK605" i="2"/>
  <c r="AJ605" i="2"/>
  <c r="AQ605" i="2"/>
  <c r="AI605" i="2"/>
  <c r="AP605" i="2"/>
  <c r="AO605" i="2"/>
  <c r="AN605" i="2"/>
  <c r="AM605" i="2"/>
  <c r="AL605" i="2"/>
  <c r="U799" i="2"/>
  <c r="U795" i="2"/>
  <c r="X792" i="2"/>
  <c r="V741" i="2"/>
  <c r="V754" i="2"/>
  <c r="AK601" i="2"/>
  <c r="AJ601" i="2"/>
  <c r="AQ601" i="2"/>
  <c r="AI601" i="2"/>
  <c r="AP601" i="2"/>
  <c r="AO601" i="2"/>
  <c r="AN601" i="2"/>
  <c r="AM601" i="2"/>
  <c r="AL601" i="2"/>
  <c r="AE651" i="2"/>
  <c r="Z651" i="2" s="1"/>
  <c r="AB727" i="2"/>
  <c r="Q750" i="2"/>
  <c r="E873" i="2"/>
  <c r="P850" i="2"/>
  <c r="AC710" i="2"/>
  <c r="V744" i="2"/>
  <c r="S742" i="2"/>
  <c r="E869" i="2"/>
  <c r="P846" i="2"/>
  <c r="AB735" i="2"/>
  <c r="Q758" i="2"/>
  <c r="AC707" i="2"/>
  <c r="V745" i="2"/>
  <c r="AC705" i="2"/>
  <c r="AB732" i="2"/>
  <c r="Q755" i="2"/>
  <c r="E868" i="2"/>
  <c r="P845" i="2"/>
  <c r="AO618" i="2"/>
  <c r="AN618" i="2"/>
  <c r="AM618" i="2"/>
  <c r="AL618" i="2"/>
  <c r="AK618" i="2"/>
  <c r="AJ618" i="2"/>
  <c r="AQ618" i="2"/>
  <c r="AI618" i="2"/>
  <c r="AP618" i="2"/>
  <c r="AK607" i="2"/>
  <c r="AJ607" i="2"/>
  <c r="AQ607" i="2"/>
  <c r="AI607" i="2"/>
  <c r="AP607" i="2"/>
  <c r="AO607" i="2"/>
  <c r="AN607" i="2"/>
  <c r="AM607" i="2"/>
  <c r="AL607" i="2"/>
  <c r="N804" i="2"/>
  <c r="Y804" i="2" s="1"/>
  <c r="N799" i="2"/>
  <c r="Y799" i="2" s="1"/>
  <c r="X787" i="2"/>
  <c r="N803" i="2"/>
  <c r="Y803" i="2" s="1"/>
  <c r="T794" i="2"/>
  <c r="AD685" i="2"/>
  <c r="AA685" i="2" s="1"/>
  <c r="E872" i="2"/>
  <c r="P849" i="2"/>
  <c r="AC706" i="2"/>
  <c r="AC704" i="2"/>
  <c r="AD674" i="2"/>
  <c r="AA674" i="2" s="1"/>
  <c r="AB720" i="2"/>
  <c r="Q743" i="2"/>
  <c r="AE650" i="2"/>
  <c r="Z650" i="2" s="1"/>
  <c r="AB734" i="2"/>
  <c r="Q757" i="2"/>
  <c r="AE660" i="2"/>
  <c r="Z660" i="2" s="1"/>
  <c r="E870" i="2"/>
  <c r="P847" i="2"/>
  <c r="AD673" i="2"/>
  <c r="AA673" i="2" s="1"/>
  <c r="AC712" i="2"/>
  <c r="V758" i="2"/>
  <c r="AB723" i="2"/>
  <c r="Q746" i="2"/>
  <c r="AC709" i="2"/>
  <c r="V746" i="2"/>
  <c r="E862" i="2"/>
  <c r="P839" i="2"/>
  <c r="AO606" i="2"/>
  <c r="AN606" i="2"/>
  <c r="AM606" i="2"/>
  <c r="AL606" i="2"/>
  <c r="AK606" i="2"/>
  <c r="AJ606" i="2"/>
  <c r="AQ606" i="2"/>
  <c r="AI606" i="2"/>
  <c r="AP606" i="2"/>
  <c r="AK609" i="2"/>
  <c r="AJ609" i="2"/>
  <c r="AQ609" i="2"/>
  <c r="AI609" i="2"/>
  <c r="AP609" i="2"/>
  <c r="AO609" i="2"/>
  <c r="AN609" i="2"/>
  <c r="AM609" i="2"/>
  <c r="AL609" i="2"/>
  <c r="U802" i="2"/>
  <c r="X802" i="2"/>
  <c r="X800" i="2"/>
  <c r="N785" i="2"/>
  <c r="Y785" i="2" s="1"/>
  <c r="T803" i="2"/>
  <c r="S753" i="2"/>
  <c r="E858" i="2"/>
  <c r="P835" i="2"/>
  <c r="E859" i="2"/>
  <c r="P836" i="2"/>
  <c r="V753" i="2"/>
  <c r="V756" i="2"/>
  <c r="AD688" i="2"/>
  <c r="AA688" i="2" s="1"/>
  <c r="AC697" i="2"/>
  <c r="AD676" i="2"/>
  <c r="AA676" i="2" s="1"/>
  <c r="AC711" i="2"/>
  <c r="V749" i="2"/>
  <c r="AB731" i="2"/>
  <c r="Q754" i="2"/>
  <c r="AD684" i="2"/>
  <c r="AA684" i="2" s="1"/>
  <c r="AD682" i="2"/>
  <c r="AA682" i="2" s="1"/>
  <c r="V742" i="2"/>
  <c r="AC700" i="2"/>
  <c r="S740" i="2"/>
  <c r="AB717" i="2"/>
  <c r="Q740" i="2"/>
  <c r="AO608" i="2"/>
  <c r="AN608" i="2"/>
  <c r="AM608" i="2"/>
  <c r="AL608" i="2"/>
  <c r="AK608" i="2"/>
  <c r="AJ608" i="2"/>
  <c r="AQ608" i="2"/>
  <c r="AI608" i="2"/>
  <c r="AP608" i="2"/>
  <c r="AK611" i="2"/>
  <c r="AJ611" i="2"/>
  <c r="AQ611" i="2"/>
  <c r="AI611" i="2"/>
  <c r="AP611" i="2"/>
  <c r="AO611" i="2"/>
  <c r="AN611" i="2"/>
  <c r="AM611" i="2"/>
  <c r="AL611" i="2"/>
  <c r="S792" i="2"/>
  <c r="S798" i="2"/>
  <c r="S803" i="2"/>
  <c r="N796" i="2"/>
  <c r="Y796" i="2" s="1"/>
  <c r="N787" i="2"/>
  <c r="Y787" i="2" s="1"/>
  <c r="N801" i="2"/>
  <c r="Y801" i="2" s="1"/>
  <c r="E866" i="2"/>
  <c r="P843" i="2"/>
  <c r="E854" i="2"/>
  <c r="P831" i="2"/>
  <c r="E865" i="2"/>
  <c r="P842" i="2"/>
  <c r="E863" i="2"/>
  <c r="P840" i="2"/>
  <c r="AC708" i="2"/>
  <c r="AB719" i="2"/>
  <c r="Q742" i="2"/>
  <c r="AB725" i="2"/>
  <c r="Q748" i="2"/>
  <c r="AD686" i="2"/>
  <c r="AA686" i="2" s="1"/>
  <c r="AD670" i="2"/>
  <c r="AA670" i="2" s="1"/>
  <c r="AB716" i="2"/>
  <c r="Q739" i="2"/>
  <c r="AC694" i="2"/>
  <c r="AE665" i="2"/>
  <c r="Z665" i="2" s="1"/>
  <c r="AO614" i="2"/>
  <c r="AN614" i="2"/>
  <c r="AM614" i="2"/>
  <c r="AL614" i="2"/>
  <c r="AK614" i="2"/>
  <c r="AJ614" i="2"/>
  <c r="AQ614" i="2"/>
  <c r="AI614" i="2"/>
  <c r="AP614" i="2"/>
  <c r="AO610" i="2"/>
  <c r="AN610" i="2"/>
  <c r="AM610" i="2"/>
  <c r="AL610" i="2"/>
  <c r="AK610" i="2"/>
  <c r="AJ610" i="2"/>
  <c r="AQ610" i="2"/>
  <c r="AI610" i="2"/>
  <c r="AP610" i="2"/>
  <c r="AK613" i="2"/>
  <c r="AJ613" i="2"/>
  <c r="AQ613" i="2"/>
  <c r="AI613" i="2"/>
  <c r="AP613" i="2"/>
  <c r="AO613" i="2"/>
  <c r="AN613" i="2"/>
  <c r="AM613" i="2"/>
  <c r="AL613" i="2"/>
  <c r="X794" i="2"/>
  <c r="U800" i="2"/>
  <c r="N788" i="2"/>
  <c r="Y788" i="2" s="1"/>
  <c r="U803" i="2"/>
  <c r="F850" i="2"/>
  <c r="AH53" i="11"/>
  <c r="AM50" i="23"/>
  <c r="K844" i="2"/>
  <c r="AJ32" i="11"/>
  <c r="L844" i="2"/>
  <c r="AH6" i="11"/>
  <c r="G846" i="2"/>
  <c r="K841" i="2"/>
  <c r="AH47" i="11"/>
  <c r="AH11" i="11"/>
  <c r="F840" i="2"/>
  <c r="AJ37" i="11"/>
  <c r="K832" i="2"/>
  <c r="K833" i="2"/>
  <c r="AH55" i="11"/>
  <c r="AH49" i="11"/>
  <c r="AD78" i="11"/>
  <c r="F839" i="2"/>
  <c r="AD71" i="11"/>
  <c r="AD76" i="11"/>
  <c r="F844" i="2"/>
  <c r="AM61" i="23"/>
  <c r="L836" i="2"/>
  <c r="AH5" i="11"/>
  <c r="K843" i="2"/>
  <c r="AD83" i="11"/>
  <c r="G840" i="2"/>
  <c r="F841" i="2"/>
  <c r="G844" i="2"/>
  <c r="K838" i="2"/>
  <c r="AH64" i="11"/>
  <c r="AK24" i="11"/>
  <c r="K831" i="2"/>
  <c r="AM34" i="23"/>
  <c r="AM32" i="23"/>
  <c r="L847" i="2"/>
  <c r="F847" i="2"/>
  <c r="L843" i="2"/>
  <c r="G839" i="2"/>
  <c r="AD79" i="11"/>
  <c r="AH18" i="11"/>
  <c r="AH65" i="11"/>
  <c r="AH38" i="11"/>
  <c r="AH59" i="11"/>
  <c r="AD73" i="11"/>
  <c r="AJ31" i="11"/>
  <c r="L840" i="2"/>
  <c r="AD74" i="11"/>
  <c r="AD85" i="11"/>
  <c r="AM43" i="23"/>
  <c r="AH51" i="11"/>
  <c r="AH16" i="11"/>
  <c r="K842" i="2"/>
  <c r="AM41" i="23"/>
  <c r="F843" i="2"/>
  <c r="AL40" i="23"/>
  <c r="F838" i="2"/>
  <c r="AH25" i="11"/>
  <c r="AK43" i="11"/>
  <c r="AH7" i="11"/>
  <c r="AD86" i="11"/>
  <c r="AH58" i="11"/>
  <c r="AH17" i="11"/>
  <c r="AK29" i="11"/>
  <c r="AK34" i="11"/>
  <c r="L839" i="2"/>
  <c r="K845" i="2"/>
  <c r="L845" i="2"/>
  <c r="AH13" i="11"/>
  <c r="AH9" i="11"/>
  <c r="K837" i="2"/>
  <c r="AD80" i="11"/>
  <c r="L842" i="2"/>
  <c r="F848" i="2"/>
  <c r="AM51" i="23"/>
  <c r="AD70" i="11"/>
  <c r="G838" i="2"/>
  <c r="L835" i="2"/>
  <c r="G850" i="2"/>
  <c r="G841" i="2"/>
  <c r="AH19" i="11"/>
  <c r="AM33" i="23"/>
  <c r="AM59" i="23"/>
  <c r="AH52" i="11"/>
  <c r="L838" i="2"/>
  <c r="G831" i="2"/>
  <c r="K834" i="2"/>
  <c r="L834" i="2"/>
  <c r="K850" i="2"/>
  <c r="AM42" i="23"/>
  <c r="F836" i="2"/>
  <c r="G849" i="2"/>
  <c r="AM35" i="23"/>
  <c r="AD82" i="11"/>
  <c r="L831" i="2"/>
  <c r="AH15" i="11"/>
  <c r="L832" i="2"/>
  <c r="K840" i="2"/>
  <c r="K839" i="2"/>
  <c r="AH10" i="11"/>
  <c r="L833" i="2"/>
  <c r="F832" i="2"/>
  <c r="G843" i="2"/>
  <c r="AH21" i="11"/>
  <c r="AD68" i="11"/>
  <c r="AD77" i="11"/>
  <c r="F846" i="2"/>
  <c r="AM52" i="23"/>
  <c r="K846" i="2"/>
  <c r="AJ42" i="11"/>
  <c r="L848" i="2"/>
  <c r="F837" i="2"/>
  <c r="L850" i="2"/>
  <c r="AM58" i="23"/>
  <c r="F849" i="2"/>
  <c r="F842" i="2"/>
  <c r="AH48" i="11"/>
  <c r="G836" i="2"/>
  <c r="F845" i="2"/>
  <c r="AJ30" i="11"/>
  <c r="AM60" i="23"/>
  <c r="AH63" i="11"/>
  <c r="AK39" i="11"/>
  <c r="AH41" i="11"/>
  <c r="AH27" i="11"/>
  <c r="AH8" i="11"/>
  <c r="AD75" i="11"/>
  <c r="AH46" i="11"/>
  <c r="AH56" i="11"/>
  <c r="L846" i="2"/>
  <c r="AH14" i="11"/>
  <c r="G842" i="2"/>
  <c r="AD69" i="11"/>
  <c r="K849" i="2"/>
  <c r="F834" i="2"/>
  <c r="AJ26" i="11"/>
  <c r="G832" i="2"/>
  <c r="AH4" i="11"/>
  <c r="G847" i="2"/>
  <c r="L841" i="2"/>
  <c r="L849" i="2"/>
  <c r="AH50" i="11"/>
  <c r="AJ40" i="11"/>
  <c r="AJ36" i="11"/>
  <c r="AH35" i="11"/>
  <c r="AL42" i="23"/>
  <c r="AH3" i="11"/>
  <c r="K836" i="2"/>
  <c r="F835" i="2"/>
  <c r="K848" i="2"/>
  <c r="AD72" i="11"/>
  <c r="G837" i="2"/>
  <c r="L837" i="2"/>
  <c r="AH60" i="11"/>
  <c r="G835" i="2"/>
  <c r="G848" i="2"/>
  <c r="AH2" i="11"/>
  <c r="AL41" i="23"/>
  <c r="AH20" i="11"/>
  <c r="AH57" i="11"/>
  <c r="AD87" i="11"/>
  <c r="AH61" i="11"/>
  <c r="F831" i="2"/>
  <c r="G833" i="2"/>
  <c r="AK33" i="11"/>
  <c r="AL43" i="23"/>
  <c r="AH62" i="11"/>
  <c r="G845" i="2"/>
  <c r="G834" i="2"/>
  <c r="K847" i="2"/>
  <c r="F833" i="2"/>
  <c r="AD81" i="11"/>
  <c r="AD84" i="11"/>
  <c r="AH12" i="11"/>
  <c r="AM49" i="23"/>
  <c r="AM40" i="23"/>
  <c r="AH54" i="11"/>
  <c r="K835" i="2"/>
  <c r="AH28" i="11"/>
  <c r="N827" i="2" l="1"/>
  <c r="N820" i="2"/>
  <c r="Y815" i="2"/>
  <c r="Y825" i="2"/>
  <c r="U812" i="2"/>
  <c r="Y817" i="2"/>
  <c r="Y823" i="2"/>
  <c r="U819" i="2"/>
  <c r="N822" i="2"/>
  <c r="Y822" i="2" s="1"/>
  <c r="N821" i="2"/>
  <c r="Y821" i="2" s="1"/>
  <c r="S816" i="2"/>
  <c r="N811" i="2"/>
  <c r="Y811" i="2" s="1"/>
  <c r="N826" i="2"/>
  <c r="Y826" i="2" s="1"/>
  <c r="T810" i="2"/>
  <c r="AD707" i="2"/>
  <c r="AA707" i="2" s="1"/>
  <c r="AD711" i="2"/>
  <c r="AA711" i="2" s="1"/>
  <c r="AD712" i="2"/>
  <c r="AA712" i="2" s="1"/>
  <c r="Y812" i="2"/>
  <c r="AD705" i="2"/>
  <c r="AA705" i="2" s="1"/>
  <c r="AD710" i="2"/>
  <c r="AA710" i="2" s="1"/>
  <c r="Y810" i="2"/>
  <c r="AD693" i="2"/>
  <c r="AA693" i="2" s="1"/>
  <c r="AD708" i="2"/>
  <c r="AA708" i="2" s="1"/>
  <c r="N808" i="2"/>
  <c r="Y808" i="2" s="1"/>
  <c r="M840" i="2"/>
  <c r="N840" i="2" s="1"/>
  <c r="M847" i="2"/>
  <c r="X847" i="2" s="1"/>
  <c r="J843" i="2"/>
  <c r="U843" i="2" s="1"/>
  <c r="H843" i="2"/>
  <c r="I843" i="2"/>
  <c r="T843" i="2" s="1"/>
  <c r="R843" i="2"/>
  <c r="W836" i="2"/>
  <c r="M846" i="2"/>
  <c r="N846" i="2" s="1"/>
  <c r="W841" i="2"/>
  <c r="M838" i="2"/>
  <c r="N838" i="2" s="1"/>
  <c r="J835" i="2"/>
  <c r="R835" i="2"/>
  <c r="H835" i="2"/>
  <c r="I835" i="2"/>
  <c r="T835" i="2" s="1"/>
  <c r="J840" i="2"/>
  <c r="U840" i="2" s="1"/>
  <c r="R840" i="2"/>
  <c r="I840" i="2"/>
  <c r="H840" i="2"/>
  <c r="S840" i="2" s="1"/>
  <c r="M843" i="2"/>
  <c r="X843" i="2" s="1"/>
  <c r="W849" i="2"/>
  <c r="J845" i="2"/>
  <c r="H845" i="2"/>
  <c r="R845" i="2"/>
  <c r="I845" i="2"/>
  <c r="T845" i="2" s="1"/>
  <c r="J846" i="2"/>
  <c r="R846" i="2"/>
  <c r="H846" i="2"/>
  <c r="S846" i="2" s="1"/>
  <c r="I846" i="2"/>
  <c r="T846" i="2" s="1"/>
  <c r="J833" i="2"/>
  <c r="U833" i="2" s="1"/>
  <c r="I833" i="2"/>
  <c r="T833" i="2" s="1"/>
  <c r="H833" i="2"/>
  <c r="R833" i="2"/>
  <c r="J841" i="2"/>
  <c r="H841" i="2"/>
  <c r="S841" i="2" s="1"/>
  <c r="R841" i="2"/>
  <c r="I841" i="2"/>
  <c r="T841" i="2" s="1"/>
  <c r="M844" i="2"/>
  <c r="X844" i="2" s="1"/>
  <c r="J838" i="2"/>
  <c r="U838" i="2" s="1"/>
  <c r="I838" i="2"/>
  <c r="T838" i="2" s="1"/>
  <c r="H838" i="2"/>
  <c r="R838" i="2"/>
  <c r="J837" i="2"/>
  <c r="U837" i="2" s="1"/>
  <c r="H837" i="2"/>
  <c r="I837" i="2"/>
  <c r="R837" i="2"/>
  <c r="M831" i="2"/>
  <c r="X831" i="2" s="1"/>
  <c r="M849" i="2"/>
  <c r="X849" i="2" s="1"/>
  <c r="M845" i="2"/>
  <c r="X845" i="2" s="1"/>
  <c r="M833" i="2"/>
  <c r="W844" i="2"/>
  <c r="W838" i="2"/>
  <c r="W837" i="2"/>
  <c r="W842" i="2"/>
  <c r="M842" i="2"/>
  <c r="X842" i="2" s="1"/>
  <c r="W831" i="2"/>
  <c r="W835" i="2"/>
  <c r="M839" i="2"/>
  <c r="X839" i="2" s="1"/>
  <c r="W846" i="2"/>
  <c r="W850" i="2"/>
  <c r="M834" i="2"/>
  <c r="X834" i="2" s="1"/>
  <c r="W833" i="2"/>
  <c r="J844" i="2"/>
  <c r="U844" i="2" s="1"/>
  <c r="I844" i="2"/>
  <c r="T844" i="2" s="1"/>
  <c r="H844" i="2"/>
  <c r="R844" i="2"/>
  <c r="M837" i="2"/>
  <c r="X837" i="2" s="1"/>
  <c r="W848" i="2"/>
  <c r="W832" i="2"/>
  <c r="J842" i="2"/>
  <c r="I842" i="2"/>
  <c r="T842" i="2" s="1"/>
  <c r="H842" i="2"/>
  <c r="R842" i="2"/>
  <c r="J831" i="2"/>
  <c r="U831" i="2" s="1"/>
  <c r="I831" i="2"/>
  <c r="T831" i="2" s="1"/>
  <c r="R831" i="2"/>
  <c r="H831" i="2"/>
  <c r="S831" i="2" s="1"/>
  <c r="M835" i="2"/>
  <c r="N835" i="2" s="1"/>
  <c r="W839" i="2"/>
  <c r="W847" i="2"/>
  <c r="J849" i="2"/>
  <c r="H849" i="2"/>
  <c r="I849" i="2"/>
  <c r="R849" i="2"/>
  <c r="J850" i="2"/>
  <c r="U850" i="2" s="1"/>
  <c r="I850" i="2"/>
  <c r="T850" i="2" s="1"/>
  <c r="H850" i="2"/>
  <c r="S850" i="2" s="1"/>
  <c r="R850" i="2"/>
  <c r="W834" i="2"/>
  <c r="M848" i="2"/>
  <c r="N848" i="2" s="1"/>
  <c r="J834" i="2"/>
  <c r="I834" i="2"/>
  <c r="T834" i="2" s="1"/>
  <c r="H834" i="2"/>
  <c r="R834" i="2"/>
  <c r="M832" i="2"/>
  <c r="X832" i="2" s="1"/>
  <c r="W840" i="2"/>
  <c r="J847" i="2"/>
  <c r="U847" i="2" s="1"/>
  <c r="H847" i="2"/>
  <c r="I847" i="2"/>
  <c r="R847" i="2"/>
  <c r="M850" i="2"/>
  <c r="X850" i="2" s="1"/>
  <c r="M841" i="2"/>
  <c r="X841" i="2" s="1"/>
  <c r="J848" i="2"/>
  <c r="I848" i="2"/>
  <c r="T848" i="2" s="1"/>
  <c r="H848" i="2"/>
  <c r="R848" i="2"/>
  <c r="J832" i="2"/>
  <c r="U832" i="2" s="1"/>
  <c r="H832" i="2"/>
  <c r="R832" i="2"/>
  <c r="I832" i="2"/>
  <c r="T832" i="2" s="1"/>
  <c r="J836" i="2"/>
  <c r="U836" i="2" s="1"/>
  <c r="I836" i="2"/>
  <c r="T836" i="2" s="1"/>
  <c r="H836" i="2"/>
  <c r="S836" i="2" s="1"/>
  <c r="R836" i="2"/>
  <c r="J839" i="2"/>
  <c r="U839" i="2" s="1"/>
  <c r="H839" i="2"/>
  <c r="S839" i="2" s="1"/>
  <c r="I839" i="2"/>
  <c r="T839" i="2" s="1"/>
  <c r="R839" i="2"/>
  <c r="W843" i="2"/>
  <c r="M836" i="2"/>
  <c r="X836" i="2" s="1"/>
  <c r="W845" i="2"/>
  <c r="AE684" i="2"/>
  <c r="Z684" i="2" s="1"/>
  <c r="AE686" i="2"/>
  <c r="Z686" i="2" s="1"/>
  <c r="AE676" i="2"/>
  <c r="Z676" i="2" s="1"/>
  <c r="AE670" i="2"/>
  <c r="Z670" i="2" s="1"/>
  <c r="AE680" i="2"/>
  <c r="Z680" i="2" s="1"/>
  <c r="AE681" i="2"/>
  <c r="Z681" i="2" s="1"/>
  <c r="AE678" i="2"/>
  <c r="Z678" i="2" s="1"/>
  <c r="AE682" i="2"/>
  <c r="Z682" i="2" s="1"/>
  <c r="AE688" i="2"/>
  <c r="Z688" i="2" s="1"/>
  <c r="AE687" i="2"/>
  <c r="Z687" i="2" s="1"/>
  <c r="AB742" i="2"/>
  <c r="Q765" i="2"/>
  <c r="P865" i="2"/>
  <c r="AC717" i="2"/>
  <c r="AB754" i="2"/>
  <c r="Q777" i="2"/>
  <c r="P862" i="2"/>
  <c r="AD706" i="2"/>
  <c r="AA706" i="2" s="1"/>
  <c r="P873" i="2"/>
  <c r="AB753" i="2"/>
  <c r="Q776" i="2"/>
  <c r="AD699" i="2"/>
  <c r="AA699" i="2" s="1"/>
  <c r="V766" i="2"/>
  <c r="AO57" i="23"/>
  <c r="AO56" i="23"/>
  <c r="AP55" i="23" s="1"/>
  <c r="AD698" i="2"/>
  <c r="AA698" i="2" s="1"/>
  <c r="P871" i="2"/>
  <c r="P855" i="2"/>
  <c r="AJ628" i="2"/>
  <c r="AQ628" i="2"/>
  <c r="AI628" i="2"/>
  <c r="AP628" i="2"/>
  <c r="AO628" i="2"/>
  <c r="AN628" i="2"/>
  <c r="AM628" i="2"/>
  <c r="AL628" i="2"/>
  <c r="AK628" i="2"/>
  <c r="AP635" i="2"/>
  <c r="AO635" i="2"/>
  <c r="AN635" i="2"/>
  <c r="AL635" i="2"/>
  <c r="AK635" i="2"/>
  <c r="AQ635" i="2"/>
  <c r="AI635" i="2"/>
  <c r="AM635" i="2"/>
  <c r="AJ635" i="2"/>
  <c r="S820" i="2"/>
  <c r="Y827" i="2"/>
  <c r="AB746" i="2"/>
  <c r="Q769" i="2"/>
  <c r="P858" i="2"/>
  <c r="AB743" i="2"/>
  <c r="Q766" i="2"/>
  <c r="AC719" i="2"/>
  <c r="S763" i="2"/>
  <c r="AC731" i="2"/>
  <c r="AD697" i="2"/>
  <c r="AA697" i="2" s="1"/>
  <c r="S776" i="2"/>
  <c r="V769" i="2"/>
  <c r="P870" i="2"/>
  <c r="AC720" i="2"/>
  <c r="AB750" i="2"/>
  <c r="Q773" i="2"/>
  <c r="AC730" i="2"/>
  <c r="V770" i="2"/>
  <c r="AB756" i="2"/>
  <c r="Q779" i="2"/>
  <c r="AD695" i="2"/>
  <c r="AA695" i="2" s="1"/>
  <c r="AN38" i="23"/>
  <c r="AO37" i="23" s="1"/>
  <c r="AN39" i="23"/>
  <c r="AN57" i="23"/>
  <c r="AB752" i="2"/>
  <c r="Q775" i="2"/>
  <c r="AB744" i="2"/>
  <c r="Q767" i="2"/>
  <c r="S779" i="2"/>
  <c r="AK632" i="2"/>
  <c r="AP632" i="2"/>
  <c r="AO632" i="2"/>
  <c r="AQ632" i="2"/>
  <c r="AN632" i="2"/>
  <c r="AM632" i="2"/>
  <c r="AL632" i="2"/>
  <c r="AJ632" i="2"/>
  <c r="AI632" i="2"/>
  <c r="AJ630" i="2"/>
  <c r="AQ630" i="2"/>
  <c r="AI630" i="2"/>
  <c r="AP630" i="2"/>
  <c r="AO630" i="2"/>
  <c r="AN630" i="2"/>
  <c r="AM630" i="2"/>
  <c r="AL630" i="2"/>
  <c r="AK630" i="2"/>
  <c r="AP637" i="2"/>
  <c r="AO637" i="2"/>
  <c r="AN637" i="2"/>
  <c r="AL637" i="2"/>
  <c r="AK637" i="2"/>
  <c r="AQ637" i="2"/>
  <c r="AI637" i="2"/>
  <c r="AM637" i="2"/>
  <c r="AJ637" i="2"/>
  <c r="U811" i="2"/>
  <c r="U818" i="2"/>
  <c r="S821" i="2"/>
  <c r="V765" i="2"/>
  <c r="AC734" i="2"/>
  <c r="P863" i="2"/>
  <c r="AD700" i="2"/>
  <c r="AA700" i="2" s="1"/>
  <c r="V772" i="2"/>
  <c r="P859" i="2"/>
  <c r="AD709" i="2"/>
  <c r="AA709" i="2" s="1"/>
  <c r="AE674" i="2"/>
  <c r="Z674" i="2" s="1"/>
  <c r="V768" i="2"/>
  <c r="AC727" i="2"/>
  <c r="V762" i="2"/>
  <c r="AC733" i="2"/>
  <c r="AE672" i="2"/>
  <c r="Z672" i="2" s="1"/>
  <c r="S766" i="2"/>
  <c r="V780" i="2"/>
  <c r="V774" i="2"/>
  <c r="AC729" i="2"/>
  <c r="AC721" i="2"/>
  <c r="AN625" i="2"/>
  <c r="AM625" i="2"/>
  <c r="AL625" i="2"/>
  <c r="AK625" i="2"/>
  <c r="AJ625" i="2"/>
  <c r="AQ625" i="2"/>
  <c r="AI625" i="2"/>
  <c r="AP625" i="2"/>
  <c r="AO625" i="2"/>
  <c r="AL634" i="2"/>
  <c r="AK634" i="2"/>
  <c r="AJ634" i="2"/>
  <c r="AP634" i="2"/>
  <c r="AO634" i="2"/>
  <c r="AM634" i="2"/>
  <c r="AQ634" i="2"/>
  <c r="AN634" i="2"/>
  <c r="AI634" i="2"/>
  <c r="AP639" i="2"/>
  <c r="AO639" i="2"/>
  <c r="AN639" i="2"/>
  <c r="AL639" i="2"/>
  <c r="AK639" i="2"/>
  <c r="AQ639" i="2"/>
  <c r="AI639" i="2"/>
  <c r="AM639" i="2"/>
  <c r="AJ639" i="2"/>
  <c r="S810" i="2"/>
  <c r="N809" i="2"/>
  <c r="Y809" i="2" s="1"/>
  <c r="X812" i="2"/>
  <c r="S815" i="2"/>
  <c r="AB739" i="2"/>
  <c r="Q762" i="2"/>
  <c r="AC716" i="2"/>
  <c r="V779" i="2"/>
  <c r="AE673" i="2"/>
  <c r="Z673" i="2" s="1"/>
  <c r="AD704" i="2"/>
  <c r="AA704" i="2" s="1"/>
  <c r="P864" i="2"/>
  <c r="AE675" i="2"/>
  <c r="Z675" i="2" s="1"/>
  <c r="AB747" i="2"/>
  <c r="Q770" i="2"/>
  <c r="V773" i="2"/>
  <c r="AD702" i="2"/>
  <c r="AA702" i="2" s="1"/>
  <c r="AM66" i="23"/>
  <c r="AN627" i="2"/>
  <c r="AM627" i="2"/>
  <c r="AL627" i="2"/>
  <c r="AK627" i="2"/>
  <c r="AJ627" i="2"/>
  <c r="AQ627" i="2"/>
  <c r="AI627" i="2"/>
  <c r="AP627" i="2"/>
  <c r="AO627" i="2"/>
  <c r="AL636" i="2"/>
  <c r="AK636" i="2"/>
  <c r="AJ636" i="2"/>
  <c r="AP636" i="2"/>
  <c r="AO636" i="2"/>
  <c r="AM636" i="2"/>
  <c r="AQ636" i="2"/>
  <c r="AN636" i="2"/>
  <c r="AI636" i="2"/>
  <c r="AP641" i="2"/>
  <c r="AO641" i="2"/>
  <c r="AN641" i="2"/>
  <c r="AL641" i="2"/>
  <c r="AK641" i="2"/>
  <c r="AQ641" i="2"/>
  <c r="AI641" i="2"/>
  <c r="AM641" i="2"/>
  <c r="AJ641" i="2"/>
  <c r="S826" i="2"/>
  <c r="T817" i="2"/>
  <c r="S814" i="2"/>
  <c r="U823" i="2"/>
  <c r="P866" i="2"/>
  <c r="V776" i="2"/>
  <c r="AB757" i="2"/>
  <c r="Q780" i="2"/>
  <c r="P868" i="2"/>
  <c r="V763" i="2"/>
  <c r="V778" i="2"/>
  <c r="AC724" i="2"/>
  <c r="AB749" i="2"/>
  <c r="Q772" i="2"/>
  <c r="AN65" i="23"/>
  <c r="AO64" i="23" s="1"/>
  <c r="AN629" i="2"/>
  <c r="AM629" i="2"/>
  <c r="AL629" i="2"/>
  <c r="AK629" i="2"/>
  <c r="AJ629" i="2"/>
  <c r="AQ629" i="2"/>
  <c r="AI629" i="2"/>
  <c r="AP629" i="2"/>
  <c r="AO629" i="2"/>
  <c r="AL638" i="2"/>
  <c r="AK638" i="2"/>
  <c r="AJ638" i="2"/>
  <c r="AP638" i="2"/>
  <c r="AO638" i="2"/>
  <c r="AM638" i="2"/>
  <c r="AQ638" i="2"/>
  <c r="AN638" i="2"/>
  <c r="AI638" i="2"/>
  <c r="AP643" i="2"/>
  <c r="AO643" i="2"/>
  <c r="AN643" i="2"/>
  <c r="AL643" i="2"/>
  <c r="AK643" i="2"/>
  <c r="AQ643" i="2"/>
  <c r="AI643" i="2"/>
  <c r="AM643" i="2"/>
  <c r="AJ643" i="2"/>
  <c r="AE671" i="2"/>
  <c r="Z671" i="2" s="1"/>
  <c r="X823" i="2"/>
  <c r="X815" i="2"/>
  <c r="X810" i="2"/>
  <c r="T826" i="2"/>
  <c r="N813" i="2"/>
  <c r="Y813" i="2" s="1"/>
  <c r="T814" i="2"/>
  <c r="U825" i="2"/>
  <c r="AB755" i="2"/>
  <c r="Q778" i="2"/>
  <c r="P869" i="2"/>
  <c r="AD701" i="2"/>
  <c r="AA701" i="2" s="1"/>
  <c r="P856" i="2"/>
  <c r="AD703" i="2"/>
  <c r="AA703" i="2" s="1"/>
  <c r="AE679" i="2"/>
  <c r="Z679" i="2" s="1"/>
  <c r="P867" i="2"/>
  <c r="AC726" i="2"/>
  <c r="P861" i="2"/>
  <c r="AN631" i="2"/>
  <c r="AM631" i="2"/>
  <c r="AL631" i="2"/>
  <c r="AK631" i="2"/>
  <c r="AJ631" i="2"/>
  <c r="AQ631" i="2"/>
  <c r="AI631" i="2"/>
  <c r="AP631" i="2"/>
  <c r="AO631" i="2"/>
  <c r="AL640" i="2"/>
  <c r="AK640" i="2"/>
  <c r="AJ640" i="2"/>
  <c r="AP640" i="2"/>
  <c r="AO640" i="2"/>
  <c r="AM640" i="2"/>
  <c r="AI640" i="2"/>
  <c r="AQ640" i="2"/>
  <c r="AN640" i="2"/>
  <c r="Y820" i="2"/>
  <c r="S824" i="2"/>
  <c r="AB748" i="2"/>
  <c r="Q771" i="2"/>
  <c r="P854" i="2"/>
  <c r="AC723" i="2"/>
  <c r="P872" i="2"/>
  <c r="AC732" i="2"/>
  <c r="AB758" i="2"/>
  <c r="Q781" i="2"/>
  <c r="S765" i="2"/>
  <c r="V777" i="2"/>
  <c r="AB751" i="2"/>
  <c r="Q774" i="2"/>
  <c r="N42" i="20"/>
  <c r="L43" i="20"/>
  <c r="AE677" i="2"/>
  <c r="Z677" i="2" s="1"/>
  <c r="AO30" i="23"/>
  <c r="AP29" i="23" s="1"/>
  <c r="AB745" i="2"/>
  <c r="Q768" i="2"/>
  <c r="AE683" i="2"/>
  <c r="Z683" i="2" s="1"/>
  <c r="AD696" i="2"/>
  <c r="AA696" i="2" s="1"/>
  <c r="AB741" i="2"/>
  <c r="Q764" i="2"/>
  <c r="P860" i="2"/>
  <c r="AH665" i="2"/>
  <c r="AH663" i="2"/>
  <c r="AH661" i="2"/>
  <c r="AH659" i="2"/>
  <c r="AH657" i="2"/>
  <c r="AH655" i="2"/>
  <c r="AH653" i="2"/>
  <c r="AH651" i="2"/>
  <c r="AH649" i="2"/>
  <c r="AH647" i="2"/>
  <c r="AH666" i="2"/>
  <c r="AH664" i="2"/>
  <c r="AH662" i="2"/>
  <c r="AH660" i="2"/>
  <c r="AH658" i="2"/>
  <c r="AH656" i="2"/>
  <c r="AH654" i="2"/>
  <c r="AH652" i="2"/>
  <c r="AH650" i="2"/>
  <c r="AH648" i="2"/>
  <c r="AJ624" i="2"/>
  <c r="AQ624" i="2"/>
  <c r="AI624" i="2"/>
  <c r="AP624" i="2"/>
  <c r="AO624" i="2"/>
  <c r="AN624" i="2"/>
  <c r="AM624" i="2"/>
  <c r="AL624" i="2"/>
  <c r="AK624" i="2"/>
  <c r="AL642" i="2"/>
  <c r="AK642" i="2"/>
  <c r="AJ642" i="2"/>
  <c r="AP642" i="2"/>
  <c r="AO642" i="2"/>
  <c r="AM642" i="2"/>
  <c r="AQ642" i="2"/>
  <c r="AN642" i="2"/>
  <c r="AI642" i="2"/>
  <c r="U826" i="2"/>
  <c r="X825" i="2"/>
  <c r="N819" i="2"/>
  <c r="Y819" i="2" s="1"/>
  <c r="N816" i="2"/>
  <c r="Y816" i="2" s="1"/>
  <c r="N824" i="2"/>
  <c r="Y824" i="2" s="1"/>
  <c r="T824" i="2"/>
  <c r="N818" i="2"/>
  <c r="Y818" i="2" s="1"/>
  <c r="AD694" i="2"/>
  <c r="AA694" i="2" s="1"/>
  <c r="AC725" i="2"/>
  <c r="AB740" i="2"/>
  <c r="Q763" i="2"/>
  <c r="V781" i="2"/>
  <c r="AE685" i="2"/>
  <c r="Z685" i="2" s="1"/>
  <c r="AC735" i="2"/>
  <c r="V767" i="2"/>
  <c r="V764" i="2"/>
  <c r="AC728" i="2"/>
  <c r="P857" i="2"/>
  <c r="V775" i="2"/>
  <c r="AC722" i="2"/>
  <c r="S773" i="2"/>
  <c r="AO47" i="23"/>
  <c r="AP46" i="23" s="1"/>
  <c r="AO48" i="23"/>
  <c r="AC718" i="2"/>
  <c r="V771" i="2"/>
  <c r="AJ626" i="2"/>
  <c r="AQ626" i="2"/>
  <c r="AI626" i="2"/>
  <c r="AP626" i="2"/>
  <c r="AO626" i="2"/>
  <c r="AN626" i="2"/>
  <c r="AM626" i="2"/>
  <c r="AL626" i="2"/>
  <c r="AK626" i="2"/>
  <c r="AP633" i="2"/>
  <c r="AO633" i="2"/>
  <c r="AN633" i="2"/>
  <c r="AL633" i="2"/>
  <c r="AK633" i="2"/>
  <c r="AQ633" i="2"/>
  <c r="AI633" i="2"/>
  <c r="AM633" i="2"/>
  <c r="AJ633" i="2"/>
  <c r="AE689" i="2"/>
  <c r="Z689" i="2" s="1"/>
  <c r="U822" i="2"/>
  <c r="X817" i="2"/>
  <c r="N814" i="2"/>
  <c r="Y814" i="2" s="1"/>
  <c r="AL39" i="11"/>
  <c r="F856" i="2"/>
  <c r="AI58" i="11"/>
  <c r="AN41" i="23"/>
  <c r="AK31" i="11"/>
  <c r="AK36" i="11"/>
  <c r="K854" i="2"/>
  <c r="AI25" i="11"/>
  <c r="AE80" i="11"/>
  <c r="AI7" i="11"/>
  <c r="L870" i="2"/>
  <c r="K868" i="2"/>
  <c r="F864" i="2"/>
  <c r="F865" i="2"/>
  <c r="AI11" i="11"/>
  <c r="AN40" i="23"/>
  <c r="F860" i="2"/>
  <c r="AE87" i="11"/>
  <c r="AI60" i="11"/>
  <c r="F863" i="2"/>
  <c r="AI21" i="11"/>
  <c r="AN50" i="23"/>
  <c r="F854" i="2"/>
  <c r="L868" i="2"/>
  <c r="AK30" i="11"/>
  <c r="G862" i="2"/>
  <c r="AL32" i="11"/>
  <c r="AE77" i="11"/>
  <c r="AI5" i="11"/>
  <c r="AI8" i="11"/>
  <c r="AI63" i="11"/>
  <c r="AI4" i="11"/>
  <c r="AL33" i="11"/>
  <c r="F872" i="2"/>
  <c r="K857" i="2"/>
  <c r="G857" i="2"/>
  <c r="G873" i="2"/>
  <c r="AI9" i="11"/>
  <c r="K855" i="2"/>
  <c r="AI6" i="11"/>
  <c r="AN42" i="23"/>
  <c r="F870" i="2"/>
  <c r="AI13" i="11"/>
  <c r="AK42" i="11"/>
  <c r="AE76" i="11"/>
  <c r="G872" i="2"/>
  <c r="AI55" i="11"/>
  <c r="AE71" i="11"/>
  <c r="G864" i="2"/>
  <c r="AN61" i="23"/>
  <c r="G859" i="2"/>
  <c r="AI50" i="11"/>
  <c r="K870" i="2"/>
  <c r="K867" i="2"/>
  <c r="AE68" i="11"/>
  <c r="AN32" i="23"/>
  <c r="AE85" i="11"/>
  <c r="K864" i="2"/>
  <c r="G863" i="2"/>
  <c r="AM70" i="23"/>
  <c r="AI14" i="11"/>
  <c r="G855" i="2"/>
  <c r="K872" i="2"/>
  <c r="AI18" i="11"/>
  <c r="G871" i="2"/>
  <c r="L866" i="2"/>
  <c r="AE78" i="11"/>
  <c r="L860" i="2"/>
  <c r="AL34" i="11"/>
  <c r="K871" i="2"/>
  <c r="G858" i="2"/>
  <c r="K856" i="2"/>
  <c r="F866" i="2"/>
  <c r="L857" i="2"/>
  <c r="K866" i="2"/>
  <c r="AN43" i="23"/>
  <c r="F867" i="2"/>
  <c r="AL29" i="11"/>
  <c r="AN59" i="23"/>
  <c r="F855" i="2"/>
  <c r="AN49" i="23"/>
  <c r="K861" i="2"/>
  <c r="AE70" i="11"/>
  <c r="AI41" i="11"/>
  <c r="AI28" i="11"/>
  <c r="AI62" i="11"/>
  <c r="AI38" i="11"/>
  <c r="F857" i="2"/>
  <c r="K862" i="2"/>
  <c r="G870" i="2"/>
  <c r="F861" i="2"/>
  <c r="AI16" i="11"/>
  <c r="AI51" i="11"/>
  <c r="AK37" i="11"/>
  <c r="G869" i="2"/>
  <c r="F859" i="2"/>
  <c r="AI54" i="11"/>
  <c r="L863" i="2"/>
  <c r="L855" i="2"/>
  <c r="AI61" i="11"/>
  <c r="AI12" i="11"/>
  <c r="L862" i="2"/>
  <c r="AE82" i="11"/>
  <c r="AN60" i="23"/>
  <c r="L858" i="2"/>
  <c r="G856" i="2"/>
  <c r="G860" i="2"/>
  <c r="K869" i="2"/>
  <c r="F869" i="2"/>
  <c r="L861" i="2"/>
  <c r="AK40" i="11"/>
  <c r="AE75" i="11"/>
  <c r="AK26" i="11"/>
  <c r="AI35" i="11"/>
  <c r="AI17" i="11"/>
  <c r="AI47" i="11"/>
  <c r="L865" i="2"/>
  <c r="L869" i="2"/>
  <c r="AM69" i="23"/>
  <c r="L871" i="2"/>
  <c r="L872" i="2"/>
  <c r="AI65" i="11"/>
  <c r="AI49" i="11"/>
  <c r="F868" i="2"/>
  <c r="K865" i="2"/>
  <c r="K860" i="2"/>
  <c r="AE72" i="11"/>
  <c r="AE79" i="11"/>
  <c r="AI56" i="11"/>
  <c r="K863" i="2"/>
  <c r="AN34" i="23"/>
  <c r="AI53" i="11"/>
  <c r="F871" i="2"/>
  <c r="AI19" i="11"/>
  <c r="AI2" i="11"/>
  <c r="AN35" i="23"/>
  <c r="G868" i="2"/>
  <c r="L873" i="2"/>
  <c r="AE73" i="11"/>
  <c r="AE83" i="11"/>
  <c r="AI27" i="11"/>
  <c r="AN52" i="23"/>
  <c r="AE81" i="11"/>
  <c r="L856" i="2"/>
  <c r="AM68" i="23"/>
  <c r="AN33" i="23"/>
  <c r="AI52" i="11"/>
  <c r="AN51" i="23"/>
  <c r="K859" i="2"/>
  <c r="AI3" i="11"/>
  <c r="AI59" i="11"/>
  <c r="K858" i="2"/>
  <c r="G867" i="2"/>
  <c r="AM67" i="23"/>
  <c r="F862" i="2"/>
  <c r="AE74" i="11"/>
  <c r="AE84" i="11"/>
  <c r="AI15" i="11"/>
  <c r="AN58" i="23"/>
  <c r="G866" i="2"/>
  <c r="AI20" i="11"/>
  <c r="AE69" i="11"/>
  <c r="L859" i="2"/>
  <c r="G865" i="2"/>
  <c r="AL43" i="11"/>
  <c r="AI64" i="11"/>
  <c r="AI10" i="11"/>
  <c r="AI46" i="11"/>
  <c r="L867" i="2"/>
  <c r="AE86" i="11"/>
  <c r="F873" i="2"/>
  <c r="AL24" i="11"/>
  <c r="L854" i="2"/>
  <c r="AI48" i="11"/>
  <c r="G861" i="2"/>
  <c r="K873" i="2"/>
  <c r="AK32" i="11"/>
  <c r="G854" i="2"/>
  <c r="F858" i="2"/>
  <c r="AI57" i="11"/>
  <c r="L864" i="2"/>
  <c r="Y838" i="2" l="1"/>
  <c r="Y848" i="2"/>
  <c r="U842" i="2"/>
  <c r="Y840" i="2"/>
  <c r="Y846" i="2"/>
  <c r="U835" i="2"/>
  <c r="N841" i="2"/>
  <c r="Y841" i="2" s="1"/>
  <c r="N834" i="2"/>
  <c r="Y834" i="2" s="1"/>
  <c r="Y835" i="2"/>
  <c r="AD716" i="2"/>
  <c r="AA716" i="2" s="1"/>
  <c r="AE716" i="2" s="1"/>
  <c r="Z716" i="2" s="1"/>
  <c r="N847" i="2"/>
  <c r="N837" i="2"/>
  <c r="Y837" i="2" s="1"/>
  <c r="N849" i="2"/>
  <c r="Y849" i="2" s="1"/>
  <c r="AD719" i="2"/>
  <c r="AA719" i="2" s="1"/>
  <c r="N839" i="2"/>
  <c r="Y839" i="2" s="1"/>
  <c r="AD717" i="2"/>
  <c r="AA717" i="2" s="1"/>
  <c r="AD721" i="2"/>
  <c r="AA721" i="2" s="1"/>
  <c r="AD729" i="2"/>
  <c r="AA729" i="2" s="1"/>
  <c r="AD731" i="2"/>
  <c r="AA731" i="2" s="1"/>
  <c r="AD735" i="2"/>
  <c r="AA735" i="2" s="1"/>
  <c r="AD733" i="2"/>
  <c r="AA733" i="2" s="1"/>
  <c r="AD726" i="2"/>
  <c r="AA726" i="2" s="1"/>
  <c r="AD728" i="2"/>
  <c r="AA728" i="2" s="1"/>
  <c r="AD722" i="2"/>
  <c r="AA722" i="2" s="1"/>
  <c r="N842" i="2"/>
  <c r="Y842" i="2" s="1"/>
  <c r="N843" i="2"/>
  <c r="Y843" i="2" s="1"/>
  <c r="W860" i="2"/>
  <c r="W867" i="2"/>
  <c r="W869" i="2"/>
  <c r="R868" i="2"/>
  <c r="I868" i="2"/>
  <c r="T868" i="2" s="1"/>
  <c r="H868" i="2"/>
  <c r="J868" i="2"/>
  <c r="R866" i="2"/>
  <c r="I866" i="2"/>
  <c r="T866" i="2" s="1"/>
  <c r="H866" i="2"/>
  <c r="J866" i="2"/>
  <c r="U866" i="2" s="1"/>
  <c r="M859" i="2"/>
  <c r="X859" i="2" s="1"/>
  <c r="W863" i="2"/>
  <c r="M858" i="2"/>
  <c r="N858" i="2" s="1"/>
  <c r="W871" i="2"/>
  <c r="R857" i="2"/>
  <c r="I857" i="2"/>
  <c r="T857" i="2" s="1"/>
  <c r="J857" i="2"/>
  <c r="H857" i="2"/>
  <c r="R869" i="2"/>
  <c r="I869" i="2"/>
  <c r="T869" i="2" s="1"/>
  <c r="J869" i="2"/>
  <c r="H869" i="2"/>
  <c r="S869" i="2" s="1"/>
  <c r="M868" i="2"/>
  <c r="X868" i="2" s="1"/>
  <c r="M866" i="2"/>
  <c r="X866" i="2" s="1"/>
  <c r="R864" i="2"/>
  <c r="I864" i="2"/>
  <c r="T864" i="2" s="1"/>
  <c r="H864" i="2"/>
  <c r="S864" i="2" s="1"/>
  <c r="J864" i="2"/>
  <c r="R859" i="2"/>
  <c r="I859" i="2"/>
  <c r="T859" i="2" s="1"/>
  <c r="J859" i="2"/>
  <c r="U859" i="2" s="1"/>
  <c r="H859" i="2"/>
  <c r="S859" i="2" s="1"/>
  <c r="M871" i="2"/>
  <c r="N871" i="2" s="1"/>
  <c r="Y871" i="2" s="1"/>
  <c r="W857" i="2"/>
  <c r="W872" i="2"/>
  <c r="W854" i="2"/>
  <c r="R856" i="2"/>
  <c r="I856" i="2"/>
  <c r="T856" i="2" s="1"/>
  <c r="H856" i="2"/>
  <c r="J856" i="2"/>
  <c r="U856" i="2" s="1"/>
  <c r="M864" i="2"/>
  <c r="X864" i="2" s="1"/>
  <c r="R871" i="2"/>
  <c r="I871" i="2"/>
  <c r="T871" i="2" s="1"/>
  <c r="H871" i="2"/>
  <c r="J871" i="2"/>
  <c r="R862" i="2"/>
  <c r="I862" i="2"/>
  <c r="T862" i="2" s="1"/>
  <c r="J862" i="2"/>
  <c r="U862" i="2" s="1"/>
  <c r="H862" i="2"/>
  <c r="S862" i="2" s="1"/>
  <c r="R860" i="2"/>
  <c r="I860" i="2"/>
  <c r="H860" i="2"/>
  <c r="J860" i="2"/>
  <c r="U860" i="2" s="1"/>
  <c r="M860" i="2"/>
  <c r="X860" i="2" s="1"/>
  <c r="M857" i="2"/>
  <c r="X857" i="2" s="1"/>
  <c r="R872" i="2"/>
  <c r="I872" i="2"/>
  <c r="H872" i="2"/>
  <c r="J872" i="2"/>
  <c r="R854" i="2"/>
  <c r="I854" i="2"/>
  <c r="T854" i="2" s="1"/>
  <c r="J854" i="2"/>
  <c r="U854" i="2" s="1"/>
  <c r="H854" i="2"/>
  <c r="S854" i="2" s="1"/>
  <c r="M856" i="2"/>
  <c r="M862" i="2"/>
  <c r="X862" i="2" s="1"/>
  <c r="M872" i="2"/>
  <c r="X872" i="2" s="1"/>
  <c r="M854" i="2"/>
  <c r="X854" i="2" s="1"/>
  <c r="W856" i="2"/>
  <c r="W864" i="2"/>
  <c r="M855" i="2"/>
  <c r="X855" i="2" s="1"/>
  <c r="W862" i="2"/>
  <c r="M861" i="2"/>
  <c r="N861" i="2" s="1"/>
  <c r="Y861" i="2" s="1"/>
  <c r="M863" i="2"/>
  <c r="N863" i="2" s="1"/>
  <c r="Y863" i="2" s="1"/>
  <c r="R870" i="2"/>
  <c r="I870" i="2"/>
  <c r="H870" i="2"/>
  <c r="J870" i="2"/>
  <c r="U870" i="2" s="1"/>
  <c r="W855" i="2"/>
  <c r="W873" i="2"/>
  <c r="M865" i="2"/>
  <c r="X865" i="2" s="1"/>
  <c r="R861" i="2"/>
  <c r="I861" i="2"/>
  <c r="T861" i="2" s="1"/>
  <c r="J861" i="2"/>
  <c r="U861" i="2" s="1"/>
  <c r="H861" i="2"/>
  <c r="M867" i="2"/>
  <c r="X867" i="2" s="1"/>
  <c r="W868" i="2"/>
  <c r="R863" i="2"/>
  <c r="I863" i="2"/>
  <c r="J863" i="2"/>
  <c r="U863" i="2" s="1"/>
  <c r="H863" i="2"/>
  <c r="S863" i="2" s="1"/>
  <c r="M870" i="2"/>
  <c r="X870" i="2" s="1"/>
  <c r="W858" i="2"/>
  <c r="R855" i="2"/>
  <c r="I855" i="2"/>
  <c r="T855" i="2" s="1"/>
  <c r="J855" i="2"/>
  <c r="U855" i="2" s="1"/>
  <c r="H855" i="2"/>
  <c r="M873" i="2"/>
  <c r="X873" i="2" s="1"/>
  <c r="R865" i="2"/>
  <c r="I865" i="2"/>
  <c r="T865" i="2" s="1"/>
  <c r="H865" i="2"/>
  <c r="J865" i="2"/>
  <c r="U865" i="2" s="1"/>
  <c r="W861" i="2"/>
  <c r="R867" i="2"/>
  <c r="I867" i="2"/>
  <c r="T867" i="2" s="1"/>
  <c r="J867" i="2"/>
  <c r="U867" i="2" s="1"/>
  <c r="H867" i="2"/>
  <c r="M869" i="2"/>
  <c r="N869" i="2" s="1"/>
  <c r="W866" i="2"/>
  <c r="W859" i="2"/>
  <c r="W870" i="2"/>
  <c r="R858" i="2"/>
  <c r="I858" i="2"/>
  <c r="T858" i="2" s="1"/>
  <c r="J858" i="2"/>
  <c r="H858" i="2"/>
  <c r="R873" i="2"/>
  <c r="I873" i="2"/>
  <c r="T873" i="2" s="1"/>
  <c r="J873" i="2"/>
  <c r="U873" i="2" s="1"/>
  <c r="H873" i="2"/>
  <c r="S873" i="2" s="1"/>
  <c r="W865" i="2"/>
  <c r="AE703" i="2"/>
  <c r="Z703" i="2" s="1"/>
  <c r="AE695" i="2"/>
  <c r="Z695" i="2" s="1"/>
  <c r="AE696" i="2"/>
  <c r="Z696" i="2" s="1"/>
  <c r="AE701" i="2"/>
  <c r="Z701" i="2" s="1"/>
  <c r="AE711" i="2"/>
  <c r="Z711" i="2" s="1"/>
  <c r="AE702" i="2"/>
  <c r="Z702" i="2" s="1"/>
  <c r="AE700" i="2"/>
  <c r="Z700" i="2" s="1"/>
  <c r="AH688" i="2"/>
  <c r="AH686" i="2"/>
  <c r="AH684" i="2"/>
  <c r="AH682" i="2"/>
  <c r="AH680" i="2"/>
  <c r="AH678" i="2"/>
  <c r="AH676" i="2"/>
  <c r="AH674" i="2"/>
  <c r="AH672" i="2"/>
  <c r="AH670" i="2"/>
  <c r="AH675" i="2"/>
  <c r="AH689" i="2"/>
  <c r="AH673" i="2"/>
  <c r="AH687" i="2"/>
  <c r="AH671" i="2"/>
  <c r="AH685" i="2"/>
  <c r="AH683" i="2"/>
  <c r="AH681" i="2"/>
  <c r="AH679" i="2"/>
  <c r="AH677" i="2"/>
  <c r="AE704" i="2"/>
  <c r="Z704" i="2" s="1"/>
  <c r="AE697" i="2"/>
  <c r="Z697" i="2" s="1"/>
  <c r="AE698" i="2"/>
  <c r="Z698" i="2" s="1"/>
  <c r="AE706" i="2"/>
  <c r="Z706" i="2" s="1"/>
  <c r="AD718" i="2"/>
  <c r="AA718" i="2" s="1"/>
  <c r="V798" i="2"/>
  <c r="V804" i="2"/>
  <c r="AO658" i="2"/>
  <c r="AN658" i="2"/>
  <c r="AM658" i="2"/>
  <c r="AL658" i="2"/>
  <c r="AK658" i="2"/>
  <c r="AJ658" i="2"/>
  <c r="AP658" i="2"/>
  <c r="AQ658" i="2"/>
  <c r="AI658" i="2"/>
  <c r="AK653" i="2"/>
  <c r="AJ653" i="2"/>
  <c r="AQ653" i="2"/>
  <c r="AI653" i="2"/>
  <c r="AP653" i="2"/>
  <c r="AO653" i="2"/>
  <c r="AN653" i="2"/>
  <c r="AL653" i="2"/>
  <c r="AM653" i="2"/>
  <c r="AD732" i="2"/>
  <c r="AA732" i="2" s="1"/>
  <c r="AC748" i="2"/>
  <c r="AC749" i="2"/>
  <c r="S789" i="2"/>
  <c r="AC744" i="2"/>
  <c r="AC756" i="2"/>
  <c r="AE705" i="2"/>
  <c r="Z705" i="2" s="1"/>
  <c r="S786" i="2"/>
  <c r="V789" i="2"/>
  <c r="AC754" i="2"/>
  <c r="Y847" i="2"/>
  <c r="N850" i="2"/>
  <c r="Y850" i="2" s="1"/>
  <c r="X833" i="2"/>
  <c r="AB763" i="2"/>
  <c r="Q786" i="2"/>
  <c r="AD723" i="2"/>
  <c r="AA723" i="2" s="1"/>
  <c r="V802" i="2"/>
  <c r="AD727" i="2"/>
  <c r="AA727" i="2" s="1"/>
  <c r="AB775" i="2"/>
  <c r="Q798" i="2"/>
  <c r="V793" i="2"/>
  <c r="AE712" i="2"/>
  <c r="Z712" i="2" s="1"/>
  <c r="AE699" i="2"/>
  <c r="Z699" i="2" s="1"/>
  <c r="AB765" i="2"/>
  <c r="Q788" i="2"/>
  <c r="S796" i="2"/>
  <c r="AO660" i="2"/>
  <c r="AN660" i="2"/>
  <c r="AM660" i="2"/>
  <c r="AL660" i="2"/>
  <c r="AK660" i="2"/>
  <c r="AJ660" i="2"/>
  <c r="AP660" i="2"/>
  <c r="AQ660" i="2"/>
  <c r="AI660" i="2"/>
  <c r="AB768" i="2"/>
  <c r="Q791" i="2"/>
  <c r="AC740" i="2"/>
  <c r="AK657" i="2"/>
  <c r="AJ657" i="2"/>
  <c r="AQ657" i="2"/>
  <c r="AI657" i="2"/>
  <c r="AP657" i="2"/>
  <c r="AO657" i="2"/>
  <c r="AN657" i="2"/>
  <c r="AL657" i="2"/>
  <c r="AM657" i="2"/>
  <c r="AC745" i="2"/>
  <c r="AC751" i="2"/>
  <c r="AD724" i="2"/>
  <c r="AA724" i="2" s="1"/>
  <c r="AE708" i="2"/>
  <c r="Z708" i="2" s="1"/>
  <c r="V791" i="2"/>
  <c r="AC752" i="2"/>
  <c r="AD720" i="2"/>
  <c r="AA720" i="2" s="1"/>
  <c r="V792" i="2"/>
  <c r="AB776" i="2"/>
  <c r="Q799" i="2"/>
  <c r="AC742" i="2"/>
  <c r="N832" i="2"/>
  <c r="Y832" i="2" s="1"/>
  <c r="S838" i="2"/>
  <c r="U841" i="2"/>
  <c r="U846" i="2"/>
  <c r="N833" i="2"/>
  <c r="Y833" i="2" s="1"/>
  <c r="S843" i="2"/>
  <c r="V787" i="2"/>
  <c r="AK655" i="2"/>
  <c r="AJ655" i="2"/>
  <c r="AQ655" i="2"/>
  <c r="AI655" i="2"/>
  <c r="AP655" i="2"/>
  <c r="AO655" i="2"/>
  <c r="AN655" i="2"/>
  <c r="AL655" i="2"/>
  <c r="AM655" i="2"/>
  <c r="AB774" i="2"/>
  <c r="Q797" i="2"/>
  <c r="V790" i="2"/>
  <c r="AO662" i="2"/>
  <c r="AN662" i="2"/>
  <c r="AM662" i="2"/>
  <c r="AL662" i="2"/>
  <c r="AK662" i="2"/>
  <c r="AJ662" i="2"/>
  <c r="AP662" i="2"/>
  <c r="AQ662" i="2"/>
  <c r="AI662" i="2"/>
  <c r="AP47" i="23"/>
  <c r="AQ46" i="23" s="1"/>
  <c r="AO648" i="2"/>
  <c r="AN648" i="2"/>
  <c r="AM648" i="2"/>
  <c r="AL648" i="2"/>
  <c r="AK648" i="2"/>
  <c r="AJ648" i="2"/>
  <c r="AP648" i="2"/>
  <c r="AI648" i="2"/>
  <c r="AQ648" i="2"/>
  <c r="AO664" i="2"/>
  <c r="AN664" i="2"/>
  <c r="AM664" i="2"/>
  <c r="AL664" i="2"/>
  <c r="AK664" i="2"/>
  <c r="AJ664" i="2"/>
  <c r="AP664" i="2"/>
  <c r="AI664" i="2"/>
  <c r="AQ664" i="2"/>
  <c r="AK659" i="2"/>
  <c r="AJ659" i="2"/>
  <c r="AQ659" i="2"/>
  <c r="AI659" i="2"/>
  <c r="AP659" i="2"/>
  <c r="AO659" i="2"/>
  <c r="AN659" i="2"/>
  <c r="AL659" i="2"/>
  <c r="AM659" i="2"/>
  <c r="AO31" i="23"/>
  <c r="V800" i="2"/>
  <c r="AB780" i="2"/>
  <c r="Q803" i="2"/>
  <c r="V795" i="2"/>
  <c r="AD734" i="2"/>
  <c r="AA734" i="2" s="1"/>
  <c r="AD730" i="2"/>
  <c r="AA730" i="2" s="1"/>
  <c r="S799" i="2"/>
  <c r="AB769" i="2"/>
  <c r="Q792" i="2"/>
  <c r="AC753" i="2"/>
  <c r="T847" i="2"/>
  <c r="N836" i="2"/>
  <c r="Y836" i="2" s="1"/>
  <c r="X848" i="2"/>
  <c r="X835" i="2"/>
  <c r="S844" i="2"/>
  <c r="N831" i="2"/>
  <c r="Y831" i="2" s="1"/>
  <c r="AO666" i="2"/>
  <c r="AN666" i="2"/>
  <c r="AM666" i="2"/>
  <c r="AL666" i="2"/>
  <c r="AK666" i="2"/>
  <c r="AJ666" i="2"/>
  <c r="AP666" i="2"/>
  <c r="AQ666" i="2"/>
  <c r="AI666" i="2"/>
  <c r="AK661" i="2"/>
  <c r="AJ661" i="2"/>
  <c r="AQ661" i="2"/>
  <c r="AI661" i="2"/>
  <c r="AP661" i="2"/>
  <c r="AO661" i="2"/>
  <c r="AN661" i="2"/>
  <c r="AL661" i="2"/>
  <c r="AM661" i="2"/>
  <c r="AB764" i="2"/>
  <c r="Q787" i="2"/>
  <c r="AP30" i="23"/>
  <c r="AQ29" i="23" s="1"/>
  <c r="AP31" i="23"/>
  <c r="S788" i="2"/>
  <c r="AB778" i="2"/>
  <c r="Q801" i="2"/>
  <c r="V801" i="2"/>
  <c r="AC757" i="2"/>
  <c r="V796" i="2"/>
  <c r="AB766" i="2"/>
  <c r="Q789" i="2"/>
  <c r="AC746" i="2"/>
  <c r="AE707" i="2"/>
  <c r="Z707" i="2" s="1"/>
  <c r="S847" i="2"/>
  <c r="S833" i="2"/>
  <c r="X846" i="2"/>
  <c r="AO650" i="2"/>
  <c r="AN650" i="2"/>
  <c r="AM650" i="2"/>
  <c r="AL650" i="2"/>
  <c r="AK650" i="2"/>
  <c r="AJ650" i="2"/>
  <c r="AP650" i="2"/>
  <c r="AQ650" i="2"/>
  <c r="AI650" i="2"/>
  <c r="AD725" i="2"/>
  <c r="AA725" i="2" s="1"/>
  <c r="AO652" i="2"/>
  <c r="AN652" i="2"/>
  <c r="AM652" i="2"/>
  <c r="AL652" i="2"/>
  <c r="AK652" i="2"/>
  <c r="AJ652" i="2"/>
  <c r="AP652" i="2"/>
  <c r="AQ652" i="2"/>
  <c r="AI652" i="2"/>
  <c r="AK647" i="2"/>
  <c r="AJ647" i="2"/>
  <c r="AQ647" i="2"/>
  <c r="AI647" i="2"/>
  <c r="AP647" i="2"/>
  <c r="AO647" i="2"/>
  <c r="AN647" i="2"/>
  <c r="AL647" i="2"/>
  <c r="AM647" i="2"/>
  <c r="AK663" i="2"/>
  <c r="AJ663" i="2"/>
  <c r="AQ663" i="2"/>
  <c r="AI663" i="2"/>
  <c r="AP663" i="2"/>
  <c r="AO663" i="2"/>
  <c r="AN663" i="2"/>
  <c r="AL663" i="2"/>
  <c r="AM663" i="2"/>
  <c r="AC741" i="2"/>
  <c r="AB781" i="2"/>
  <c r="Q804" i="2"/>
  <c r="AC755" i="2"/>
  <c r="AN66" i="23"/>
  <c r="V786" i="2"/>
  <c r="V799" i="2"/>
  <c r="AB770" i="2"/>
  <c r="Q793" i="2"/>
  <c r="AE709" i="2"/>
  <c r="Z709" i="2" s="1"/>
  <c r="V788" i="2"/>
  <c r="AO38" i="23"/>
  <c r="AP37" i="23" s="1"/>
  <c r="AO39" i="23"/>
  <c r="AB773" i="2"/>
  <c r="Q796" i="2"/>
  <c r="AC743" i="2"/>
  <c r="U848" i="2"/>
  <c r="T849" i="2"/>
  <c r="T840" i="2"/>
  <c r="X838" i="2"/>
  <c r="V794" i="2"/>
  <c r="AC758" i="2"/>
  <c r="AO65" i="23"/>
  <c r="AP64" i="23" s="1"/>
  <c r="AO66" i="23"/>
  <c r="AC747" i="2"/>
  <c r="AB762" i="2"/>
  <c r="Q785" i="2"/>
  <c r="V797" i="2"/>
  <c r="V785" i="2"/>
  <c r="S802" i="2"/>
  <c r="AC750" i="2"/>
  <c r="AP57" i="23"/>
  <c r="AP56" i="23"/>
  <c r="AQ55" i="23" s="1"/>
  <c r="U834" i="2"/>
  <c r="S849" i="2"/>
  <c r="T837" i="2"/>
  <c r="U845" i="2"/>
  <c r="N845" i="2"/>
  <c r="Y845" i="2" s="1"/>
  <c r="AE694" i="2"/>
  <c r="Z694" i="2" s="1"/>
  <c r="AO654" i="2"/>
  <c r="AN654" i="2"/>
  <c r="AM654" i="2"/>
  <c r="AL654" i="2"/>
  <c r="AK654" i="2"/>
  <c r="AJ654" i="2"/>
  <c r="AP654" i="2"/>
  <c r="AQ654" i="2"/>
  <c r="AI654" i="2"/>
  <c r="AK649" i="2"/>
  <c r="AJ649" i="2"/>
  <c r="AQ649" i="2"/>
  <c r="AI649" i="2"/>
  <c r="AP649" i="2"/>
  <c r="AO649" i="2"/>
  <c r="AN649" i="2"/>
  <c r="AL649" i="2"/>
  <c r="AM649" i="2"/>
  <c r="AK665" i="2"/>
  <c r="AJ665" i="2"/>
  <c r="AQ665" i="2"/>
  <c r="AI665" i="2"/>
  <c r="AP665" i="2"/>
  <c r="AO665" i="2"/>
  <c r="AN665" i="2"/>
  <c r="AL665" i="2"/>
  <c r="AM665" i="2"/>
  <c r="AO656" i="2"/>
  <c r="AN656" i="2"/>
  <c r="AM656" i="2"/>
  <c r="AL656" i="2"/>
  <c r="AK656" i="2"/>
  <c r="AJ656" i="2"/>
  <c r="AP656" i="2"/>
  <c r="AQ656" i="2"/>
  <c r="AI656" i="2"/>
  <c r="AK651" i="2"/>
  <c r="AJ651" i="2"/>
  <c r="AQ651" i="2"/>
  <c r="AI651" i="2"/>
  <c r="AP651" i="2"/>
  <c r="AO651" i="2"/>
  <c r="AN651" i="2"/>
  <c r="AL651" i="2"/>
  <c r="AM651" i="2"/>
  <c r="L44" i="20"/>
  <c r="N43" i="20"/>
  <c r="AB771" i="2"/>
  <c r="Q794" i="2"/>
  <c r="AB772" i="2"/>
  <c r="Q795" i="2"/>
  <c r="AC739" i="2"/>
  <c r="V803" i="2"/>
  <c r="AB767" i="2"/>
  <c r="Q790" i="2"/>
  <c r="AB779" i="2"/>
  <c r="Q802" i="2"/>
  <c r="AE710" i="2"/>
  <c r="Z710" i="2" s="1"/>
  <c r="AB777" i="2"/>
  <c r="Q800" i="2"/>
  <c r="AE693" i="2"/>
  <c r="Z693" i="2" s="1"/>
  <c r="U849" i="2"/>
  <c r="S837" i="2"/>
  <c r="N844" i="2"/>
  <c r="Y844" i="2" s="1"/>
  <c r="X840" i="2"/>
  <c r="AM33" i="11"/>
  <c r="AJ49" i="11"/>
  <c r="AN69" i="23"/>
  <c r="AM32" i="11"/>
  <c r="AJ54" i="11"/>
  <c r="AN68" i="23"/>
  <c r="AF75" i="11"/>
  <c r="AJ7" i="11"/>
  <c r="AJ20" i="11"/>
  <c r="AF87" i="11"/>
  <c r="AL30" i="11"/>
  <c r="AJ53" i="11"/>
  <c r="AJ11" i="11"/>
  <c r="AJ56" i="11"/>
  <c r="AJ21" i="11"/>
  <c r="AM43" i="11"/>
  <c r="AJ16" i="11"/>
  <c r="AL40" i="11"/>
  <c r="AF77" i="11"/>
  <c r="AM34" i="11"/>
  <c r="AJ50" i="11"/>
  <c r="AJ3" i="11"/>
  <c r="AJ14" i="11"/>
  <c r="AJ15" i="11"/>
  <c r="AJ51" i="11"/>
  <c r="AJ27" i="11"/>
  <c r="AF68" i="11"/>
  <c r="AF73" i="11"/>
  <c r="AF79" i="11"/>
  <c r="AJ58" i="11"/>
  <c r="AF72" i="11"/>
  <c r="AF70" i="11"/>
  <c r="AJ9" i="11"/>
  <c r="AJ46" i="11"/>
  <c r="AJ12" i="11"/>
  <c r="AJ8" i="11"/>
  <c r="AM24" i="11"/>
  <c r="AJ59" i="11"/>
  <c r="AM29" i="11"/>
  <c r="AL26" i="11"/>
  <c r="AJ19" i="11"/>
  <c r="AJ55" i="11"/>
  <c r="AJ18" i="11"/>
  <c r="AJ64" i="11"/>
  <c r="AJ35" i="11"/>
  <c r="AL42" i="11"/>
  <c r="AF83" i="11"/>
  <c r="AF71" i="11"/>
  <c r="AJ48" i="11"/>
  <c r="AJ52" i="11"/>
  <c r="AN67" i="23"/>
  <c r="AL36" i="11"/>
  <c r="AJ2" i="11"/>
  <c r="AJ25" i="11"/>
  <c r="AJ38" i="11"/>
  <c r="AJ28" i="11"/>
  <c r="AF85" i="11"/>
  <c r="AJ13" i="11"/>
  <c r="AF86" i="11"/>
  <c r="AJ4" i="11"/>
  <c r="AJ10" i="11"/>
  <c r="AJ41" i="11"/>
  <c r="AG68" i="11"/>
  <c r="AJ62" i="11"/>
  <c r="AF82" i="11"/>
  <c r="AL37" i="11"/>
  <c r="AF84" i="11"/>
  <c r="AJ5" i="11"/>
  <c r="AJ63" i="11"/>
  <c r="AM39" i="11"/>
  <c r="AJ47" i="11"/>
  <c r="AF74" i="11"/>
  <c r="AL31" i="11"/>
  <c r="AF76" i="11"/>
  <c r="AJ65" i="11"/>
  <c r="AJ60" i="11"/>
  <c r="AJ6" i="11"/>
  <c r="AF78" i="11"/>
  <c r="AN70" i="23"/>
  <c r="AJ17" i="11"/>
  <c r="AJ61" i="11"/>
  <c r="AF80" i="11"/>
  <c r="AF81" i="11"/>
  <c r="AJ57" i="11"/>
  <c r="AF69" i="11"/>
  <c r="Y869" i="2" l="1"/>
  <c r="U858" i="2"/>
  <c r="Y858" i="2"/>
  <c r="N854" i="2"/>
  <c r="Y854" i="2" s="1"/>
  <c r="N859" i="2"/>
  <c r="N872" i="2"/>
  <c r="Y872" i="2" s="1"/>
  <c r="AD751" i="2"/>
  <c r="N860" i="2"/>
  <c r="Y860" i="2" s="1"/>
  <c r="AD745" i="2"/>
  <c r="AA745" i="2" s="1"/>
  <c r="AD748" i="2"/>
  <c r="AA748" i="2" s="1"/>
  <c r="N868" i="2"/>
  <c r="Y868" i="2" s="1"/>
  <c r="N866" i="2"/>
  <c r="Y866" i="2" s="1"/>
  <c r="N862" i="2"/>
  <c r="Y862" i="2" s="1"/>
  <c r="AD754" i="2"/>
  <c r="AA754" i="2" s="1"/>
  <c r="AD756" i="2"/>
  <c r="AA756" i="2" s="1"/>
  <c r="AD746" i="2"/>
  <c r="AA746" i="2" s="1"/>
  <c r="AD741" i="2"/>
  <c r="AA741" i="2" s="1"/>
  <c r="AD753" i="2"/>
  <c r="AA753" i="2" s="1"/>
  <c r="AD744" i="2"/>
  <c r="AA744" i="2" s="1"/>
  <c r="AD749" i="2"/>
  <c r="AA749" i="2" s="1"/>
  <c r="AE722" i="2"/>
  <c r="Z722" i="2" s="1"/>
  <c r="N855" i="2"/>
  <c r="Y855" i="2" s="1"/>
  <c r="AE725" i="2"/>
  <c r="Z725" i="2" s="1"/>
  <c r="AE730" i="2"/>
  <c r="Z730" i="2" s="1"/>
  <c r="AE720" i="2"/>
  <c r="Z720" i="2" s="1"/>
  <c r="AE734" i="2"/>
  <c r="Z734" i="2" s="1"/>
  <c r="AE723" i="2"/>
  <c r="Z723" i="2" s="1"/>
  <c r="AE727" i="2"/>
  <c r="Z727" i="2" s="1"/>
  <c r="AE724" i="2"/>
  <c r="Z724" i="2" s="1"/>
  <c r="AD755" i="2"/>
  <c r="AA755" i="2" s="1"/>
  <c r="AB787" i="2"/>
  <c r="Q810" i="2"/>
  <c r="S822" i="2"/>
  <c r="V823" i="2"/>
  <c r="AQ48" i="23"/>
  <c r="AQ47" i="23"/>
  <c r="AR46" i="23" s="1"/>
  <c r="AD752" i="2"/>
  <c r="AA752" i="2" s="1"/>
  <c r="AC768" i="2"/>
  <c r="AN681" i="2"/>
  <c r="AM681" i="2"/>
  <c r="AL681" i="2"/>
  <c r="AK681" i="2"/>
  <c r="AJ681" i="2"/>
  <c r="AQ681" i="2"/>
  <c r="AI681" i="2"/>
  <c r="AO681" i="2"/>
  <c r="AP681" i="2"/>
  <c r="AJ670" i="2"/>
  <c r="AQ670" i="2"/>
  <c r="AI670" i="2"/>
  <c r="AP670" i="2"/>
  <c r="AO670" i="2"/>
  <c r="AN670" i="2"/>
  <c r="AM670" i="2"/>
  <c r="AK670" i="2"/>
  <c r="AL670" i="2"/>
  <c r="AJ686" i="2"/>
  <c r="AQ686" i="2"/>
  <c r="AI686" i="2"/>
  <c r="AP686" i="2"/>
  <c r="AO686" i="2"/>
  <c r="AN686" i="2"/>
  <c r="AM686" i="2"/>
  <c r="AK686" i="2"/>
  <c r="AL686" i="2"/>
  <c r="S870" i="2"/>
  <c r="N873" i="2"/>
  <c r="Y873" i="2" s="1"/>
  <c r="AD743" i="2"/>
  <c r="AA743" i="2" s="1"/>
  <c r="AD757" i="2"/>
  <c r="AA757" i="2" s="1"/>
  <c r="AC764" i="2"/>
  <c r="AD742" i="2"/>
  <c r="AA742" i="2" s="1"/>
  <c r="V814" i="2"/>
  <c r="V825" i="2"/>
  <c r="V827" i="2"/>
  <c r="AN683" i="2"/>
  <c r="AM683" i="2"/>
  <c r="AL683" i="2"/>
  <c r="AK683" i="2"/>
  <c r="AJ683" i="2"/>
  <c r="AQ683" i="2"/>
  <c r="AI683" i="2"/>
  <c r="AO683" i="2"/>
  <c r="AP683" i="2"/>
  <c r="AJ672" i="2"/>
  <c r="AQ672" i="2"/>
  <c r="AI672" i="2"/>
  <c r="AP672" i="2"/>
  <c r="AO672" i="2"/>
  <c r="AN672" i="2"/>
  <c r="AM672" i="2"/>
  <c r="AK672" i="2"/>
  <c r="AL672" i="2"/>
  <c r="AJ688" i="2"/>
  <c r="AQ688" i="2"/>
  <c r="AI688" i="2"/>
  <c r="AP688" i="2"/>
  <c r="AO688" i="2"/>
  <c r="AN688" i="2"/>
  <c r="AM688" i="2"/>
  <c r="AK688" i="2"/>
  <c r="AL688" i="2"/>
  <c r="T870" i="2"/>
  <c r="P874" i="2"/>
  <c r="AD750" i="2"/>
  <c r="AA750" i="2" s="1"/>
  <c r="AB802" i="2"/>
  <c r="Q825" i="2"/>
  <c r="AB795" i="2"/>
  <c r="Q818" i="2"/>
  <c r="S825" i="2"/>
  <c r="AC770" i="2"/>
  <c r="V824" i="2"/>
  <c r="V813" i="2"/>
  <c r="AB799" i="2"/>
  <c r="Q822" i="2"/>
  <c r="S819" i="2"/>
  <c r="AE719" i="2"/>
  <c r="Z719" i="2" s="1"/>
  <c r="AE728" i="2"/>
  <c r="Z728" i="2" s="1"/>
  <c r="AN685" i="2"/>
  <c r="AM685" i="2"/>
  <c r="AL685" i="2"/>
  <c r="AK685" i="2"/>
  <c r="AJ685" i="2"/>
  <c r="AQ685" i="2"/>
  <c r="AI685" i="2"/>
  <c r="AO685" i="2"/>
  <c r="AP685" i="2"/>
  <c r="AJ674" i="2"/>
  <c r="AQ674" i="2"/>
  <c r="AI674" i="2"/>
  <c r="AP674" i="2"/>
  <c r="AO674" i="2"/>
  <c r="AN674" i="2"/>
  <c r="AM674" i="2"/>
  <c r="AK674" i="2"/>
  <c r="AL674" i="2"/>
  <c r="AE731" i="2"/>
  <c r="Z731" i="2" s="1"/>
  <c r="N864" i="2"/>
  <c r="Y864" i="2" s="1"/>
  <c r="U872" i="2"/>
  <c r="N857" i="2"/>
  <c r="Y857" i="2" s="1"/>
  <c r="U857" i="2"/>
  <c r="AD739" i="2"/>
  <c r="AA739" i="2" s="1"/>
  <c r="AD747" i="2"/>
  <c r="AA747" i="2" s="1"/>
  <c r="AB793" i="2"/>
  <c r="Q816" i="2"/>
  <c r="AB804" i="2"/>
  <c r="Q827" i="2"/>
  <c r="AB796" i="2"/>
  <c r="Q819" i="2"/>
  <c r="AC781" i="2"/>
  <c r="AC779" i="2"/>
  <c r="AC772" i="2"/>
  <c r="V808" i="2"/>
  <c r="AP65" i="23"/>
  <c r="AQ64" i="23" s="1"/>
  <c r="AP66" i="23"/>
  <c r="AC773" i="2"/>
  <c r="V822" i="2"/>
  <c r="AB801" i="2"/>
  <c r="Q824" i="2"/>
  <c r="V818" i="2"/>
  <c r="AB797" i="2"/>
  <c r="Q820" i="2"/>
  <c r="AC776" i="2"/>
  <c r="AB786" i="2"/>
  <c r="Q809" i="2"/>
  <c r="V821" i="2"/>
  <c r="AN671" i="2"/>
  <c r="AM671" i="2"/>
  <c r="AL671" i="2"/>
  <c r="AK671" i="2"/>
  <c r="AJ671" i="2"/>
  <c r="AQ671" i="2"/>
  <c r="AI671" i="2"/>
  <c r="AO671" i="2"/>
  <c r="AP671" i="2"/>
  <c r="AJ676" i="2"/>
  <c r="AQ676" i="2"/>
  <c r="AI676" i="2"/>
  <c r="AP676" i="2"/>
  <c r="AO676" i="2"/>
  <c r="AN676" i="2"/>
  <c r="AM676" i="2"/>
  <c r="AK676" i="2"/>
  <c r="AL676" i="2"/>
  <c r="X863" i="2"/>
  <c r="S872" i="2"/>
  <c r="X871" i="2"/>
  <c r="U864" i="2"/>
  <c r="AB789" i="2"/>
  <c r="Q812" i="2"/>
  <c r="AC778" i="2"/>
  <c r="AE733" i="2"/>
  <c r="Z733" i="2" s="1"/>
  <c r="AC774" i="2"/>
  <c r="V815" i="2"/>
  <c r="AC763" i="2"/>
  <c r="V812" i="2"/>
  <c r="AE718" i="2"/>
  <c r="Z718" i="2" s="1"/>
  <c r="AN687" i="2"/>
  <c r="AM687" i="2"/>
  <c r="AL687" i="2"/>
  <c r="AK687" i="2"/>
  <c r="AJ687" i="2"/>
  <c r="AQ687" i="2"/>
  <c r="AI687" i="2"/>
  <c r="AO687" i="2"/>
  <c r="AP687" i="2"/>
  <c r="AJ678" i="2"/>
  <c r="AQ678" i="2"/>
  <c r="AI678" i="2"/>
  <c r="AP678" i="2"/>
  <c r="AO678" i="2"/>
  <c r="AN678" i="2"/>
  <c r="AM678" i="2"/>
  <c r="AK678" i="2"/>
  <c r="AL678" i="2"/>
  <c r="AE726" i="2"/>
  <c r="Z726" i="2" s="1"/>
  <c r="X869" i="2"/>
  <c r="T863" i="2"/>
  <c r="N870" i="2"/>
  <c r="Y870" i="2" s="1"/>
  <c r="X856" i="2"/>
  <c r="T872" i="2"/>
  <c r="U871" i="2"/>
  <c r="U869" i="2"/>
  <c r="S866" i="2"/>
  <c r="AH712" i="2"/>
  <c r="AH710" i="2"/>
  <c r="AH708" i="2"/>
  <c r="AH706" i="2"/>
  <c r="AH711" i="2"/>
  <c r="AH709" i="2"/>
  <c r="AH707" i="2"/>
  <c r="AH703" i="2"/>
  <c r="AH701" i="2"/>
  <c r="AH699" i="2"/>
  <c r="AH697" i="2"/>
  <c r="AH695" i="2"/>
  <c r="AH693" i="2"/>
  <c r="AH704" i="2"/>
  <c r="AH702" i="2"/>
  <c r="AH700" i="2"/>
  <c r="AH698" i="2"/>
  <c r="AH696" i="2"/>
  <c r="AH694" i="2"/>
  <c r="AH705" i="2"/>
  <c r="AB790" i="2"/>
  <c r="Q813" i="2"/>
  <c r="AB794" i="2"/>
  <c r="Q817" i="2"/>
  <c r="V809" i="2"/>
  <c r="AC767" i="2"/>
  <c r="AC771" i="2"/>
  <c r="AQ57" i="23"/>
  <c r="AQ56" i="23"/>
  <c r="AR55" i="23" s="1"/>
  <c r="AB785" i="2"/>
  <c r="Q808" i="2"/>
  <c r="AP38" i="23"/>
  <c r="AQ37" i="23" s="1"/>
  <c r="AP39" i="23"/>
  <c r="AC766" i="2"/>
  <c r="S811" i="2"/>
  <c r="AE729" i="2"/>
  <c r="Z729" i="2" s="1"/>
  <c r="AA751" i="2"/>
  <c r="AB788" i="2"/>
  <c r="Q811" i="2"/>
  <c r="V816" i="2"/>
  <c r="S809" i="2"/>
  <c r="AN673" i="2"/>
  <c r="AM673" i="2"/>
  <c r="AL673" i="2"/>
  <c r="AK673" i="2"/>
  <c r="AJ673" i="2"/>
  <c r="AQ673" i="2"/>
  <c r="AI673" i="2"/>
  <c r="AO673" i="2"/>
  <c r="AP673" i="2"/>
  <c r="AJ680" i="2"/>
  <c r="AQ680" i="2"/>
  <c r="AI680" i="2"/>
  <c r="AP680" i="2"/>
  <c r="AO680" i="2"/>
  <c r="AN680" i="2"/>
  <c r="AM680" i="2"/>
  <c r="AK680" i="2"/>
  <c r="AL680" i="2"/>
  <c r="S861" i="2"/>
  <c r="N867" i="2"/>
  <c r="Y867" i="2" s="1"/>
  <c r="N865" i="2"/>
  <c r="Y865" i="2" s="1"/>
  <c r="S860" i="2"/>
  <c r="S856" i="2"/>
  <c r="V820" i="2"/>
  <c r="AB800" i="2"/>
  <c r="Q823" i="2"/>
  <c r="V826" i="2"/>
  <c r="AD758" i="2"/>
  <c r="AA758" i="2" s="1"/>
  <c r="V811" i="2"/>
  <c r="V819" i="2"/>
  <c r="AB792" i="2"/>
  <c r="Q815" i="2"/>
  <c r="AB803" i="2"/>
  <c r="Q826" i="2"/>
  <c r="AE735" i="2"/>
  <c r="Z735" i="2" s="1"/>
  <c r="V810" i="2"/>
  <c r="AD740" i="2"/>
  <c r="AA740" i="2" s="1"/>
  <c r="AC765" i="2"/>
  <c r="AB798" i="2"/>
  <c r="Q821" i="2"/>
  <c r="S812" i="2"/>
  <c r="AE732" i="2"/>
  <c r="Z732" i="2" s="1"/>
  <c r="AN677" i="2"/>
  <c r="AM677" i="2"/>
  <c r="AL677" i="2"/>
  <c r="AK677" i="2"/>
  <c r="AJ677" i="2"/>
  <c r="AQ677" i="2"/>
  <c r="AI677" i="2"/>
  <c r="AO677" i="2"/>
  <c r="AP677" i="2"/>
  <c r="AN689" i="2"/>
  <c r="AM689" i="2"/>
  <c r="AL689" i="2"/>
  <c r="AK689" i="2"/>
  <c r="AJ689" i="2"/>
  <c r="AQ689" i="2"/>
  <c r="AI689" i="2"/>
  <c r="AO689" i="2"/>
  <c r="AP689" i="2"/>
  <c r="AJ682" i="2"/>
  <c r="AQ682" i="2"/>
  <c r="AI682" i="2"/>
  <c r="AP682" i="2"/>
  <c r="AO682" i="2"/>
  <c r="AN682" i="2"/>
  <c r="AM682" i="2"/>
  <c r="AK682" i="2"/>
  <c r="AL682" i="2"/>
  <c r="S867" i="2"/>
  <c r="T860" i="2"/>
  <c r="X858" i="2"/>
  <c r="AC762" i="2"/>
  <c r="AC777" i="2"/>
  <c r="L45" i="20"/>
  <c r="N44" i="20"/>
  <c r="V817" i="2"/>
  <c r="AQ30" i="23"/>
  <c r="AR29" i="23" s="1"/>
  <c r="AC769" i="2"/>
  <c r="AC780" i="2"/>
  <c r="AP48" i="23"/>
  <c r="AB791" i="2"/>
  <c r="Q814" i="2"/>
  <c r="AE717" i="2"/>
  <c r="Z717" i="2" s="1"/>
  <c r="AC775" i="2"/>
  <c r="AE721" i="2"/>
  <c r="Z721" i="2" s="1"/>
  <c r="AN679" i="2"/>
  <c r="AM679" i="2"/>
  <c r="AL679" i="2"/>
  <c r="AK679" i="2"/>
  <c r="AJ679" i="2"/>
  <c r="AQ679" i="2"/>
  <c r="AI679" i="2"/>
  <c r="AO679" i="2"/>
  <c r="AP679" i="2"/>
  <c r="AN675" i="2"/>
  <c r="AM675" i="2"/>
  <c r="AL675" i="2"/>
  <c r="AK675" i="2"/>
  <c r="AJ675" i="2"/>
  <c r="AQ675" i="2"/>
  <c r="AI675" i="2"/>
  <c r="AO675" i="2"/>
  <c r="AP675" i="2"/>
  <c r="AJ684" i="2"/>
  <c r="AQ684" i="2"/>
  <c r="AI684" i="2"/>
  <c r="AP684" i="2"/>
  <c r="AO684" i="2"/>
  <c r="AN684" i="2"/>
  <c r="AM684" i="2"/>
  <c r="AK684" i="2"/>
  <c r="AL684" i="2"/>
  <c r="Y859" i="2"/>
  <c r="X861" i="2"/>
  <c r="N856" i="2"/>
  <c r="Y856" i="2" s="1"/>
  <c r="U868" i="2"/>
  <c r="AO40" i="23"/>
  <c r="AO50" i="23"/>
  <c r="AK58" i="11"/>
  <c r="AG83" i="11"/>
  <c r="AP35" i="23"/>
  <c r="AM30" i="11"/>
  <c r="AK63" i="11"/>
  <c r="AK56" i="11"/>
  <c r="AP51" i="23"/>
  <c r="AG75" i="11"/>
  <c r="AP60" i="23"/>
  <c r="AK61" i="11"/>
  <c r="AP43" i="23"/>
  <c r="AG73" i="11"/>
  <c r="AO69" i="23"/>
  <c r="AP67" i="23"/>
  <c r="AP52" i="23"/>
  <c r="AO42" i="23"/>
  <c r="AK52" i="11"/>
  <c r="AK46" i="11"/>
  <c r="AP58" i="23"/>
  <c r="AM36" i="11"/>
  <c r="AG70" i="11"/>
  <c r="AP41" i="23"/>
  <c r="AK41" i="11"/>
  <c r="AG69" i="11"/>
  <c r="AK2" i="11"/>
  <c r="AM26" i="11"/>
  <c r="AM37" i="11"/>
  <c r="AP61" i="23"/>
  <c r="AK57" i="11"/>
  <c r="AK6" i="11"/>
  <c r="AK48" i="11"/>
  <c r="AK62" i="11"/>
  <c r="AK7" i="11"/>
  <c r="AO68" i="23"/>
  <c r="AK5" i="11"/>
  <c r="AK53" i="11"/>
  <c r="AK14" i="11"/>
  <c r="AG79" i="11"/>
  <c r="AK55" i="11"/>
  <c r="AK15" i="11"/>
  <c r="AP33" i="23"/>
  <c r="AK64" i="11"/>
  <c r="AO70" i="23"/>
  <c r="AG87" i="11"/>
  <c r="AK27" i="11"/>
  <c r="AP42" i="23"/>
  <c r="AG76" i="11"/>
  <c r="AP59" i="23"/>
  <c r="AK35" i="11"/>
  <c r="AK16" i="11"/>
  <c r="AO60" i="23"/>
  <c r="AG72" i="11"/>
  <c r="AK19" i="11"/>
  <c r="AP68" i="23"/>
  <c r="AM42" i="11"/>
  <c r="AK54" i="11"/>
  <c r="AG74" i="11"/>
  <c r="AK13" i="11"/>
  <c r="AK10" i="11"/>
  <c r="AK4" i="11"/>
  <c r="AK11" i="11"/>
  <c r="AG84" i="11"/>
  <c r="AO61" i="23"/>
  <c r="AO32" i="23"/>
  <c r="AP40" i="23"/>
  <c r="AO52" i="23"/>
  <c r="AP69" i="23"/>
  <c r="AK12" i="11"/>
  <c r="AP34" i="23"/>
  <c r="AO51" i="23"/>
  <c r="AK8" i="11"/>
  <c r="AO43" i="23"/>
  <c r="AG82" i="11"/>
  <c r="AP70" i="23"/>
  <c r="AK9" i="11"/>
  <c r="AK49" i="11"/>
  <c r="AG85" i="11"/>
  <c r="AK17" i="11"/>
  <c r="AG86" i="11"/>
  <c r="AK28" i="11"/>
  <c r="AM31" i="11"/>
  <c r="AG77" i="11"/>
  <c r="AO49" i="23"/>
  <c r="AG81" i="11"/>
  <c r="AK20" i="11"/>
  <c r="AK47" i="11"/>
  <c r="AK25" i="11"/>
  <c r="AK21" i="11"/>
  <c r="AG71" i="11"/>
  <c r="AO67" i="23"/>
  <c r="AO34" i="23"/>
  <c r="AK59" i="11"/>
  <c r="AK38" i="11"/>
  <c r="AO59" i="23"/>
  <c r="AK3" i="11"/>
  <c r="AO33" i="23"/>
  <c r="AO58" i="23"/>
  <c r="AK51" i="11"/>
  <c r="AK65" i="11"/>
  <c r="AK50" i="11"/>
  <c r="AG78" i="11"/>
  <c r="AK60" i="11"/>
  <c r="AP32" i="23"/>
  <c r="AP49" i="23"/>
  <c r="AK18" i="11"/>
  <c r="AP50" i="23"/>
  <c r="AO41" i="23"/>
  <c r="AO35" i="23"/>
  <c r="AM40" i="11"/>
  <c r="AG80" i="11"/>
  <c r="AH718" i="2" l="1"/>
  <c r="AN718" i="2" s="1"/>
  <c r="AD769" i="2"/>
  <c r="AA769" i="2" s="1"/>
  <c r="AD781" i="2"/>
  <c r="AA781" i="2" s="1"/>
  <c r="AD773" i="2"/>
  <c r="AA773" i="2" s="1"/>
  <c r="AD764" i="2"/>
  <c r="AD767" i="2"/>
  <c r="AA767" i="2" s="1"/>
  <c r="AD776" i="2"/>
  <c r="AA776" i="2" s="1"/>
  <c r="AD766" i="2"/>
  <c r="AA766" i="2" s="1"/>
  <c r="AD765" i="2"/>
  <c r="AA765" i="2" s="1"/>
  <c r="AD768" i="2"/>
  <c r="AA768" i="2" s="1"/>
  <c r="AD779" i="2"/>
  <c r="AA779" i="2" s="1"/>
  <c r="AE742" i="2"/>
  <c r="Z742" i="2" s="1"/>
  <c r="AE757" i="2"/>
  <c r="Z757" i="2" s="1"/>
  <c r="AE743" i="2"/>
  <c r="Z743" i="2" s="1"/>
  <c r="AE750" i="2"/>
  <c r="Z750" i="2" s="1"/>
  <c r="AH735" i="2"/>
  <c r="AE747" i="2"/>
  <c r="Z747" i="2" s="1"/>
  <c r="AE739" i="2"/>
  <c r="Z739" i="2" s="1"/>
  <c r="AE754" i="2"/>
  <c r="Z754" i="2" s="1"/>
  <c r="V840" i="2"/>
  <c r="AD762" i="2"/>
  <c r="AA762" i="2" s="1"/>
  <c r="AE740" i="2"/>
  <c r="Z740" i="2" s="1"/>
  <c r="AB823" i="2"/>
  <c r="Q846" i="2"/>
  <c r="AB808" i="2"/>
  <c r="Q831" i="2"/>
  <c r="AM694" i="2"/>
  <c r="AL694" i="2"/>
  <c r="AK694" i="2"/>
  <c r="AJ694" i="2"/>
  <c r="AQ694" i="2"/>
  <c r="AI694" i="2"/>
  <c r="AP694" i="2"/>
  <c r="AN694" i="2"/>
  <c r="AO694" i="2"/>
  <c r="AQ697" i="2"/>
  <c r="AI697" i="2"/>
  <c r="AP697" i="2"/>
  <c r="AO697" i="2"/>
  <c r="AN697" i="2"/>
  <c r="AM697" i="2"/>
  <c r="AL697" i="2"/>
  <c r="AJ697" i="2"/>
  <c r="AK697" i="2"/>
  <c r="AP708" i="2"/>
  <c r="AO708" i="2"/>
  <c r="AN708" i="2"/>
  <c r="AL708" i="2"/>
  <c r="AK708" i="2"/>
  <c r="AQ708" i="2"/>
  <c r="AI708" i="2"/>
  <c r="AM708" i="2"/>
  <c r="AJ708" i="2"/>
  <c r="V835" i="2"/>
  <c r="V845" i="2"/>
  <c r="AB819" i="2"/>
  <c r="Q842" i="2"/>
  <c r="V847" i="2"/>
  <c r="AC802" i="2"/>
  <c r="AE749" i="2"/>
  <c r="Z749" i="2" s="1"/>
  <c r="AO718" i="2"/>
  <c r="AH729" i="2"/>
  <c r="AH730" i="2"/>
  <c r="AB815" i="2"/>
  <c r="Q838" i="2"/>
  <c r="AD775" i="2"/>
  <c r="AA775" i="2" s="1"/>
  <c r="AD780" i="2"/>
  <c r="AA780" i="2" s="1"/>
  <c r="V833" i="2"/>
  <c r="AC800" i="2"/>
  <c r="AC785" i="2"/>
  <c r="AM696" i="2"/>
  <c r="AL696" i="2"/>
  <c r="AK696" i="2"/>
  <c r="AJ696" i="2"/>
  <c r="AQ696" i="2"/>
  <c r="AI696" i="2"/>
  <c r="AP696" i="2"/>
  <c r="AN696" i="2"/>
  <c r="AO696" i="2"/>
  <c r="AQ699" i="2"/>
  <c r="AI699" i="2"/>
  <c r="AP699" i="2"/>
  <c r="AO699" i="2"/>
  <c r="AN699" i="2"/>
  <c r="AM699" i="2"/>
  <c r="AL699" i="2"/>
  <c r="AJ699" i="2"/>
  <c r="AK699" i="2"/>
  <c r="AP710" i="2"/>
  <c r="AO710" i="2"/>
  <c r="AN710" i="2"/>
  <c r="AL710" i="2"/>
  <c r="AK710" i="2"/>
  <c r="AQ710" i="2"/>
  <c r="AI710" i="2"/>
  <c r="AM710" i="2"/>
  <c r="AJ710" i="2"/>
  <c r="AD763" i="2"/>
  <c r="AA763" i="2" s="1"/>
  <c r="V844" i="2"/>
  <c r="AB820" i="2"/>
  <c r="Q843" i="2"/>
  <c r="AD772" i="2"/>
  <c r="AA772" i="2" s="1"/>
  <c r="AC796" i="2"/>
  <c r="AE756" i="2"/>
  <c r="Z756" i="2" s="1"/>
  <c r="V846" i="2"/>
  <c r="AH720" i="2"/>
  <c r="AH731" i="2"/>
  <c r="AH732" i="2"/>
  <c r="AQ31" i="23"/>
  <c r="N45" i="20"/>
  <c r="L46" i="20"/>
  <c r="S835" i="2"/>
  <c r="V843" i="2"/>
  <c r="S834" i="2"/>
  <c r="AR57" i="23"/>
  <c r="AR56" i="23"/>
  <c r="AS55" i="23" s="1"/>
  <c r="V832" i="2"/>
  <c r="AM698" i="2"/>
  <c r="AL698" i="2"/>
  <c r="AK698" i="2"/>
  <c r="AJ698" i="2"/>
  <c r="AQ698" i="2"/>
  <c r="AI698" i="2"/>
  <c r="AP698" i="2"/>
  <c r="AN698" i="2"/>
  <c r="AO698" i="2"/>
  <c r="AQ701" i="2"/>
  <c r="AI701" i="2"/>
  <c r="AP701" i="2"/>
  <c r="AO701" i="2"/>
  <c r="AN701" i="2"/>
  <c r="AM701" i="2"/>
  <c r="AL701" i="2"/>
  <c r="AJ701" i="2"/>
  <c r="AK701" i="2"/>
  <c r="AP712" i="2"/>
  <c r="AO712" i="2"/>
  <c r="AN712" i="2"/>
  <c r="AL712" i="2"/>
  <c r="AK712" i="2"/>
  <c r="AQ712" i="2"/>
  <c r="AI712" i="2"/>
  <c r="AJ712" i="2"/>
  <c r="AM712" i="2"/>
  <c r="AE748" i="2"/>
  <c r="Z748" i="2" s="1"/>
  <c r="AC797" i="2"/>
  <c r="AB827" i="2"/>
  <c r="Q850" i="2"/>
  <c r="S845" i="2"/>
  <c r="AH717" i="2"/>
  <c r="AH733" i="2"/>
  <c r="AH734" i="2"/>
  <c r="AB821" i="2"/>
  <c r="Q844" i="2"/>
  <c r="S832" i="2"/>
  <c r="AB817" i="2"/>
  <c r="Q840" i="2"/>
  <c r="AM700" i="2"/>
  <c r="AL700" i="2"/>
  <c r="AK700" i="2"/>
  <c r="AJ700" i="2"/>
  <c r="AQ700" i="2"/>
  <c r="AI700" i="2"/>
  <c r="AP700" i="2"/>
  <c r="AN700" i="2"/>
  <c r="AO700" i="2"/>
  <c r="AQ703" i="2"/>
  <c r="AI703" i="2"/>
  <c r="AP703" i="2"/>
  <c r="AO703" i="2"/>
  <c r="AN703" i="2"/>
  <c r="AM703" i="2"/>
  <c r="AL703" i="2"/>
  <c r="AJ703" i="2"/>
  <c r="AK703" i="2"/>
  <c r="AD778" i="2"/>
  <c r="AA778" i="2" s="1"/>
  <c r="AE744" i="2"/>
  <c r="Z744" i="2" s="1"/>
  <c r="V841" i="2"/>
  <c r="AC804" i="2"/>
  <c r="AD770" i="2"/>
  <c r="AA770" i="2" s="1"/>
  <c r="BT3" i="11"/>
  <c r="AG16" i="12" s="1"/>
  <c r="BL3" i="11"/>
  <c r="Y16" i="12" s="1"/>
  <c r="BD3" i="11"/>
  <c r="Q16" i="12" s="1"/>
  <c r="AV3" i="11"/>
  <c r="I16" i="12" s="1"/>
  <c r="BY2" i="11"/>
  <c r="BQ2" i="11"/>
  <c r="BI2" i="11"/>
  <c r="BA2" i="11"/>
  <c r="AS2" i="11"/>
  <c r="BQ39" i="11"/>
  <c r="AV24" i="11"/>
  <c r="AY18" i="11"/>
  <c r="AV7" i="11"/>
  <c r="BQ6" i="11"/>
  <c r="AU4" i="11"/>
  <c r="BP3" i="11"/>
  <c r="AC16" i="12" s="1"/>
  <c r="BO48" i="11"/>
  <c r="BE27" i="11"/>
  <c r="BH21" i="11"/>
  <c r="BS14" i="11"/>
  <c r="BI6" i="11"/>
  <c r="BH3" i="11"/>
  <c r="U16" i="12" s="1"/>
  <c r="BT17" i="11"/>
  <c r="BW8" i="11"/>
  <c r="BA6" i="11"/>
  <c r="BV5" i="11"/>
  <c r="AZ3" i="11"/>
  <c r="M16" i="12" s="1"/>
  <c r="BU2" i="11"/>
  <c r="BF30" i="11"/>
  <c r="BO8" i="11"/>
  <c r="AS6" i="11"/>
  <c r="BN5" i="11"/>
  <c r="AR3" i="11"/>
  <c r="E16" i="12" s="1"/>
  <c r="BM2" i="11"/>
  <c r="BG8" i="11"/>
  <c r="BF5" i="11"/>
  <c r="CA4" i="11"/>
  <c r="BE2" i="11"/>
  <c r="AU37" i="11"/>
  <c r="BG33" i="11"/>
  <c r="CA29" i="11"/>
  <c r="BL9" i="11"/>
  <c r="AY8" i="11"/>
  <c r="BT7" i="11"/>
  <c r="AX5" i="11"/>
  <c r="BS4" i="11"/>
  <c r="AW2" i="11"/>
  <c r="BE43" i="11"/>
  <c r="BP36" i="11"/>
  <c r="AX15" i="11"/>
  <c r="BD7" i="11"/>
  <c r="BY6" i="11"/>
  <c r="BC4" i="11"/>
  <c r="BX3" i="11"/>
  <c r="AK16" i="12" s="1"/>
  <c r="Q874" i="2"/>
  <c r="AP5" i="11"/>
  <c r="AV40" i="11"/>
  <c r="AQ8" i="11"/>
  <c r="BK4" i="11"/>
  <c r="BL7" i="11"/>
  <c r="AS46" i="11"/>
  <c r="AW12" i="11"/>
  <c r="BW4" i="11"/>
  <c r="BQ57" i="11"/>
  <c r="AT87" i="11"/>
  <c r="AT72" i="11"/>
  <c r="AT65" i="11"/>
  <c r="AT55" i="11"/>
  <c r="AT40" i="11"/>
  <c r="AT27" i="11"/>
  <c r="AT33" i="11"/>
  <c r="AT51" i="11"/>
  <c r="AT14" i="11"/>
  <c r="AT5" i="11"/>
  <c r="BB79" i="11"/>
  <c r="BB72" i="11"/>
  <c r="BB57" i="11"/>
  <c r="BB69" i="11"/>
  <c r="O37" i="12" s="1"/>
  <c r="BB32" i="11"/>
  <c r="BB20" i="11"/>
  <c r="O17" i="12" s="1"/>
  <c r="BB41" i="11"/>
  <c r="BB13" i="11"/>
  <c r="BB11" i="11"/>
  <c r="BB19" i="11"/>
  <c r="BJ79" i="11"/>
  <c r="BJ72" i="11"/>
  <c r="BJ77" i="11"/>
  <c r="BJ80" i="11"/>
  <c r="BJ17" i="11"/>
  <c r="BJ30" i="11"/>
  <c r="BJ36" i="11"/>
  <c r="BJ39" i="11"/>
  <c r="BJ26" i="11"/>
  <c r="BJ8" i="11"/>
  <c r="BR76" i="11"/>
  <c r="BR77" i="11"/>
  <c r="BR60" i="11"/>
  <c r="BR68" i="11"/>
  <c r="BR9" i="11"/>
  <c r="BR38" i="11"/>
  <c r="BR10" i="11"/>
  <c r="BR31" i="11"/>
  <c r="BR19" i="11"/>
  <c r="BR6" i="11"/>
  <c r="BZ86" i="11"/>
  <c r="AM38" i="12" s="1"/>
  <c r="BZ80" i="11"/>
  <c r="BZ63" i="11"/>
  <c r="BZ47" i="11"/>
  <c r="AM30" i="12" s="1"/>
  <c r="BZ35" i="11"/>
  <c r="BZ48" i="11"/>
  <c r="BZ21" i="11"/>
  <c r="BZ52" i="11"/>
  <c r="BZ2" i="11"/>
  <c r="BZ6" i="11"/>
  <c r="BD40" i="11"/>
  <c r="BE4" i="11"/>
  <c r="BJ11" i="11"/>
  <c r="AU81" i="11"/>
  <c r="AU84" i="11"/>
  <c r="AU52" i="11"/>
  <c r="AU62" i="11"/>
  <c r="AU72" i="11"/>
  <c r="AU25" i="11"/>
  <c r="H23" i="12" s="1"/>
  <c r="AU51" i="11"/>
  <c r="AU26" i="11"/>
  <c r="AU9" i="11"/>
  <c r="BC78" i="11"/>
  <c r="BC81" i="11"/>
  <c r="BC58" i="11"/>
  <c r="BC43" i="11"/>
  <c r="BC50" i="11"/>
  <c r="BC36" i="11"/>
  <c r="BC54" i="11"/>
  <c r="BC55" i="11"/>
  <c r="BK82" i="11"/>
  <c r="BK83" i="11"/>
  <c r="BK60" i="11"/>
  <c r="BK70" i="11"/>
  <c r="BK27" i="11"/>
  <c r="BK41" i="11"/>
  <c r="BK13" i="11"/>
  <c r="BK49" i="11"/>
  <c r="BK32" i="11"/>
  <c r="BS80" i="11"/>
  <c r="BS78" i="11"/>
  <c r="BS58" i="11"/>
  <c r="BS59" i="11"/>
  <c r="BS38" i="11"/>
  <c r="BS10" i="11"/>
  <c r="BS16" i="11"/>
  <c r="BS19" i="11"/>
  <c r="BS9" i="11"/>
  <c r="CA84" i="11"/>
  <c r="CA65" i="11"/>
  <c r="CA61" i="11"/>
  <c r="CA27" i="11"/>
  <c r="CA48" i="11"/>
  <c r="CA21" i="11"/>
  <c r="CA16" i="11"/>
  <c r="CA47" i="11"/>
  <c r="AN30" i="12" s="1"/>
  <c r="BF2" i="11"/>
  <c r="BD4" i="11"/>
  <c r="BE7" i="11"/>
  <c r="BO9" i="11"/>
  <c r="AR28" i="11"/>
  <c r="BA46" i="11"/>
  <c r="AV77" i="11"/>
  <c r="AV60" i="11"/>
  <c r="AV75" i="11"/>
  <c r="AV54" i="11"/>
  <c r="AV25" i="11"/>
  <c r="I23" i="12" s="1"/>
  <c r="AV73" i="11"/>
  <c r="AV34" i="11"/>
  <c r="AV50" i="11"/>
  <c r="BD80" i="11"/>
  <c r="BD71" i="11"/>
  <c r="BD87" i="11"/>
  <c r="BD59" i="11"/>
  <c r="BD57" i="11"/>
  <c r="BD36" i="11"/>
  <c r="BD49" i="11"/>
  <c r="BD29" i="11"/>
  <c r="BD12" i="11"/>
  <c r="BL87" i="11"/>
  <c r="BL52" i="11"/>
  <c r="BL64" i="11"/>
  <c r="Y31" i="12" s="1"/>
  <c r="BL38" i="11"/>
  <c r="BL10" i="11"/>
  <c r="BL46" i="11"/>
  <c r="BL19" i="11"/>
  <c r="BL27" i="11"/>
  <c r="BT72" i="11"/>
  <c r="BT52" i="11"/>
  <c r="BT68" i="11"/>
  <c r="BT70" i="11"/>
  <c r="BT41" i="11"/>
  <c r="BT13" i="11"/>
  <c r="BT26" i="11"/>
  <c r="BT14" i="11"/>
  <c r="BG2" i="11"/>
  <c r="BH5" i="11"/>
  <c r="AP7" i="11"/>
  <c r="BQ8" i="11"/>
  <c r="BL24" i="11"/>
  <c r="AP38" i="11"/>
  <c r="BQ68" i="11"/>
  <c r="AW86" i="11"/>
  <c r="J38" i="12" s="1"/>
  <c r="AW68" i="11"/>
  <c r="AW64" i="11"/>
  <c r="J31" i="12" s="1"/>
  <c r="AW48" i="11"/>
  <c r="AW21" i="11"/>
  <c r="AW42" i="11"/>
  <c r="J24" i="12" s="1"/>
  <c r="AW60" i="11"/>
  <c r="AW9" i="11"/>
  <c r="BE77" i="11"/>
  <c r="BE76" i="11"/>
  <c r="BE64" i="11"/>
  <c r="R31" i="12" s="1"/>
  <c r="BE65" i="11"/>
  <c r="BE18" i="11"/>
  <c r="BE46" i="11"/>
  <c r="BE19" i="11"/>
  <c r="BE32" i="11"/>
  <c r="BE15" i="11"/>
  <c r="BM87" i="11"/>
  <c r="BM63" i="11"/>
  <c r="BM64" i="11"/>
  <c r="Z31" i="12" s="1"/>
  <c r="BM48" i="11"/>
  <c r="BM21" i="11"/>
  <c r="BM51" i="11"/>
  <c r="BM29" i="11"/>
  <c r="BM9" i="11"/>
  <c r="BU77" i="11"/>
  <c r="BU84" i="11"/>
  <c r="BU68" i="11"/>
  <c r="BU62" i="11"/>
  <c r="BU18" i="11"/>
  <c r="BU46" i="11"/>
  <c r="BU19" i="11"/>
  <c r="BU40" i="11"/>
  <c r="BU15" i="11"/>
  <c r="BK3" i="11"/>
  <c r="X16" i="12" s="1"/>
  <c r="BQ5" i="11"/>
  <c r="BG7" i="11"/>
  <c r="BA16" i="11"/>
  <c r="BT40" i="11"/>
  <c r="AP84" i="11"/>
  <c r="AP71" i="11"/>
  <c r="AP59" i="11"/>
  <c r="AP68" i="11"/>
  <c r="AP56" i="11"/>
  <c r="AP34" i="11"/>
  <c r="AP47" i="11"/>
  <c r="C30" i="12" s="1"/>
  <c r="AP27" i="11"/>
  <c r="AP10" i="11"/>
  <c r="AX70" i="11"/>
  <c r="AX58" i="11"/>
  <c r="AX59" i="11"/>
  <c r="AX36" i="11"/>
  <c r="AX16" i="11"/>
  <c r="AX29" i="11"/>
  <c r="AX9" i="11"/>
  <c r="AX54" i="11"/>
  <c r="BF86" i="11"/>
  <c r="S38" i="12" s="1"/>
  <c r="BF87" i="11"/>
  <c r="BF53" i="11"/>
  <c r="BF77" i="11"/>
  <c r="BF21" i="11"/>
  <c r="BF34" i="11"/>
  <c r="BF63" i="11"/>
  <c r="BF56" i="11"/>
  <c r="BF33" i="11"/>
  <c r="BN72" i="11"/>
  <c r="BN80" i="11"/>
  <c r="BN77" i="11"/>
  <c r="BN57" i="11"/>
  <c r="BN46" i="11"/>
  <c r="BN19" i="11"/>
  <c r="BN52" i="11"/>
  <c r="BN35" i="11"/>
  <c r="BN18" i="11"/>
  <c r="BV70" i="11"/>
  <c r="BV61" i="11"/>
  <c r="BV74" i="11"/>
  <c r="BV36" i="11"/>
  <c r="BV16" i="11"/>
  <c r="BV37" i="11"/>
  <c r="BV17" i="11"/>
  <c r="BV48" i="11"/>
  <c r="AW6" i="11"/>
  <c r="BX7" i="11"/>
  <c r="BI16" i="11"/>
  <c r="CA37" i="11"/>
  <c r="AQ82" i="11"/>
  <c r="AQ85" i="11"/>
  <c r="AQ62" i="11"/>
  <c r="AQ69" i="11"/>
  <c r="D37" i="12" s="1"/>
  <c r="AQ49" i="11"/>
  <c r="AQ14" i="11"/>
  <c r="AQ35" i="11"/>
  <c r="AQ28" i="11"/>
  <c r="AY75" i="11"/>
  <c r="AY69" i="11"/>
  <c r="L37" i="12" s="1"/>
  <c r="AY65" i="11"/>
  <c r="AY63" i="11"/>
  <c r="AY34" i="11"/>
  <c r="AY47" i="11"/>
  <c r="L30" i="12" s="1"/>
  <c r="AY20" i="11"/>
  <c r="L17" i="12" s="1"/>
  <c r="AY36" i="11"/>
  <c r="BG75" i="11"/>
  <c r="BG70" i="11"/>
  <c r="BG69" i="11"/>
  <c r="T37" i="12" s="1"/>
  <c r="BG60" i="11"/>
  <c r="BG49" i="11"/>
  <c r="BG14" i="11"/>
  <c r="BG35" i="11"/>
  <c r="BG50" i="11"/>
  <c r="BO81" i="11"/>
  <c r="BO68" i="11"/>
  <c r="BO59" i="11"/>
  <c r="BO52" i="11"/>
  <c r="BO50" i="11"/>
  <c r="BO51" i="11"/>
  <c r="BO24" i="11"/>
  <c r="BO38" i="11"/>
  <c r="BW86" i="11"/>
  <c r="AJ38" i="12" s="1"/>
  <c r="BW84" i="11"/>
  <c r="BW80" i="11"/>
  <c r="BW65" i="11"/>
  <c r="BW58" i="11"/>
  <c r="BW26" i="11"/>
  <c r="BW40" i="11"/>
  <c r="BW12" i="11"/>
  <c r="AW3" i="11"/>
  <c r="J16" i="12" s="1"/>
  <c r="BC5" i="11"/>
  <c r="BV6" i="11"/>
  <c r="BL8" i="11"/>
  <c r="BE20" i="11"/>
  <c r="R17" i="12" s="1"/>
  <c r="AS39" i="11"/>
  <c r="AR70" i="11"/>
  <c r="AR77" i="11"/>
  <c r="AR62" i="11"/>
  <c r="AR58" i="11"/>
  <c r="AR54" i="11"/>
  <c r="AR24" i="11"/>
  <c r="AR12" i="11"/>
  <c r="AR18" i="11"/>
  <c r="AZ86" i="11"/>
  <c r="M38" i="12" s="1"/>
  <c r="AZ76" i="11"/>
  <c r="AZ56" i="11"/>
  <c r="AZ57" i="11"/>
  <c r="AZ34" i="11"/>
  <c r="AZ47" i="11"/>
  <c r="M30" i="12" s="1"/>
  <c r="AZ35" i="11"/>
  <c r="AZ15" i="11"/>
  <c r="AZ46" i="11"/>
  <c r="BH80" i="11"/>
  <c r="BH83" i="11"/>
  <c r="BH51" i="11"/>
  <c r="BH63" i="11"/>
  <c r="BH11" i="11"/>
  <c r="BH32" i="11"/>
  <c r="BH20" i="11"/>
  <c r="U17" i="12" s="1"/>
  <c r="BH25" i="11"/>
  <c r="U23" i="12" s="1"/>
  <c r="BP86" i="11"/>
  <c r="AC38" i="12" s="1"/>
  <c r="BP76" i="11"/>
  <c r="BP56" i="11"/>
  <c r="BP60" i="11"/>
  <c r="BP50" i="11"/>
  <c r="BP29" i="11"/>
  <c r="BP52" i="11"/>
  <c r="BP15" i="11"/>
  <c r="BP39" i="11"/>
  <c r="BX73" i="11"/>
  <c r="BX80" i="11"/>
  <c r="BX75" i="11"/>
  <c r="BX55" i="11"/>
  <c r="BX11" i="11"/>
  <c r="BX24" i="11"/>
  <c r="BX12" i="11"/>
  <c r="BX25" i="11"/>
  <c r="AK23" i="12" s="1"/>
  <c r="AU2" i="11"/>
  <c r="BN3" i="11"/>
  <c r="AA16" i="12" s="1"/>
  <c r="BL5" i="11"/>
  <c r="BE8" i="11"/>
  <c r="BM20" i="11"/>
  <c r="Z17" i="12" s="1"/>
  <c r="AZ36" i="11"/>
  <c r="AS71" i="11"/>
  <c r="AS62" i="11"/>
  <c r="AS81" i="11"/>
  <c r="AS53" i="11"/>
  <c r="AS24" i="11"/>
  <c r="AS12" i="11"/>
  <c r="AS41" i="11"/>
  <c r="AS13" i="11"/>
  <c r="BA87" i="11"/>
  <c r="BA71" i="11"/>
  <c r="BA75" i="11"/>
  <c r="BA58" i="11"/>
  <c r="BA37" i="11"/>
  <c r="BA9" i="11"/>
  <c r="BA38" i="11"/>
  <c r="BA10" i="11"/>
  <c r="BA26" i="11"/>
  <c r="BI76" i="11"/>
  <c r="BI81" i="11"/>
  <c r="BI65" i="11"/>
  <c r="BI53" i="11"/>
  <c r="BI40" i="11"/>
  <c r="BI20" i="11"/>
  <c r="V17" i="12" s="1"/>
  <c r="BI33" i="11"/>
  <c r="BI13" i="11"/>
  <c r="BQ84" i="11"/>
  <c r="BQ71" i="11"/>
  <c r="BQ54" i="11"/>
  <c r="BQ63" i="11"/>
  <c r="BQ29" i="11"/>
  <c r="BQ56" i="11"/>
  <c r="BQ30" i="11"/>
  <c r="BQ36" i="11"/>
  <c r="BQ19" i="11"/>
  <c r="BY78" i="11"/>
  <c r="BY72" i="11"/>
  <c r="BY65" i="11"/>
  <c r="BY61" i="11"/>
  <c r="BY32" i="11"/>
  <c r="BY12" i="11"/>
  <c r="BY25" i="11"/>
  <c r="AL23" i="12" s="1"/>
  <c r="BY55" i="11"/>
  <c r="BD2" i="11"/>
  <c r="AW5" i="11"/>
  <c r="BX6" i="11"/>
  <c r="BF8" i="11"/>
  <c r="AQ18" i="11"/>
  <c r="BH36" i="11"/>
  <c r="BY16" i="11"/>
  <c r="AT79" i="11"/>
  <c r="AT86" i="11"/>
  <c r="G38" i="12" s="1"/>
  <c r="AT57" i="11"/>
  <c r="AT58" i="11"/>
  <c r="AT32" i="11"/>
  <c r="AT20" i="11"/>
  <c r="G17" i="12" s="1"/>
  <c r="AT25" i="11"/>
  <c r="G23" i="12" s="1"/>
  <c r="AT46" i="11"/>
  <c r="AT52" i="11"/>
  <c r="AT8" i="11"/>
  <c r="BB82" i="11"/>
  <c r="BB80" i="11"/>
  <c r="BB60" i="11"/>
  <c r="BB61" i="11"/>
  <c r="BB24" i="11"/>
  <c r="BB12" i="11"/>
  <c r="BB33" i="11"/>
  <c r="BB46" i="11"/>
  <c r="BB4" i="11"/>
  <c r="BB8" i="11"/>
  <c r="BJ82" i="11"/>
  <c r="BJ75" i="11"/>
  <c r="BJ63" i="11"/>
  <c r="BJ70" i="11"/>
  <c r="BJ9" i="11"/>
  <c r="BJ15" i="11"/>
  <c r="BJ28" i="11"/>
  <c r="BJ31" i="11"/>
  <c r="BJ4" i="11"/>
  <c r="BJ49" i="11"/>
  <c r="BR81" i="11"/>
  <c r="BR70" i="11"/>
  <c r="BR63" i="11"/>
  <c r="BR64" i="11"/>
  <c r="AE31" i="12" s="1"/>
  <c r="BR51" i="11"/>
  <c r="BR30" i="11"/>
  <c r="BR59" i="11"/>
  <c r="BR16" i="11"/>
  <c r="BR2" i="11"/>
  <c r="BZ84" i="11"/>
  <c r="BZ83" i="11"/>
  <c r="BZ73" i="11"/>
  <c r="BZ55" i="11"/>
  <c r="BZ40" i="11"/>
  <c r="BZ27" i="11"/>
  <c r="BZ41" i="11"/>
  <c r="BZ13" i="11"/>
  <c r="BZ37" i="11"/>
  <c r="BZ49" i="11"/>
  <c r="BL65" i="11"/>
  <c r="BM12" i="11"/>
  <c r="AU74" i="11"/>
  <c r="AU78" i="11"/>
  <c r="AU68" i="11"/>
  <c r="AU54" i="11"/>
  <c r="AU38" i="11"/>
  <c r="AU18" i="11"/>
  <c r="AU46" i="11"/>
  <c r="AU19" i="11"/>
  <c r="BC87" i="11"/>
  <c r="BC74" i="11"/>
  <c r="BC60" i="11"/>
  <c r="BC76" i="11"/>
  <c r="BC35" i="11"/>
  <c r="BC48" i="11"/>
  <c r="BC28" i="11"/>
  <c r="BC49" i="11"/>
  <c r="BC47" i="11"/>
  <c r="P30" i="12" s="1"/>
  <c r="BK85" i="11"/>
  <c r="BK84" i="11"/>
  <c r="BK52" i="11"/>
  <c r="BK64" i="11"/>
  <c r="X31" i="12" s="1"/>
  <c r="BK20" i="11"/>
  <c r="X17" i="12" s="1"/>
  <c r="BK33" i="11"/>
  <c r="BK55" i="11"/>
  <c r="BK42" i="11"/>
  <c r="X24" i="12" s="1"/>
  <c r="BK24" i="11"/>
  <c r="BS71" i="11"/>
  <c r="BS83" i="11"/>
  <c r="BS73" i="11"/>
  <c r="BS51" i="11"/>
  <c r="BS30" i="11"/>
  <c r="BS36" i="11"/>
  <c r="BS70" i="11"/>
  <c r="BS11" i="11"/>
  <c r="CA87" i="11"/>
  <c r="CA80" i="11"/>
  <c r="CA57" i="11"/>
  <c r="CA64" i="11"/>
  <c r="AN31" i="12" s="1"/>
  <c r="CA20" i="11"/>
  <c r="AN17" i="12" s="1"/>
  <c r="CA41" i="11"/>
  <c r="CA13" i="11"/>
  <c r="CA49" i="11"/>
  <c r="CA40" i="11"/>
  <c r="BN2" i="11"/>
  <c r="BL4" i="11"/>
  <c r="BM7" i="11"/>
  <c r="BE12" i="11"/>
  <c r="BN30" i="11"/>
  <c r="BW48" i="11"/>
  <c r="AV72" i="11"/>
  <c r="AV52" i="11"/>
  <c r="AV64" i="11"/>
  <c r="I31" i="12" s="1"/>
  <c r="AV65" i="11"/>
  <c r="AV18" i="11"/>
  <c r="AV57" i="11"/>
  <c r="AV26" i="11"/>
  <c r="AV43" i="11"/>
  <c r="BD84" i="11"/>
  <c r="BD60" i="11"/>
  <c r="BD76" i="11"/>
  <c r="BD51" i="11"/>
  <c r="BD50" i="11"/>
  <c r="BD28" i="11"/>
  <c r="BD42" i="11"/>
  <c r="Q24" i="12" s="1"/>
  <c r="BD14" i="11"/>
  <c r="BL82" i="11"/>
  <c r="BL83" i="11"/>
  <c r="BL63" i="11"/>
  <c r="BL56" i="11"/>
  <c r="BL30" i="11"/>
  <c r="BL73" i="11"/>
  <c r="BL39" i="11"/>
  <c r="BL11" i="11"/>
  <c r="BL20" i="11"/>
  <c r="Y17" i="12" s="1"/>
  <c r="BT86" i="11"/>
  <c r="AG38" i="12" s="1"/>
  <c r="BT63" i="11"/>
  <c r="BT64" i="11"/>
  <c r="AG31" i="12" s="1"/>
  <c r="BT62" i="11"/>
  <c r="BT33" i="11"/>
  <c r="BT46" i="11"/>
  <c r="BT19" i="11"/>
  <c r="BT43" i="11"/>
  <c r="BO2" i="11"/>
  <c r="BP5" i="11"/>
  <c r="AX7" i="11"/>
  <c r="BY8" i="11"/>
  <c r="AQ25" i="11"/>
  <c r="D23" i="12" s="1"/>
  <c r="BL40" i="11"/>
  <c r="AW75" i="11"/>
  <c r="AW63" i="11"/>
  <c r="AW56" i="11"/>
  <c r="AW41" i="11"/>
  <c r="AW13" i="11"/>
  <c r="AW34" i="11"/>
  <c r="AW53" i="11"/>
  <c r="AW70" i="11"/>
  <c r="BE69" i="11"/>
  <c r="R37" i="12" s="1"/>
  <c r="BE87" i="11"/>
  <c r="BE56" i="11"/>
  <c r="BE57" i="11"/>
  <c r="BE10" i="11"/>
  <c r="BE39" i="11"/>
  <c r="BE11" i="11"/>
  <c r="BE24" i="11"/>
  <c r="BM85" i="11"/>
  <c r="BM78" i="11"/>
  <c r="BM55" i="11"/>
  <c r="BM56" i="11"/>
  <c r="BM41" i="11"/>
  <c r="BM13" i="11"/>
  <c r="BM49" i="11"/>
  <c r="BM14" i="11"/>
  <c r="BM53" i="11"/>
  <c r="BU69" i="11"/>
  <c r="AH37" i="12" s="1"/>
  <c r="BU76" i="11"/>
  <c r="BU64" i="11"/>
  <c r="AH31" i="12" s="1"/>
  <c r="BU54" i="11"/>
  <c r="BU10" i="11"/>
  <c r="BU39" i="11"/>
  <c r="BU11" i="11"/>
  <c r="BU32" i="11"/>
  <c r="AR2" i="11"/>
  <c r="BS3" i="11"/>
  <c r="AF16" i="12" s="1"/>
  <c r="BY5" i="11"/>
  <c r="BO7" i="11"/>
  <c r="BW18" i="11"/>
  <c r="AY41" i="11"/>
  <c r="AP72" i="11"/>
  <c r="AP58" i="11"/>
  <c r="AP51" i="11"/>
  <c r="AP60" i="11"/>
  <c r="AP46" i="11"/>
  <c r="AP26" i="11"/>
  <c r="AP40" i="11"/>
  <c r="AP20" i="11"/>
  <c r="C17" i="12" s="1"/>
  <c r="AX83" i="11"/>
  <c r="AX85" i="11"/>
  <c r="AX50" i="11"/>
  <c r="AX51" i="11"/>
  <c r="AX28" i="11"/>
  <c r="AX49" i="11"/>
  <c r="AX14" i="11"/>
  <c r="AX63" i="11"/>
  <c r="AX48" i="11"/>
  <c r="BF78" i="11"/>
  <c r="BF79" i="11"/>
  <c r="BF73" i="11"/>
  <c r="BF65" i="11"/>
  <c r="BF13" i="11"/>
  <c r="BF26" i="11"/>
  <c r="BF54" i="11"/>
  <c r="BF43" i="11"/>
  <c r="BF25" i="11"/>
  <c r="S23" i="12" s="1"/>
  <c r="BN85" i="11"/>
  <c r="BN74" i="11"/>
  <c r="BN64" i="11"/>
  <c r="AA31" i="12" s="1"/>
  <c r="BN73" i="11"/>
  <c r="BN39" i="11"/>
  <c r="BN11" i="11"/>
  <c r="BN47" i="11"/>
  <c r="AA30" i="12" s="1"/>
  <c r="BN27" i="11"/>
  <c r="BN10" i="11"/>
  <c r="BV87" i="11"/>
  <c r="BV53" i="11"/>
  <c r="BV71" i="11"/>
  <c r="BV28" i="11"/>
  <c r="BV63" i="11"/>
  <c r="BV29" i="11"/>
  <c r="BV9" i="11"/>
  <c r="BV41" i="11"/>
  <c r="BE6" i="11"/>
  <c r="AU8" i="11"/>
  <c r="AW20" i="11"/>
  <c r="J17" i="12" s="1"/>
  <c r="BF38" i="11"/>
  <c r="AQ73" i="11"/>
  <c r="AQ64" i="11"/>
  <c r="D31" i="12" s="1"/>
  <c r="AQ54" i="11"/>
  <c r="AQ63" i="11"/>
  <c r="AQ42" i="11"/>
  <c r="D24" i="12" s="1"/>
  <c r="AQ50" i="11"/>
  <c r="AQ27" i="11"/>
  <c r="AQ21" i="11"/>
  <c r="AY87" i="11"/>
  <c r="AY61" i="11"/>
  <c r="AY57" i="11"/>
  <c r="AY55" i="11"/>
  <c r="AY26" i="11"/>
  <c r="AY40" i="11"/>
  <c r="AY12" i="11"/>
  <c r="AY28" i="11"/>
  <c r="BG80" i="11"/>
  <c r="BG61" i="11"/>
  <c r="BG59" i="11"/>
  <c r="BG52" i="11"/>
  <c r="BG42" i="11"/>
  <c r="T24" i="12" s="1"/>
  <c r="BG47" i="11"/>
  <c r="T30" i="12" s="1"/>
  <c r="BG27" i="11"/>
  <c r="BG36" i="11"/>
  <c r="BO85" i="11"/>
  <c r="BO61" i="11"/>
  <c r="BO79" i="11"/>
  <c r="BO72" i="11"/>
  <c r="BO49" i="11"/>
  <c r="BO37" i="11"/>
  <c r="BO17" i="11"/>
  <c r="BO30" i="11"/>
  <c r="BW78" i="11"/>
  <c r="BW71" i="11"/>
  <c r="BW72" i="11"/>
  <c r="BW57" i="11"/>
  <c r="BW46" i="11"/>
  <c r="BW19" i="11"/>
  <c r="BW32" i="11"/>
  <c r="BW38" i="11"/>
  <c r="BE3" i="11"/>
  <c r="R16" i="12" s="1"/>
  <c r="BK5" i="11"/>
  <c r="AS7" i="11"/>
  <c r="BT8" i="11"/>
  <c r="BO25" i="11"/>
  <c r="AB23" i="12" s="1"/>
  <c r="BO41" i="11"/>
  <c r="AR73" i="11"/>
  <c r="AR85" i="11"/>
  <c r="AR65" i="11"/>
  <c r="AR71" i="11"/>
  <c r="AR37" i="11"/>
  <c r="AR17" i="11"/>
  <c r="AR38" i="11"/>
  <c r="AR10" i="11"/>
  <c r="AZ81" i="11"/>
  <c r="AZ68" i="11"/>
  <c r="AZ80" i="11"/>
  <c r="AZ60" i="11"/>
  <c r="AZ26" i="11"/>
  <c r="AZ40" i="11"/>
  <c r="AZ27" i="11"/>
  <c r="AZ48" i="11"/>
  <c r="AZ39" i="11"/>
  <c r="BH73" i="11"/>
  <c r="BH75" i="11"/>
  <c r="BH62" i="11"/>
  <c r="BH55" i="11"/>
  <c r="BH61" i="11"/>
  <c r="BH24" i="11"/>
  <c r="BH12" i="11"/>
  <c r="BH18" i="11"/>
  <c r="BP81" i="11"/>
  <c r="BP68" i="11"/>
  <c r="BP59" i="11"/>
  <c r="BP75" i="11"/>
  <c r="BP49" i="11"/>
  <c r="BP14" i="11"/>
  <c r="BP43" i="11"/>
  <c r="BP48" i="11"/>
  <c r="BP31" i="11"/>
  <c r="BX85" i="11"/>
  <c r="BX77" i="11"/>
  <c r="BX62" i="11"/>
  <c r="BX58" i="11"/>
  <c r="BX37" i="11"/>
  <c r="BX17" i="11"/>
  <c r="BX38" i="11"/>
  <c r="BX18" i="11"/>
  <c r="BC2" i="11"/>
  <c r="BV3" i="11"/>
  <c r="AI16" i="12" s="1"/>
  <c r="BT5" i="11"/>
  <c r="BM8" i="11"/>
  <c r="AR21" i="11"/>
  <c r="BV38" i="11"/>
  <c r="AS80" i="11"/>
  <c r="AS54" i="11"/>
  <c r="AS69" i="11"/>
  <c r="F37" i="12" s="1"/>
  <c r="AS56" i="11"/>
  <c r="AS17" i="11"/>
  <c r="AS64" i="11"/>
  <c r="F31" i="12" s="1"/>
  <c r="AS33" i="11"/>
  <c r="AS49" i="11"/>
  <c r="BA79" i="11"/>
  <c r="BA77" i="11"/>
  <c r="BA65" i="11"/>
  <c r="BA50" i="11"/>
  <c r="BA29" i="11"/>
  <c r="BA64" i="11"/>
  <c r="N31" i="12" s="1"/>
  <c r="BA30" i="11"/>
  <c r="BA36" i="11"/>
  <c r="BA19" i="11"/>
  <c r="BI71" i="11"/>
  <c r="BI72" i="11"/>
  <c r="BI60" i="11"/>
  <c r="BI75" i="11"/>
  <c r="BI32" i="11"/>
  <c r="BI12" i="11"/>
  <c r="BI25" i="11"/>
  <c r="V23" i="12" s="1"/>
  <c r="BI49" i="11"/>
  <c r="BQ87" i="11"/>
  <c r="BQ77" i="11"/>
  <c r="BQ78" i="11"/>
  <c r="BQ58" i="11"/>
  <c r="BQ14" i="11"/>
  <c r="BQ55" i="11"/>
  <c r="BQ15" i="11"/>
  <c r="BQ28" i="11"/>
  <c r="BQ11" i="11"/>
  <c r="BY76" i="11"/>
  <c r="BY68" i="11"/>
  <c r="BY70" i="11"/>
  <c r="BY53" i="11"/>
  <c r="BY24" i="11"/>
  <c r="BY38" i="11"/>
  <c r="BY18" i="11"/>
  <c r="BY49" i="11"/>
  <c r="BL2" i="11"/>
  <c r="BE5" i="11"/>
  <c r="AU7" i="11"/>
  <c r="BN8" i="11"/>
  <c r="BU20" i="11"/>
  <c r="AH17" i="12" s="1"/>
  <c r="BI39" i="11"/>
  <c r="AR36" i="11"/>
  <c r="AT82" i="11"/>
  <c r="AT75" i="11"/>
  <c r="AT80" i="11"/>
  <c r="AT61" i="11"/>
  <c r="AT24" i="11"/>
  <c r="AT12" i="11"/>
  <c r="AT18" i="11"/>
  <c r="AT39" i="11"/>
  <c r="AT4" i="11"/>
  <c r="AT19" i="11"/>
  <c r="BB86" i="11"/>
  <c r="O38" i="12" s="1"/>
  <c r="BB75" i="11"/>
  <c r="BB63" i="11"/>
  <c r="BB53" i="11"/>
  <c r="BB17" i="11"/>
  <c r="BB52" i="11"/>
  <c r="BB25" i="11"/>
  <c r="O23" i="12" s="1"/>
  <c r="BB39" i="11"/>
  <c r="BB42" i="11"/>
  <c r="O24" i="12" s="1"/>
  <c r="BB34" i="11"/>
  <c r="BJ76" i="11"/>
  <c r="BJ62" i="11"/>
  <c r="BJ55" i="11"/>
  <c r="BJ64" i="11"/>
  <c r="W31" i="12" s="1"/>
  <c r="BJ43" i="11"/>
  <c r="BJ48" i="11"/>
  <c r="BJ21" i="11"/>
  <c r="BJ16" i="11"/>
  <c r="BJ7" i="11"/>
  <c r="BJ3" i="11"/>
  <c r="W16" i="12" s="1"/>
  <c r="BR80" i="11"/>
  <c r="BR62" i="11"/>
  <c r="BR55" i="11"/>
  <c r="BR56" i="11"/>
  <c r="BR43" i="11"/>
  <c r="BR15" i="11"/>
  <c r="BR36" i="11"/>
  <c r="BR50" i="11"/>
  <c r="BR34" i="11"/>
  <c r="BZ87" i="11"/>
  <c r="BZ74" i="11"/>
  <c r="BZ65" i="11"/>
  <c r="BZ58" i="11"/>
  <c r="BZ32" i="11"/>
  <c r="BZ20" i="11"/>
  <c r="AM17" i="12" s="1"/>
  <c r="BZ33" i="11"/>
  <c r="BZ68" i="11"/>
  <c r="BZ29" i="11"/>
  <c r="BZ5" i="11"/>
  <c r="BT4" i="11"/>
  <c r="BU43" i="11"/>
  <c r="AU80" i="11"/>
  <c r="AU73" i="11"/>
  <c r="AU63" i="11"/>
  <c r="AU50" i="11"/>
  <c r="AU30" i="11"/>
  <c r="AU10" i="11"/>
  <c r="AU39" i="11"/>
  <c r="AU11" i="11"/>
  <c r="BC82" i="11"/>
  <c r="BC77" i="11"/>
  <c r="BC52" i="11"/>
  <c r="BC73" i="11"/>
  <c r="BC27" i="11"/>
  <c r="BC41" i="11"/>
  <c r="BC21" i="11"/>
  <c r="BC42" i="11"/>
  <c r="P24" i="12" s="1"/>
  <c r="BC40" i="11"/>
  <c r="BK71" i="11"/>
  <c r="BK75" i="11"/>
  <c r="BK63" i="11"/>
  <c r="BK56" i="11"/>
  <c r="BK12" i="11"/>
  <c r="BK25" i="11"/>
  <c r="X23" i="12" s="1"/>
  <c r="BK51" i="11"/>
  <c r="BK34" i="11"/>
  <c r="BK17" i="11"/>
  <c r="BS74" i="11"/>
  <c r="BS65" i="11"/>
  <c r="BS61" i="11"/>
  <c r="BS43" i="11"/>
  <c r="BS15" i="11"/>
  <c r="BS28" i="11"/>
  <c r="BS62" i="11"/>
  <c r="BS54" i="11"/>
  <c r="CA82" i="11"/>
  <c r="CA77" i="11"/>
  <c r="CA70" i="11"/>
  <c r="CA56" i="11"/>
  <c r="CA12" i="11"/>
  <c r="CA33" i="11"/>
  <c r="CA62" i="11"/>
  <c r="CA42" i="11"/>
  <c r="AN24" i="12" s="1"/>
  <c r="CA32" i="11"/>
  <c r="BV2" i="11"/>
  <c r="AQ5" i="11"/>
  <c r="BU7" i="11"/>
  <c r="CA14" i="11"/>
  <c r="AS31" i="11"/>
  <c r="AQ51" i="11"/>
  <c r="AV86" i="11"/>
  <c r="I38" i="12" s="1"/>
  <c r="AV68" i="11"/>
  <c r="AV56" i="11"/>
  <c r="AV38" i="11"/>
  <c r="AV10" i="11"/>
  <c r="AV46" i="11"/>
  <c r="AV19" i="11"/>
  <c r="AV35" i="11"/>
  <c r="BD78" i="11"/>
  <c r="BD52" i="11"/>
  <c r="BD73" i="11"/>
  <c r="BD83" i="11"/>
  <c r="BD48" i="11"/>
  <c r="BD21" i="11"/>
  <c r="BD34" i="11"/>
  <c r="BD79" i="11"/>
  <c r="BL85" i="11"/>
  <c r="BL78" i="11"/>
  <c r="BL55" i="11"/>
  <c r="BL59" i="11"/>
  <c r="BL15" i="11"/>
  <c r="BL36" i="11"/>
  <c r="BL31" i="11"/>
  <c r="BL37" i="11"/>
  <c r="BL12" i="11"/>
  <c r="BT78" i="11"/>
  <c r="BT55" i="11"/>
  <c r="BT56" i="11"/>
  <c r="BT54" i="11"/>
  <c r="BT25" i="11"/>
  <c r="AG23" i="12" s="1"/>
  <c r="BT39" i="11"/>
  <c r="BT11" i="11"/>
  <c r="BT35" i="11"/>
  <c r="BW2" i="11"/>
  <c r="BX5" i="11"/>
  <c r="BF7" i="11"/>
  <c r="BT9" i="11"/>
  <c r="BU27" i="11"/>
  <c r="AQ41" i="11"/>
  <c r="AW85" i="11"/>
  <c r="AW87" i="11"/>
  <c r="AW55" i="11"/>
  <c r="AW71" i="11"/>
  <c r="AW33" i="11"/>
  <c r="AW46" i="11"/>
  <c r="AW26" i="11"/>
  <c r="AW52" i="11"/>
  <c r="AW38" i="11"/>
  <c r="BE82" i="11"/>
  <c r="BE63" i="11"/>
  <c r="BE59" i="11"/>
  <c r="BE84" i="11"/>
  <c r="BE52" i="11"/>
  <c r="BE31" i="11"/>
  <c r="BE60" i="11"/>
  <c r="BE17" i="11"/>
  <c r="BM80" i="11"/>
  <c r="BM72" i="11"/>
  <c r="BM74" i="11"/>
  <c r="BM59" i="11"/>
  <c r="BM33" i="11"/>
  <c r="BM50" i="11"/>
  <c r="BM42" i="11"/>
  <c r="Z24" i="12" s="1"/>
  <c r="BM52" i="11"/>
  <c r="BM38" i="11"/>
  <c r="BU72" i="11"/>
  <c r="BU82" i="11"/>
  <c r="BU56" i="11"/>
  <c r="BU65" i="11"/>
  <c r="BU52" i="11"/>
  <c r="BU31" i="11"/>
  <c r="BU53" i="11"/>
  <c r="BU24" i="11"/>
  <c r="AZ2" i="11"/>
  <c r="CA3" i="11"/>
  <c r="AN16" i="12" s="1"/>
  <c r="AV6" i="11"/>
  <c r="BW7" i="11"/>
  <c r="BT24" i="11"/>
  <c r="BQ46" i="11"/>
  <c r="AP79" i="11"/>
  <c r="AP50" i="11"/>
  <c r="AP87" i="11"/>
  <c r="AP69" i="11"/>
  <c r="C37" i="12" s="1"/>
  <c r="AP39" i="11"/>
  <c r="AP19" i="11"/>
  <c r="AP32" i="11"/>
  <c r="AP12" i="11"/>
  <c r="AX86" i="11"/>
  <c r="K38" i="12" s="1"/>
  <c r="AX84" i="11"/>
  <c r="AX69" i="11"/>
  <c r="K37" i="12" s="1"/>
  <c r="AX62" i="11"/>
  <c r="AX21" i="11"/>
  <c r="AX42" i="11"/>
  <c r="K24" i="12" s="1"/>
  <c r="AX52" i="11"/>
  <c r="AX43" i="11"/>
  <c r="AX41" i="11"/>
  <c r="BF82" i="11"/>
  <c r="BF85" i="11"/>
  <c r="BF64" i="11"/>
  <c r="S31" i="12" s="1"/>
  <c r="BF57" i="11"/>
  <c r="BF46" i="11"/>
  <c r="BF19" i="11"/>
  <c r="BF47" i="11"/>
  <c r="S30" i="12" s="1"/>
  <c r="BF35" i="11"/>
  <c r="BF18" i="11"/>
  <c r="BN84" i="11"/>
  <c r="BN58" i="11"/>
  <c r="BN59" i="11"/>
  <c r="BN60" i="11"/>
  <c r="BN31" i="11"/>
  <c r="BN63" i="11"/>
  <c r="BN40" i="11"/>
  <c r="BN20" i="11"/>
  <c r="AA17" i="12" s="1"/>
  <c r="BV83" i="11"/>
  <c r="BV85" i="11"/>
  <c r="BV73" i="11"/>
  <c r="BV62" i="11"/>
  <c r="BV21" i="11"/>
  <c r="BV49" i="11"/>
  <c r="BV14" i="11"/>
  <c r="BV69" i="11"/>
  <c r="AI37" i="12" s="1"/>
  <c r="BV33" i="11"/>
  <c r="BM6" i="11"/>
  <c r="BC8" i="11"/>
  <c r="BG25" i="11"/>
  <c r="T23" i="12" s="1"/>
  <c r="BY46" i="11"/>
  <c r="AQ83" i="11"/>
  <c r="AQ71" i="11"/>
  <c r="AQ56" i="11"/>
  <c r="AQ70" i="11"/>
  <c r="AQ55" i="11"/>
  <c r="AQ34" i="11"/>
  <c r="AQ47" i="11"/>
  <c r="D30" i="12" s="1"/>
  <c r="AQ20" i="11"/>
  <c r="D17" i="12" s="1"/>
  <c r="AQ13" i="11"/>
  <c r="AY85" i="11"/>
  <c r="AY53" i="11"/>
  <c r="AY76" i="11"/>
  <c r="AY46" i="11"/>
  <c r="AY19" i="11"/>
  <c r="AY32" i="11"/>
  <c r="AY74" i="11"/>
  <c r="AY21" i="11"/>
  <c r="BG73" i="11"/>
  <c r="BG53" i="11"/>
  <c r="BG74" i="11"/>
  <c r="BG63" i="11"/>
  <c r="BG34" i="11"/>
  <c r="BG40" i="11"/>
  <c r="BG20" i="11"/>
  <c r="T17" i="12" s="1"/>
  <c r="BG28" i="11"/>
  <c r="BO84" i="11"/>
  <c r="BO53" i="11"/>
  <c r="BO62" i="11"/>
  <c r="BO63" i="11"/>
  <c r="BO42" i="11"/>
  <c r="AB24" i="12" s="1"/>
  <c r="BO29" i="11"/>
  <c r="BO74" i="11"/>
  <c r="BO15" i="11"/>
  <c r="BW81" i="11"/>
  <c r="AJ35" i="12" s="1"/>
  <c r="BW82" i="11"/>
  <c r="BW59" i="11"/>
  <c r="AJ28" i="12" s="1"/>
  <c r="BW60" i="11"/>
  <c r="BW39" i="11"/>
  <c r="BW11" i="11"/>
  <c r="BW24" i="11"/>
  <c r="BW30" i="11"/>
  <c r="BM3" i="11"/>
  <c r="Z16" i="12" s="1"/>
  <c r="BS5" i="11"/>
  <c r="BA7" i="11"/>
  <c r="AY9" i="11"/>
  <c r="BC29" i="11"/>
  <c r="BL47" i="11"/>
  <c r="Y30" i="12" s="1"/>
  <c r="AR78" i="11"/>
  <c r="AR64" i="11"/>
  <c r="E31" i="12" s="1"/>
  <c r="AR57" i="11"/>
  <c r="AR49" i="11"/>
  <c r="AR29" i="11"/>
  <c r="AR9" i="11"/>
  <c r="AR30" i="11"/>
  <c r="AR53" i="11"/>
  <c r="AZ84" i="11"/>
  <c r="AZ83" i="11"/>
  <c r="AZ59" i="11"/>
  <c r="AZ72" i="11"/>
  <c r="AZ19" i="11"/>
  <c r="AZ32" i="11"/>
  <c r="AZ20" i="11"/>
  <c r="M17" i="12" s="1"/>
  <c r="AZ41" i="11"/>
  <c r="AZ31" i="11"/>
  <c r="BH76" i="11"/>
  <c r="BH64" i="11"/>
  <c r="U31" i="12" s="1"/>
  <c r="BH65" i="11"/>
  <c r="BH58" i="11"/>
  <c r="BH53" i="11"/>
  <c r="BH17" i="11"/>
  <c r="BH38" i="11"/>
  <c r="BH10" i="11"/>
  <c r="BP84" i="11"/>
  <c r="BP74" i="11"/>
  <c r="BP51" i="11"/>
  <c r="BP72" i="11"/>
  <c r="BP42" i="11"/>
  <c r="AC24" i="12" s="1"/>
  <c r="BP47" i="11"/>
  <c r="AC30" i="12" s="1"/>
  <c r="BP35" i="11"/>
  <c r="BP41" i="11"/>
  <c r="BP16" i="11"/>
  <c r="BX78" i="11"/>
  <c r="BX64" i="11"/>
  <c r="AK31" i="12" s="1"/>
  <c r="BX71" i="11"/>
  <c r="BX52" i="11"/>
  <c r="BX29" i="11"/>
  <c r="BX9" i="11"/>
  <c r="BX30" i="11"/>
  <c r="BX10" i="11"/>
  <c r="BK2" i="11"/>
  <c r="BA4" i="11"/>
  <c r="AQ6" i="11"/>
  <c r="BU8" i="11"/>
  <c r="BW25" i="11"/>
  <c r="AJ23" i="12" s="1"/>
  <c r="BW41" i="11"/>
  <c r="AS84" i="11"/>
  <c r="AS77" i="11"/>
  <c r="AS74" i="11"/>
  <c r="AS68" i="11"/>
  <c r="AS37" i="11"/>
  <c r="AS9" i="11"/>
  <c r="AS55" i="11"/>
  <c r="AS25" i="11"/>
  <c r="F23" i="12" s="1"/>
  <c r="AS42" i="11"/>
  <c r="F24" i="12" s="1"/>
  <c r="BA85" i="11"/>
  <c r="BA81" i="11"/>
  <c r="BA60" i="11"/>
  <c r="BA78" i="11"/>
  <c r="BA14" i="11"/>
  <c r="BA57" i="11"/>
  <c r="BA15" i="11"/>
  <c r="BA28" i="11"/>
  <c r="BA11" i="11"/>
  <c r="BI85" i="11"/>
  <c r="BI69" i="11"/>
  <c r="V37" i="12" s="1"/>
  <c r="BI52" i="11"/>
  <c r="BI57" i="11"/>
  <c r="BI24" i="11"/>
  <c r="BI38" i="11"/>
  <c r="BI18" i="11"/>
  <c r="BI42" i="11"/>
  <c r="V24" i="12" s="1"/>
  <c r="BQ79" i="11"/>
  <c r="BQ85" i="11"/>
  <c r="BQ69" i="11"/>
  <c r="AD37" i="12" s="1"/>
  <c r="BQ50" i="11"/>
  <c r="BQ47" i="11"/>
  <c r="AD30" i="12" s="1"/>
  <c r="BQ43" i="11"/>
  <c r="BQ48" i="11"/>
  <c r="BQ21" i="11"/>
  <c r="BY81" i="11"/>
  <c r="BY86" i="11"/>
  <c r="AL38" i="12" s="1"/>
  <c r="BY59" i="11"/>
  <c r="BY60" i="11"/>
  <c r="BY56" i="11"/>
  <c r="BY17" i="11"/>
  <c r="BY30" i="11"/>
  <c r="BY10" i="11"/>
  <c r="BY42" i="11"/>
  <c r="AL24" i="12" s="1"/>
  <c r="BT2" i="11"/>
  <c r="BM5" i="11"/>
  <c r="BC7" i="11"/>
  <c r="BV8" i="11"/>
  <c r="AZ21" i="11"/>
  <c r="AW43" i="11"/>
  <c r="AZ4" i="11"/>
  <c r="AT49" i="11"/>
  <c r="AT78" i="11"/>
  <c r="AT83" i="11"/>
  <c r="AT70" i="11"/>
  <c r="AT53" i="11"/>
  <c r="AT17" i="11"/>
  <c r="AT38" i="11"/>
  <c r="AT10" i="11"/>
  <c r="AT31" i="11"/>
  <c r="AT11" i="11"/>
  <c r="AT3" i="11"/>
  <c r="G16" i="12" s="1"/>
  <c r="BB76" i="11"/>
  <c r="BB85" i="11"/>
  <c r="BB55" i="11"/>
  <c r="BB77" i="11"/>
  <c r="BB9" i="11"/>
  <c r="BB38" i="11"/>
  <c r="BB18" i="11"/>
  <c r="BB31" i="11"/>
  <c r="BB26" i="11"/>
  <c r="BB3" i="11"/>
  <c r="O16" i="12" s="1"/>
  <c r="BJ85" i="11"/>
  <c r="BJ54" i="11"/>
  <c r="BJ71" i="11"/>
  <c r="BJ56" i="11"/>
  <c r="BJ35" i="11"/>
  <c r="BJ41" i="11"/>
  <c r="BJ13" i="11"/>
  <c r="BJ81" i="11"/>
  <c r="W35" i="12" s="1"/>
  <c r="BJ2" i="11"/>
  <c r="BJ6" i="11"/>
  <c r="BR74" i="11"/>
  <c r="BR54" i="11"/>
  <c r="BR58" i="11"/>
  <c r="BR47" i="11"/>
  <c r="AE30" i="12" s="1"/>
  <c r="BR35" i="11"/>
  <c r="BR48" i="11"/>
  <c r="BR28" i="11"/>
  <c r="BR37" i="11"/>
  <c r="AE21" i="12" s="1"/>
  <c r="BR5" i="11"/>
  <c r="BZ79" i="11"/>
  <c r="BZ81" i="11"/>
  <c r="BZ57" i="11"/>
  <c r="BZ77" i="11"/>
  <c r="BZ24" i="11"/>
  <c r="BZ12" i="11"/>
  <c r="BZ25" i="11"/>
  <c r="AM23" i="12" s="1"/>
  <c r="BZ51" i="11"/>
  <c r="BZ14" i="11"/>
  <c r="BZ8" i="11"/>
  <c r="BJ52" i="11"/>
  <c r="BR42" i="11"/>
  <c r="AE24" i="12" s="1"/>
  <c r="AP4" i="11"/>
  <c r="AU77" i="11"/>
  <c r="AU65" i="11"/>
  <c r="AU58" i="11"/>
  <c r="AU43" i="11"/>
  <c r="AU15" i="11"/>
  <c r="AU36" i="11"/>
  <c r="AU31" i="11"/>
  <c r="AU47" i="11"/>
  <c r="H30" i="12" s="1"/>
  <c r="BC85" i="11"/>
  <c r="BC69" i="11"/>
  <c r="P37" i="12" s="1"/>
  <c r="BC86" i="11"/>
  <c r="P38" i="12" s="1"/>
  <c r="BC61" i="11"/>
  <c r="BC20" i="11"/>
  <c r="P17" i="12" s="1"/>
  <c r="BC33" i="11"/>
  <c r="BC13" i="11"/>
  <c r="BC34" i="11"/>
  <c r="BC32" i="11"/>
  <c r="BK74" i="11"/>
  <c r="X36" i="12" s="1"/>
  <c r="BK81" i="11"/>
  <c r="BK78" i="11"/>
  <c r="BK59" i="11"/>
  <c r="BK38" i="11"/>
  <c r="BK18" i="11"/>
  <c r="BK50" i="11"/>
  <c r="BK26" i="11"/>
  <c r="BK9" i="11"/>
  <c r="BS77" i="11"/>
  <c r="BS57" i="11"/>
  <c r="BS68" i="11"/>
  <c r="BS35" i="11"/>
  <c r="BS48" i="11"/>
  <c r="BS21" i="11"/>
  <c r="BS53" i="11"/>
  <c r="BS47" i="11"/>
  <c r="AF30" i="12" s="1"/>
  <c r="CA85" i="11"/>
  <c r="CA69" i="11"/>
  <c r="AN37" i="12" s="1"/>
  <c r="CA60" i="11"/>
  <c r="CA68" i="11"/>
  <c r="CA38" i="11"/>
  <c r="CA25" i="11"/>
  <c r="AN23" i="12" s="1"/>
  <c r="CA54" i="11"/>
  <c r="CA34" i="11"/>
  <c r="CA24" i="11"/>
  <c r="AS3" i="11"/>
  <c r="F16" i="12" s="1"/>
  <c r="AY5" i="11"/>
  <c r="AR8" i="11"/>
  <c r="BF15" i="11"/>
  <c r="BO33" i="11"/>
  <c r="AZ54" i="11"/>
  <c r="AV82" i="11"/>
  <c r="AV87" i="11"/>
  <c r="AV63" i="11"/>
  <c r="AV71" i="11"/>
  <c r="AV30" i="11"/>
  <c r="AV36" i="11"/>
  <c r="AV39" i="11"/>
  <c r="AV11" i="11"/>
  <c r="AV27" i="11"/>
  <c r="BD74" i="11"/>
  <c r="BD75" i="11"/>
  <c r="BD61" i="11"/>
  <c r="BD62" i="11"/>
  <c r="BD41" i="11"/>
  <c r="BD13" i="11"/>
  <c r="BD26" i="11"/>
  <c r="BD65" i="11"/>
  <c r="BL80" i="11"/>
  <c r="BL72" i="11"/>
  <c r="BL71" i="11"/>
  <c r="BL51" i="11"/>
  <c r="BL48" i="11"/>
  <c r="BL28" i="11"/>
  <c r="BL16" i="11"/>
  <c r="BL29" i="11"/>
  <c r="BT82" i="11"/>
  <c r="BT87" i="11"/>
  <c r="BT79" i="11"/>
  <c r="BT81" i="11"/>
  <c r="BT38" i="11"/>
  <c r="BT18" i="11"/>
  <c r="BT31" i="11"/>
  <c r="BT65" i="11"/>
  <c r="BT27" i="11"/>
  <c r="AW4" i="11"/>
  <c r="AU6" i="11"/>
  <c r="BN7" i="11"/>
  <c r="AR13" i="11"/>
  <c r="AZ28" i="11"/>
  <c r="BI46" i="11"/>
  <c r="AW80" i="11"/>
  <c r="AW84" i="11"/>
  <c r="AW74" i="11"/>
  <c r="AW59" i="11"/>
  <c r="AW25" i="11"/>
  <c r="J23" i="12" s="1"/>
  <c r="AW39" i="11"/>
  <c r="AW19" i="11"/>
  <c r="AW47" i="11"/>
  <c r="J30" i="12" s="1"/>
  <c r="AW30" i="11"/>
  <c r="BE81" i="11"/>
  <c r="BE55" i="11"/>
  <c r="BE78" i="11"/>
  <c r="BE50" i="11"/>
  <c r="BE36" i="11"/>
  <c r="BE16" i="11"/>
  <c r="BE37" i="11"/>
  <c r="BE9" i="11"/>
  <c r="BM83" i="11"/>
  <c r="BM84" i="11"/>
  <c r="BM58" i="11"/>
  <c r="BM62" i="11"/>
  <c r="BM25" i="11"/>
  <c r="Z23" i="12" s="1"/>
  <c r="BM46" i="11"/>
  <c r="BM34" i="11"/>
  <c r="BM47" i="11"/>
  <c r="Z30" i="12" s="1"/>
  <c r="BM30" i="11"/>
  <c r="BU79" i="11"/>
  <c r="BU78" i="11"/>
  <c r="BU81" i="11"/>
  <c r="BU57" i="11"/>
  <c r="BU36" i="11"/>
  <c r="BU16" i="11"/>
  <c r="BU50" i="11"/>
  <c r="BU17" i="11"/>
  <c r="BH2" i="11"/>
  <c r="AX4" i="11"/>
  <c r="BD6" i="11"/>
  <c r="AQ9" i="11"/>
  <c r="AY25" i="11"/>
  <c r="L23" i="12" s="1"/>
  <c r="AV47" i="11"/>
  <c r="I30" i="12" s="1"/>
  <c r="AP75" i="11"/>
  <c r="AP61" i="11"/>
  <c r="AP80" i="11"/>
  <c r="AP52" i="11"/>
  <c r="AP31" i="11"/>
  <c r="AP11" i="11"/>
  <c r="AP24" i="11"/>
  <c r="AP48" i="11"/>
  <c r="AX78" i="11"/>
  <c r="AX76" i="11"/>
  <c r="AX61" i="11"/>
  <c r="AX65" i="11"/>
  <c r="AX13" i="11"/>
  <c r="AX34" i="11"/>
  <c r="AX47" i="11"/>
  <c r="K30" i="12" s="1"/>
  <c r="AX35" i="11"/>
  <c r="AX33" i="11"/>
  <c r="BF81" i="11"/>
  <c r="BF84" i="11"/>
  <c r="BF69" i="11"/>
  <c r="S37" i="12" s="1"/>
  <c r="BF71" i="11"/>
  <c r="BF39" i="11"/>
  <c r="BF11" i="11"/>
  <c r="BF40" i="11"/>
  <c r="BF27" i="11"/>
  <c r="BF10" i="11"/>
  <c r="BN75" i="11"/>
  <c r="BN50" i="11"/>
  <c r="BN51" i="11"/>
  <c r="BN36" i="11"/>
  <c r="BN16" i="11"/>
  <c r="BN56" i="11"/>
  <c r="BN32" i="11"/>
  <c r="BN12" i="11"/>
  <c r="BV86" i="11"/>
  <c r="AI38" i="12" s="1"/>
  <c r="BV84" i="11"/>
  <c r="BV68" i="11"/>
  <c r="BV65" i="11"/>
  <c r="BV13" i="11"/>
  <c r="BV42" i="11"/>
  <c r="AI24" i="12" s="1"/>
  <c r="BV82" i="11"/>
  <c r="BV43" i="11"/>
  <c r="BV25" i="11"/>
  <c r="AI23" i="12" s="1"/>
  <c r="BU6" i="11"/>
  <c r="BK8" i="11"/>
  <c r="BP28" i="11"/>
  <c r="BD47" i="11"/>
  <c r="Q30" i="12" s="1"/>
  <c r="AQ86" i="11"/>
  <c r="D38" i="12" s="1"/>
  <c r="AQ87" i="11"/>
  <c r="AQ77" i="11"/>
  <c r="AQ65" i="11"/>
  <c r="AQ58" i="11"/>
  <c r="AQ26" i="11"/>
  <c r="AQ40" i="11"/>
  <c r="AQ12" i="11"/>
  <c r="AY83" i="11"/>
  <c r="AY84" i="11"/>
  <c r="AY64" i="11"/>
  <c r="L31" i="12" s="1"/>
  <c r="AY60" i="11"/>
  <c r="AY39" i="11"/>
  <c r="AY11" i="11"/>
  <c r="AY24" i="11"/>
  <c r="AY50" i="11"/>
  <c r="AY13" i="11"/>
  <c r="BG87" i="11"/>
  <c r="BG64" i="11"/>
  <c r="T31" i="12" s="1"/>
  <c r="BG62" i="11"/>
  <c r="BG55" i="11"/>
  <c r="BG26" i="11"/>
  <c r="BG32" i="11"/>
  <c r="BG12" i="11"/>
  <c r="BG21" i="11"/>
  <c r="BO75" i="11"/>
  <c r="BO77" i="11"/>
  <c r="BO54" i="11"/>
  <c r="BO55" i="11"/>
  <c r="BO34" i="11"/>
  <c r="BO14" i="11"/>
  <c r="BO43" i="11"/>
  <c r="BO36" i="11"/>
  <c r="BW79" i="11"/>
  <c r="BW61" i="11"/>
  <c r="BW74" i="11"/>
  <c r="BW52" i="11"/>
  <c r="BW31" i="11"/>
  <c r="BW37" i="11"/>
  <c r="BW17" i="11"/>
  <c r="BW15" i="11"/>
  <c r="BU3" i="11"/>
  <c r="AH16" i="12" s="1"/>
  <c r="CA5" i="11"/>
  <c r="BI7" i="11"/>
  <c r="BG10" i="11"/>
  <c r="BY31" i="11"/>
  <c r="AQ48" i="11"/>
  <c r="AR86" i="11"/>
  <c r="E38" i="12" s="1"/>
  <c r="AR76" i="11"/>
  <c r="AR56" i="11"/>
  <c r="AR60" i="11"/>
  <c r="AR42" i="11"/>
  <c r="E24" i="12" s="1"/>
  <c r="AR14" i="11"/>
  <c r="AR61" i="11"/>
  <c r="AR15" i="11"/>
  <c r="AR52" i="11"/>
  <c r="E29" i="12" s="1"/>
  <c r="AZ87" i="11"/>
  <c r="AZ82" i="11"/>
  <c r="AZ51" i="11"/>
  <c r="AZ63" i="11"/>
  <c r="AZ11" i="11"/>
  <c r="AZ24" i="11"/>
  <c r="AZ12" i="11"/>
  <c r="AZ33" i="11"/>
  <c r="AZ16" i="11"/>
  <c r="BH68" i="11"/>
  <c r="BH56" i="11"/>
  <c r="BH57" i="11"/>
  <c r="BH49" i="11"/>
  <c r="BH37" i="11"/>
  <c r="BH9" i="11"/>
  <c r="BH30" i="11"/>
  <c r="BH52" i="11"/>
  <c r="BP78" i="11"/>
  <c r="BP79" i="11"/>
  <c r="BP62" i="11"/>
  <c r="BP63" i="11"/>
  <c r="BP34" i="11"/>
  <c r="BP40" i="11"/>
  <c r="BP27" i="11"/>
  <c r="BP33" i="11"/>
  <c r="BX86" i="11"/>
  <c r="AK38" i="12" s="1"/>
  <c r="BX76" i="11"/>
  <c r="BX56" i="11"/>
  <c r="BX65" i="11"/>
  <c r="BX49" i="11"/>
  <c r="BX14" i="11"/>
  <c r="BX53" i="11"/>
  <c r="BX15" i="11"/>
  <c r="BX61" i="11"/>
  <c r="BS2" i="11"/>
  <c r="BI4" i="11"/>
  <c r="AY6" i="11"/>
  <c r="BD9" i="11"/>
  <c r="BK29" i="11"/>
  <c r="BT47" i="11"/>
  <c r="AG30" i="12" s="1"/>
  <c r="AS87" i="11"/>
  <c r="AS85" i="11"/>
  <c r="AS65" i="11"/>
  <c r="AS63" i="11"/>
  <c r="AS29" i="11"/>
  <c r="AS83" i="11"/>
  <c r="AS38" i="11"/>
  <c r="AS18" i="11"/>
  <c r="AS34" i="11"/>
  <c r="BA73" i="11"/>
  <c r="BA80" i="11"/>
  <c r="BA52" i="11"/>
  <c r="BA74" i="11"/>
  <c r="BA47" i="11"/>
  <c r="N30" i="12" s="1"/>
  <c r="BA43" i="11"/>
  <c r="BA48" i="11"/>
  <c r="BA21" i="11"/>
  <c r="BI84" i="11"/>
  <c r="BI86" i="11"/>
  <c r="V38" i="12" s="1"/>
  <c r="BI59" i="11"/>
  <c r="BI63" i="11"/>
  <c r="BI37" i="11"/>
  <c r="BI17" i="11"/>
  <c r="BI30" i="11"/>
  <c r="BI10" i="11"/>
  <c r="BI34" i="11"/>
  <c r="BQ83" i="11"/>
  <c r="BQ59" i="11"/>
  <c r="AD28" i="12" s="1"/>
  <c r="BQ65" i="11"/>
  <c r="BQ74" i="11"/>
  <c r="BQ40" i="11"/>
  <c r="BQ35" i="11"/>
  <c r="BQ41" i="11"/>
  <c r="BQ13" i="11"/>
  <c r="BY84" i="11"/>
  <c r="BY71" i="11"/>
  <c r="BY51" i="11"/>
  <c r="BY52" i="11"/>
  <c r="BY37" i="11"/>
  <c r="BY9" i="11"/>
  <c r="BY15" i="11"/>
  <c r="BY36" i="11"/>
  <c r="BY34" i="11"/>
  <c r="AQ3" i="11"/>
  <c r="D16" i="12" s="1"/>
  <c r="BU5" i="11"/>
  <c r="BK7" i="11"/>
  <c r="BG9" i="11"/>
  <c r="AW27" i="11"/>
  <c r="BG48" i="11"/>
  <c r="BH4" i="11"/>
  <c r="BR71" i="11"/>
  <c r="AQ4" i="11"/>
  <c r="AT76" i="11"/>
  <c r="AT62" i="11"/>
  <c r="AT60" i="11"/>
  <c r="AT71" i="11"/>
  <c r="AT9" i="11"/>
  <c r="AT30" i="11"/>
  <c r="AT36" i="11"/>
  <c r="AT16" i="11"/>
  <c r="AT7" i="11"/>
  <c r="AT34" i="11"/>
  <c r="BB83" i="11"/>
  <c r="BB62" i="11"/>
  <c r="BB70" i="11"/>
  <c r="BB64" i="11"/>
  <c r="O31" i="12" s="1"/>
  <c r="BB51" i="11"/>
  <c r="BB30" i="11"/>
  <c r="BB10" i="11"/>
  <c r="BB16" i="11"/>
  <c r="BB7" i="11"/>
  <c r="BB49" i="11"/>
  <c r="BJ74" i="11"/>
  <c r="BJ73" i="11"/>
  <c r="BJ58" i="11"/>
  <c r="BJ47" i="11"/>
  <c r="W30" i="12" s="1"/>
  <c r="BJ27" i="11"/>
  <c r="BJ33" i="11"/>
  <c r="BJ59" i="11"/>
  <c r="BJ37" i="11"/>
  <c r="W21" i="12" s="1"/>
  <c r="BJ69" i="11"/>
  <c r="W37" i="12" s="1"/>
  <c r="BR84" i="11"/>
  <c r="BR72" i="11"/>
  <c r="BR78" i="11"/>
  <c r="BR83" i="11"/>
  <c r="BR40" i="11"/>
  <c r="BR27" i="11"/>
  <c r="BR41" i="11"/>
  <c r="BR21" i="11"/>
  <c r="BR29" i="11"/>
  <c r="BR49" i="11"/>
  <c r="BZ82" i="11"/>
  <c r="BZ72" i="11"/>
  <c r="BZ71" i="11"/>
  <c r="BZ61" i="11"/>
  <c r="BZ17" i="11"/>
  <c r="BZ38" i="11"/>
  <c r="BZ18" i="11"/>
  <c r="BZ46" i="11"/>
  <c r="BZ4" i="11"/>
  <c r="BZ11" i="11"/>
  <c r="AX38" i="11"/>
  <c r="AU87" i="11"/>
  <c r="AU69" i="11"/>
  <c r="H37" i="12" s="1"/>
  <c r="AU57" i="11"/>
  <c r="AU61" i="11"/>
  <c r="AU35" i="11"/>
  <c r="AU55" i="11"/>
  <c r="AU28" i="11"/>
  <c r="AU16" i="11"/>
  <c r="AU40" i="11"/>
  <c r="BC83" i="11"/>
  <c r="BC80" i="11"/>
  <c r="BC63" i="11"/>
  <c r="BC64" i="11"/>
  <c r="P31" i="12" s="1"/>
  <c r="BC12" i="11"/>
  <c r="BC25" i="11"/>
  <c r="P23" i="12" s="1"/>
  <c r="BC46" i="11"/>
  <c r="BC26" i="11"/>
  <c r="BC24" i="11"/>
  <c r="BK86" i="11"/>
  <c r="X38" i="12" s="1"/>
  <c r="BK73" i="11"/>
  <c r="BK58" i="11"/>
  <c r="BK72" i="11"/>
  <c r="BK30" i="11"/>
  <c r="BK10" i="11"/>
  <c r="BK46" i="11"/>
  <c r="BK19" i="11"/>
  <c r="BS87" i="11"/>
  <c r="BS69" i="11"/>
  <c r="AF37" i="12" s="1"/>
  <c r="BS60" i="11"/>
  <c r="BS64" i="11"/>
  <c r="AF31" i="12" s="1"/>
  <c r="BS27" i="11"/>
  <c r="BS41" i="11"/>
  <c r="BS13" i="11"/>
  <c r="BS49" i="11"/>
  <c r="BS40" i="11"/>
  <c r="CA86" i="11"/>
  <c r="AN38" i="12" s="1"/>
  <c r="CA81" i="11"/>
  <c r="CA52" i="11"/>
  <c r="CA59" i="11"/>
  <c r="CA30" i="11"/>
  <c r="CA18" i="11"/>
  <c r="CA51" i="11"/>
  <c r="CA26" i="11"/>
  <c r="CA17" i="11"/>
  <c r="BA3" i="11"/>
  <c r="N16" i="12" s="1"/>
  <c r="BG5" i="11"/>
  <c r="AZ8" i="11"/>
  <c r="BG18" i="11"/>
  <c r="BX36" i="11"/>
  <c r="AY58" i="11"/>
  <c r="AV85" i="11"/>
  <c r="AV83" i="11"/>
  <c r="AV55" i="11"/>
  <c r="AV59" i="11"/>
  <c r="AV15" i="11"/>
  <c r="AV28" i="11"/>
  <c r="AV31" i="11"/>
  <c r="AV37" i="11"/>
  <c r="AV20" i="11"/>
  <c r="I17" i="12" s="1"/>
  <c r="BD77" i="11"/>
  <c r="BD63" i="11"/>
  <c r="BD53" i="11"/>
  <c r="BD54" i="11"/>
  <c r="BD33" i="11"/>
  <c r="BD46" i="11"/>
  <c r="BD19" i="11"/>
  <c r="BD43" i="11"/>
  <c r="BL74" i="11"/>
  <c r="BL84" i="11"/>
  <c r="BL68" i="11"/>
  <c r="BL75" i="11"/>
  <c r="BL41" i="11"/>
  <c r="BL21" i="11"/>
  <c r="BL49" i="11"/>
  <c r="BL14" i="11"/>
  <c r="BT85" i="11"/>
  <c r="BT83" i="11"/>
  <c r="BT75" i="11"/>
  <c r="BT76" i="11"/>
  <c r="BT30" i="11"/>
  <c r="BT10" i="11"/>
  <c r="BT16" i="11"/>
  <c r="BT57" i="11"/>
  <c r="BT20" i="11"/>
  <c r="AG17" i="12" s="1"/>
  <c r="BM4" i="11"/>
  <c r="BC6" i="11"/>
  <c r="BV7" i="11"/>
  <c r="BN15" i="11"/>
  <c r="BV30" i="11"/>
  <c r="BG51" i="11"/>
  <c r="AW83" i="11"/>
  <c r="AW79" i="11"/>
  <c r="AW58" i="11"/>
  <c r="AW62" i="11"/>
  <c r="AW18" i="11"/>
  <c r="AW31" i="11"/>
  <c r="AW11" i="11"/>
  <c r="AW40" i="11"/>
  <c r="AW15" i="11"/>
  <c r="BE72" i="11"/>
  <c r="BE70" i="11"/>
  <c r="BE74" i="11"/>
  <c r="BE48" i="11"/>
  <c r="BE28" i="11"/>
  <c r="BE49" i="11"/>
  <c r="BE29" i="11"/>
  <c r="BE71" i="11"/>
  <c r="BM86" i="11"/>
  <c r="Z38" i="12" s="1"/>
  <c r="BM75" i="11"/>
  <c r="BM71" i="11"/>
  <c r="BM54" i="11"/>
  <c r="BM18" i="11"/>
  <c r="BM39" i="11"/>
  <c r="BM26" i="11"/>
  <c r="BM40" i="11"/>
  <c r="BM15" i="11"/>
  <c r="BU75" i="11"/>
  <c r="BU63" i="11"/>
  <c r="BU59" i="11"/>
  <c r="BU48" i="11"/>
  <c r="BU28" i="11"/>
  <c r="BU49" i="11"/>
  <c r="BU37" i="11"/>
  <c r="BU9" i="11"/>
  <c r="BP2" i="11"/>
  <c r="BV4" i="11"/>
  <c r="BL6" i="11"/>
  <c r="BW9" i="11"/>
  <c r="BH28" i="11"/>
  <c r="BH50" i="11"/>
  <c r="AP83" i="11"/>
  <c r="AP82" i="11"/>
  <c r="AP53" i="11"/>
  <c r="AP74" i="11"/>
  <c r="C36" i="12" s="1"/>
  <c r="AP36" i="11"/>
  <c r="AP16" i="11"/>
  <c r="AP37" i="11"/>
  <c r="AP17" i="11"/>
  <c r="AP41" i="11"/>
  <c r="AX72" i="11"/>
  <c r="AX82" i="11"/>
  <c r="AX53" i="11"/>
  <c r="AX57" i="11"/>
  <c r="AX55" i="11"/>
  <c r="AX26" i="11"/>
  <c r="AX40" i="11"/>
  <c r="AX27" i="11"/>
  <c r="AX25" i="11"/>
  <c r="K23" i="12" s="1"/>
  <c r="BF72" i="11"/>
  <c r="BF68" i="11"/>
  <c r="BF59" i="11"/>
  <c r="BF60" i="11"/>
  <c r="BF31" i="11"/>
  <c r="BF80" i="11"/>
  <c r="BF32" i="11"/>
  <c r="BF20" i="11"/>
  <c r="S17" i="12" s="1"/>
  <c r="BN83" i="11"/>
  <c r="BN81" i="11"/>
  <c r="AA35" i="12" s="1"/>
  <c r="BN71" i="11"/>
  <c r="BN79" i="11"/>
  <c r="BN28" i="11"/>
  <c r="BN49" i="11"/>
  <c r="BN55" i="11"/>
  <c r="BN24" i="11"/>
  <c r="BN48" i="11"/>
  <c r="BV78" i="11"/>
  <c r="BV76" i="11"/>
  <c r="BV64" i="11"/>
  <c r="AI31" i="12" s="1"/>
  <c r="BV57" i="11"/>
  <c r="BV56" i="11"/>
  <c r="BV34" i="11"/>
  <c r="BV47" i="11"/>
  <c r="AI30" i="12" s="1"/>
  <c r="BV35" i="11"/>
  <c r="BV18" i="11"/>
  <c r="AR7" i="11"/>
  <c r="BS8" i="11"/>
  <c r="AF15" i="12" s="1"/>
  <c r="AU29" i="11"/>
  <c r="BS50" i="11"/>
  <c r="AQ78" i="11"/>
  <c r="AQ84" i="11"/>
  <c r="AQ72" i="11"/>
  <c r="AQ57" i="11"/>
  <c r="AQ46" i="11"/>
  <c r="AQ19" i="11"/>
  <c r="AQ32" i="11"/>
  <c r="AQ38" i="11"/>
  <c r="AY86" i="11"/>
  <c r="L38" i="12" s="1"/>
  <c r="AY79" i="11"/>
  <c r="AY56" i="11"/>
  <c r="AY52" i="11"/>
  <c r="AY31" i="11"/>
  <c r="AY51" i="11"/>
  <c r="AY17" i="11"/>
  <c r="AY38" i="11"/>
  <c r="BG83" i="11"/>
  <c r="BG79" i="11"/>
  <c r="BG56" i="11"/>
  <c r="BG54" i="11"/>
  <c r="BG46" i="11"/>
  <c r="BG19" i="11"/>
  <c r="BG24" i="11"/>
  <c r="BG38" i="11"/>
  <c r="BG13" i="11"/>
  <c r="BO82" i="11"/>
  <c r="BO64" i="11"/>
  <c r="AB31" i="12" s="1"/>
  <c r="BO69" i="11"/>
  <c r="AB37" i="12" s="1"/>
  <c r="BO46" i="11"/>
  <c r="BO26" i="11"/>
  <c r="BO76" i="11"/>
  <c r="BO35" i="11"/>
  <c r="BO28" i="11"/>
  <c r="BW75" i="11"/>
  <c r="BW53" i="11"/>
  <c r="BW62" i="11"/>
  <c r="BW77" i="11"/>
  <c r="BW16" i="11"/>
  <c r="BW29" i="11"/>
  <c r="BW43" i="11"/>
  <c r="BW36" i="11"/>
  <c r="AR4" i="11"/>
  <c r="AP6" i="11"/>
  <c r="BQ7" i="11"/>
  <c r="BP13" i="11"/>
  <c r="BD32" i="11"/>
  <c r="AR81" i="11"/>
  <c r="AR68" i="11"/>
  <c r="AR72" i="11"/>
  <c r="AR69" i="11"/>
  <c r="E37" i="12" s="1"/>
  <c r="AR34" i="11"/>
  <c r="AR50" i="11"/>
  <c r="AR43" i="11"/>
  <c r="AR48" i="11"/>
  <c r="AR46" i="11"/>
  <c r="AZ70" i="11"/>
  <c r="AZ78" i="11"/>
  <c r="AZ71" i="11"/>
  <c r="AZ55" i="11"/>
  <c r="AZ37" i="11"/>
  <c r="AZ17" i="11"/>
  <c r="AZ53" i="11"/>
  <c r="AZ25" i="11"/>
  <c r="M23" i="12" s="1"/>
  <c r="BH86" i="11"/>
  <c r="U38" i="12" s="1"/>
  <c r="BH87" i="11"/>
  <c r="BH82" i="11"/>
  <c r="BH78" i="11"/>
  <c r="BH42" i="11"/>
  <c r="U24" i="12" s="1"/>
  <c r="BH29" i="11"/>
  <c r="BH54" i="11"/>
  <c r="BH15" i="11"/>
  <c r="BH46" i="11"/>
  <c r="BP70" i="11"/>
  <c r="BP77" i="11"/>
  <c r="BP69" i="11"/>
  <c r="AC37" i="12" s="1"/>
  <c r="BP55" i="11"/>
  <c r="BP26" i="11"/>
  <c r="BP32" i="11"/>
  <c r="BP20" i="11"/>
  <c r="AC17" i="12" s="1"/>
  <c r="BP25" i="11"/>
  <c r="AC23" i="12" s="1"/>
  <c r="BX81" i="11"/>
  <c r="BX68" i="11"/>
  <c r="BX79" i="11"/>
  <c r="BX57" i="11"/>
  <c r="BX42" i="11"/>
  <c r="AK24" i="12" s="1"/>
  <c r="BX50" i="11"/>
  <c r="BX43" i="11"/>
  <c r="BX54" i="11"/>
  <c r="BX46" i="11"/>
  <c r="CA2" i="11"/>
  <c r="BQ4" i="11"/>
  <c r="BG6" i="11"/>
  <c r="BO10" i="11"/>
  <c r="AP30" i="11"/>
  <c r="C22" i="12" s="1"/>
  <c r="AY48" i="11"/>
  <c r="AS79" i="11"/>
  <c r="AS86" i="11"/>
  <c r="F38" i="12" s="1"/>
  <c r="AS70" i="11"/>
  <c r="AS75" i="11"/>
  <c r="AS14" i="11"/>
  <c r="AS43" i="11"/>
  <c r="AS30" i="11"/>
  <c r="AS10" i="11"/>
  <c r="AS26" i="11"/>
  <c r="BA86" i="11"/>
  <c r="N38" i="12" s="1"/>
  <c r="BA59" i="11"/>
  <c r="BA72" i="11"/>
  <c r="BA69" i="11"/>
  <c r="N37" i="12" s="1"/>
  <c r="BA40" i="11"/>
  <c r="BA35" i="11"/>
  <c r="BA41" i="11"/>
  <c r="BA13" i="11"/>
  <c r="BI87" i="11"/>
  <c r="BI77" i="11"/>
  <c r="BI51" i="11"/>
  <c r="BI58" i="11"/>
  <c r="BI29" i="11"/>
  <c r="BI9" i="11"/>
  <c r="BI15" i="11"/>
  <c r="BI55" i="11"/>
  <c r="BI26" i="11"/>
  <c r="BQ82" i="11"/>
  <c r="BQ51" i="11"/>
  <c r="BQ60" i="11"/>
  <c r="BQ61" i="11"/>
  <c r="BQ32" i="11"/>
  <c r="BQ27" i="11"/>
  <c r="BQ33" i="11"/>
  <c r="BQ49" i="11"/>
  <c r="BY87" i="11"/>
  <c r="BY83" i="11"/>
  <c r="BY75" i="11"/>
  <c r="BY69" i="11"/>
  <c r="AL37" i="12" s="1"/>
  <c r="BY29" i="11"/>
  <c r="BY43" i="11"/>
  <c r="BY57" i="11"/>
  <c r="BY28" i="11"/>
  <c r="BY26" i="11"/>
  <c r="AY3" i="11"/>
  <c r="L16" i="12" s="1"/>
  <c r="AR6" i="11"/>
  <c r="BS7" i="11"/>
  <c r="BW10" i="11"/>
  <c r="BS29" i="11"/>
  <c r="CA55" i="11"/>
  <c r="BP53" i="11"/>
  <c r="AY10" i="11"/>
  <c r="AS4" i="11"/>
  <c r="AT81" i="11"/>
  <c r="AT54" i="11"/>
  <c r="AT69" i="11"/>
  <c r="G37" i="12" s="1"/>
  <c r="AT64" i="11"/>
  <c r="G31" i="12" s="1"/>
  <c r="AT50" i="11"/>
  <c r="AT15" i="11"/>
  <c r="G14" i="12" s="1"/>
  <c r="AT28" i="11"/>
  <c r="AT59" i="11"/>
  <c r="G28" i="12" s="1"/>
  <c r="AT42" i="11"/>
  <c r="G24" i="12" s="1"/>
  <c r="AT6" i="11"/>
  <c r="BB78" i="11"/>
  <c r="BB54" i="11"/>
  <c r="BB68" i="11"/>
  <c r="BB56" i="11"/>
  <c r="BB43" i="11"/>
  <c r="BB15" i="11"/>
  <c r="BB36" i="11"/>
  <c r="BB37" i="11"/>
  <c r="BB2" i="11"/>
  <c r="BB6" i="11"/>
  <c r="BJ86" i="11"/>
  <c r="W38" i="12" s="1"/>
  <c r="BJ65" i="11"/>
  <c r="BJ68" i="11"/>
  <c r="BJ40" i="11"/>
  <c r="BJ20" i="11"/>
  <c r="W17" i="12" s="1"/>
  <c r="BJ25" i="11"/>
  <c r="W23" i="12" s="1"/>
  <c r="BJ51" i="11"/>
  <c r="BJ29" i="11"/>
  <c r="BJ19" i="11"/>
  <c r="BR87" i="11"/>
  <c r="BR85" i="11"/>
  <c r="BR69" i="11"/>
  <c r="AE37" i="12" s="1"/>
  <c r="BR73" i="11"/>
  <c r="BR32" i="11"/>
  <c r="BR20" i="11"/>
  <c r="AE17" i="12" s="1"/>
  <c r="BR33" i="11"/>
  <c r="BR13" i="11"/>
  <c r="BR14" i="11"/>
  <c r="BR8" i="11"/>
  <c r="BZ85" i="11"/>
  <c r="BZ75" i="11"/>
  <c r="BZ70" i="11"/>
  <c r="BZ53" i="11"/>
  <c r="BZ9" i="11"/>
  <c r="BZ30" i="11"/>
  <c r="BZ10" i="11"/>
  <c r="BZ39" i="11"/>
  <c r="BZ19" i="11"/>
  <c r="BZ3" i="11"/>
  <c r="AM16" i="12" s="1"/>
  <c r="BF4" i="11"/>
  <c r="AU82" i="11"/>
  <c r="AU86" i="11"/>
  <c r="H38" i="12" s="1"/>
  <c r="AU79" i="11"/>
  <c r="AU64" i="11"/>
  <c r="H31" i="12" s="1"/>
  <c r="AU27" i="11"/>
  <c r="AU48" i="11"/>
  <c r="AU21" i="11"/>
  <c r="AU49" i="11"/>
  <c r="AU32" i="11"/>
  <c r="BC79" i="11"/>
  <c r="BC75" i="11"/>
  <c r="BC72" i="11"/>
  <c r="BC56" i="11"/>
  <c r="BC38" i="11"/>
  <c r="BC18" i="11"/>
  <c r="BC39" i="11"/>
  <c r="BC19" i="11"/>
  <c r="BC17" i="11"/>
  <c r="BK79" i="11"/>
  <c r="BK65" i="11"/>
  <c r="BK68" i="11"/>
  <c r="BK53" i="11"/>
  <c r="BK15" i="11"/>
  <c r="BK36" i="11"/>
  <c r="BK39" i="11"/>
  <c r="BK11" i="11"/>
  <c r="BS82" i="11"/>
  <c r="BS79" i="11"/>
  <c r="BS52" i="11"/>
  <c r="BS56" i="11"/>
  <c r="BS20" i="11"/>
  <c r="AF17" i="12" s="1"/>
  <c r="BS33" i="11"/>
  <c r="BS46" i="11"/>
  <c r="BS42" i="11"/>
  <c r="AF24" i="12" s="1"/>
  <c r="BS32" i="11"/>
  <c r="CA71" i="11"/>
  <c r="CA75" i="11"/>
  <c r="CA63" i="11"/>
  <c r="CA50" i="11"/>
  <c r="CA15" i="11"/>
  <c r="AN14" i="12" s="1"/>
  <c r="CA10" i="11"/>
  <c r="CA46" i="11"/>
  <c r="CA19" i="11"/>
  <c r="CA9" i="11"/>
  <c r="BI3" i="11"/>
  <c r="V16" i="12" s="1"/>
  <c r="BO5" i="11"/>
  <c r="BH8" i="11"/>
  <c r="U15" i="12" s="1"/>
  <c r="BP21" i="11"/>
  <c r="BC37" i="11"/>
  <c r="BV77" i="11"/>
  <c r="AV80" i="11"/>
  <c r="AV84" i="11"/>
  <c r="AV69" i="11"/>
  <c r="I37" i="12" s="1"/>
  <c r="AV51" i="11"/>
  <c r="AV48" i="11"/>
  <c r="AV21" i="11"/>
  <c r="AV16" i="11"/>
  <c r="AV29" i="11"/>
  <c r="AV12" i="11"/>
  <c r="BD81" i="11"/>
  <c r="Q35" i="12" s="1"/>
  <c r="BD55" i="11"/>
  <c r="BD69" i="11"/>
  <c r="Q37" i="12" s="1"/>
  <c r="BD38" i="11"/>
  <c r="BD25" i="11"/>
  <c r="Q23" i="12" s="1"/>
  <c r="BD39" i="11"/>
  <c r="BD11" i="11"/>
  <c r="BD35" i="11"/>
  <c r="BL86" i="11"/>
  <c r="Y38" i="12" s="1"/>
  <c r="BL81" i="11"/>
  <c r="BL61" i="11"/>
  <c r="BL69" i="11"/>
  <c r="Y37" i="12" s="1"/>
  <c r="BL33" i="11"/>
  <c r="BL13" i="11"/>
  <c r="BL42" i="11"/>
  <c r="Y24" i="12" s="1"/>
  <c r="BL57" i="11"/>
  <c r="BT80" i="11"/>
  <c r="BT84" i="11"/>
  <c r="BT73" i="11"/>
  <c r="BT59" i="11"/>
  <c r="BT15" i="11"/>
  <c r="AG14" i="12" s="1"/>
  <c r="BT36" i="11"/>
  <c r="BT49" i="11"/>
  <c r="BT50" i="11"/>
  <c r="BT12" i="11"/>
  <c r="BU4" i="11"/>
  <c r="BK6" i="11"/>
  <c r="AS8" i="11"/>
  <c r="AS16" i="11"/>
  <c r="BA31" i="11"/>
  <c r="BV54" i="11"/>
  <c r="AW77" i="11"/>
  <c r="AW73" i="11"/>
  <c r="AW61" i="11"/>
  <c r="AW54" i="11"/>
  <c r="AW10" i="11"/>
  <c r="AW16" i="11"/>
  <c r="AW37" i="11"/>
  <c r="AW32" i="11"/>
  <c r="BE85" i="11"/>
  <c r="BE75" i="11"/>
  <c r="BE68" i="11"/>
  <c r="BE62" i="11"/>
  <c r="BE41" i="11"/>
  <c r="BE21" i="11"/>
  <c r="BE42" i="11"/>
  <c r="R24" i="12" s="1"/>
  <c r="BE14" i="11"/>
  <c r="BE51" i="11"/>
  <c r="BM79" i="11"/>
  <c r="BM82" i="11"/>
  <c r="BM68" i="11"/>
  <c r="BM81" i="11"/>
  <c r="Z35" i="12" s="1"/>
  <c r="BM10" i="11"/>
  <c r="BM31" i="11"/>
  <c r="BM19" i="11"/>
  <c r="BM32" i="11"/>
  <c r="BU85" i="11"/>
  <c r="BU86" i="11"/>
  <c r="AH38" i="12" s="1"/>
  <c r="BU55" i="11"/>
  <c r="BU74" i="11"/>
  <c r="BU41" i="11"/>
  <c r="BU21" i="11"/>
  <c r="BU42" i="11"/>
  <c r="AH24" i="12" s="1"/>
  <c r="BU29" i="11"/>
  <c r="BU51" i="11"/>
  <c r="BX2" i="11"/>
  <c r="AS5" i="11"/>
  <c r="BT6" i="11"/>
  <c r="AQ10" i="11"/>
  <c r="BI31" i="11"/>
  <c r="BW51" i="11"/>
  <c r="AP86" i="11"/>
  <c r="C38" i="12" s="1"/>
  <c r="AP70" i="11"/>
  <c r="AP73" i="11"/>
  <c r="AP62" i="11"/>
  <c r="AP28" i="11"/>
  <c r="AP54" i="11"/>
  <c r="AP29" i="11"/>
  <c r="AP9" i="11"/>
  <c r="AP33" i="11"/>
  <c r="AX80" i="11"/>
  <c r="AX79" i="11"/>
  <c r="AX81" i="11"/>
  <c r="AX73" i="11"/>
  <c r="AX46" i="11"/>
  <c r="AX19" i="11"/>
  <c r="AX32" i="11"/>
  <c r="AX20" i="11"/>
  <c r="K17" i="12" s="1"/>
  <c r="AX18" i="11"/>
  <c r="BF75" i="11"/>
  <c r="BF58" i="11"/>
  <c r="BF51" i="11"/>
  <c r="BF52" i="11"/>
  <c r="BF16" i="11"/>
  <c r="BF37" i="11"/>
  <c r="BF24" i="11"/>
  <c r="BF12" i="11"/>
  <c r="BN86" i="11"/>
  <c r="AA38" i="12" s="1"/>
  <c r="BN70" i="11"/>
  <c r="BN68" i="11"/>
  <c r="BN62" i="11"/>
  <c r="BN21" i="11"/>
  <c r="BN42" i="11"/>
  <c r="AA24" i="12" s="1"/>
  <c r="BN37" i="11"/>
  <c r="BN17" i="11"/>
  <c r="BN41" i="11"/>
  <c r="BV72" i="11"/>
  <c r="BV81" i="11"/>
  <c r="BV80" i="11"/>
  <c r="BV60" i="11"/>
  <c r="BV46" i="11"/>
  <c r="BV26" i="11"/>
  <c r="BV40" i="11"/>
  <c r="BV27" i="11"/>
  <c r="BV10" i="11"/>
  <c r="AZ7" i="11"/>
  <c r="CA8" i="11"/>
  <c r="BQ31" i="11"/>
  <c r="AU53" i="11"/>
  <c r="AQ81" i="11"/>
  <c r="AQ76" i="11"/>
  <c r="AQ59" i="11"/>
  <c r="D28" i="12" s="1"/>
  <c r="AQ68" i="11"/>
  <c r="AQ39" i="11"/>
  <c r="AQ11" i="11"/>
  <c r="AQ24" i="11"/>
  <c r="AQ30" i="11"/>
  <c r="AY78" i="11"/>
  <c r="AY73" i="11"/>
  <c r="AY59" i="11"/>
  <c r="AY72" i="11"/>
  <c r="AY16" i="11"/>
  <c r="AY37" i="11"/>
  <c r="AY43" i="11"/>
  <c r="AY30" i="11"/>
  <c r="BG86" i="11"/>
  <c r="T38" i="12" s="1"/>
  <c r="BG71" i="11"/>
  <c r="BG82" i="11"/>
  <c r="BG77" i="11"/>
  <c r="BG39" i="11"/>
  <c r="BG11" i="11"/>
  <c r="BG17" i="11"/>
  <c r="BG30" i="11"/>
  <c r="BO83" i="11"/>
  <c r="BO73" i="11"/>
  <c r="BO56" i="11"/>
  <c r="BO65" i="11"/>
  <c r="BO39" i="11"/>
  <c r="BO19" i="11"/>
  <c r="BO47" i="11"/>
  <c r="AB30" i="12" s="1"/>
  <c r="BO27" i="11"/>
  <c r="BO21" i="11"/>
  <c r="BW87" i="11"/>
  <c r="BW68" i="11"/>
  <c r="BW54" i="11"/>
  <c r="BW69" i="11"/>
  <c r="AJ37" i="12" s="1"/>
  <c r="BW49" i="11"/>
  <c r="BW14" i="11"/>
  <c r="BW35" i="11"/>
  <c r="BW28" i="11"/>
  <c r="BP4" i="11"/>
  <c r="AX6" i="11"/>
  <c r="BY7" i="11"/>
  <c r="AU14" i="11"/>
  <c r="AR84" i="11"/>
  <c r="AR74" i="11"/>
  <c r="AR59" i="11"/>
  <c r="AR63" i="11"/>
  <c r="AR26" i="11"/>
  <c r="AR47" i="11"/>
  <c r="E30" i="12" s="1"/>
  <c r="AR35" i="11"/>
  <c r="AR41" i="11"/>
  <c r="AR39" i="11"/>
  <c r="AZ85" i="11"/>
  <c r="AZ74" i="11"/>
  <c r="AZ62" i="11"/>
  <c r="AZ58" i="11"/>
  <c r="AZ29" i="11"/>
  <c r="AZ9" i="11"/>
  <c r="AZ50" i="11"/>
  <c r="AZ18" i="11"/>
  <c r="BH81" i="11"/>
  <c r="BH85" i="11"/>
  <c r="BH72" i="11"/>
  <c r="BH60" i="11"/>
  <c r="BH34" i="11"/>
  <c r="BH14" i="11"/>
  <c r="BH43" i="11"/>
  <c r="BH48" i="11"/>
  <c r="BH39" i="11"/>
  <c r="BP83" i="11"/>
  <c r="BP87" i="11"/>
  <c r="BP65" i="11"/>
  <c r="BP58" i="11"/>
  <c r="BP19" i="11"/>
  <c r="BP24" i="11"/>
  <c r="BP12" i="11"/>
  <c r="BP18" i="11"/>
  <c r="BX84" i="11"/>
  <c r="BX83" i="11"/>
  <c r="BX72" i="11"/>
  <c r="BX60" i="11"/>
  <c r="BX34" i="11"/>
  <c r="BX47" i="11"/>
  <c r="AK30" i="12" s="1"/>
  <c r="BX35" i="11"/>
  <c r="BX48" i="11"/>
  <c r="BX39" i="11"/>
  <c r="AP3" i="11"/>
  <c r="C16" i="12" s="1"/>
  <c r="BY4" i="11"/>
  <c r="BO6" i="11"/>
  <c r="BX13" i="11"/>
  <c r="BL32" i="11"/>
  <c r="BF55" i="11"/>
  <c r="AS73" i="11"/>
  <c r="AS72" i="11"/>
  <c r="AS60" i="11"/>
  <c r="AS58" i="11"/>
  <c r="AS47" i="11"/>
  <c r="F30" i="12" s="1"/>
  <c r="AS35" i="11"/>
  <c r="AS15" i="11"/>
  <c r="F14" i="12" s="1"/>
  <c r="AS36" i="11"/>
  <c r="AS19" i="11"/>
  <c r="BA76" i="11"/>
  <c r="BA51" i="11"/>
  <c r="BA63" i="11"/>
  <c r="BA61" i="11"/>
  <c r="BA32" i="11"/>
  <c r="BA27" i="11"/>
  <c r="BA33" i="11"/>
  <c r="BA49" i="11"/>
  <c r="BI79" i="11"/>
  <c r="BI83" i="11"/>
  <c r="BI62" i="11"/>
  <c r="BI50" i="11"/>
  <c r="BI14" i="11"/>
  <c r="BI43" i="11"/>
  <c r="BI56" i="11"/>
  <c r="BI36" i="11"/>
  <c r="BI19" i="11"/>
  <c r="BQ73" i="11"/>
  <c r="BQ86" i="11"/>
  <c r="AD38" i="12" s="1"/>
  <c r="BQ52" i="11"/>
  <c r="BQ53" i="11"/>
  <c r="BQ24" i="11"/>
  <c r="BQ20" i="11"/>
  <c r="AD17" i="12" s="1"/>
  <c r="BQ25" i="11"/>
  <c r="AD23" i="12" s="1"/>
  <c r="BQ42" i="11"/>
  <c r="AD24" i="12" s="1"/>
  <c r="BY79" i="11"/>
  <c r="BY82" i="11"/>
  <c r="BY62" i="11"/>
  <c r="BY63" i="11"/>
  <c r="BY14" i="11"/>
  <c r="BY35" i="11"/>
  <c r="BY48" i="11"/>
  <c r="BY21" i="11"/>
  <c r="BY19" i="11"/>
  <c r="BG3" i="11"/>
  <c r="T16" i="12" s="1"/>
  <c r="AZ6" i="11"/>
  <c r="CA7" i="11"/>
  <c r="BK14" i="11"/>
  <c r="AX30" i="11"/>
  <c r="BX28" i="11"/>
  <c r="BG41" i="11"/>
  <c r="BA39" i="11"/>
  <c r="AT74" i="11"/>
  <c r="AT77" i="11"/>
  <c r="AT68" i="11"/>
  <c r="AT56" i="11"/>
  <c r="AT43" i="11"/>
  <c r="AT48" i="11"/>
  <c r="AT21" i="11"/>
  <c r="AT37" i="11"/>
  <c r="AT26" i="11"/>
  <c r="BB84" i="11"/>
  <c r="BB74" i="11"/>
  <c r="BB71" i="11"/>
  <c r="BB58" i="11"/>
  <c r="BB47" i="11"/>
  <c r="O30" i="12" s="1"/>
  <c r="BB35" i="11"/>
  <c r="BB50" i="11"/>
  <c r="BB28" i="11"/>
  <c r="BB29" i="11"/>
  <c r="BB59" i="11"/>
  <c r="BJ84" i="11"/>
  <c r="BJ83" i="11"/>
  <c r="BJ57" i="11"/>
  <c r="BJ61" i="11"/>
  <c r="BJ32" i="11"/>
  <c r="BJ12" i="11"/>
  <c r="BJ18" i="11"/>
  <c r="BJ50" i="11"/>
  <c r="BJ14" i="11"/>
  <c r="BJ5" i="11"/>
  <c r="BR79" i="11"/>
  <c r="BR75" i="11"/>
  <c r="BR65" i="11"/>
  <c r="BR61" i="11"/>
  <c r="BR24" i="11"/>
  <c r="BR12" i="11"/>
  <c r="BR25" i="11"/>
  <c r="AE23" i="12" s="1"/>
  <c r="BR46" i="11"/>
  <c r="BR4" i="11"/>
  <c r="BR3" i="11"/>
  <c r="AE16" i="12" s="1"/>
  <c r="BZ78" i="11"/>
  <c r="BZ62" i="11"/>
  <c r="BZ60" i="11"/>
  <c r="BZ64" i="11"/>
  <c r="AM31" i="12" s="1"/>
  <c r="BZ50" i="11"/>
  <c r="BZ15" i="11"/>
  <c r="AM14" i="12" s="1"/>
  <c r="BZ36" i="11"/>
  <c r="BZ31" i="11"/>
  <c r="BZ7" i="11"/>
  <c r="BZ42" i="11"/>
  <c r="AM24" i="12" s="1"/>
  <c r="BN4" i="11"/>
  <c r="AU85" i="11"/>
  <c r="AU75" i="11"/>
  <c r="AU70" i="11"/>
  <c r="AU56" i="11"/>
  <c r="AU20" i="11"/>
  <c r="H17" i="12" s="1"/>
  <c r="AU41" i="11"/>
  <c r="AU13" i="11"/>
  <c r="AU42" i="11"/>
  <c r="H24" i="12" s="1"/>
  <c r="AU24" i="11"/>
  <c r="BC71" i="11"/>
  <c r="BC65" i="11"/>
  <c r="BC70" i="11"/>
  <c r="BC59" i="11"/>
  <c r="P28" i="12" s="1"/>
  <c r="BC30" i="11"/>
  <c r="BC10" i="11"/>
  <c r="BC31" i="11"/>
  <c r="BC11" i="11"/>
  <c r="BC9" i="11"/>
  <c r="BK77" i="11"/>
  <c r="BK57" i="11"/>
  <c r="BK61" i="11"/>
  <c r="BK43" i="11"/>
  <c r="BK54" i="11"/>
  <c r="BK28" i="11"/>
  <c r="BK31" i="11"/>
  <c r="BK47" i="11"/>
  <c r="X30" i="12" s="1"/>
  <c r="BS85" i="11"/>
  <c r="BS75" i="11"/>
  <c r="BS63" i="11"/>
  <c r="BS84" i="11"/>
  <c r="BS12" i="11"/>
  <c r="BS25" i="11"/>
  <c r="AF23" i="12" s="1"/>
  <c r="BS39" i="11"/>
  <c r="BS34" i="11"/>
  <c r="BS24" i="11"/>
  <c r="CA83" i="11"/>
  <c r="CA79" i="11"/>
  <c r="CA76" i="11"/>
  <c r="CA43" i="11"/>
  <c r="CA78" i="11"/>
  <c r="CA36" i="11"/>
  <c r="CA39" i="11"/>
  <c r="CA11" i="11"/>
  <c r="AP2" i="11"/>
  <c r="BQ3" i="11"/>
  <c r="AD16" i="12" s="1"/>
  <c r="BW5" i="11"/>
  <c r="BP8" i="11"/>
  <c r="BD24" i="11"/>
  <c r="BY39" i="11"/>
  <c r="AV81" i="11"/>
  <c r="AV79" i="11"/>
  <c r="AV61" i="11"/>
  <c r="AV76" i="11"/>
  <c r="AV41" i="11"/>
  <c r="AV13" i="11"/>
  <c r="AV49" i="11"/>
  <c r="AV14" i="11"/>
  <c r="BD82" i="11"/>
  <c r="BD72" i="11"/>
  <c r="BD70" i="11"/>
  <c r="BD64" i="11"/>
  <c r="Q31" i="12" s="1"/>
  <c r="BD30" i="11"/>
  <c r="BD18" i="11"/>
  <c r="BD31" i="11"/>
  <c r="BD58" i="11"/>
  <c r="BD27" i="11"/>
  <c r="BL79" i="11"/>
  <c r="BL76" i="11"/>
  <c r="BL53" i="11"/>
  <c r="BL62" i="11"/>
  <c r="BL25" i="11"/>
  <c r="Y23" i="12" s="1"/>
  <c r="BL58" i="11"/>
  <c r="BL34" i="11"/>
  <c r="BL43" i="11"/>
  <c r="BT74" i="11"/>
  <c r="BT69" i="11"/>
  <c r="AG37" i="12" s="1"/>
  <c r="BT61" i="11"/>
  <c r="BT51" i="11"/>
  <c r="BT58" i="11"/>
  <c r="BT28" i="11"/>
  <c r="BT42" i="11"/>
  <c r="AG24" i="12" s="1"/>
  <c r="BT37" i="11"/>
  <c r="AQ2" i="11"/>
  <c r="AR5" i="11"/>
  <c r="BS6" i="11"/>
  <c r="BA8" i="11"/>
  <c r="BO18" i="11"/>
  <c r="BW33" i="11"/>
  <c r="BA56" i="11"/>
  <c r="AW69" i="11"/>
  <c r="J37" i="12" s="1"/>
  <c r="AW78" i="11"/>
  <c r="AW82" i="11"/>
  <c r="AW65" i="11"/>
  <c r="AW36" i="11"/>
  <c r="AW51" i="11"/>
  <c r="AW29" i="11"/>
  <c r="AW24" i="11"/>
  <c r="BE80" i="11"/>
  <c r="BE73" i="11"/>
  <c r="BE58" i="11"/>
  <c r="BE54" i="11"/>
  <c r="BE33" i="11"/>
  <c r="BE13" i="11"/>
  <c r="BE34" i="11"/>
  <c r="BE47" i="11"/>
  <c r="R30" i="12" s="1"/>
  <c r="BE38" i="11"/>
  <c r="BM77" i="11"/>
  <c r="BM73" i="11"/>
  <c r="BM61" i="11"/>
  <c r="BM65" i="11"/>
  <c r="BM36" i="11"/>
  <c r="BM16" i="11"/>
  <c r="BM11" i="11"/>
  <c r="BM24" i="11"/>
  <c r="BU80" i="11"/>
  <c r="BU87" i="11"/>
  <c r="BU58" i="11"/>
  <c r="BU71" i="11"/>
  <c r="BU33" i="11"/>
  <c r="BU13" i="11"/>
  <c r="BU34" i="11"/>
  <c r="BU14" i="11"/>
  <c r="BU38" i="11"/>
  <c r="AU3" i="11"/>
  <c r="H16" i="12" s="1"/>
  <c r="BA5" i="11"/>
  <c r="AQ7" i="11"/>
  <c r="BU12" i="11"/>
  <c r="AW35" i="11"/>
  <c r="AP78" i="11"/>
  <c r="AP81" i="11"/>
  <c r="C35" i="12" s="1"/>
  <c r="AP64" i="11"/>
  <c r="C31" i="12" s="1"/>
  <c r="AP65" i="11"/>
  <c r="AP21" i="11"/>
  <c r="AP49" i="11"/>
  <c r="AP14" i="11"/>
  <c r="AP43" i="11"/>
  <c r="AP25" i="11"/>
  <c r="C23" i="12" s="1"/>
  <c r="AX75" i="11"/>
  <c r="AX77" i="11"/>
  <c r="AX64" i="11"/>
  <c r="K31" i="12" s="1"/>
  <c r="AX60" i="11"/>
  <c r="AX39" i="11"/>
  <c r="AX11" i="11"/>
  <c r="AX24" i="11"/>
  <c r="AX12" i="11"/>
  <c r="AX10" i="11"/>
  <c r="BF70" i="11"/>
  <c r="BF50" i="11"/>
  <c r="BF74" i="11"/>
  <c r="BF36" i="11"/>
  <c r="BF49" i="11"/>
  <c r="BF29" i="11"/>
  <c r="BF17" i="11"/>
  <c r="BF48" i="11"/>
  <c r="BN78" i="11"/>
  <c r="BN82" i="11"/>
  <c r="BN61" i="11"/>
  <c r="BN69" i="11"/>
  <c r="AA37" i="12" s="1"/>
  <c r="BN13" i="11"/>
  <c r="BN34" i="11"/>
  <c r="BN29" i="11"/>
  <c r="BN9" i="11"/>
  <c r="BN33" i="11"/>
  <c r="BV79" i="11"/>
  <c r="BV58" i="11"/>
  <c r="BV59" i="11"/>
  <c r="BV52" i="11"/>
  <c r="BV39" i="11"/>
  <c r="BV19" i="11"/>
  <c r="BV32" i="11"/>
  <c r="BV20" i="11"/>
  <c r="AI17" i="12" s="1"/>
  <c r="AY4" i="11"/>
  <c r="BH7" i="11"/>
  <c r="AV9" i="11"/>
  <c r="AV32" i="11"/>
  <c r="AP63" i="11"/>
  <c r="AQ79" i="11"/>
  <c r="AQ61" i="11"/>
  <c r="AQ80" i="11"/>
  <c r="AQ60" i="11"/>
  <c r="AQ31" i="11"/>
  <c r="AQ37" i="11"/>
  <c r="AQ17" i="11"/>
  <c r="AQ15" i="11"/>
  <c r="AY81" i="11"/>
  <c r="AY82" i="11"/>
  <c r="AY62" i="11"/>
  <c r="AY70" i="11"/>
  <c r="AY49" i="11"/>
  <c r="AY29" i="11"/>
  <c r="AY35" i="11"/>
  <c r="AY15" i="11"/>
  <c r="BG78" i="11"/>
  <c r="BG85" i="11"/>
  <c r="BG76" i="11"/>
  <c r="BG65" i="11"/>
  <c r="BG31" i="11"/>
  <c r="BG37" i="11"/>
  <c r="BG58" i="11"/>
  <c r="BG15" i="11"/>
  <c r="BO86" i="11"/>
  <c r="AB38" i="12" s="1"/>
  <c r="BO80" i="11"/>
  <c r="BO87" i="11"/>
  <c r="BO57" i="11"/>
  <c r="BO31" i="11"/>
  <c r="BO11" i="11"/>
  <c r="BO40" i="11"/>
  <c r="BO20" i="11"/>
  <c r="AB17" i="12" s="1"/>
  <c r="BO13" i="11"/>
  <c r="BW73" i="11"/>
  <c r="BW64" i="11"/>
  <c r="AJ31" i="12" s="1"/>
  <c r="BW76" i="11"/>
  <c r="BW63" i="11"/>
  <c r="BW42" i="11"/>
  <c r="AJ24" i="12" s="1"/>
  <c r="BW50" i="11"/>
  <c r="BW27" i="11"/>
  <c r="BW21" i="11"/>
  <c r="BX4" i="11"/>
  <c r="BF6" i="11"/>
  <c r="AV8" i="11"/>
  <c r="BQ16" i="11"/>
  <c r="BM35" i="11"/>
  <c r="AR83" i="11"/>
  <c r="AR87" i="11"/>
  <c r="AR51" i="11"/>
  <c r="AR55" i="11"/>
  <c r="AR19" i="11"/>
  <c r="AR40" i="11"/>
  <c r="AR27" i="11"/>
  <c r="AR33" i="11"/>
  <c r="AR31" i="11"/>
  <c r="AZ79" i="11"/>
  <c r="AZ77" i="11"/>
  <c r="AZ75" i="11"/>
  <c r="AZ49" i="11"/>
  <c r="AZ14" i="11"/>
  <c r="AZ52" i="11"/>
  <c r="AZ38" i="11"/>
  <c r="AZ10" i="11"/>
  <c r="BH84" i="11"/>
  <c r="BH74" i="11"/>
  <c r="BH69" i="11"/>
  <c r="U37" i="12" s="1"/>
  <c r="BH79" i="11"/>
  <c r="BH26" i="11"/>
  <c r="BH47" i="11"/>
  <c r="U30" i="12" s="1"/>
  <c r="BH35" i="11"/>
  <c r="BH41" i="11"/>
  <c r="BH31" i="11"/>
  <c r="BP82" i="11"/>
  <c r="BP71" i="11"/>
  <c r="BP57" i="11"/>
  <c r="BP61" i="11"/>
  <c r="BP11" i="11"/>
  <c r="BP17" i="11"/>
  <c r="BP38" i="11"/>
  <c r="BP10" i="11"/>
  <c r="BX70" i="11"/>
  <c r="BX82" i="11"/>
  <c r="BX59" i="11"/>
  <c r="AK28" i="12" s="1"/>
  <c r="BX69" i="11"/>
  <c r="AK37" i="12" s="1"/>
  <c r="BX26" i="11"/>
  <c r="BX40" i="11"/>
  <c r="BX27" i="11"/>
  <c r="BX41" i="11"/>
  <c r="BX31" i="11"/>
  <c r="AX3" i="11"/>
  <c r="K16" i="12" s="1"/>
  <c r="AV5" i="11"/>
  <c r="BW6" i="11"/>
  <c r="BC14" i="11"/>
  <c r="AQ33" i="11"/>
  <c r="AS78" i="11"/>
  <c r="AS59" i="11"/>
  <c r="AS52" i="11"/>
  <c r="AS50" i="11"/>
  <c r="AS40" i="11"/>
  <c r="AS27" i="11"/>
  <c r="AS57" i="11"/>
  <c r="AS28" i="11"/>
  <c r="AS11" i="11"/>
  <c r="BA83" i="11"/>
  <c r="BA62" i="11"/>
  <c r="BA70" i="11"/>
  <c r="BA53" i="11"/>
  <c r="BA24" i="11"/>
  <c r="BA20" i="11"/>
  <c r="N17" i="12" s="1"/>
  <c r="BA25" i="11"/>
  <c r="N23" i="12" s="1"/>
  <c r="BA42" i="11"/>
  <c r="N24" i="12" s="1"/>
  <c r="BI80" i="11"/>
  <c r="BI82" i="11"/>
  <c r="BI54" i="11"/>
  <c r="BI68" i="11"/>
  <c r="BI64" i="11"/>
  <c r="V31" i="12" s="1"/>
  <c r="BI35" i="11"/>
  <c r="BI48" i="11"/>
  <c r="BI28" i="11"/>
  <c r="BI11" i="11"/>
  <c r="BQ76" i="11"/>
  <c r="BQ70" i="11"/>
  <c r="BQ75" i="11"/>
  <c r="BQ64" i="11"/>
  <c r="AD31" i="12" s="1"/>
  <c r="BQ17" i="11"/>
  <c r="BQ12" i="11"/>
  <c r="BQ18" i="11"/>
  <c r="BQ34" i="11"/>
  <c r="BY73" i="11"/>
  <c r="BY80" i="11"/>
  <c r="BY54" i="11"/>
  <c r="BY58" i="11"/>
  <c r="BY47" i="11"/>
  <c r="AL30" i="12" s="1"/>
  <c r="BY27" i="11"/>
  <c r="BY41" i="11"/>
  <c r="BY13" i="11"/>
  <c r="BY11" i="11"/>
  <c r="BO3" i="11"/>
  <c r="AB16" i="12" s="1"/>
  <c r="BH6" i="11"/>
  <c r="AP8" i="11"/>
  <c r="C15" i="12" s="1"/>
  <c r="AP15" i="11"/>
  <c r="BT32" i="11"/>
  <c r="BO4" i="11"/>
  <c r="BI70" i="11"/>
  <c r="AT84" i="11"/>
  <c r="AT85" i="11"/>
  <c r="AT73" i="11"/>
  <c r="AT63" i="11"/>
  <c r="AT47" i="11"/>
  <c r="G30" i="12" s="1"/>
  <c r="AT35" i="11"/>
  <c r="AT41" i="11"/>
  <c r="AT13" i="11"/>
  <c r="AT29" i="11"/>
  <c r="AT2" i="11"/>
  <c r="BB87" i="11"/>
  <c r="BB81" i="11"/>
  <c r="O35" i="12" s="1"/>
  <c r="BB65" i="11"/>
  <c r="BB73" i="11"/>
  <c r="BB40" i="11"/>
  <c r="BB27" i="11"/>
  <c r="BB48" i="11"/>
  <c r="BB21" i="11"/>
  <c r="BB14" i="11"/>
  <c r="BB5" i="11"/>
  <c r="BJ87" i="11"/>
  <c r="BJ78" i="11"/>
  <c r="BJ60" i="11"/>
  <c r="BJ53" i="11"/>
  <c r="BJ24" i="11"/>
  <c r="BJ38" i="11"/>
  <c r="BJ10" i="11"/>
  <c r="BJ46" i="11"/>
  <c r="BJ42" i="11"/>
  <c r="W24" i="12" s="1"/>
  <c r="BJ34" i="11"/>
  <c r="BR82" i="11"/>
  <c r="BR86" i="11"/>
  <c r="AE38" i="12" s="1"/>
  <c r="BR57" i="11"/>
  <c r="BR53" i="11"/>
  <c r="BR17" i="11"/>
  <c r="BR52" i="11"/>
  <c r="BR18" i="11"/>
  <c r="BR39" i="11"/>
  <c r="BR7" i="11"/>
  <c r="BR11" i="11"/>
  <c r="BZ76" i="11"/>
  <c r="BZ54" i="11"/>
  <c r="BZ69" i="11"/>
  <c r="AM37" i="12" s="1"/>
  <c r="BZ56" i="11"/>
  <c r="BZ43" i="11"/>
  <c r="BZ59" i="11"/>
  <c r="BZ28" i="11"/>
  <c r="BZ16" i="11"/>
  <c r="BZ34" i="11"/>
  <c r="BZ26" i="11"/>
  <c r="BR26" i="11"/>
  <c r="AV4" i="11"/>
  <c r="AW50" i="11"/>
  <c r="BV15" i="11"/>
  <c r="AI14" i="12" s="1"/>
  <c r="AU71" i="11"/>
  <c r="AU83" i="11"/>
  <c r="AU60" i="11"/>
  <c r="AU59" i="11"/>
  <c r="AU12" i="11"/>
  <c r="AU33" i="11"/>
  <c r="AU76" i="11"/>
  <c r="AU34" i="11"/>
  <c r="AU17" i="11"/>
  <c r="BC84" i="11"/>
  <c r="BC57" i="11"/>
  <c r="BC68" i="11"/>
  <c r="BC51" i="11"/>
  <c r="BC15" i="11"/>
  <c r="BC53" i="11"/>
  <c r="BC16" i="11"/>
  <c r="BC62" i="11"/>
  <c r="BK87" i="11"/>
  <c r="BK69" i="11"/>
  <c r="X37" i="12" s="1"/>
  <c r="BK76" i="11"/>
  <c r="BK80" i="11"/>
  <c r="BK35" i="11"/>
  <c r="BK48" i="11"/>
  <c r="BK21" i="11"/>
  <c r="BK16" i="11"/>
  <c r="BK40" i="11"/>
  <c r="BS81" i="11"/>
  <c r="AF35" i="12" s="1"/>
  <c r="BS86" i="11"/>
  <c r="AF38" i="12" s="1"/>
  <c r="BS72" i="11"/>
  <c r="BS76" i="11"/>
  <c r="BS55" i="11"/>
  <c r="BS18" i="11"/>
  <c r="BS31" i="11"/>
  <c r="BS26" i="11"/>
  <c r="BS17" i="11"/>
  <c r="CA74" i="11"/>
  <c r="CA73" i="11"/>
  <c r="CA58" i="11"/>
  <c r="CA35" i="11"/>
  <c r="CA53" i="11"/>
  <c r="CA28" i="11"/>
  <c r="CA31" i="11"/>
  <c r="CA72" i="11"/>
  <c r="AX2" i="11"/>
  <c r="BY3" i="11"/>
  <c r="AL16" i="12" s="1"/>
  <c r="AW7" i="11"/>
  <c r="BX8" i="11"/>
  <c r="AK15" i="12" s="1"/>
  <c r="BM27" i="11"/>
  <c r="BM43" i="11"/>
  <c r="AV74" i="11"/>
  <c r="I36" i="12" s="1"/>
  <c r="AV70" i="11"/>
  <c r="AV53" i="11"/>
  <c r="AV62" i="11"/>
  <c r="AV33" i="11"/>
  <c r="AV78" i="11"/>
  <c r="AV42" i="11"/>
  <c r="I24" i="12" s="1"/>
  <c r="AV58" i="11"/>
  <c r="BD85" i="11"/>
  <c r="BD86" i="11"/>
  <c r="Q38" i="12" s="1"/>
  <c r="BD68" i="11"/>
  <c r="BD56" i="11"/>
  <c r="BD15" i="11"/>
  <c r="Q14" i="12" s="1"/>
  <c r="BD10" i="11"/>
  <c r="BD16" i="11"/>
  <c r="BD37" i="11"/>
  <c r="Q21" i="12" s="1"/>
  <c r="BD20" i="11"/>
  <c r="Q17" i="12" s="1"/>
  <c r="BL77" i="11"/>
  <c r="BL60" i="11"/>
  <c r="BL70" i="11"/>
  <c r="BL54" i="11"/>
  <c r="BL18" i="11"/>
  <c r="BL50" i="11"/>
  <c r="BL26" i="11"/>
  <c r="BL35" i="11"/>
  <c r="BT77" i="11"/>
  <c r="BT60" i="11"/>
  <c r="BT53" i="11"/>
  <c r="BT71" i="11"/>
  <c r="BT48" i="11"/>
  <c r="BT21" i="11"/>
  <c r="BT34" i="11"/>
  <c r="BT29" i="11"/>
  <c r="AY2" i="11"/>
  <c r="AZ5" i="11"/>
  <c r="CA6" i="11"/>
  <c r="BI8" i="11"/>
  <c r="BX21" i="11"/>
  <c r="BK37" i="11"/>
  <c r="X21" i="12" s="1"/>
  <c r="BK62" i="11"/>
  <c r="AW72" i="11"/>
  <c r="AW76" i="11"/>
  <c r="AW81" i="11"/>
  <c r="J35" i="12" s="1"/>
  <c r="AW57" i="11"/>
  <c r="AW28" i="11"/>
  <c r="AW49" i="11"/>
  <c r="AW14" i="11"/>
  <c r="AW17" i="11"/>
  <c r="BE83" i="11"/>
  <c r="BE86" i="11"/>
  <c r="R38" i="12" s="1"/>
  <c r="BE61" i="11"/>
  <c r="BE79" i="11"/>
  <c r="BE25" i="11"/>
  <c r="R23" i="12" s="1"/>
  <c r="BE53" i="11"/>
  <c r="BE26" i="11"/>
  <c r="BE40" i="11"/>
  <c r="BE30" i="11"/>
  <c r="BM69" i="11"/>
  <c r="Z37" i="12" s="1"/>
  <c r="BM76" i="11"/>
  <c r="BM70" i="11"/>
  <c r="BM57" i="11"/>
  <c r="BM28" i="11"/>
  <c r="BM60" i="11"/>
  <c r="BM37" i="11"/>
  <c r="Z21" i="12" s="1"/>
  <c r="BM17" i="11"/>
  <c r="BU83" i="11"/>
  <c r="BU73" i="11"/>
  <c r="BU61" i="11"/>
  <c r="BU70" i="11"/>
  <c r="BU25" i="11"/>
  <c r="AH23" i="12" s="1"/>
  <c r="BU60" i="11"/>
  <c r="BU26" i="11"/>
  <c r="BU47" i="11"/>
  <c r="AH30" i="12" s="1"/>
  <c r="BU30" i="11"/>
  <c r="AH22" i="12" s="1"/>
  <c r="BC3" i="11"/>
  <c r="P16" i="12" s="1"/>
  <c r="BI5" i="11"/>
  <c r="AY7" i="11"/>
  <c r="AZ13" i="11"/>
  <c r="BS37" i="11"/>
  <c r="AP85" i="11"/>
  <c r="AP76" i="11"/>
  <c r="AP77" i="11"/>
  <c r="AP57" i="11"/>
  <c r="AP13" i="11"/>
  <c r="AP42" i="11"/>
  <c r="C24" i="12" s="1"/>
  <c r="AP55" i="11"/>
  <c r="AP35" i="11"/>
  <c r="AP18" i="11"/>
  <c r="AX87" i="11"/>
  <c r="AX74" i="11"/>
  <c r="AX71" i="11"/>
  <c r="AX68" i="11"/>
  <c r="AX31" i="11"/>
  <c r="AX37" i="11"/>
  <c r="K21" i="12" s="1"/>
  <c r="AX17" i="11"/>
  <c r="AX56" i="11"/>
  <c r="BF83" i="11"/>
  <c r="BF76" i="11"/>
  <c r="BF61" i="11"/>
  <c r="BF62" i="11"/>
  <c r="BF28" i="11"/>
  <c r="BF42" i="11"/>
  <c r="S24" i="12" s="1"/>
  <c r="BF14" i="11"/>
  <c r="BF9" i="11"/>
  <c r="BF41" i="11"/>
  <c r="BN87" i="11"/>
  <c r="BN76" i="11"/>
  <c r="BN53" i="11"/>
  <c r="BN65" i="11"/>
  <c r="BN54" i="11"/>
  <c r="BN26" i="11"/>
  <c r="BN14" i="11"/>
  <c r="BN43" i="11"/>
  <c r="BN25" i="11"/>
  <c r="AA23" i="12" s="1"/>
  <c r="BV75" i="11"/>
  <c r="BV50" i="11"/>
  <c r="BV51" i="11"/>
  <c r="BV55" i="11"/>
  <c r="BV31" i="11"/>
  <c r="BV11" i="11"/>
  <c r="BV24" i="11"/>
  <c r="BV12" i="11"/>
  <c r="BG4" i="11"/>
  <c r="BP7" i="11"/>
  <c r="BH13" i="11"/>
  <c r="BE35" i="11"/>
  <c r="BP85" i="11"/>
  <c r="AQ75" i="11"/>
  <c r="AQ53" i="11"/>
  <c r="AQ74" i="11"/>
  <c r="D36" i="12" s="1"/>
  <c r="AQ52" i="11"/>
  <c r="D29" i="12" s="1"/>
  <c r="AQ16" i="11"/>
  <c r="AQ29" i="11"/>
  <c r="AQ43" i="11"/>
  <c r="AQ36" i="11"/>
  <c r="AY80" i="11"/>
  <c r="AY71" i="11"/>
  <c r="AY54" i="11"/>
  <c r="AY68" i="11"/>
  <c r="AY42" i="11"/>
  <c r="L24" i="12" s="1"/>
  <c r="AY14" i="11"/>
  <c r="AY27" i="11"/>
  <c r="AY77" i="11"/>
  <c r="BG81" i="11"/>
  <c r="T35" i="12" s="1"/>
  <c r="BG84" i="11"/>
  <c r="BG72" i="11"/>
  <c r="BG57" i="11"/>
  <c r="BG16" i="11"/>
  <c r="BG29" i="11"/>
  <c r="BG43" i="11"/>
  <c r="BG68" i="11"/>
  <c r="BO78" i="11"/>
  <c r="BO71" i="11"/>
  <c r="BO70" i="11"/>
  <c r="BO60" i="11"/>
  <c r="BO16" i="11"/>
  <c r="BO58" i="11"/>
  <c r="BO32" i="11"/>
  <c r="BO12" i="11"/>
  <c r="BW83" i="11"/>
  <c r="BW85" i="11"/>
  <c r="BW56" i="11"/>
  <c r="BW70" i="11"/>
  <c r="BW55" i="11"/>
  <c r="BW34" i="11"/>
  <c r="BW47" i="11"/>
  <c r="AJ30" i="12" s="1"/>
  <c r="BW20" i="11"/>
  <c r="AJ17" i="12" s="1"/>
  <c r="BW13" i="11"/>
  <c r="AU5" i="11"/>
  <c r="BN6" i="11"/>
  <c r="BD8" i="11"/>
  <c r="AV17" i="11"/>
  <c r="BN38" i="11"/>
  <c r="AR82" i="11"/>
  <c r="AR80" i="11"/>
  <c r="AR79" i="11"/>
  <c r="AR75" i="11"/>
  <c r="AR11" i="11"/>
  <c r="AR32" i="11"/>
  <c r="AR20" i="11"/>
  <c r="E17" i="12" s="1"/>
  <c r="AR25" i="11"/>
  <c r="E23" i="12" s="1"/>
  <c r="AR16" i="11"/>
  <c r="AZ73" i="11"/>
  <c r="AZ64" i="11"/>
  <c r="M31" i="12" s="1"/>
  <c r="AZ65" i="11"/>
  <c r="AZ42" i="11"/>
  <c r="M24" i="12" s="1"/>
  <c r="AZ61" i="11"/>
  <c r="AZ43" i="11"/>
  <c r="AZ30" i="11"/>
  <c r="M22" i="12" s="1"/>
  <c r="AZ69" i="11"/>
  <c r="M37" i="12" s="1"/>
  <c r="BH70" i="11"/>
  <c r="BH77" i="11"/>
  <c r="BH59" i="11"/>
  <c r="BH71" i="11"/>
  <c r="BH19" i="11"/>
  <c r="BH40" i="11"/>
  <c r="BH27" i="11"/>
  <c r="BH33" i="11"/>
  <c r="BH16" i="11"/>
  <c r="BP73" i="11"/>
  <c r="BP64" i="11"/>
  <c r="AC31" i="12" s="1"/>
  <c r="BP80" i="11"/>
  <c r="BP54" i="11"/>
  <c r="BP37" i="11"/>
  <c r="AC21" i="12" s="1"/>
  <c r="BP9" i="11"/>
  <c r="BP30" i="11"/>
  <c r="BP46" i="11"/>
  <c r="BX87" i="11"/>
  <c r="BX74" i="11"/>
  <c r="BX51" i="11"/>
  <c r="BX63" i="11"/>
  <c r="BX19" i="11"/>
  <c r="BX32" i="11"/>
  <c r="BX20" i="11"/>
  <c r="AK17" i="12" s="1"/>
  <c r="BX33" i="11"/>
  <c r="BX16" i="11"/>
  <c r="BF3" i="11"/>
  <c r="S16" i="12" s="1"/>
  <c r="BD5" i="11"/>
  <c r="AW8" i="11"/>
  <c r="BD17" i="11"/>
  <c r="BU35" i="11"/>
  <c r="AS76" i="11"/>
  <c r="AS51" i="11"/>
  <c r="AS82" i="11"/>
  <c r="AS61" i="11"/>
  <c r="AS32" i="11"/>
  <c r="AS20" i="11"/>
  <c r="F17" i="12" s="1"/>
  <c r="AS48" i="11"/>
  <c r="AS21" i="11"/>
  <c r="BA84" i="11"/>
  <c r="BA82" i="11"/>
  <c r="BA54" i="11"/>
  <c r="BA68" i="11"/>
  <c r="BA55" i="11"/>
  <c r="BA17" i="11"/>
  <c r="BA12" i="11"/>
  <c r="BA18" i="11"/>
  <c r="BA34" i="11"/>
  <c r="BI73" i="11"/>
  <c r="BI78" i="11"/>
  <c r="BI74" i="11"/>
  <c r="BI61" i="11"/>
  <c r="BI47" i="11"/>
  <c r="V30" i="12" s="1"/>
  <c r="BI27" i="11"/>
  <c r="BI41" i="11"/>
  <c r="BI21" i="11"/>
  <c r="BQ81" i="11"/>
  <c r="BQ80" i="11"/>
  <c r="BQ62" i="11"/>
  <c r="BQ72" i="11"/>
  <c r="BQ37" i="11"/>
  <c r="BQ9" i="11"/>
  <c r="BQ38" i="11"/>
  <c r="BQ10" i="11"/>
  <c r="BQ26" i="11"/>
  <c r="BY85" i="11"/>
  <c r="BY77" i="11"/>
  <c r="BY74" i="11"/>
  <c r="AL36" i="12" s="1"/>
  <c r="BY50" i="11"/>
  <c r="BY40" i="11"/>
  <c r="BY20" i="11"/>
  <c r="AL17" i="12" s="1"/>
  <c r="BY33" i="11"/>
  <c r="BY64" i="11"/>
  <c r="AL31" i="12" s="1"/>
  <c r="AV2" i="11"/>
  <c r="BW3" i="11"/>
  <c r="AJ16" i="12" s="1"/>
  <c r="BP6" i="11"/>
  <c r="AX8" i="11"/>
  <c r="K15" i="12" s="1"/>
  <c r="BL17" i="11"/>
  <c r="AY33" i="11"/>
  <c r="V850" i="2"/>
  <c r="AA764" i="2"/>
  <c r="AB810" i="2"/>
  <c r="Q833" i="2"/>
  <c r="AH719" i="2"/>
  <c r="AC791" i="2"/>
  <c r="AD777" i="2"/>
  <c r="AA777" i="2" s="1"/>
  <c r="AC798" i="2"/>
  <c r="AB826" i="2"/>
  <c r="Q849" i="2"/>
  <c r="V842" i="2"/>
  <c r="V839" i="2"/>
  <c r="AD771" i="2"/>
  <c r="AA771" i="2" s="1"/>
  <c r="AC794" i="2"/>
  <c r="AM702" i="2"/>
  <c r="AL702" i="2"/>
  <c r="AK702" i="2"/>
  <c r="AJ702" i="2"/>
  <c r="AQ702" i="2"/>
  <c r="AI702" i="2"/>
  <c r="AP702" i="2"/>
  <c r="AN702" i="2"/>
  <c r="AO702" i="2"/>
  <c r="AL707" i="2"/>
  <c r="AK707" i="2"/>
  <c r="AJ707" i="2"/>
  <c r="AP707" i="2"/>
  <c r="AO707" i="2"/>
  <c r="AM707" i="2"/>
  <c r="AQ707" i="2"/>
  <c r="AN707" i="2"/>
  <c r="AI707" i="2"/>
  <c r="V838" i="2"/>
  <c r="AB809" i="2"/>
  <c r="Q832" i="2"/>
  <c r="AE753" i="2"/>
  <c r="Z753" i="2" s="1"/>
  <c r="AB816" i="2"/>
  <c r="Q839" i="2"/>
  <c r="S842" i="2"/>
  <c r="S848" i="2"/>
  <c r="V848" i="2"/>
  <c r="AC787" i="2"/>
  <c r="AH721" i="2"/>
  <c r="AH722" i="2"/>
  <c r="AR31" i="23"/>
  <c r="AR30" i="23"/>
  <c r="AS29" i="23" s="1"/>
  <c r="AB814" i="2"/>
  <c r="Q837" i="2"/>
  <c r="AC803" i="2"/>
  <c r="V834" i="2"/>
  <c r="AB811" i="2"/>
  <c r="Q834" i="2"/>
  <c r="AB813" i="2"/>
  <c r="Q836" i="2"/>
  <c r="AN704" i="2"/>
  <c r="AQ704" i="2"/>
  <c r="AM704" i="2"/>
  <c r="AL704" i="2"/>
  <c r="AK704" i="2"/>
  <c r="AJ704" i="2"/>
  <c r="AI704" i="2"/>
  <c r="AO704" i="2"/>
  <c r="AP704" i="2"/>
  <c r="AL709" i="2"/>
  <c r="AK709" i="2"/>
  <c r="AJ709" i="2"/>
  <c r="AP709" i="2"/>
  <c r="AO709" i="2"/>
  <c r="AM709" i="2"/>
  <c r="AQ709" i="2"/>
  <c r="AN709" i="2"/>
  <c r="AI709" i="2"/>
  <c r="AB812" i="2"/>
  <c r="Q835" i="2"/>
  <c r="AC786" i="2"/>
  <c r="AB824" i="2"/>
  <c r="Q847" i="2"/>
  <c r="AQ65" i="23"/>
  <c r="AR64" i="23" s="1"/>
  <c r="AC793" i="2"/>
  <c r="AB822" i="2"/>
  <c r="Q845" i="2"/>
  <c r="AB818" i="2"/>
  <c r="Q841" i="2"/>
  <c r="V837" i="2"/>
  <c r="AE745" i="2"/>
  <c r="Z745" i="2" s="1"/>
  <c r="AE755" i="2"/>
  <c r="Z755" i="2" s="1"/>
  <c r="AH723" i="2"/>
  <c r="AH724" i="2"/>
  <c r="AE758" i="2"/>
  <c r="Z758" i="2" s="1"/>
  <c r="AC788" i="2"/>
  <c r="AC790" i="2"/>
  <c r="AQ693" i="2"/>
  <c r="AI693" i="2"/>
  <c r="AP693" i="2"/>
  <c r="AO693" i="2"/>
  <c r="AN693" i="2"/>
  <c r="AM693" i="2"/>
  <c r="AL693" i="2"/>
  <c r="AJ693" i="2"/>
  <c r="AK693" i="2"/>
  <c r="AL711" i="2"/>
  <c r="AK711" i="2"/>
  <c r="AJ711" i="2"/>
  <c r="AP711" i="2"/>
  <c r="AO711" i="2"/>
  <c r="AM711" i="2"/>
  <c r="AN711" i="2"/>
  <c r="AI711" i="2"/>
  <c r="AQ711" i="2"/>
  <c r="AD774" i="2"/>
  <c r="AA774" i="2" s="1"/>
  <c r="AC789" i="2"/>
  <c r="AC801" i="2"/>
  <c r="V831" i="2"/>
  <c r="AC799" i="2"/>
  <c r="AC795" i="2"/>
  <c r="AE752" i="2"/>
  <c r="Z752" i="2" s="1"/>
  <c r="AH725" i="2"/>
  <c r="AH726" i="2"/>
  <c r="AC792" i="2"/>
  <c r="V849" i="2"/>
  <c r="AE751" i="2"/>
  <c r="Z751" i="2" s="1"/>
  <c r="AQ38" i="23"/>
  <c r="AR37" i="23" s="1"/>
  <c r="AQ39" i="23"/>
  <c r="AK705" i="2"/>
  <c r="AJ705" i="2"/>
  <c r="AO705" i="2"/>
  <c r="AM705" i="2"/>
  <c r="AQ705" i="2"/>
  <c r="AP705" i="2"/>
  <c r="AN705" i="2"/>
  <c r="AL705" i="2"/>
  <c r="AI705" i="2"/>
  <c r="AQ695" i="2"/>
  <c r="AI695" i="2"/>
  <c r="AP695" i="2"/>
  <c r="AO695" i="2"/>
  <c r="AN695" i="2"/>
  <c r="AM695" i="2"/>
  <c r="AL695" i="2"/>
  <c r="AJ695" i="2"/>
  <c r="AK695" i="2"/>
  <c r="AP706" i="2"/>
  <c r="AO706" i="2"/>
  <c r="AN706" i="2"/>
  <c r="AL706" i="2"/>
  <c r="AK706" i="2"/>
  <c r="AQ706" i="2"/>
  <c r="AI706" i="2"/>
  <c r="AM706" i="2"/>
  <c r="AJ706" i="2"/>
  <c r="AE741" i="2"/>
  <c r="Z741" i="2" s="1"/>
  <c r="V836" i="2"/>
  <c r="AB825" i="2"/>
  <c r="Q848" i="2"/>
  <c r="AE746" i="2"/>
  <c r="Z746" i="2" s="1"/>
  <c r="AR48" i="23"/>
  <c r="AR47" i="23"/>
  <c r="AS46" i="23" s="1"/>
  <c r="AH716" i="2"/>
  <c r="AH727" i="2"/>
  <c r="AH728" i="2"/>
  <c r="AL20" i="11"/>
  <c r="AL28" i="11"/>
  <c r="AL63" i="11"/>
  <c r="AL15" i="11"/>
  <c r="AL51" i="11"/>
  <c r="AL11" i="11"/>
  <c r="AL58" i="11"/>
  <c r="AL48" i="11"/>
  <c r="AL25" i="11"/>
  <c r="AL10" i="11"/>
  <c r="AL65" i="11"/>
  <c r="AL8" i="11"/>
  <c r="AL35" i="11"/>
  <c r="AH81" i="11"/>
  <c r="AL59" i="11"/>
  <c r="AL56" i="11"/>
  <c r="AH72" i="11"/>
  <c r="AH85" i="11"/>
  <c r="AL18" i="11"/>
  <c r="AH68" i="11"/>
  <c r="AH82" i="11"/>
  <c r="AL9" i="11"/>
  <c r="AH83" i="11"/>
  <c r="AH75" i="11"/>
  <c r="AL16" i="11"/>
  <c r="AH86" i="11"/>
  <c r="AH79" i="11"/>
  <c r="AH76" i="11"/>
  <c r="AH77" i="11"/>
  <c r="AL7" i="11"/>
  <c r="AL13" i="11"/>
  <c r="AH69" i="11"/>
  <c r="AL55" i="11"/>
  <c r="AL38" i="11"/>
  <c r="AL46" i="11"/>
  <c r="AL19" i="11"/>
  <c r="AH73" i="11"/>
  <c r="AL64" i="11"/>
  <c r="AL60" i="11"/>
  <c r="AL12" i="11"/>
  <c r="AL21" i="11"/>
  <c r="AH70" i="11"/>
  <c r="AL62" i="11"/>
  <c r="AL61" i="11"/>
  <c r="AL57" i="11"/>
  <c r="AL27" i="11"/>
  <c r="AH80" i="11"/>
  <c r="AL47" i="11"/>
  <c r="AL49" i="11"/>
  <c r="AL6" i="11"/>
  <c r="AL2" i="11"/>
  <c r="AL4" i="11"/>
  <c r="AH74" i="11"/>
  <c r="AL54" i="11"/>
  <c r="AL17" i="11"/>
  <c r="AL53" i="11"/>
  <c r="AL52" i="11"/>
  <c r="AL14" i="11"/>
  <c r="AH71" i="11"/>
  <c r="AL41" i="11"/>
  <c r="AL50" i="11"/>
  <c r="AH84" i="11"/>
  <c r="AL5" i="11"/>
  <c r="AH87" i="11"/>
  <c r="AH78" i="11"/>
  <c r="AL3" i="11"/>
  <c r="Z29" i="12" l="1"/>
  <c r="AI35" i="12"/>
  <c r="AA21" i="12"/>
  <c r="I21" i="12"/>
  <c r="AI15" i="12"/>
  <c r="U21" i="12"/>
  <c r="AM35" i="12"/>
  <c r="M21" i="12"/>
  <c r="J36" i="12"/>
  <c r="F29" i="12"/>
  <c r="AN35" i="12"/>
  <c r="R22" i="12"/>
  <c r="T14" i="12"/>
  <c r="D14" i="12"/>
  <c r="AG21" i="12"/>
  <c r="AK36" i="12"/>
  <c r="U28" i="12"/>
  <c r="S36" i="12"/>
  <c r="Y35" i="12"/>
  <c r="AE15" i="12"/>
  <c r="N28" i="12"/>
  <c r="Z14" i="12"/>
  <c r="G22" i="12"/>
  <c r="AI29" i="12"/>
  <c r="AK35" i="12"/>
  <c r="AF21" i="12"/>
  <c r="AM28" i="12"/>
  <c r="G21" i="12"/>
  <c r="E28" i="12"/>
  <c r="P14" i="12"/>
  <c r="AG22" i="12"/>
  <c r="X15" i="12"/>
  <c r="AN15" i="12"/>
  <c r="J15" i="12"/>
  <c r="H28" i="12"/>
  <c r="G35" i="12"/>
  <c r="W36" i="12"/>
  <c r="G36" i="12"/>
  <c r="AH21" i="12"/>
  <c r="AC22" i="12"/>
  <c r="V29" i="12"/>
  <c r="AD21" i="12"/>
  <c r="I35" i="12"/>
  <c r="L28" i="12"/>
  <c r="AF29" i="12"/>
  <c r="F15" i="12"/>
  <c r="AD35" i="12"/>
  <c r="T21" i="12"/>
  <c r="C14" i="12"/>
  <c r="U35" i="12"/>
  <c r="P21" i="12"/>
  <c r="AL29" i="12"/>
  <c r="L21" i="12"/>
  <c r="N36" i="12"/>
  <c r="AN36" i="12"/>
  <c r="V36" i="12"/>
  <c r="F28" i="12"/>
  <c r="AD29" i="12"/>
  <c r="AF14" i="12"/>
  <c r="AH36" i="12"/>
  <c r="N35" i="12"/>
  <c r="AK14" i="12"/>
  <c r="R21" i="12"/>
  <c r="N14" i="12"/>
  <c r="AI28" i="12"/>
  <c r="AF28" i="12"/>
  <c r="W28" i="12"/>
  <c r="AL35" i="12"/>
  <c r="AC36" i="12"/>
  <c r="K36" i="12"/>
  <c r="U36" i="12"/>
  <c r="L35" i="12"/>
  <c r="O36" i="12"/>
  <c r="K35" i="12"/>
  <c r="S35" i="12"/>
  <c r="R35" i="12"/>
  <c r="X35" i="12"/>
  <c r="H35" i="12"/>
  <c r="L36" i="12"/>
  <c r="V35" i="12"/>
  <c r="F35" i="12"/>
  <c r="AB35" i="12"/>
  <c r="AC35" i="12"/>
  <c r="D35" i="12"/>
  <c r="M35" i="12"/>
  <c r="E35" i="12"/>
  <c r="AE35" i="12"/>
  <c r="AH35" i="12"/>
  <c r="AG35" i="12"/>
  <c r="T36" i="12"/>
  <c r="AG36" i="12"/>
  <c r="Y15" i="12"/>
  <c r="P35" i="12"/>
  <c r="Q15" i="12"/>
  <c r="AG28" i="12"/>
  <c r="L29" i="12"/>
  <c r="I28" i="12"/>
  <c r="V28" i="12"/>
  <c r="M28" i="12"/>
  <c r="T28" i="12"/>
  <c r="AB28" i="12"/>
  <c r="O28" i="12"/>
  <c r="J29" i="12"/>
  <c r="AC28" i="12"/>
  <c r="AI21" i="12"/>
  <c r="AH29" i="12"/>
  <c r="U29" i="12"/>
  <c r="AA28" i="12"/>
  <c r="Z28" i="12"/>
  <c r="Y28" i="12"/>
  <c r="M29" i="12"/>
  <c r="R28" i="12"/>
  <c r="Q28" i="12"/>
  <c r="AL28" i="12"/>
  <c r="K28" i="12"/>
  <c r="S29" i="12"/>
  <c r="S28" i="12"/>
  <c r="AH28" i="12"/>
  <c r="AN28" i="12"/>
  <c r="J28" i="12"/>
  <c r="X28" i="12"/>
  <c r="AE28" i="12"/>
  <c r="C28" i="12"/>
  <c r="O22" i="12"/>
  <c r="Y21" i="12"/>
  <c r="E21" i="12"/>
  <c r="AE22" i="12"/>
  <c r="N21" i="12"/>
  <c r="H21" i="12"/>
  <c r="AN21" i="12"/>
  <c r="D21" i="12"/>
  <c r="AM21" i="12"/>
  <c r="L22" i="12"/>
  <c r="S21" i="12"/>
  <c r="C21" i="12"/>
  <c r="AL21" i="12"/>
  <c r="AJ21" i="12"/>
  <c r="AB21" i="12"/>
  <c r="J21" i="12"/>
  <c r="F22" i="12"/>
  <c r="V21" i="12"/>
  <c r="F21" i="12"/>
  <c r="AK21" i="12"/>
  <c r="O21" i="12"/>
  <c r="V15" i="12"/>
  <c r="I15" i="12"/>
  <c r="O14" i="12"/>
  <c r="AB14" i="12"/>
  <c r="AB15" i="12"/>
  <c r="L14" i="12"/>
  <c r="W14" i="12"/>
  <c r="J14" i="12"/>
  <c r="AL14" i="12"/>
  <c r="AJ14" i="12"/>
  <c r="Y14" i="12"/>
  <c r="N15" i="12"/>
  <c r="AC14" i="12"/>
  <c r="V14" i="12"/>
  <c r="U14" i="12"/>
  <c r="E14" i="12"/>
  <c r="S14" i="12"/>
  <c r="AD14" i="12"/>
  <c r="H15" i="12"/>
  <c r="M14" i="12"/>
  <c r="K14" i="12"/>
  <c r="AA14" i="12"/>
  <c r="E15" i="12"/>
  <c r="I14" i="12"/>
  <c r="H14" i="12"/>
  <c r="Z15" i="12"/>
  <c r="AH14" i="12"/>
  <c r="X14" i="12"/>
  <c r="AE14" i="12"/>
  <c r="R14" i="12"/>
  <c r="Q22" i="12"/>
  <c r="P22" i="12"/>
  <c r="AM22" i="12"/>
  <c r="V22" i="12"/>
  <c r="U22" i="12"/>
  <c r="E22" i="12"/>
  <c r="P15" i="12"/>
  <c r="H22" i="12"/>
  <c r="O29" i="12"/>
  <c r="AI36" i="12"/>
  <c r="AD15" i="12"/>
  <c r="L15" i="12"/>
  <c r="T15" i="12"/>
  <c r="M36" i="12"/>
  <c r="T22" i="12"/>
  <c r="D22" i="12"/>
  <c r="AI22" i="12"/>
  <c r="AH15" i="12"/>
  <c r="AK29" i="12"/>
  <c r="Z36" i="12"/>
  <c r="X29" i="12"/>
  <c r="AD22" i="12"/>
  <c r="AC29" i="12"/>
  <c r="W22" i="12"/>
  <c r="D15" i="12"/>
  <c r="AE29" i="12"/>
  <c r="E36" i="12"/>
  <c r="AN22" i="12"/>
  <c r="AD36" i="12"/>
  <c r="I22" i="12"/>
  <c r="W29" i="12"/>
  <c r="Q29" i="12"/>
  <c r="AF36" i="12"/>
  <c r="P29" i="12"/>
  <c r="N22" i="12"/>
  <c r="AA36" i="12"/>
  <c r="I29" i="12"/>
  <c r="AG29" i="12"/>
  <c r="Y29" i="12"/>
  <c r="K22" i="12"/>
  <c r="M15" i="12"/>
  <c r="X22" i="12"/>
  <c r="AJ29" i="12"/>
  <c r="C29" i="12"/>
  <c r="AM15" i="12"/>
  <c r="AA15" i="12"/>
  <c r="AG15" i="12"/>
  <c r="T29" i="12"/>
  <c r="P36" i="12"/>
  <c r="S15" i="12"/>
  <c r="R15" i="12"/>
  <c r="AB29" i="12"/>
  <c r="H29" i="12"/>
  <c r="AM29" i="12"/>
  <c r="AJ15" i="12"/>
  <c r="R36" i="12"/>
  <c r="AN29" i="12"/>
  <c r="N29" i="12"/>
  <c r="AJ36" i="12"/>
  <c r="F36" i="12"/>
  <c r="H36" i="12"/>
  <c r="O15" i="12"/>
  <c r="Z22" i="12"/>
  <c r="Q36" i="12"/>
  <c r="AE36" i="12"/>
  <c r="AJ22" i="12"/>
  <c r="AA22" i="12"/>
  <c r="AA29" i="12"/>
  <c r="W15" i="12"/>
  <c r="Y36" i="12"/>
  <c r="J22" i="12"/>
  <c r="AL22" i="12"/>
  <c r="AK22" i="12"/>
  <c r="AB36" i="12"/>
  <c r="K29" i="12"/>
  <c r="AF22" i="12"/>
  <c r="G15" i="12"/>
  <c r="S22" i="12"/>
  <c r="AC15" i="12"/>
  <c r="R29" i="12"/>
  <c r="AM36" i="12"/>
  <c r="AB22" i="12"/>
  <c r="AL15" i="12"/>
  <c r="Y22" i="12"/>
  <c r="G29" i="12"/>
  <c r="AI718" i="2"/>
  <c r="AQ718" i="2"/>
  <c r="AJ718" i="2"/>
  <c r="AM718" i="2"/>
  <c r="AK718" i="2"/>
  <c r="AP718" i="2"/>
  <c r="AL718" i="2"/>
  <c r="AD801" i="2"/>
  <c r="AA801" i="2" s="1"/>
  <c r="AD795" i="2"/>
  <c r="AA795" i="2" s="1"/>
  <c r="AD785" i="2"/>
  <c r="AA785" i="2" s="1"/>
  <c r="AD799" i="2"/>
  <c r="AA799" i="2" s="1"/>
  <c r="AD800" i="2"/>
  <c r="AA800" i="2" s="1"/>
  <c r="AD798" i="2"/>
  <c r="AA798" i="2" s="1"/>
  <c r="AD797" i="2"/>
  <c r="AA797" i="2" s="1"/>
  <c r="AD792" i="2"/>
  <c r="AA792" i="2" s="1"/>
  <c r="AD793" i="2"/>
  <c r="AA793" i="2" s="1"/>
  <c r="AE771" i="2"/>
  <c r="Z771" i="2" s="1"/>
  <c r="AE781" i="2"/>
  <c r="Z781" i="2" s="1"/>
  <c r="AE778" i="2"/>
  <c r="Z778" i="2" s="1"/>
  <c r="AE763" i="2"/>
  <c r="Z763" i="2" s="1"/>
  <c r="AE772" i="2"/>
  <c r="Z772" i="2" s="1"/>
  <c r="AE774" i="2"/>
  <c r="Z774" i="2" s="1"/>
  <c r="AD789" i="2"/>
  <c r="AA789" i="2" s="1"/>
  <c r="AS48" i="23"/>
  <c r="AS47" i="23"/>
  <c r="AT46" i="23" s="1"/>
  <c r="V872" i="2"/>
  <c r="AD790" i="2"/>
  <c r="AA790" i="2" s="1"/>
  <c r="AK724" i="2"/>
  <c r="AJ724" i="2"/>
  <c r="AQ724" i="2"/>
  <c r="AI724" i="2"/>
  <c r="AP724" i="2"/>
  <c r="AO724" i="2"/>
  <c r="AN724" i="2"/>
  <c r="AL724" i="2"/>
  <c r="AM724" i="2"/>
  <c r="AC818" i="2"/>
  <c r="AB847" i="2"/>
  <c r="Q870" i="2"/>
  <c r="AD803" i="2"/>
  <c r="AA803" i="2" s="1"/>
  <c r="AE764" i="2"/>
  <c r="Z764" i="2" s="1"/>
  <c r="AB844" i="2"/>
  <c r="Q867" i="2"/>
  <c r="AC827" i="2"/>
  <c r="AD796" i="2"/>
  <c r="AA796" i="2" s="1"/>
  <c r="AO729" i="2"/>
  <c r="AN729" i="2"/>
  <c r="AM729" i="2"/>
  <c r="AL729" i="2"/>
  <c r="AK729" i="2"/>
  <c r="AJ729" i="2"/>
  <c r="AP729" i="2"/>
  <c r="AI729" i="2"/>
  <c r="AQ729" i="2"/>
  <c r="AB842" i="2"/>
  <c r="Q865" i="2"/>
  <c r="AC808" i="2"/>
  <c r="AE779" i="2"/>
  <c r="Z779" i="2" s="1"/>
  <c r="AO723" i="2"/>
  <c r="AN723" i="2"/>
  <c r="AM723" i="2"/>
  <c r="AL723" i="2"/>
  <c r="AK723" i="2"/>
  <c r="AJ723" i="2"/>
  <c r="AP723" i="2"/>
  <c r="AQ723" i="2"/>
  <c r="AI723" i="2"/>
  <c r="AC821" i="2"/>
  <c r="V855" i="2"/>
  <c r="AC819" i="2"/>
  <c r="AB846" i="2"/>
  <c r="Q869" i="2"/>
  <c r="AH757" i="2"/>
  <c r="AH755" i="2"/>
  <c r="AH753" i="2"/>
  <c r="AH751" i="2"/>
  <c r="AH749" i="2"/>
  <c r="AH747" i="2"/>
  <c r="AH745" i="2"/>
  <c r="AH743" i="2"/>
  <c r="AH741" i="2"/>
  <c r="AH739" i="2"/>
  <c r="AH752" i="2"/>
  <c r="AH750" i="2"/>
  <c r="AH748" i="2"/>
  <c r="AH746" i="2"/>
  <c r="AH744" i="2"/>
  <c r="AH758" i="2"/>
  <c r="AH742" i="2"/>
  <c r="AH754" i="2"/>
  <c r="AH756" i="2"/>
  <c r="AH740" i="2"/>
  <c r="AO735" i="2"/>
  <c r="AN735" i="2"/>
  <c r="AM735" i="2"/>
  <c r="AL735" i="2"/>
  <c r="AK735" i="2"/>
  <c r="AJ735" i="2"/>
  <c r="AP735" i="2"/>
  <c r="AQ735" i="2"/>
  <c r="AI735" i="2"/>
  <c r="AD787" i="2"/>
  <c r="AA787" i="2" s="1"/>
  <c r="AB832" i="2"/>
  <c r="Q855" i="2"/>
  <c r="V873" i="2"/>
  <c r="AC822" i="2"/>
  <c r="AD786" i="2"/>
  <c r="AA786" i="2" s="1"/>
  <c r="AC813" i="2"/>
  <c r="AC814" i="2"/>
  <c r="V871" i="2"/>
  <c r="AC809" i="2"/>
  <c r="V862" i="2"/>
  <c r="AK734" i="2"/>
  <c r="AJ734" i="2"/>
  <c r="AQ734" i="2"/>
  <c r="AI734" i="2"/>
  <c r="AP734" i="2"/>
  <c r="AO734" i="2"/>
  <c r="AN734" i="2"/>
  <c r="AL734" i="2"/>
  <c r="AM734" i="2"/>
  <c r="AS57" i="23"/>
  <c r="AS56" i="23"/>
  <c r="AT55" i="23" s="1"/>
  <c r="AK732" i="2"/>
  <c r="AJ732" i="2"/>
  <c r="AQ732" i="2"/>
  <c r="AI732" i="2"/>
  <c r="AP732" i="2"/>
  <c r="AO732" i="2"/>
  <c r="AN732" i="2"/>
  <c r="AL732" i="2"/>
  <c r="AM732" i="2"/>
  <c r="V856" i="2"/>
  <c r="V868" i="2"/>
  <c r="AC823" i="2"/>
  <c r="AE769" i="2"/>
  <c r="Z769" i="2" s="1"/>
  <c r="AE767" i="2"/>
  <c r="Z767" i="2" s="1"/>
  <c r="AD788" i="2"/>
  <c r="AA788" i="2" s="1"/>
  <c r="AB834" i="2"/>
  <c r="Q857" i="2"/>
  <c r="AS31" i="23"/>
  <c r="AS30" i="23"/>
  <c r="AT29" i="23" s="1"/>
  <c r="S871" i="2"/>
  <c r="V861" i="2"/>
  <c r="V865" i="2"/>
  <c r="AE770" i="2"/>
  <c r="Z770" i="2" s="1"/>
  <c r="AO733" i="2"/>
  <c r="AN733" i="2"/>
  <c r="AM733" i="2"/>
  <c r="AL733" i="2"/>
  <c r="AK733" i="2"/>
  <c r="AJ733" i="2"/>
  <c r="AP733" i="2"/>
  <c r="AQ733" i="2"/>
  <c r="AI733" i="2"/>
  <c r="AO731" i="2"/>
  <c r="AN731" i="2"/>
  <c r="AM731" i="2"/>
  <c r="AL731" i="2"/>
  <c r="AK731" i="2"/>
  <c r="AJ731" i="2"/>
  <c r="AP731" i="2"/>
  <c r="AQ731" i="2"/>
  <c r="AI731" i="2"/>
  <c r="AE780" i="2"/>
  <c r="Z780" i="2" s="1"/>
  <c r="V858" i="2"/>
  <c r="AC824" i="2"/>
  <c r="AK726" i="2"/>
  <c r="AJ726" i="2"/>
  <c r="AQ726" i="2"/>
  <c r="AI726" i="2"/>
  <c r="AP726" i="2"/>
  <c r="AO726" i="2"/>
  <c r="AN726" i="2"/>
  <c r="AL726" i="2"/>
  <c r="AM726" i="2"/>
  <c r="AD791" i="2"/>
  <c r="AA791" i="2" s="1"/>
  <c r="AD804" i="2"/>
  <c r="AA804" i="2" s="1"/>
  <c r="AO717" i="2"/>
  <c r="AN717" i="2"/>
  <c r="AM717" i="2"/>
  <c r="AK717" i="2"/>
  <c r="AJ717" i="2"/>
  <c r="AP717" i="2"/>
  <c r="AQ717" i="2"/>
  <c r="AL717" i="2"/>
  <c r="AI717" i="2"/>
  <c r="S857" i="2"/>
  <c r="AK720" i="2"/>
  <c r="AJ720" i="2"/>
  <c r="AQ720" i="2"/>
  <c r="AI720" i="2"/>
  <c r="AO720" i="2"/>
  <c r="AN720" i="2"/>
  <c r="AL720" i="2"/>
  <c r="AM720" i="2"/>
  <c r="AP720" i="2"/>
  <c r="AE773" i="2"/>
  <c r="Z773" i="2" s="1"/>
  <c r="AE775" i="2"/>
  <c r="Z775" i="2" s="1"/>
  <c r="AD802" i="2"/>
  <c r="AA802" i="2" s="1"/>
  <c r="AE777" i="2"/>
  <c r="Z777" i="2" s="1"/>
  <c r="AR38" i="23"/>
  <c r="AS37" i="23" s="1"/>
  <c r="AO725" i="2"/>
  <c r="AN725" i="2"/>
  <c r="AM725" i="2"/>
  <c r="AL725" i="2"/>
  <c r="AK725" i="2"/>
  <c r="AJ725" i="2"/>
  <c r="AP725" i="2"/>
  <c r="AQ725" i="2"/>
  <c r="AI725" i="2"/>
  <c r="AB835" i="2"/>
  <c r="Q858" i="2"/>
  <c r="V857" i="2"/>
  <c r="AK722" i="2"/>
  <c r="AJ722" i="2"/>
  <c r="AQ722" i="2"/>
  <c r="AI722" i="2"/>
  <c r="AP722" i="2"/>
  <c r="AO722" i="2"/>
  <c r="AN722" i="2"/>
  <c r="AL722" i="2"/>
  <c r="AM722" i="2"/>
  <c r="AB839" i="2"/>
  <c r="Q862" i="2"/>
  <c r="AC826" i="2"/>
  <c r="AO719" i="2"/>
  <c r="AN719" i="2"/>
  <c r="AM719" i="2"/>
  <c r="AK719" i="2"/>
  <c r="AJ719" i="2"/>
  <c r="AP719" i="2"/>
  <c r="AQ719" i="2"/>
  <c r="AL719" i="2"/>
  <c r="AI719" i="2"/>
  <c r="AB840" i="2"/>
  <c r="Q863" i="2"/>
  <c r="S868" i="2"/>
  <c r="V866" i="2"/>
  <c r="V869" i="2"/>
  <c r="AB843" i="2"/>
  <c r="Q866" i="2"/>
  <c r="AB838" i="2"/>
  <c r="Q861" i="2"/>
  <c r="AE762" i="2"/>
  <c r="Z762" i="2" s="1"/>
  <c r="AE765" i="2"/>
  <c r="Z765" i="2" s="1"/>
  <c r="AE766" i="2"/>
  <c r="Z766" i="2" s="1"/>
  <c r="AB845" i="2"/>
  <c r="Q868" i="2"/>
  <c r="AB836" i="2"/>
  <c r="Q859" i="2"/>
  <c r="AB837" i="2"/>
  <c r="Q860" i="2"/>
  <c r="AC811" i="2"/>
  <c r="S865" i="2"/>
  <c r="AK728" i="2"/>
  <c r="AJ728" i="2"/>
  <c r="AQ728" i="2"/>
  <c r="AI728" i="2"/>
  <c r="AP728" i="2"/>
  <c r="AO728" i="2"/>
  <c r="AN728" i="2"/>
  <c r="AL728" i="2"/>
  <c r="AM728" i="2"/>
  <c r="V854" i="2"/>
  <c r="V860" i="2"/>
  <c r="AC812" i="2"/>
  <c r="AO721" i="2"/>
  <c r="AN721" i="2"/>
  <c r="AM721" i="2"/>
  <c r="AL721" i="2"/>
  <c r="AK721" i="2"/>
  <c r="AJ721" i="2"/>
  <c r="AP721" i="2"/>
  <c r="AQ721" i="2"/>
  <c r="AI721" i="2"/>
  <c r="AD794" i="2"/>
  <c r="AA794" i="2" s="1"/>
  <c r="AB833" i="2"/>
  <c r="Q856" i="2"/>
  <c r="AC817" i="2"/>
  <c r="AE768" i="2"/>
  <c r="Z768" i="2" s="1"/>
  <c r="S858" i="2"/>
  <c r="AC820" i="2"/>
  <c r="AC815" i="2"/>
  <c r="V863" i="2"/>
  <c r="AB848" i="2"/>
  <c r="Q871" i="2"/>
  <c r="AB849" i="2"/>
  <c r="Q872" i="2"/>
  <c r="AC825" i="2"/>
  <c r="AO727" i="2"/>
  <c r="AN727" i="2"/>
  <c r="AM727" i="2"/>
  <c r="AL727" i="2"/>
  <c r="AK727" i="2"/>
  <c r="AJ727" i="2"/>
  <c r="AP727" i="2"/>
  <c r="AI727" i="2"/>
  <c r="AQ727" i="2"/>
  <c r="V859" i="2"/>
  <c r="AR65" i="23"/>
  <c r="AS64" i="23" s="1"/>
  <c r="AC816" i="2"/>
  <c r="AK716" i="2"/>
  <c r="AJ716" i="2"/>
  <c r="AQ716" i="2"/>
  <c r="AI716" i="2"/>
  <c r="AO716" i="2"/>
  <c r="AN716" i="2"/>
  <c r="AL716" i="2"/>
  <c r="AP716" i="2"/>
  <c r="AM716" i="2"/>
  <c r="AB841" i="2"/>
  <c r="Q864" i="2"/>
  <c r="AQ66" i="23"/>
  <c r="AC810" i="2"/>
  <c r="V864" i="2"/>
  <c r="S855" i="2"/>
  <c r="AB850" i="2"/>
  <c r="Q873" i="2"/>
  <c r="N46" i="20"/>
  <c r="L47" i="20"/>
  <c r="V867" i="2"/>
  <c r="AK730" i="2"/>
  <c r="AJ730" i="2"/>
  <c r="AQ730" i="2"/>
  <c r="AI730" i="2"/>
  <c r="AP730" i="2"/>
  <c r="AO730" i="2"/>
  <c r="AN730" i="2"/>
  <c r="AL730" i="2"/>
  <c r="AM730" i="2"/>
  <c r="V870" i="2"/>
  <c r="AB831" i="2"/>
  <c r="Q854" i="2"/>
  <c r="AE776" i="2"/>
  <c r="Z776" i="2" s="1"/>
  <c r="AI78" i="11"/>
  <c r="AI74" i="11"/>
  <c r="AM19" i="11"/>
  <c r="AQ40" i="23"/>
  <c r="AM59" i="11"/>
  <c r="AI86" i="11"/>
  <c r="AM55" i="11"/>
  <c r="AR58" i="23"/>
  <c r="AI71" i="11"/>
  <c r="AM63" i="11"/>
  <c r="AR50" i="23"/>
  <c r="AQ59" i="23"/>
  <c r="AR59" i="23"/>
  <c r="AQ32" i="23"/>
  <c r="AM4" i="11"/>
  <c r="AR32" i="23"/>
  <c r="AM13" i="11"/>
  <c r="AM12" i="11"/>
  <c r="AM27" i="11"/>
  <c r="AM50" i="11"/>
  <c r="AM16" i="11"/>
  <c r="AM60" i="11"/>
  <c r="AM25" i="11"/>
  <c r="AI69" i="11"/>
  <c r="AI68" i="11"/>
  <c r="AM61" i="11"/>
  <c r="AQ68" i="23"/>
  <c r="AM64" i="11"/>
  <c r="AR51" i="23"/>
  <c r="AQ70" i="23"/>
  <c r="AQ58" i="23"/>
  <c r="AI76" i="11"/>
  <c r="AM51" i="11"/>
  <c r="AQ33" i="23"/>
  <c r="AI83" i="11"/>
  <c r="AM41" i="11"/>
  <c r="AQ43" i="23"/>
  <c r="AR49" i="23"/>
  <c r="AR61" i="23"/>
  <c r="AM38" i="11"/>
  <c r="AQ34" i="23"/>
  <c r="AM17" i="11"/>
  <c r="AQ42" i="23"/>
  <c r="AI85" i="11"/>
  <c r="AM56" i="11"/>
  <c r="AQ52" i="23"/>
  <c r="AI70" i="11"/>
  <c r="AQ67" i="23"/>
  <c r="AQ51" i="23"/>
  <c r="AR60" i="23"/>
  <c r="AM49" i="11"/>
  <c r="AM8" i="11"/>
  <c r="AM57" i="11"/>
  <c r="AI79" i="11"/>
  <c r="AM58" i="11"/>
  <c r="AR52" i="23"/>
  <c r="AQ41" i="23"/>
  <c r="AQ69" i="23"/>
  <c r="AI81" i="11"/>
  <c r="AQ35" i="23"/>
  <c r="AQ61" i="23"/>
  <c r="AI87" i="11"/>
  <c r="AR34" i="23"/>
  <c r="AM28" i="11"/>
  <c r="AI73" i="11"/>
  <c r="AM15" i="11"/>
  <c r="AM11" i="11"/>
  <c r="AM21" i="11"/>
  <c r="AM6" i="11"/>
  <c r="AM18" i="11"/>
  <c r="AM20" i="11"/>
  <c r="AM35" i="11"/>
  <c r="AM14" i="11"/>
  <c r="AM47" i="11"/>
  <c r="AR33" i="23"/>
  <c r="AM52" i="11"/>
  <c r="AM65" i="11"/>
  <c r="AR35" i="23"/>
  <c r="AM9" i="11"/>
  <c r="AM62" i="11"/>
  <c r="AI84" i="11"/>
  <c r="AM54" i="11"/>
  <c r="AM46" i="11"/>
  <c r="AQ49" i="23"/>
  <c r="AQ50" i="23"/>
  <c r="AI80" i="11"/>
  <c r="AM2" i="11"/>
  <c r="AM48" i="11"/>
  <c r="AQ60" i="23"/>
  <c r="AM3" i="11"/>
  <c r="AI75" i="11"/>
  <c r="AI77" i="11"/>
  <c r="AM10" i="11"/>
  <c r="AM7" i="11"/>
  <c r="AM5" i="11"/>
  <c r="AI82" i="11"/>
  <c r="AM53" i="11"/>
  <c r="AI72" i="11"/>
  <c r="AD815" i="2" l="1"/>
  <c r="AA815" i="2" s="1"/>
  <c r="AD810" i="2"/>
  <c r="AA810" i="2" s="1"/>
  <c r="AD820" i="2"/>
  <c r="AD824" i="2"/>
  <c r="AA824" i="2" s="1"/>
  <c r="AD818" i="2"/>
  <c r="AA818" i="2" s="1"/>
  <c r="AD821" i="2"/>
  <c r="AA821" i="2" s="1"/>
  <c r="AD822" i="2"/>
  <c r="AA822" i="2" s="1"/>
  <c r="AD825" i="2"/>
  <c r="AA825" i="2" s="1"/>
  <c r="AD812" i="2"/>
  <c r="AA812" i="2" s="1"/>
  <c r="AD823" i="2"/>
  <c r="AA823" i="2" s="1"/>
  <c r="AD814" i="2"/>
  <c r="AA814" i="2" s="1"/>
  <c r="AD827" i="2"/>
  <c r="AA827" i="2" s="1"/>
  <c r="AD808" i="2"/>
  <c r="AA808" i="2" s="1"/>
  <c r="AH780" i="2"/>
  <c r="AH778" i="2"/>
  <c r="AH781" i="2"/>
  <c r="AH779" i="2"/>
  <c r="AH777" i="2"/>
  <c r="AH776" i="2"/>
  <c r="AH773" i="2"/>
  <c r="AH772" i="2"/>
  <c r="AH770" i="2"/>
  <c r="AH768" i="2"/>
  <c r="AH766" i="2"/>
  <c r="AH764" i="2"/>
  <c r="AH762" i="2"/>
  <c r="AH775" i="2"/>
  <c r="AH771" i="2"/>
  <c r="AH769" i="2"/>
  <c r="AH767" i="2"/>
  <c r="AH765" i="2"/>
  <c r="AH763" i="2"/>
  <c r="AH774" i="2"/>
  <c r="AE803" i="2"/>
  <c r="Z803" i="2" s="1"/>
  <c r="AE804" i="2"/>
  <c r="Z804" i="2" s="1"/>
  <c r="AE788" i="2"/>
  <c r="Z788" i="2" s="1"/>
  <c r="AE790" i="2"/>
  <c r="Z790" i="2" s="1"/>
  <c r="AC848" i="2"/>
  <c r="AE794" i="2"/>
  <c r="Z794" i="2" s="1"/>
  <c r="AB868" i="2"/>
  <c r="AE785" i="2"/>
  <c r="Z785" i="2" s="1"/>
  <c r="AB858" i="2"/>
  <c r="AE791" i="2"/>
  <c r="Z791" i="2" s="1"/>
  <c r="AB855" i="2"/>
  <c r="AN758" i="2"/>
  <c r="AM758" i="2"/>
  <c r="AL758" i="2"/>
  <c r="AK758" i="2"/>
  <c r="AJ758" i="2"/>
  <c r="AQ758" i="2"/>
  <c r="AI758" i="2"/>
  <c r="AO758" i="2"/>
  <c r="AP758" i="2"/>
  <c r="AJ743" i="2"/>
  <c r="AQ743" i="2"/>
  <c r="AI743" i="2"/>
  <c r="AP743" i="2"/>
  <c r="AO743" i="2"/>
  <c r="AN743" i="2"/>
  <c r="AM743" i="2"/>
  <c r="AK743" i="2"/>
  <c r="AL743" i="2"/>
  <c r="AB869" i="2"/>
  <c r="AE789" i="2"/>
  <c r="Z789" i="2" s="1"/>
  <c r="AE800" i="2"/>
  <c r="Z800" i="2" s="1"/>
  <c r="AJ745" i="2"/>
  <c r="AQ745" i="2"/>
  <c r="AI745" i="2"/>
  <c r="AP745" i="2"/>
  <c r="AO745" i="2"/>
  <c r="AN745" i="2"/>
  <c r="AM745" i="2"/>
  <c r="AK745" i="2"/>
  <c r="AL745" i="2"/>
  <c r="AS65" i="23"/>
  <c r="AT64" i="23" s="1"/>
  <c r="AC849" i="2"/>
  <c r="AD811" i="2"/>
  <c r="AA811" i="2" s="1"/>
  <c r="AC843" i="2"/>
  <c r="AC834" i="2"/>
  <c r="AD809" i="2"/>
  <c r="AA809" i="2" s="1"/>
  <c r="AE787" i="2"/>
  <c r="Z787" i="2" s="1"/>
  <c r="AN746" i="2"/>
  <c r="AM746" i="2"/>
  <c r="AL746" i="2"/>
  <c r="AK746" i="2"/>
  <c r="AJ746" i="2"/>
  <c r="AQ746" i="2"/>
  <c r="AI746" i="2"/>
  <c r="AO746" i="2"/>
  <c r="AP746" i="2"/>
  <c r="AJ747" i="2"/>
  <c r="AQ747" i="2"/>
  <c r="AI747" i="2"/>
  <c r="AP747" i="2"/>
  <c r="AO747" i="2"/>
  <c r="AN747" i="2"/>
  <c r="AM747" i="2"/>
  <c r="AK747" i="2"/>
  <c r="AL747" i="2"/>
  <c r="AB865" i="2"/>
  <c r="AC844" i="2"/>
  <c r="AC845" i="2"/>
  <c r="AB857" i="2"/>
  <c r="AN744" i="2"/>
  <c r="AM744" i="2"/>
  <c r="AL744" i="2"/>
  <c r="AK744" i="2"/>
  <c r="AJ744" i="2"/>
  <c r="AQ744" i="2"/>
  <c r="AI744" i="2"/>
  <c r="AO744" i="2"/>
  <c r="AP744" i="2"/>
  <c r="AD826" i="2"/>
  <c r="AA826" i="2" s="1"/>
  <c r="AS38" i="23"/>
  <c r="AT37" i="23" s="1"/>
  <c r="AE786" i="2"/>
  <c r="Z786" i="2" s="1"/>
  <c r="AN748" i="2"/>
  <c r="AM748" i="2"/>
  <c r="AL748" i="2"/>
  <c r="AK748" i="2"/>
  <c r="AJ748" i="2"/>
  <c r="AQ748" i="2"/>
  <c r="AI748" i="2"/>
  <c r="AO748" i="2"/>
  <c r="AP748" i="2"/>
  <c r="AJ749" i="2"/>
  <c r="AQ749" i="2"/>
  <c r="AI749" i="2"/>
  <c r="AP749" i="2"/>
  <c r="AO749" i="2"/>
  <c r="AN749" i="2"/>
  <c r="AM749" i="2"/>
  <c r="AK749" i="2"/>
  <c r="AL749" i="2"/>
  <c r="AD819" i="2"/>
  <c r="AA819" i="2" s="1"/>
  <c r="AC842" i="2"/>
  <c r="AE793" i="2"/>
  <c r="Z793" i="2" s="1"/>
  <c r="AE798" i="2"/>
  <c r="Z798" i="2" s="1"/>
  <c r="AB866" i="2"/>
  <c r="AE796" i="2"/>
  <c r="Z796" i="2" s="1"/>
  <c r="N47" i="20"/>
  <c r="L48" i="20"/>
  <c r="AR66" i="23"/>
  <c r="AB873" i="2"/>
  <c r="AB864" i="2"/>
  <c r="AD817" i="2"/>
  <c r="AA817" i="2" s="1"/>
  <c r="AB860" i="2"/>
  <c r="AB862" i="2"/>
  <c r="AR39" i="23"/>
  <c r="AT57" i="23"/>
  <c r="AT56" i="23"/>
  <c r="AU55" i="23" s="1"/>
  <c r="AN740" i="2"/>
  <c r="AM740" i="2"/>
  <c r="AL740" i="2"/>
  <c r="AK740" i="2"/>
  <c r="AJ740" i="2"/>
  <c r="AQ740" i="2"/>
  <c r="AI740" i="2"/>
  <c r="AO740" i="2"/>
  <c r="AP740" i="2"/>
  <c r="AN750" i="2"/>
  <c r="AM750" i="2"/>
  <c r="AL750" i="2"/>
  <c r="AK750" i="2"/>
  <c r="AJ750" i="2"/>
  <c r="AQ750" i="2"/>
  <c r="AI750" i="2"/>
  <c r="AO750" i="2"/>
  <c r="AP750" i="2"/>
  <c r="AJ751" i="2"/>
  <c r="AQ751" i="2"/>
  <c r="AI751" i="2"/>
  <c r="AP751" i="2"/>
  <c r="AO751" i="2"/>
  <c r="AN751" i="2"/>
  <c r="AM751" i="2"/>
  <c r="AK751" i="2"/>
  <c r="AL751" i="2"/>
  <c r="AD816" i="2"/>
  <c r="AA816" i="2" s="1"/>
  <c r="AB854" i="2"/>
  <c r="AC850" i="2"/>
  <c r="AC841" i="2"/>
  <c r="AA820" i="2"/>
  <c r="AC837" i="2"/>
  <c r="AC839" i="2"/>
  <c r="AN756" i="2"/>
  <c r="AM756" i="2"/>
  <c r="AL756" i="2"/>
  <c r="AK756" i="2"/>
  <c r="AJ756" i="2"/>
  <c r="AQ756" i="2"/>
  <c r="AI756" i="2"/>
  <c r="AO756" i="2"/>
  <c r="AP756" i="2"/>
  <c r="AN752" i="2"/>
  <c r="AM752" i="2"/>
  <c r="AL752" i="2"/>
  <c r="AK752" i="2"/>
  <c r="AJ752" i="2"/>
  <c r="AQ752" i="2"/>
  <c r="AI752" i="2"/>
  <c r="AO752" i="2"/>
  <c r="AP752" i="2"/>
  <c r="AJ753" i="2"/>
  <c r="AQ753" i="2"/>
  <c r="AI753" i="2"/>
  <c r="AP753" i="2"/>
  <c r="AO753" i="2"/>
  <c r="AN753" i="2"/>
  <c r="AM753" i="2"/>
  <c r="AK753" i="2"/>
  <c r="AL753" i="2"/>
  <c r="AB872" i="2"/>
  <c r="AD813" i="2"/>
  <c r="AA813" i="2" s="1"/>
  <c r="AC832" i="2"/>
  <c r="AC846" i="2"/>
  <c r="AE802" i="2"/>
  <c r="Z802" i="2" s="1"/>
  <c r="AB856" i="2"/>
  <c r="AB859" i="2"/>
  <c r="AB861" i="2"/>
  <c r="AB863" i="2"/>
  <c r="AE797" i="2"/>
  <c r="Z797" i="2" s="1"/>
  <c r="AN754" i="2"/>
  <c r="AM754" i="2"/>
  <c r="AL754" i="2"/>
  <c r="AK754" i="2"/>
  <c r="AJ754" i="2"/>
  <c r="AQ754" i="2"/>
  <c r="AI754" i="2"/>
  <c r="AO754" i="2"/>
  <c r="AP754" i="2"/>
  <c r="AJ739" i="2"/>
  <c r="AQ739" i="2"/>
  <c r="AI739" i="2"/>
  <c r="AP739" i="2"/>
  <c r="AO739" i="2"/>
  <c r="AN739" i="2"/>
  <c r="AM739" i="2"/>
  <c r="AK739" i="2"/>
  <c r="AL739" i="2"/>
  <c r="AJ755" i="2"/>
  <c r="AQ755" i="2"/>
  <c r="AI755" i="2"/>
  <c r="AP755" i="2"/>
  <c r="AO755" i="2"/>
  <c r="AN755" i="2"/>
  <c r="AM755" i="2"/>
  <c r="AK755" i="2"/>
  <c r="AL755" i="2"/>
  <c r="AB870" i="2"/>
  <c r="AT47" i="23"/>
  <c r="AU46" i="23" s="1"/>
  <c r="AT48" i="23"/>
  <c r="AE801" i="2"/>
  <c r="Z801" i="2" s="1"/>
  <c r="AC835" i="2"/>
  <c r="AB867" i="2"/>
  <c r="AC831" i="2"/>
  <c r="AB871" i="2"/>
  <c r="AC833" i="2"/>
  <c r="AC836" i="2"/>
  <c r="AC838" i="2"/>
  <c r="AC840" i="2"/>
  <c r="AT30" i="23"/>
  <c r="AU29" i="23" s="1"/>
  <c r="AT31" i="23"/>
  <c r="AN742" i="2"/>
  <c r="AM742" i="2"/>
  <c r="AL742" i="2"/>
  <c r="AK742" i="2"/>
  <c r="AJ742" i="2"/>
  <c r="AQ742" i="2"/>
  <c r="AI742" i="2"/>
  <c r="AO742" i="2"/>
  <c r="AP742" i="2"/>
  <c r="AJ741" i="2"/>
  <c r="AQ741" i="2"/>
  <c r="AI741" i="2"/>
  <c r="AP741" i="2"/>
  <c r="AO741" i="2"/>
  <c r="AN741" i="2"/>
  <c r="AM741" i="2"/>
  <c r="AK741" i="2"/>
  <c r="AL741" i="2"/>
  <c r="AJ757" i="2"/>
  <c r="AQ757" i="2"/>
  <c r="AI757" i="2"/>
  <c r="AP757" i="2"/>
  <c r="AO757" i="2"/>
  <c r="AN757" i="2"/>
  <c r="AM757" i="2"/>
  <c r="AK757" i="2"/>
  <c r="AL757" i="2"/>
  <c r="AC847" i="2"/>
  <c r="AE792" i="2"/>
  <c r="Z792" i="2" s="1"/>
  <c r="AE799" i="2"/>
  <c r="Z799" i="2" s="1"/>
  <c r="AE795" i="2"/>
  <c r="Z795" i="2" s="1"/>
  <c r="AJ79" i="11"/>
  <c r="AS51" i="23"/>
  <c r="AJ78" i="11"/>
  <c r="AS58" i="23"/>
  <c r="AS32" i="23"/>
  <c r="AJ77" i="11"/>
  <c r="AR67" i="23"/>
  <c r="AJ83" i="11"/>
  <c r="AS33" i="23"/>
  <c r="AR70" i="23"/>
  <c r="AJ85" i="11"/>
  <c r="AS60" i="23"/>
  <c r="AR40" i="23"/>
  <c r="AJ68" i="11"/>
  <c r="AJ70" i="11"/>
  <c r="AJ80" i="11"/>
  <c r="AS59" i="23"/>
  <c r="AR41" i="23"/>
  <c r="AJ73" i="11"/>
  <c r="AJ76" i="11"/>
  <c r="AR43" i="23"/>
  <c r="AR42" i="23"/>
  <c r="AJ74" i="11"/>
  <c r="AJ81" i="11"/>
  <c r="AS34" i="23"/>
  <c r="AS61" i="23"/>
  <c r="AJ71" i="11"/>
  <c r="AS52" i="23"/>
  <c r="AR69" i="23"/>
  <c r="AJ82" i="11"/>
  <c r="AS50" i="23"/>
  <c r="AJ84" i="11"/>
  <c r="AJ87" i="11"/>
  <c r="AJ72" i="11"/>
  <c r="AJ75" i="11"/>
  <c r="AS35" i="23"/>
  <c r="AJ86" i="11"/>
  <c r="AS49" i="23"/>
  <c r="AR68" i="23"/>
  <c r="AJ69" i="11"/>
  <c r="AD837" i="2" l="1"/>
  <c r="AA837" i="2" s="1"/>
  <c r="AD832" i="2"/>
  <c r="AA832" i="2" s="1"/>
  <c r="AD841" i="2"/>
  <c r="AA841" i="2" s="1"/>
  <c r="AD836" i="2"/>
  <c r="AA836" i="2" s="1"/>
  <c r="AD840" i="2"/>
  <c r="AA840" i="2" s="1"/>
  <c r="AD833" i="2"/>
  <c r="AA833" i="2" s="1"/>
  <c r="AD839" i="2"/>
  <c r="AA839" i="2" s="1"/>
  <c r="AD849" i="2"/>
  <c r="AA849" i="2" s="1"/>
  <c r="AE817" i="2"/>
  <c r="Z817" i="2" s="1"/>
  <c r="AE813" i="2"/>
  <c r="Z813" i="2" s="1"/>
  <c r="AE819" i="2"/>
  <c r="Z819" i="2" s="1"/>
  <c r="AE816" i="2"/>
  <c r="Z816" i="2" s="1"/>
  <c r="AE811" i="2"/>
  <c r="Z811" i="2" s="1"/>
  <c r="AE821" i="2"/>
  <c r="Z821" i="2" s="1"/>
  <c r="AE809" i="2"/>
  <c r="Z809" i="2" s="1"/>
  <c r="AE825" i="2"/>
  <c r="Z825" i="2" s="1"/>
  <c r="AE823" i="2"/>
  <c r="Z823" i="2" s="1"/>
  <c r="AE814" i="2"/>
  <c r="Z814" i="2" s="1"/>
  <c r="AD838" i="2"/>
  <c r="AA838" i="2" s="1"/>
  <c r="AD831" i="2"/>
  <c r="AA831" i="2" s="1"/>
  <c r="AU30" i="23"/>
  <c r="AV29" i="23" s="1"/>
  <c r="AU31" i="23"/>
  <c r="AC870" i="2"/>
  <c r="AC859" i="2"/>
  <c r="AE815" i="2"/>
  <c r="Z815" i="2" s="1"/>
  <c r="AC866" i="2"/>
  <c r="AC857" i="2"/>
  <c r="AE824" i="2"/>
  <c r="Z824" i="2" s="1"/>
  <c r="AC869" i="2"/>
  <c r="AD848" i="2"/>
  <c r="AA848" i="2" s="1"/>
  <c r="AQ774" i="2"/>
  <c r="AI774" i="2"/>
  <c r="AM774" i="2"/>
  <c r="AP774" i="2"/>
  <c r="AO774" i="2"/>
  <c r="AN774" i="2"/>
  <c r="AL774" i="2"/>
  <c r="AK774" i="2"/>
  <c r="AJ774" i="2"/>
  <c r="AQ764" i="2"/>
  <c r="AI764" i="2"/>
  <c r="AP764" i="2"/>
  <c r="AO764" i="2"/>
  <c r="AN764" i="2"/>
  <c r="AM764" i="2"/>
  <c r="AL764" i="2"/>
  <c r="AJ764" i="2"/>
  <c r="AK764" i="2"/>
  <c r="AM779" i="2"/>
  <c r="AL779" i="2"/>
  <c r="AK779" i="2"/>
  <c r="AQ779" i="2"/>
  <c r="AI779" i="2"/>
  <c r="AP779" i="2"/>
  <c r="AN779" i="2"/>
  <c r="AO779" i="2"/>
  <c r="AJ779" i="2"/>
  <c r="AM781" i="2"/>
  <c r="AL781" i="2"/>
  <c r="AK781" i="2"/>
  <c r="AQ781" i="2"/>
  <c r="AI781" i="2"/>
  <c r="AP781" i="2"/>
  <c r="AN781" i="2"/>
  <c r="AO781" i="2"/>
  <c r="AJ781" i="2"/>
  <c r="AD847" i="2"/>
  <c r="AA847" i="2" s="1"/>
  <c r="AU56" i="23"/>
  <c r="AV55" i="23" s="1"/>
  <c r="AC873" i="2"/>
  <c r="AD845" i="2"/>
  <c r="AA845" i="2" s="1"/>
  <c r="AD843" i="2"/>
  <c r="AA843" i="2" s="1"/>
  <c r="AS66" i="23"/>
  <c r="AC858" i="2"/>
  <c r="AM765" i="2"/>
  <c r="AL765" i="2"/>
  <c r="AK765" i="2"/>
  <c r="AJ765" i="2"/>
  <c r="AQ765" i="2"/>
  <c r="AI765" i="2"/>
  <c r="AP765" i="2"/>
  <c r="AN765" i="2"/>
  <c r="AO765" i="2"/>
  <c r="AQ768" i="2"/>
  <c r="AI768" i="2"/>
  <c r="AP768" i="2"/>
  <c r="AO768" i="2"/>
  <c r="AN768" i="2"/>
  <c r="AM768" i="2"/>
  <c r="AL768" i="2"/>
  <c r="AJ768" i="2"/>
  <c r="AK768" i="2"/>
  <c r="AQ778" i="2"/>
  <c r="AI778" i="2"/>
  <c r="AP778" i="2"/>
  <c r="AO778" i="2"/>
  <c r="AM778" i="2"/>
  <c r="AL778" i="2"/>
  <c r="AJ778" i="2"/>
  <c r="AN778" i="2"/>
  <c r="AK778" i="2"/>
  <c r="AD850" i="2"/>
  <c r="AA850" i="2" s="1"/>
  <c r="AC864" i="2"/>
  <c r="AM763" i="2"/>
  <c r="AL763" i="2"/>
  <c r="AK763" i="2"/>
  <c r="AJ763" i="2"/>
  <c r="AQ763" i="2"/>
  <c r="AI763" i="2"/>
  <c r="AP763" i="2"/>
  <c r="AN763" i="2"/>
  <c r="AO763" i="2"/>
  <c r="AQ766" i="2"/>
  <c r="AI766" i="2"/>
  <c r="AP766" i="2"/>
  <c r="AO766" i="2"/>
  <c r="AN766" i="2"/>
  <c r="AM766" i="2"/>
  <c r="AL766" i="2"/>
  <c r="AJ766" i="2"/>
  <c r="AK766" i="2"/>
  <c r="AD835" i="2"/>
  <c r="AA835" i="2" s="1"/>
  <c r="AC872" i="2"/>
  <c r="AD842" i="2"/>
  <c r="AA842" i="2" s="1"/>
  <c r="AC855" i="2"/>
  <c r="AH803" i="2"/>
  <c r="AH801" i="2"/>
  <c r="AH799" i="2"/>
  <c r="AH797" i="2"/>
  <c r="AH795" i="2"/>
  <c r="AH793" i="2"/>
  <c r="AH791" i="2"/>
  <c r="AH789" i="2"/>
  <c r="AH787" i="2"/>
  <c r="AH785" i="2"/>
  <c r="AH804" i="2"/>
  <c r="AH802" i="2"/>
  <c r="AH800" i="2"/>
  <c r="AH798" i="2"/>
  <c r="AH796" i="2"/>
  <c r="AH794" i="2"/>
  <c r="AH792" i="2"/>
  <c r="AH790" i="2"/>
  <c r="AH788" i="2"/>
  <c r="AH786" i="2"/>
  <c r="AE810" i="2"/>
  <c r="Z810" i="2" s="1"/>
  <c r="AM767" i="2"/>
  <c r="AL767" i="2"/>
  <c r="AK767" i="2"/>
  <c r="AJ767" i="2"/>
  <c r="AQ767" i="2"/>
  <c r="AI767" i="2"/>
  <c r="AP767" i="2"/>
  <c r="AN767" i="2"/>
  <c r="AO767" i="2"/>
  <c r="AQ770" i="2"/>
  <c r="AI770" i="2"/>
  <c r="AP770" i="2"/>
  <c r="AO770" i="2"/>
  <c r="AN770" i="2"/>
  <c r="AM770" i="2"/>
  <c r="AL770" i="2"/>
  <c r="AJ770" i="2"/>
  <c r="AK770" i="2"/>
  <c r="AQ780" i="2"/>
  <c r="AI780" i="2"/>
  <c r="AP780" i="2"/>
  <c r="AO780" i="2"/>
  <c r="AM780" i="2"/>
  <c r="AL780" i="2"/>
  <c r="AJ780" i="2"/>
  <c r="AN780" i="2"/>
  <c r="AK780" i="2"/>
  <c r="AD846" i="2"/>
  <c r="AA846" i="2" s="1"/>
  <c r="AC854" i="2"/>
  <c r="L49" i="20"/>
  <c r="N48" i="20"/>
  <c r="AT39" i="23"/>
  <c r="AT38" i="23"/>
  <c r="AU37" i="23" s="1"/>
  <c r="AD844" i="2"/>
  <c r="AA844" i="2" s="1"/>
  <c r="AM769" i="2"/>
  <c r="AL769" i="2"/>
  <c r="AK769" i="2"/>
  <c r="AJ769" i="2"/>
  <c r="AQ769" i="2"/>
  <c r="AI769" i="2"/>
  <c r="AP769" i="2"/>
  <c r="AN769" i="2"/>
  <c r="AO769" i="2"/>
  <c r="AQ772" i="2"/>
  <c r="AI772" i="2"/>
  <c r="AP772" i="2"/>
  <c r="AO772" i="2"/>
  <c r="AN772" i="2"/>
  <c r="AM772" i="2"/>
  <c r="AL772" i="2"/>
  <c r="AJ772" i="2"/>
  <c r="AK772" i="2"/>
  <c r="AE827" i="2"/>
  <c r="Z827" i="2" s="1"/>
  <c r="AC867" i="2"/>
  <c r="AE822" i="2"/>
  <c r="Z822" i="2" s="1"/>
  <c r="AC871" i="2"/>
  <c r="AE820" i="2"/>
  <c r="Z820" i="2" s="1"/>
  <c r="AC862" i="2"/>
  <c r="AS39" i="23"/>
  <c r="AE812" i="2"/>
  <c r="Z812" i="2" s="1"/>
  <c r="AC868" i="2"/>
  <c r="AM771" i="2"/>
  <c r="AL771" i="2"/>
  <c r="AK771" i="2"/>
  <c r="AJ771" i="2"/>
  <c r="AQ771" i="2"/>
  <c r="AI771" i="2"/>
  <c r="AP771" i="2"/>
  <c r="AN771" i="2"/>
  <c r="AO771" i="2"/>
  <c r="AM773" i="2"/>
  <c r="AQ773" i="2"/>
  <c r="AI773" i="2"/>
  <c r="AJ773" i="2"/>
  <c r="AP773" i="2"/>
  <c r="AO773" i="2"/>
  <c r="AN773" i="2"/>
  <c r="AK773" i="2"/>
  <c r="AL773" i="2"/>
  <c r="AC856" i="2"/>
  <c r="AC863" i="2"/>
  <c r="AC860" i="2"/>
  <c r="AE826" i="2"/>
  <c r="Z826" i="2" s="1"/>
  <c r="AD834" i="2"/>
  <c r="AA834" i="2" s="1"/>
  <c r="AM775" i="2"/>
  <c r="AQ775" i="2"/>
  <c r="AI775" i="2"/>
  <c r="AL775" i="2"/>
  <c r="AK775" i="2"/>
  <c r="AJ775" i="2"/>
  <c r="AP775" i="2"/>
  <c r="AN775" i="2"/>
  <c r="AO775" i="2"/>
  <c r="AQ776" i="2"/>
  <c r="AI776" i="2"/>
  <c r="AM776" i="2"/>
  <c r="AP776" i="2"/>
  <c r="AO776" i="2"/>
  <c r="AN776" i="2"/>
  <c r="AL776" i="2"/>
  <c r="AJ776" i="2"/>
  <c r="AK776" i="2"/>
  <c r="AT65" i="23"/>
  <c r="AU64" i="23" s="1"/>
  <c r="AT66" i="23"/>
  <c r="AU47" i="23"/>
  <c r="AV46" i="23" s="1"/>
  <c r="AC861" i="2"/>
  <c r="AC865" i="2"/>
  <c r="AE818" i="2"/>
  <c r="Z818" i="2" s="1"/>
  <c r="AE808" i="2"/>
  <c r="Z808" i="2" s="1"/>
  <c r="AQ762" i="2"/>
  <c r="AI762" i="2"/>
  <c r="AP762" i="2"/>
  <c r="AO762" i="2"/>
  <c r="AN762" i="2"/>
  <c r="AM762" i="2"/>
  <c r="AL762" i="2"/>
  <c r="AJ762" i="2"/>
  <c r="AK762" i="2"/>
  <c r="AM777" i="2"/>
  <c r="AL777" i="2"/>
  <c r="AQ777" i="2"/>
  <c r="AI777" i="2"/>
  <c r="AP777" i="2"/>
  <c r="AN777" i="2"/>
  <c r="AJ777" i="2"/>
  <c r="AK777" i="2"/>
  <c r="AO777" i="2"/>
  <c r="AK73" i="11"/>
  <c r="AK85" i="11"/>
  <c r="AT34" i="23"/>
  <c r="AT42" i="23"/>
  <c r="AS40" i="23"/>
  <c r="AK87" i="11"/>
  <c r="AT50" i="23"/>
  <c r="AT59" i="23"/>
  <c r="AS69" i="23"/>
  <c r="AT32" i="23"/>
  <c r="AS67" i="23"/>
  <c r="AK82" i="11"/>
  <c r="AK79" i="11"/>
  <c r="AT49" i="23"/>
  <c r="AK72" i="11"/>
  <c r="AS43" i="23"/>
  <c r="AT60" i="23"/>
  <c r="AK77" i="11"/>
  <c r="AT51" i="23"/>
  <c r="AK75" i="11"/>
  <c r="AT43" i="23"/>
  <c r="AT40" i="23"/>
  <c r="AK78" i="11"/>
  <c r="AK81" i="11"/>
  <c r="AK70" i="11"/>
  <c r="AS41" i="23"/>
  <c r="AK71" i="11"/>
  <c r="AS68" i="23"/>
  <c r="AT69" i="23"/>
  <c r="AK84" i="11"/>
  <c r="AT70" i="23"/>
  <c r="AK69" i="11"/>
  <c r="AT52" i="23"/>
  <c r="AT41" i="23"/>
  <c r="AK74" i="11"/>
  <c r="AK83" i="11"/>
  <c r="AT67" i="23"/>
  <c r="AS70" i="23"/>
  <c r="AT61" i="23"/>
  <c r="AT35" i="23"/>
  <c r="AK76" i="11"/>
  <c r="AS42" i="23"/>
  <c r="AK80" i="11"/>
  <c r="AT33" i="23"/>
  <c r="AT58" i="23"/>
  <c r="AK68" i="11"/>
  <c r="AT68" i="23"/>
  <c r="AK86" i="11"/>
  <c r="AD858" i="2" l="1"/>
  <c r="AD861" i="2"/>
  <c r="AD857" i="2"/>
  <c r="AA857" i="2" s="1"/>
  <c r="AD863" i="2"/>
  <c r="AA863" i="2" s="1"/>
  <c r="AD859" i="2"/>
  <c r="AA859" i="2" s="1"/>
  <c r="AD870" i="2"/>
  <c r="AA870" i="2" s="1"/>
  <c r="AE846" i="2"/>
  <c r="Z846" i="2" s="1"/>
  <c r="AE850" i="2"/>
  <c r="Z850" i="2" s="1"/>
  <c r="AE844" i="2"/>
  <c r="Z844" i="2" s="1"/>
  <c r="AE842" i="2"/>
  <c r="Z842" i="2" s="1"/>
  <c r="AE843" i="2"/>
  <c r="Z843" i="2" s="1"/>
  <c r="AE838" i="2"/>
  <c r="Z838" i="2" s="1"/>
  <c r="AE834" i="2"/>
  <c r="Z834" i="2" s="1"/>
  <c r="AE845" i="2"/>
  <c r="Z845" i="2" s="1"/>
  <c r="AE848" i="2"/>
  <c r="Z848" i="2" s="1"/>
  <c r="AE847" i="2"/>
  <c r="Z847" i="2" s="1"/>
  <c r="AE836" i="2"/>
  <c r="Z836" i="2" s="1"/>
  <c r="AD856" i="2"/>
  <c r="AA856" i="2" s="1"/>
  <c r="AD871" i="2"/>
  <c r="AA871" i="2" s="1"/>
  <c r="AD854" i="2"/>
  <c r="AA854" i="2" s="1"/>
  <c r="AL788" i="2"/>
  <c r="AK788" i="2"/>
  <c r="AJ788" i="2"/>
  <c r="AP788" i="2"/>
  <c r="AO788" i="2"/>
  <c r="AM788" i="2"/>
  <c r="AN788" i="2"/>
  <c r="AI788" i="2"/>
  <c r="AQ788" i="2"/>
  <c r="AL804" i="2"/>
  <c r="AK804" i="2"/>
  <c r="AJ804" i="2"/>
  <c r="AP804" i="2"/>
  <c r="AO804" i="2"/>
  <c r="AM804" i="2"/>
  <c r="AN804" i="2"/>
  <c r="AI804" i="2"/>
  <c r="AQ804" i="2"/>
  <c r="AP799" i="2"/>
  <c r="AO799" i="2"/>
  <c r="AN799" i="2"/>
  <c r="AL799" i="2"/>
  <c r="AK799" i="2"/>
  <c r="AQ799" i="2"/>
  <c r="AI799" i="2"/>
  <c r="AM799" i="2"/>
  <c r="AJ799" i="2"/>
  <c r="AD864" i="2"/>
  <c r="AA864" i="2" s="1"/>
  <c r="AD869" i="2"/>
  <c r="AA869" i="2" s="1"/>
  <c r="AP785" i="2"/>
  <c r="AO785" i="2"/>
  <c r="AN785" i="2"/>
  <c r="AL785" i="2"/>
  <c r="AK785" i="2"/>
  <c r="AQ785" i="2"/>
  <c r="AI785" i="2"/>
  <c r="AM785" i="2"/>
  <c r="AJ785" i="2"/>
  <c r="AD866" i="2"/>
  <c r="AA866" i="2" s="1"/>
  <c r="AL790" i="2"/>
  <c r="AK790" i="2"/>
  <c r="AJ790" i="2"/>
  <c r="AP790" i="2"/>
  <c r="AO790" i="2"/>
  <c r="AM790" i="2"/>
  <c r="AQ790" i="2"/>
  <c r="AI790" i="2"/>
  <c r="AN790" i="2"/>
  <c r="AP801" i="2"/>
  <c r="AO801" i="2"/>
  <c r="AN801" i="2"/>
  <c r="AL801" i="2"/>
  <c r="AK801" i="2"/>
  <c r="AQ801" i="2"/>
  <c r="AI801" i="2"/>
  <c r="AM801" i="2"/>
  <c r="AJ801" i="2"/>
  <c r="AE849" i="2"/>
  <c r="Z849" i="2" s="1"/>
  <c r="AU66" i="23"/>
  <c r="AU65" i="23"/>
  <c r="AV64" i="23" s="1"/>
  <c r="AD860" i="2"/>
  <c r="AA860" i="2" s="1"/>
  <c r="AU38" i="23"/>
  <c r="AV37" i="23" s="1"/>
  <c r="AL792" i="2"/>
  <c r="AK792" i="2"/>
  <c r="AJ792" i="2"/>
  <c r="AP792" i="2"/>
  <c r="AO792" i="2"/>
  <c r="AM792" i="2"/>
  <c r="AQ792" i="2"/>
  <c r="AN792" i="2"/>
  <c r="AI792" i="2"/>
  <c r="AP787" i="2"/>
  <c r="AO787" i="2"/>
  <c r="AN787" i="2"/>
  <c r="AL787" i="2"/>
  <c r="AK787" i="2"/>
  <c r="AQ787" i="2"/>
  <c r="AI787" i="2"/>
  <c r="AM787" i="2"/>
  <c r="AJ787" i="2"/>
  <c r="AP803" i="2"/>
  <c r="AO803" i="2"/>
  <c r="AN803" i="2"/>
  <c r="AL803" i="2"/>
  <c r="AK803" i="2"/>
  <c r="AQ803" i="2"/>
  <c r="AI803" i="2"/>
  <c r="AM803" i="2"/>
  <c r="AJ803" i="2"/>
  <c r="AE833" i="2"/>
  <c r="Z833" i="2" s="1"/>
  <c r="AE840" i="2"/>
  <c r="Z840" i="2" s="1"/>
  <c r="AD865" i="2"/>
  <c r="AA865" i="2" s="1"/>
  <c r="AD862" i="2"/>
  <c r="AA862" i="2" s="1"/>
  <c r="AL794" i="2"/>
  <c r="AK794" i="2"/>
  <c r="AJ794" i="2"/>
  <c r="AP794" i="2"/>
  <c r="AO794" i="2"/>
  <c r="AM794" i="2"/>
  <c r="AQ794" i="2"/>
  <c r="AN794" i="2"/>
  <c r="AI794" i="2"/>
  <c r="AP789" i="2"/>
  <c r="AO789" i="2"/>
  <c r="AN789" i="2"/>
  <c r="AL789" i="2"/>
  <c r="AK789" i="2"/>
  <c r="AQ789" i="2"/>
  <c r="AI789" i="2"/>
  <c r="AJ789" i="2"/>
  <c r="AM789" i="2"/>
  <c r="AE835" i="2"/>
  <c r="Z835" i="2" s="1"/>
  <c r="AE831" i="2"/>
  <c r="Z831" i="2" s="1"/>
  <c r="AD872" i="2"/>
  <c r="AA872" i="2" s="1"/>
  <c r="AA861" i="2"/>
  <c r="AL796" i="2"/>
  <c r="AK796" i="2"/>
  <c r="AJ796" i="2"/>
  <c r="AP796" i="2"/>
  <c r="AO796" i="2"/>
  <c r="AM796" i="2"/>
  <c r="AN796" i="2"/>
  <c r="AI796" i="2"/>
  <c r="AQ796" i="2"/>
  <c r="AP791" i="2"/>
  <c r="AO791" i="2"/>
  <c r="AN791" i="2"/>
  <c r="AL791" i="2"/>
  <c r="AK791" i="2"/>
  <c r="AQ791" i="2"/>
  <c r="AI791" i="2"/>
  <c r="AM791" i="2"/>
  <c r="AJ791" i="2"/>
  <c r="AE841" i="2"/>
  <c r="Z841" i="2" s="1"/>
  <c r="AE832" i="2"/>
  <c r="Z832" i="2" s="1"/>
  <c r="AV47" i="23"/>
  <c r="AW46" i="23" s="1"/>
  <c r="AV48" i="23"/>
  <c r="AH827" i="2"/>
  <c r="AH825" i="2"/>
  <c r="AH823" i="2"/>
  <c r="AH821" i="2"/>
  <c r="AH819" i="2"/>
  <c r="AH817" i="2"/>
  <c r="AH815" i="2"/>
  <c r="AH813" i="2"/>
  <c r="AH811" i="2"/>
  <c r="AH809" i="2"/>
  <c r="AH826" i="2"/>
  <c r="AH824" i="2"/>
  <c r="AH822" i="2"/>
  <c r="AH820" i="2"/>
  <c r="AH818" i="2"/>
  <c r="AH816" i="2"/>
  <c r="AH814" i="2"/>
  <c r="AH812" i="2"/>
  <c r="AH810" i="2"/>
  <c r="AH808" i="2"/>
  <c r="AD868" i="2"/>
  <c r="AA868" i="2" s="1"/>
  <c r="AD867" i="2"/>
  <c r="AA867" i="2" s="1"/>
  <c r="N49" i="20"/>
  <c r="L50" i="20"/>
  <c r="AL798" i="2"/>
  <c r="AK798" i="2"/>
  <c r="AJ798" i="2"/>
  <c r="AP798" i="2"/>
  <c r="AO798" i="2"/>
  <c r="AM798" i="2"/>
  <c r="AQ798" i="2"/>
  <c r="AI798" i="2"/>
  <c r="AN798" i="2"/>
  <c r="AP793" i="2"/>
  <c r="AO793" i="2"/>
  <c r="AN793" i="2"/>
  <c r="AL793" i="2"/>
  <c r="AK793" i="2"/>
  <c r="AQ793" i="2"/>
  <c r="AI793" i="2"/>
  <c r="AM793" i="2"/>
  <c r="AJ793" i="2"/>
  <c r="AD855" i="2"/>
  <c r="AA855" i="2" s="1"/>
  <c r="AA858" i="2"/>
  <c r="AD873" i="2"/>
  <c r="AA873" i="2" s="1"/>
  <c r="AV30" i="23"/>
  <c r="AW29" i="23" s="1"/>
  <c r="AV31" i="23"/>
  <c r="AL800" i="2"/>
  <c r="AK800" i="2"/>
  <c r="AJ800" i="2"/>
  <c r="AP800" i="2"/>
  <c r="AO800" i="2"/>
  <c r="AM800" i="2"/>
  <c r="AQ800" i="2"/>
  <c r="AN800" i="2"/>
  <c r="AI800" i="2"/>
  <c r="AP795" i="2"/>
  <c r="AO795" i="2"/>
  <c r="AN795" i="2"/>
  <c r="AL795" i="2"/>
  <c r="AK795" i="2"/>
  <c r="AQ795" i="2"/>
  <c r="AI795" i="2"/>
  <c r="AM795" i="2"/>
  <c r="AJ795" i="2"/>
  <c r="AV57" i="23"/>
  <c r="AV56" i="23"/>
  <c r="AW55" i="23" s="1"/>
  <c r="AE837" i="2"/>
  <c r="Z837" i="2" s="1"/>
  <c r="AU48" i="23"/>
  <c r="AL786" i="2"/>
  <c r="AK786" i="2"/>
  <c r="AJ786" i="2"/>
  <c r="AP786" i="2"/>
  <c r="AO786" i="2"/>
  <c r="AM786" i="2"/>
  <c r="AQ786" i="2"/>
  <c r="AN786" i="2"/>
  <c r="AI786" i="2"/>
  <c r="AL802" i="2"/>
  <c r="AK802" i="2"/>
  <c r="AJ802" i="2"/>
  <c r="AP802" i="2"/>
  <c r="AO802" i="2"/>
  <c r="AM802" i="2"/>
  <c r="AQ802" i="2"/>
  <c r="AN802" i="2"/>
  <c r="AI802" i="2"/>
  <c r="AP797" i="2"/>
  <c r="AO797" i="2"/>
  <c r="AN797" i="2"/>
  <c r="AL797" i="2"/>
  <c r="AK797" i="2"/>
  <c r="AQ797" i="2"/>
  <c r="AI797" i="2"/>
  <c r="AJ797" i="2"/>
  <c r="AM797" i="2"/>
  <c r="AU57" i="23"/>
  <c r="AE839" i="2"/>
  <c r="Z839" i="2" s="1"/>
  <c r="AL84" i="11"/>
  <c r="AU52" i="23"/>
  <c r="AL74" i="11"/>
  <c r="AU49" i="23"/>
  <c r="AL80" i="11"/>
  <c r="AU59" i="23"/>
  <c r="AL85" i="11"/>
  <c r="AU68" i="23"/>
  <c r="AL79" i="11"/>
  <c r="AU61" i="23"/>
  <c r="AL78" i="11"/>
  <c r="AU51" i="23"/>
  <c r="AL82" i="11"/>
  <c r="AL73" i="11"/>
  <c r="AL77" i="11"/>
  <c r="AU50" i="23"/>
  <c r="AU70" i="23"/>
  <c r="AL71" i="11"/>
  <c r="AU32" i="23"/>
  <c r="AL81" i="11"/>
  <c r="AL70" i="11"/>
  <c r="AL72" i="11"/>
  <c r="AL75" i="11"/>
  <c r="AL68" i="11"/>
  <c r="AU67" i="23"/>
  <c r="AU34" i="23"/>
  <c r="AU58" i="23"/>
  <c r="AL83" i="11"/>
  <c r="AL69" i="11"/>
  <c r="AL76" i="11"/>
  <c r="AL86" i="11"/>
  <c r="AU33" i="23"/>
  <c r="AL87" i="11"/>
  <c r="AU60" i="23"/>
  <c r="AU35" i="23"/>
  <c r="AU69" i="23"/>
  <c r="AE856" i="2" l="1"/>
  <c r="Z856" i="2" s="1"/>
  <c r="AE864" i="2"/>
  <c r="Z864" i="2" s="1"/>
  <c r="AE872" i="2"/>
  <c r="Z872" i="2" s="1"/>
  <c r="AE866" i="2"/>
  <c r="Z866" i="2" s="1"/>
  <c r="AE873" i="2"/>
  <c r="Z873" i="2" s="1"/>
  <c r="AE868" i="2"/>
  <c r="Z868" i="2" s="1"/>
  <c r="AO822" i="2"/>
  <c r="AN822" i="2"/>
  <c r="AM822" i="2"/>
  <c r="AL822" i="2"/>
  <c r="AK822" i="2"/>
  <c r="AJ822" i="2"/>
  <c r="AP822" i="2"/>
  <c r="AQ822" i="2"/>
  <c r="AI822" i="2"/>
  <c r="AK819" i="2"/>
  <c r="AJ819" i="2"/>
  <c r="AQ819" i="2"/>
  <c r="AI819" i="2"/>
  <c r="AP819" i="2"/>
  <c r="AO819" i="2"/>
  <c r="AN819" i="2"/>
  <c r="AL819" i="2"/>
  <c r="AM819" i="2"/>
  <c r="AE861" i="2"/>
  <c r="Z861" i="2" s="1"/>
  <c r="AW56" i="23"/>
  <c r="AX55" i="23" s="1"/>
  <c r="AW57" i="23"/>
  <c r="AE858" i="2"/>
  <c r="Z858" i="2" s="1"/>
  <c r="AO808" i="2"/>
  <c r="AN808" i="2"/>
  <c r="AM808" i="2"/>
  <c r="AL808" i="2"/>
  <c r="AK808" i="2"/>
  <c r="AJ808" i="2"/>
  <c r="AP808" i="2"/>
  <c r="AQ808" i="2"/>
  <c r="AI808" i="2"/>
  <c r="AO824" i="2"/>
  <c r="AN824" i="2"/>
  <c r="AM824" i="2"/>
  <c r="AL824" i="2"/>
  <c r="AK824" i="2"/>
  <c r="AJ824" i="2"/>
  <c r="AP824" i="2"/>
  <c r="AQ824" i="2"/>
  <c r="AI824" i="2"/>
  <c r="AK821" i="2"/>
  <c r="AJ821" i="2"/>
  <c r="AQ821" i="2"/>
  <c r="AI821" i="2"/>
  <c r="AP821" i="2"/>
  <c r="AO821" i="2"/>
  <c r="AN821" i="2"/>
  <c r="AL821" i="2"/>
  <c r="AM821" i="2"/>
  <c r="AE862" i="2"/>
  <c r="Z862" i="2" s="1"/>
  <c r="AU39" i="23"/>
  <c r="AE855" i="2"/>
  <c r="Z855" i="2" s="1"/>
  <c r="AO810" i="2"/>
  <c r="AN810" i="2"/>
  <c r="AM810" i="2"/>
  <c r="AL810" i="2"/>
  <c r="AK810" i="2"/>
  <c r="AJ810" i="2"/>
  <c r="AP810" i="2"/>
  <c r="AQ810" i="2"/>
  <c r="AI810" i="2"/>
  <c r="AO826" i="2"/>
  <c r="AN826" i="2"/>
  <c r="AM826" i="2"/>
  <c r="AL826" i="2"/>
  <c r="AK826" i="2"/>
  <c r="AJ826" i="2"/>
  <c r="AP826" i="2"/>
  <c r="AQ826" i="2"/>
  <c r="AI826" i="2"/>
  <c r="AK823" i="2"/>
  <c r="AJ823" i="2"/>
  <c r="AQ823" i="2"/>
  <c r="AI823" i="2"/>
  <c r="AP823" i="2"/>
  <c r="AO823" i="2"/>
  <c r="AN823" i="2"/>
  <c r="AL823" i="2"/>
  <c r="AM823" i="2"/>
  <c r="AE860" i="2"/>
  <c r="Z860" i="2" s="1"/>
  <c r="AE865" i="2"/>
  <c r="Z865" i="2" s="1"/>
  <c r="AV38" i="23"/>
  <c r="AW37" i="23" s="1"/>
  <c r="AE854" i="2"/>
  <c r="Z854" i="2" s="1"/>
  <c r="AO812" i="2"/>
  <c r="AN812" i="2"/>
  <c r="AM812" i="2"/>
  <c r="AL812" i="2"/>
  <c r="AK812" i="2"/>
  <c r="AJ812" i="2"/>
  <c r="AP812" i="2"/>
  <c r="AQ812" i="2"/>
  <c r="AI812" i="2"/>
  <c r="AK809" i="2"/>
  <c r="AJ809" i="2"/>
  <c r="AQ809" i="2"/>
  <c r="AI809" i="2"/>
  <c r="AP809" i="2"/>
  <c r="AO809" i="2"/>
  <c r="AN809" i="2"/>
  <c r="AL809" i="2"/>
  <c r="AM809" i="2"/>
  <c r="AK825" i="2"/>
  <c r="AJ825" i="2"/>
  <c r="AQ825" i="2"/>
  <c r="AI825" i="2"/>
  <c r="AP825" i="2"/>
  <c r="AO825" i="2"/>
  <c r="AN825" i="2"/>
  <c r="AL825" i="2"/>
  <c r="AM825" i="2"/>
  <c r="AH840" i="2"/>
  <c r="AH846" i="2"/>
  <c r="AH841" i="2"/>
  <c r="AH834" i="2"/>
  <c r="AH847" i="2"/>
  <c r="AH831" i="2"/>
  <c r="AH842" i="2"/>
  <c r="AH837" i="2"/>
  <c r="AH836" i="2"/>
  <c r="AH848" i="2"/>
  <c r="AH843" i="2"/>
  <c r="AH833" i="2"/>
  <c r="AH849" i="2"/>
  <c r="AH838" i="2"/>
  <c r="AH850" i="2"/>
  <c r="AH845" i="2"/>
  <c r="AH832" i="2"/>
  <c r="AH844" i="2"/>
  <c r="AH835" i="2"/>
  <c r="AH839" i="2"/>
  <c r="AE871" i="2"/>
  <c r="Z871" i="2" s="1"/>
  <c r="AE863" i="2"/>
  <c r="Z863" i="2" s="1"/>
  <c r="AO814" i="2"/>
  <c r="AN814" i="2"/>
  <c r="AM814" i="2"/>
  <c r="AL814" i="2"/>
  <c r="AK814" i="2"/>
  <c r="AJ814" i="2"/>
  <c r="AP814" i="2"/>
  <c r="AQ814" i="2"/>
  <c r="AI814" i="2"/>
  <c r="AK811" i="2"/>
  <c r="AJ811" i="2"/>
  <c r="AQ811" i="2"/>
  <c r="AI811" i="2"/>
  <c r="AP811" i="2"/>
  <c r="AO811" i="2"/>
  <c r="AN811" i="2"/>
  <c r="AL811" i="2"/>
  <c r="AM811" i="2"/>
  <c r="AK827" i="2"/>
  <c r="AJ827" i="2"/>
  <c r="AQ827" i="2"/>
  <c r="AI827" i="2"/>
  <c r="AP827" i="2"/>
  <c r="AO827" i="2"/>
  <c r="AN827" i="2"/>
  <c r="AL827" i="2"/>
  <c r="AM827" i="2"/>
  <c r="AV65" i="23"/>
  <c r="AW64" i="23" s="1"/>
  <c r="AE870" i="2"/>
  <c r="Z870" i="2" s="1"/>
  <c r="AE857" i="2"/>
  <c r="Z857" i="2" s="1"/>
  <c r="N50" i="20"/>
  <c r="L51" i="20"/>
  <c r="AO816" i="2"/>
  <c r="AN816" i="2"/>
  <c r="AM816" i="2"/>
  <c r="AL816" i="2"/>
  <c r="AK816" i="2"/>
  <c r="AJ816" i="2"/>
  <c r="AP816" i="2"/>
  <c r="AQ816" i="2"/>
  <c r="AI816" i="2"/>
  <c r="AK813" i="2"/>
  <c r="AJ813" i="2"/>
  <c r="AQ813" i="2"/>
  <c r="AI813" i="2"/>
  <c r="AP813" i="2"/>
  <c r="AO813" i="2"/>
  <c r="AN813" i="2"/>
  <c r="AL813" i="2"/>
  <c r="AM813" i="2"/>
  <c r="AE869" i="2"/>
  <c r="Z869" i="2" s="1"/>
  <c r="AW30" i="23"/>
  <c r="AX29" i="23" s="1"/>
  <c r="AO818" i="2"/>
  <c r="AN818" i="2"/>
  <c r="AM818" i="2"/>
  <c r="AL818" i="2"/>
  <c r="AK818" i="2"/>
  <c r="AJ818" i="2"/>
  <c r="AP818" i="2"/>
  <c r="AI818" i="2"/>
  <c r="AQ818" i="2"/>
  <c r="AK815" i="2"/>
  <c r="AJ815" i="2"/>
  <c r="AQ815" i="2"/>
  <c r="AI815" i="2"/>
  <c r="AP815" i="2"/>
  <c r="AO815" i="2"/>
  <c r="AN815" i="2"/>
  <c r="AL815" i="2"/>
  <c r="AM815" i="2"/>
  <c r="AW47" i="23"/>
  <c r="AX46" i="23" s="1"/>
  <c r="AE859" i="2"/>
  <c r="Z859" i="2" s="1"/>
  <c r="AE867" i="2"/>
  <c r="Z867" i="2" s="1"/>
  <c r="AO820" i="2"/>
  <c r="AN820" i="2"/>
  <c r="AM820" i="2"/>
  <c r="AL820" i="2"/>
  <c r="AK820" i="2"/>
  <c r="AJ820" i="2"/>
  <c r="AP820" i="2"/>
  <c r="AI820" i="2"/>
  <c r="AQ820" i="2"/>
  <c r="AK817" i="2"/>
  <c r="AJ817" i="2"/>
  <c r="AQ817" i="2"/>
  <c r="AI817" i="2"/>
  <c r="AP817" i="2"/>
  <c r="AO817" i="2"/>
  <c r="AN817" i="2"/>
  <c r="AL817" i="2"/>
  <c r="AM817" i="2"/>
  <c r="AM78" i="11"/>
  <c r="AU43" i="23"/>
  <c r="AM73" i="11"/>
  <c r="AM68" i="11"/>
  <c r="AM85" i="11"/>
  <c r="AU41" i="23"/>
  <c r="AV49" i="23"/>
  <c r="AM69" i="11"/>
  <c r="AM75" i="11"/>
  <c r="AV32" i="23"/>
  <c r="AM86" i="11"/>
  <c r="AV50" i="23"/>
  <c r="AV33" i="23"/>
  <c r="AM72" i="11"/>
  <c r="AV61" i="23"/>
  <c r="AM82" i="11"/>
  <c r="AV60" i="23"/>
  <c r="AM77" i="11"/>
  <c r="AM74" i="11"/>
  <c r="AV35" i="23"/>
  <c r="AV52" i="23"/>
  <c r="AM76" i="11"/>
  <c r="AM80" i="11"/>
  <c r="AM79" i="11"/>
  <c r="AU40" i="23"/>
  <c r="AV51" i="23"/>
  <c r="AV59" i="23"/>
  <c r="AM83" i="11"/>
  <c r="AM87" i="11"/>
  <c r="AM84" i="11"/>
  <c r="AV58" i="23"/>
  <c r="AM81" i="11"/>
  <c r="AV34" i="23"/>
  <c r="AM71" i="11"/>
  <c r="AM70" i="11"/>
  <c r="AU42" i="23"/>
  <c r="AK838" i="2" l="1"/>
  <c r="AO838" i="2"/>
  <c r="AM838" i="2"/>
  <c r="AP838" i="2"/>
  <c r="AN838" i="2"/>
  <c r="AL838" i="2"/>
  <c r="AJ838" i="2"/>
  <c r="AI838" i="2"/>
  <c r="AQ838" i="2"/>
  <c r="AO831" i="2"/>
  <c r="AK831" i="2"/>
  <c r="AJ831" i="2"/>
  <c r="AI831" i="2"/>
  <c r="AQ831" i="2"/>
  <c r="AP831" i="2"/>
  <c r="AN831" i="2"/>
  <c r="AL831" i="2"/>
  <c r="AM831" i="2"/>
  <c r="AW31" i="23"/>
  <c r="AV66" i="23"/>
  <c r="AO849" i="2"/>
  <c r="AK849" i="2"/>
  <c r="AQ849" i="2"/>
  <c r="AI849" i="2"/>
  <c r="AP849" i="2"/>
  <c r="AN849" i="2"/>
  <c r="AM849" i="2"/>
  <c r="AL849" i="2"/>
  <c r="AJ849" i="2"/>
  <c r="AO847" i="2"/>
  <c r="AK847" i="2"/>
  <c r="AQ847" i="2"/>
  <c r="AI847" i="2"/>
  <c r="AL847" i="2"/>
  <c r="AJ847" i="2"/>
  <c r="AP847" i="2"/>
  <c r="AM847" i="2"/>
  <c r="AN847" i="2"/>
  <c r="AX30" i="23"/>
  <c r="AY29" i="23" s="1"/>
  <c r="AX31" i="23"/>
  <c r="AW65" i="23"/>
  <c r="AX64" i="23" s="1"/>
  <c r="AW66" i="23"/>
  <c r="AO839" i="2"/>
  <c r="AK839" i="2"/>
  <c r="AQ839" i="2"/>
  <c r="AI839" i="2"/>
  <c r="AP839" i="2"/>
  <c r="AN839" i="2"/>
  <c r="AM839" i="2"/>
  <c r="AL839" i="2"/>
  <c r="AJ839" i="2"/>
  <c r="AO833" i="2"/>
  <c r="AK833" i="2"/>
  <c r="AM833" i="2"/>
  <c r="AL833" i="2"/>
  <c r="AJ833" i="2"/>
  <c r="AI833" i="2"/>
  <c r="AQ833" i="2"/>
  <c r="AN833" i="2"/>
  <c r="AP833" i="2"/>
  <c r="AK834" i="2"/>
  <c r="AO834" i="2"/>
  <c r="AI834" i="2"/>
  <c r="AQ834" i="2"/>
  <c r="AP834" i="2"/>
  <c r="AN834" i="2"/>
  <c r="AM834" i="2"/>
  <c r="AJ834" i="2"/>
  <c r="AL834" i="2"/>
  <c r="AH873" i="2"/>
  <c r="AH871" i="2"/>
  <c r="AH869" i="2"/>
  <c r="AH867" i="2"/>
  <c r="AH865" i="2"/>
  <c r="AH863" i="2"/>
  <c r="AH861" i="2"/>
  <c r="AH859" i="2"/>
  <c r="AH857" i="2"/>
  <c r="AH855" i="2"/>
  <c r="AH872" i="2"/>
  <c r="AH870" i="2"/>
  <c r="AH868" i="2"/>
  <c r="AH866" i="2"/>
  <c r="AH864" i="2"/>
  <c r="AH862" i="2"/>
  <c r="AH860" i="2"/>
  <c r="AH858" i="2"/>
  <c r="AH856" i="2"/>
  <c r="AH854" i="2"/>
  <c r="AO835" i="2"/>
  <c r="AK835" i="2"/>
  <c r="AP835" i="2"/>
  <c r="AN835" i="2"/>
  <c r="AM835" i="2"/>
  <c r="AL835" i="2"/>
  <c r="AJ835" i="2"/>
  <c r="AI835" i="2"/>
  <c r="AQ835" i="2"/>
  <c r="AO843" i="2"/>
  <c r="AK843" i="2"/>
  <c r="AQ843" i="2"/>
  <c r="AI843" i="2"/>
  <c r="AN843" i="2"/>
  <c r="AM843" i="2"/>
  <c r="AL843" i="2"/>
  <c r="AJ843" i="2"/>
  <c r="AP843" i="2"/>
  <c r="AO841" i="2"/>
  <c r="AK841" i="2"/>
  <c r="AQ841" i="2"/>
  <c r="AI841" i="2"/>
  <c r="AJ841" i="2"/>
  <c r="AP841" i="2"/>
  <c r="AN841" i="2"/>
  <c r="AL841" i="2"/>
  <c r="AM841" i="2"/>
  <c r="AV39" i="23"/>
  <c r="AK844" i="2"/>
  <c r="AO844" i="2"/>
  <c r="AM844" i="2"/>
  <c r="AQ844" i="2"/>
  <c r="AP844" i="2"/>
  <c r="AN844" i="2"/>
  <c r="AL844" i="2"/>
  <c r="AJ844" i="2"/>
  <c r="AI844" i="2"/>
  <c r="AK848" i="2"/>
  <c r="AO848" i="2"/>
  <c r="AM848" i="2"/>
  <c r="AN848" i="2"/>
  <c r="AL848" i="2"/>
  <c r="AJ848" i="2"/>
  <c r="AI848" i="2"/>
  <c r="AP848" i="2"/>
  <c r="AQ848" i="2"/>
  <c r="AK846" i="2"/>
  <c r="AO846" i="2"/>
  <c r="AM846" i="2"/>
  <c r="AI846" i="2"/>
  <c r="AQ846" i="2"/>
  <c r="AP846" i="2"/>
  <c r="AN846" i="2"/>
  <c r="AJ846" i="2"/>
  <c r="AL846" i="2"/>
  <c r="AW38" i="23"/>
  <c r="AX37" i="23" s="1"/>
  <c r="AW39" i="23"/>
  <c r="AW48" i="23"/>
  <c r="AK832" i="2"/>
  <c r="AO832" i="2"/>
  <c r="AQ832" i="2"/>
  <c r="AP832" i="2"/>
  <c r="AN832" i="2"/>
  <c r="AM832" i="2"/>
  <c r="AL832" i="2"/>
  <c r="AJ832" i="2"/>
  <c r="AI832" i="2"/>
  <c r="AK836" i="2"/>
  <c r="AO836" i="2"/>
  <c r="AL836" i="2"/>
  <c r="AJ836" i="2"/>
  <c r="AI836" i="2"/>
  <c r="AQ836" i="2"/>
  <c r="AP836" i="2"/>
  <c r="AM836" i="2"/>
  <c r="AN836" i="2"/>
  <c r="AK840" i="2"/>
  <c r="AO840" i="2"/>
  <c r="AM840" i="2"/>
  <c r="AQ840" i="2"/>
  <c r="AP840" i="2"/>
  <c r="AN840" i="2"/>
  <c r="AL840" i="2"/>
  <c r="AI840" i="2"/>
  <c r="AJ840" i="2"/>
  <c r="AX47" i="23"/>
  <c r="AY46" i="23" s="1"/>
  <c r="AX48" i="23"/>
  <c r="AO845" i="2"/>
  <c r="AK845" i="2"/>
  <c r="AQ845" i="2"/>
  <c r="AI845" i="2"/>
  <c r="AP845" i="2"/>
  <c r="AN845" i="2"/>
  <c r="AM845" i="2"/>
  <c r="AL845" i="2"/>
  <c r="AJ845" i="2"/>
  <c r="AO837" i="2"/>
  <c r="AK837" i="2"/>
  <c r="AQ837" i="2"/>
  <c r="AI837" i="2"/>
  <c r="AM837" i="2"/>
  <c r="AL837" i="2"/>
  <c r="AJ837" i="2"/>
  <c r="AN837" i="2"/>
  <c r="AP837" i="2"/>
  <c r="N51" i="20"/>
  <c r="L52" i="20"/>
  <c r="AK850" i="2"/>
  <c r="AO850" i="2"/>
  <c r="AM850" i="2"/>
  <c r="AQ850" i="2"/>
  <c r="AP850" i="2"/>
  <c r="AN850" i="2"/>
  <c r="AL850" i="2"/>
  <c r="AJ850" i="2"/>
  <c r="AI850" i="2"/>
  <c r="AK842" i="2"/>
  <c r="AO842" i="2"/>
  <c r="AM842" i="2"/>
  <c r="AL842" i="2"/>
  <c r="AJ842" i="2"/>
  <c r="AI842" i="2"/>
  <c r="AQ842" i="2"/>
  <c r="AN842" i="2"/>
  <c r="AP842" i="2"/>
  <c r="AX56" i="23"/>
  <c r="AY55" i="23" s="1"/>
  <c r="AX57" i="23"/>
  <c r="AV41" i="23"/>
  <c r="AV40" i="23"/>
  <c r="AV69" i="23"/>
  <c r="AV68" i="23"/>
  <c r="AV70" i="23"/>
  <c r="AV42" i="23"/>
  <c r="AV43" i="23"/>
  <c r="AV67" i="23"/>
  <c r="T12" i="7" l="1"/>
  <c r="C12" i="7"/>
  <c r="C7" i="10"/>
  <c r="AN856" i="2"/>
  <c r="I7" i="10" s="1"/>
  <c r="I1597" i="20" s="1"/>
  <c r="AL856" i="2"/>
  <c r="G7" i="10" s="1"/>
  <c r="G1597" i="20" s="1"/>
  <c r="AJ856" i="2"/>
  <c r="E7" i="10" s="1"/>
  <c r="E1597" i="20" s="1"/>
  <c r="AP856" i="2"/>
  <c r="K7" i="10" s="1"/>
  <c r="K1597" i="20" s="1"/>
  <c r="AQ856" i="2"/>
  <c r="AO856" i="2"/>
  <c r="J7" i="10" s="1"/>
  <c r="J1597" i="20" s="1"/>
  <c r="AM856" i="2"/>
  <c r="H7" i="10" s="1"/>
  <c r="H1597" i="20" s="1"/>
  <c r="AK856" i="2"/>
  <c r="F7" i="10" s="1"/>
  <c r="F1597" i="20" s="1"/>
  <c r="AI856" i="2"/>
  <c r="D7" i="10" s="1"/>
  <c r="D1597" i="20" s="1"/>
  <c r="T18" i="7"/>
  <c r="C18" i="7"/>
  <c r="C23" i="10"/>
  <c r="AN872" i="2"/>
  <c r="I23" i="10" s="1"/>
  <c r="I1613" i="20" s="1"/>
  <c r="AL872" i="2"/>
  <c r="G23" i="10" s="1"/>
  <c r="G1613" i="20" s="1"/>
  <c r="AJ872" i="2"/>
  <c r="E23" i="10" s="1"/>
  <c r="E1613" i="20" s="1"/>
  <c r="AQ872" i="2"/>
  <c r="AI872" i="2"/>
  <c r="D23" i="10" s="1"/>
  <c r="D1613" i="20" s="1"/>
  <c r="AP872" i="2"/>
  <c r="K23" i="10" s="1"/>
  <c r="K1613" i="20" s="1"/>
  <c r="AK872" i="2"/>
  <c r="F23" i="10" s="1"/>
  <c r="F1613" i="20" s="1"/>
  <c r="AM872" i="2"/>
  <c r="H23" i="10" s="1"/>
  <c r="H1613" i="20" s="1"/>
  <c r="AO872" i="2"/>
  <c r="J23" i="10" s="1"/>
  <c r="J1613" i="20" s="1"/>
  <c r="C20" i="10"/>
  <c r="AJ869" i="2"/>
  <c r="E20" i="10" s="1"/>
  <c r="E1610" i="20" s="1"/>
  <c r="AP869" i="2"/>
  <c r="K20" i="10" s="1"/>
  <c r="K1610" i="20" s="1"/>
  <c r="AN869" i="2"/>
  <c r="I20" i="10" s="1"/>
  <c r="I1610" i="20" s="1"/>
  <c r="AM869" i="2"/>
  <c r="H20" i="10" s="1"/>
  <c r="H1610" i="20" s="1"/>
  <c r="AL869" i="2"/>
  <c r="G20" i="10" s="1"/>
  <c r="G1610" i="20" s="1"/>
  <c r="AK869" i="2"/>
  <c r="F20" i="10" s="1"/>
  <c r="F1610" i="20" s="1"/>
  <c r="AI869" i="2"/>
  <c r="D20" i="10" s="1"/>
  <c r="D1610" i="20" s="1"/>
  <c r="AO869" i="2"/>
  <c r="J20" i="10" s="1"/>
  <c r="J1610" i="20" s="1"/>
  <c r="AQ869" i="2"/>
  <c r="AY56" i="23"/>
  <c r="AZ55" i="23" s="1"/>
  <c r="AY47" i="23"/>
  <c r="AZ46" i="23" s="1"/>
  <c r="T14" i="7"/>
  <c r="C14" i="7"/>
  <c r="C9" i="10"/>
  <c r="AN858" i="2"/>
  <c r="I9" i="10" s="1"/>
  <c r="I1599" i="20" s="1"/>
  <c r="AL858" i="2"/>
  <c r="G9" i="10" s="1"/>
  <c r="G1599" i="20" s="1"/>
  <c r="AJ858" i="2"/>
  <c r="E9" i="10" s="1"/>
  <c r="E1599" i="20" s="1"/>
  <c r="AP858" i="2"/>
  <c r="K9" i="10" s="1"/>
  <c r="K1599" i="20" s="1"/>
  <c r="AI858" i="2"/>
  <c r="D9" i="10" s="1"/>
  <c r="D1599" i="20" s="1"/>
  <c r="AQ858" i="2"/>
  <c r="AO858" i="2"/>
  <c r="J9" i="10" s="1"/>
  <c r="J1599" i="20" s="1"/>
  <c r="AK858" i="2"/>
  <c r="F9" i="10" s="1"/>
  <c r="F1599" i="20" s="1"/>
  <c r="AM858" i="2"/>
  <c r="H9" i="10" s="1"/>
  <c r="H1599" i="20" s="1"/>
  <c r="C11" i="7"/>
  <c r="T11" i="7"/>
  <c r="C6" i="10"/>
  <c r="AJ855" i="2"/>
  <c r="E6" i="10" s="1"/>
  <c r="E1596" i="20" s="1"/>
  <c r="AP855" i="2"/>
  <c r="K6" i="10" s="1"/>
  <c r="K1596" i="20" s="1"/>
  <c r="AN855" i="2"/>
  <c r="I6" i="10" s="1"/>
  <c r="I1596" i="20" s="1"/>
  <c r="AL855" i="2"/>
  <c r="G6" i="10" s="1"/>
  <c r="G1596" i="20" s="1"/>
  <c r="AQ855" i="2"/>
  <c r="AO855" i="2"/>
  <c r="J6" i="10" s="1"/>
  <c r="J1596" i="20" s="1"/>
  <c r="AM855" i="2"/>
  <c r="H6" i="10" s="1"/>
  <c r="H1596" i="20" s="1"/>
  <c r="AK855" i="2"/>
  <c r="F6" i="10" s="1"/>
  <c r="F1596" i="20" s="1"/>
  <c r="AI855" i="2"/>
  <c r="D6" i="10" s="1"/>
  <c r="D1596" i="20" s="1"/>
  <c r="T17" i="7"/>
  <c r="C17" i="7"/>
  <c r="C22" i="10"/>
  <c r="AJ871" i="2"/>
  <c r="E22" i="10" s="1"/>
  <c r="E1612" i="20" s="1"/>
  <c r="AP871" i="2"/>
  <c r="K22" i="10" s="1"/>
  <c r="K1612" i="20" s="1"/>
  <c r="AN871" i="2"/>
  <c r="I22" i="10" s="1"/>
  <c r="I1612" i="20" s="1"/>
  <c r="AM871" i="2"/>
  <c r="H22" i="10" s="1"/>
  <c r="H1612" i="20" s="1"/>
  <c r="AL871" i="2"/>
  <c r="G22" i="10" s="1"/>
  <c r="G1612" i="20" s="1"/>
  <c r="AQ871" i="2"/>
  <c r="AO871" i="2"/>
  <c r="J22" i="10" s="1"/>
  <c r="J1612" i="20" s="1"/>
  <c r="AK871" i="2"/>
  <c r="F22" i="10" s="1"/>
  <c r="F1612" i="20" s="1"/>
  <c r="AI871" i="2"/>
  <c r="D22" i="10" s="1"/>
  <c r="D1612" i="20" s="1"/>
  <c r="AY30" i="23"/>
  <c r="AZ29" i="23" s="1"/>
  <c r="C11" i="10"/>
  <c r="AN860" i="2"/>
  <c r="I11" i="10" s="1"/>
  <c r="I1601" i="20" s="1"/>
  <c r="AL860" i="2"/>
  <c r="G11" i="10" s="1"/>
  <c r="G1601" i="20" s="1"/>
  <c r="AJ860" i="2"/>
  <c r="E11" i="10" s="1"/>
  <c r="E1601" i="20" s="1"/>
  <c r="AP860" i="2"/>
  <c r="K11" i="10" s="1"/>
  <c r="K1601" i="20" s="1"/>
  <c r="AQ860" i="2"/>
  <c r="AO860" i="2"/>
  <c r="J11" i="10" s="1"/>
  <c r="J1601" i="20" s="1"/>
  <c r="AM860" i="2"/>
  <c r="H11" i="10" s="1"/>
  <c r="H1601" i="20" s="1"/>
  <c r="AK860" i="2"/>
  <c r="F11" i="10" s="1"/>
  <c r="F1601" i="20" s="1"/>
  <c r="AI860" i="2"/>
  <c r="D11" i="10" s="1"/>
  <c r="D1601" i="20" s="1"/>
  <c r="T13" i="7"/>
  <c r="C13" i="7"/>
  <c r="C8" i="10"/>
  <c r="AJ857" i="2"/>
  <c r="E8" i="10" s="1"/>
  <c r="E1598" i="20" s="1"/>
  <c r="AP857" i="2"/>
  <c r="K8" i="10" s="1"/>
  <c r="K1598" i="20" s="1"/>
  <c r="AN857" i="2"/>
  <c r="I8" i="10" s="1"/>
  <c r="I1598" i="20" s="1"/>
  <c r="AL857" i="2"/>
  <c r="G8" i="10" s="1"/>
  <c r="G1598" i="20" s="1"/>
  <c r="AM857" i="2"/>
  <c r="H8" i="10" s="1"/>
  <c r="H1598" i="20" s="1"/>
  <c r="AK857" i="2"/>
  <c r="F8" i="10" s="1"/>
  <c r="F1598" i="20" s="1"/>
  <c r="AI857" i="2"/>
  <c r="D8" i="10" s="1"/>
  <c r="D1598" i="20" s="1"/>
  <c r="AO857" i="2"/>
  <c r="J8" i="10" s="1"/>
  <c r="J1598" i="20" s="1"/>
  <c r="AQ857" i="2"/>
  <c r="T19" i="7"/>
  <c r="C19" i="7"/>
  <c r="C24" i="10"/>
  <c r="AJ873" i="2"/>
  <c r="E24" i="10" s="1"/>
  <c r="E1614" i="20" s="1"/>
  <c r="AP873" i="2"/>
  <c r="K24" i="10" s="1"/>
  <c r="K1614" i="20" s="1"/>
  <c r="AN873" i="2"/>
  <c r="I24" i="10" s="1"/>
  <c r="I1614" i="20" s="1"/>
  <c r="AM873" i="2"/>
  <c r="H24" i="10" s="1"/>
  <c r="H1614" i="20" s="1"/>
  <c r="AL873" i="2"/>
  <c r="G24" i="10" s="1"/>
  <c r="G1614" i="20" s="1"/>
  <c r="AQ873" i="2"/>
  <c r="AO873" i="2"/>
  <c r="J24" i="10" s="1"/>
  <c r="J1614" i="20" s="1"/>
  <c r="AK873" i="2"/>
  <c r="F24" i="10" s="1"/>
  <c r="F1614" i="20" s="1"/>
  <c r="AI873" i="2"/>
  <c r="D24" i="10" s="1"/>
  <c r="D1614" i="20" s="1"/>
  <c r="C13" i="10"/>
  <c r="AN862" i="2"/>
  <c r="I13" i="10" s="1"/>
  <c r="I1603" i="20" s="1"/>
  <c r="AL862" i="2"/>
  <c r="G13" i="10" s="1"/>
  <c r="G1603" i="20" s="1"/>
  <c r="AJ862" i="2"/>
  <c r="E13" i="10" s="1"/>
  <c r="E1603" i="20" s="1"/>
  <c r="AQ862" i="2"/>
  <c r="AP862" i="2"/>
  <c r="K13" i="10" s="1"/>
  <c r="K1603" i="20" s="1"/>
  <c r="AI862" i="2"/>
  <c r="D13" i="10" s="1"/>
  <c r="D1603" i="20" s="1"/>
  <c r="AO862" i="2"/>
  <c r="J13" i="10" s="1"/>
  <c r="J1603" i="20" s="1"/>
  <c r="AK862" i="2"/>
  <c r="F13" i="10" s="1"/>
  <c r="F1603" i="20" s="1"/>
  <c r="AM862" i="2"/>
  <c r="H13" i="10" s="1"/>
  <c r="H1603" i="20" s="1"/>
  <c r="C10" i="10"/>
  <c r="AJ859" i="2"/>
  <c r="E10" i="10" s="1"/>
  <c r="E1600" i="20" s="1"/>
  <c r="AP859" i="2"/>
  <c r="K10" i="10" s="1"/>
  <c r="K1600" i="20" s="1"/>
  <c r="AN859" i="2"/>
  <c r="I10" i="10" s="1"/>
  <c r="I1600" i="20" s="1"/>
  <c r="AL859" i="2"/>
  <c r="G10" i="10" s="1"/>
  <c r="G1600" i="20" s="1"/>
  <c r="AQ859" i="2"/>
  <c r="AO859" i="2"/>
  <c r="J10" i="10" s="1"/>
  <c r="J1600" i="20" s="1"/>
  <c r="AM859" i="2"/>
  <c r="H10" i="10" s="1"/>
  <c r="H1600" i="20" s="1"/>
  <c r="AK859" i="2"/>
  <c r="F10" i="10" s="1"/>
  <c r="F1600" i="20" s="1"/>
  <c r="AI859" i="2"/>
  <c r="D10" i="10" s="1"/>
  <c r="D1600" i="20" s="1"/>
  <c r="N52" i="20"/>
  <c r="L53" i="20"/>
  <c r="C15" i="10"/>
  <c r="AN864" i="2"/>
  <c r="I15" i="10" s="1"/>
  <c r="I1605" i="20" s="1"/>
  <c r="AL864" i="2"/>
  <c r="G15" i="10" s="1"/>
  <c r="G1605" i="20" s="1"/>
  <c r="AJ864" i="2"/>
  <c r="E15" i="10" s="1"/>
  <c r="E1605" i="20" s="1"/>
  <c r="AQ864" i="2"/>
  <c r="AI864" i="2"/>
  <c r="D15" i="10" s="1"/>
  <c r="D1605" i="20" s="1"/>
  <c r="AP864" i="2"/>
  <c r="K15" i="10" s="1"/>
  <c r="K1605" i="20" s="1"/>
  <c r="AO864" i="2"/>
  <c r="J15" i="10" s="1"/>
  <c r="J1605" i="20" s="1"/>
  <c r="AM864" i="2"/>
  <c r="H15" i="10" s="1"/>
  <c r="H1605" i="20" s="1"/>
  <c r="AK864" i="2"/>
  <c r="F15" i="10" s="1"/>
  <c r="F1605" i="20" s="1"/>
  <c r="C12" i="10"/>
  <c r="AJ861" i="2"/>
  <c r="E12" i="10" s="1"/>
  <c r="E1602" i="20" s="1"/>
  <c r="AP861" i="2"/>
  <c r="K12" i="10" s="1"/>
  <c r="K1602" i="20" s="1"/>
  <c r="AN861" i="2"/>
  <c r="I12" i="10" s="1"/>
  <c r="I1602" i="20" s="1"/>
  <c r="AL861" i="2"/>
  <c r="G12" i="10" s="1"/>
  <c r="G1602" i="20" s="1"/>
  <c r="AM861" i="2"/>
  <c r="H12" i="10" s="1"/>
  <c r="H1602" i="20" s="1"/>
  <c r="AK861" i="2"/>
  <c r="F12" i="10" s="1"/>
  <c r="F1602" i="20" s="1"/>
  <c r="AI861" i="2"/>
  <c r="D12" i="10" s="1"/>
  <c r="D1602" i="20" s="1"/>
  <c r="AO861" i="2"/>
  <c r="J12" i="10" s="1"/>
  <c r="J1602" i="20" s="1"/>
  <c r="AQ861" i="2"/>
  <c r="C17" i="10"/>
  <c r="AN866" i="2"/>
  <c r="I17" i="10" s="1"/>
  <c r="I1607" i="20" s="1"/>
  <c r="AL866" i="2"/>
  <c r="G17" i="10" s="1"/>
  <c r="G1607" i="20" s="1"/>
  <c r="AJ866" i="2"/>
  <c r="E17" i="10" s="1"/>
  <c r="E1607" i="20" s="1"/>
  <c r="AQ866" i="2"/>
  <c r="AI866" i="2"/>
  <c r="D17" i="10" s="1"/>
  <c r="D1607" i="20" s="1"/>
  <c r="AP866" i="2"/>
  <c r="K17" i="10" s="1"/>
  <c r="K1607" i="20" s="1"/>
  <c r="AM866" i="2"/>
  <c r="H17" i="10" s="1"/>
  <c r="H1607" i="20" s="1"/>
  <c r="AK866" i="2"/>
  <c r="F17" i="10" s="1"/>
  <c r="F1607" i="20" s="1"/>
  <c r="AO866" i="2"/>
  <c r="J17" i="10" s="1"/>
  <c r="J1607" i="20" s="1"/>
  <c r="C14" i="10"/>
  <c r="AJ863" i="2"/>
  <c r="E14" i="10" s="1"/>
  <c r="E1604" i="20" s="1"/>
  <c r="AP863" i="2"/>
  <c r="K14" i="10" s="1"/>
  <c r="K1604" i="20" s="1"/>
  <c r="AN863" i="2"/>
  <c r="I14" i="10" s="1"/>
  <c r="I1604" i="20" s="1"/>
  <c r="AM863" i="2"/>
  <c r="H14" i="10" s="1"/>
  <c r="H1604" i="20" s="1"/>
  <c r="AL863" i="2"/>
  <c r="G14" i="10" s="1"/>
  <c r="G1604" i="20" s="1"/>
  <c r="AO863" i="2"/>
  <c r="J14" i="10" s="1"/>
  <c r="J1604" i="20" s="1"/>
  <c r="AK863" i="2"/>
  <c r="F14" i="10" s="1"/>
  <c r="F1604" i="20" s="1"/>
  <c r="AI863" i="2"/>
  <c r="D14" i="10" s="1"/>
  <c r="D1604" i="20" s="1"/>
  <c r="AQ863" i="2"/>
  <c r="C19" i="10"/>
  <c r="AN868" i="2"/>
  <c r="I19" i="10" s="1"/>
  <c r="I1609" i="20" s="1"/>
  <c r="AL868" i="2"/>
  <c r="G19" i="10" s="1"/>
  <c r="G1609" i="20" s="1"/>
  <c r="AJ868" i="2"/>
  <c r="E19" i="10" s="1"/>
  <c r="E1609" i="20" s="1"/>
  <c r="AQ868" i="2"/>
  <c r="AI868" i="2"/>
  <c r="D19" i="10" s="1"/>
  <c r="D1609" i="20" s="1"/>
  <c r="AP868" i="2"/>
  <c r="K19" i="10" s="1"/>
  <c r="K1609" i="20" s="1"/>
  <c r="AO868" i="2"/>
  <c r="J19" i="10" s="1"/>
  <c r="J1609" i="20" s="1"/>
  <c r="AM868" i="2"/>
  <c r="H19" i="10" s="1"/>
  <c r="H1609" i="20" s="1"/>
  <c r="AK868" i="2"/>
  <c r="F19" i="10" s="1"/>
  <c r="F1609" i="20" s="1"/>
  <c r="C16" i="10"/>
  <c r="AJ865" i="2"/>
  <c r="E16" i="10" s="1"/>
  <c r="E1606" i="20" s="1"/>
  <c r="AP865" i="2"/>
  <c r="K16" i="10" s="1"/>
  <c r="K1606" i="20" s="1"/>
  <c r="AN865" i="2"/>
  <c r="I16" i="10" s="1"/>
  <c r="I1606" i="20" s="1"/>
  <c r="AM865" i="2"/>
  <c r="H16" i="10" s="1"/>
  <c r="H1606" i="20" s="1"/>
  <c r="AL865" i="2"/>
  <c r="G16" i="10" s="1"/>
  <c r="G1606" i="20" s="1"/>
  <c r="AQ865" i="2"/>
  <c r="AO865" i="2"/>
  <c r="J16" i="10" s="1"/>
  <c r="J1606" i="20" s="1"/>
  <c r="AI865" i="2"/>
  <c r="D16" i="10" s="1"/>
  <c r="D1606" i="20" s="1"/>
  <c r="AK865" i="2"/>
  <c r="F16" i="10" s="1"/>
  <c r="F1606" i="20" s="1"/>
  <c r="AX38" i="23"/>
  <c r="AY37" i="23" s="1"/>
  <c r="AX39" i="23"/>
  <c r="T10" i="7"/>
  <c r="C10" i="7"/>
  <c r="C5" i="10"/>
  <c r="AN854" i="2"/>
  <c r="I5" i="10" s="1"/>
  <c r="AJ854" i="2"/>
  <c r="E5" i="10" s="1"/>
  <c r="E1595" i="20" s="1"/>
  <c r="AP854" i="2"/>
  <c r="K5" i="10" s="1"/>
  <c r="AL854" i="2"/>
  <c r="G5" i="10" s="1"/>
  <c r="G1595" i="20" s="1"/>
  <c r="AK854" i="2"/>
  <c r="F5" i="10" s="1"/>
  <c r="F1595" i="20" s="1"/>
  <c r="AI854" i="2"/>
  <c r="D5" i="10" s="1"/>
  <c r="D1595" i="20" s="1"/>
  <c r="AQ854" i="2"/>
  <c r="AM854" i="2"/>
  <c r="H5" i="10" s="1"/>
  <c r="H1595" i="20" s="1"/>
  <c r="AO854" i="2"/>
  <c r="J5" i="10" s="1"/>
  <c r="J1595" i="20" s="1"/>
  <c r="C16" i="7"/>
  <c r="T16" i="7"/>
  <c r="C21" i="10"/>
  <c r="AN870" i="2"/>
  <c r="I21" i="10" s="1"/>
  <c r="I1611" i="20" s="1"/>
  <c r="AL870" i="2"/>
  <c r="G21" i="10" s="1"/>
  <c r="G1611" i="20" s="1"/>
  <c r="AJ870" i="2"/>
  <c r="E21" i="10" s="1"/>
  <c r="E1611" i="20" s="1"/>
  <c r="AQ870" i="2"/>
  <c r="AI870" i="2"/>
  <c r="D21" i="10" s="1"/>
  <c r="D1611" i="20" s="1"/>
  <c r="AP870" i="2"/>
  <c r="K21" i="10" s="1"/>
  <c r="K1611" i="20" s="1"/>
  <c r="AO870" i="2"/>
  <c r="J21" i="10" s="1"/>
  <c r="J1611" i="20" s="1"/>
  <c r="AM870" i="2"/>
  <c r="H21" i="10" s="1"/>
  <c r="H1611" i="20" s="1"/>
  <c r="AK870" i="2"/>
  <c r="F21" i="10" s="1"/>
  <c r="F1611" i="20" s="1"/>
  <c r="C18" i="10"/>
  <c r="AJ867" i="2"/>
  <c r="E18" i="10" s="1"/>
  <c r="E1608" i="20" s="1"/>
  <c r="AP867" i="2"/>
  <c r="K18" i="10" s="1"/>
  <c r="K1608" i="20" s="1"/>
  <c r="AN867" i="2"/>
  <c r="I18" i="10" s="1"/>
  <c r="I1608" i="20" s="1"/>
  <c r="AM867" i="2"/>
  <c r="H18" i="10" s="1"/>
  <c r="H1608" i="20" s="1"/>
  <c r="AL867" i="2"/>
  <c r="G18" i="10" s="1"/>
  <c r="G1608" i="20" s="1"/>
  <c r="AQ867" i="2"/>
  <c r="AO867" i="2"/>
  <c r="J18" i="10" s="1"/>
  <c r="J1608" i="20" s="1"/>
  <c r="AK867" i="2"/>
  <c r="F18" i="10" s="1"/>
  <c r="F1608" i="20" s="1"/>
  <c r="AI867" i="2"/>
  <c r="D18" i="10" s="1"/>
  <c r="D1608" i="20" s="1"/>
  <c r="AX65" i="23"/>
  <c r="AY64" i="23" s="1"/>
  <c r="AX66" i="23"/>
  <c r="AX34" i="23"/>
  <c r="AX70" i="23"/>
  <c r="AW51" i="23"/>
  <c r="AW58" i="23"/>
  <c r="AW52" i="23"/>
  <c r="AX59" i="23"/>
  <c r="AX40" i="23"/>
  <c r="AX32" i="23"/>
  <c r="AX50" i="23"/>
  <c r="AX52" i="23"/>
  <c r="AX35" i="23"/>
  <c r="AW49" i="23"/>
  <c r="AX49" i="23"/>
  <c r="AX60" i="23"/>
  <c r="AW33" i="23"/>
  <c r="AW34" i="23"/>
  <c r="AX33" i="23"/>
  <c r="AW70" i="23"/>
  <c r="AX51" i="23"/>
  <c r="AW59" i="23"/>
  <c r="AW69" i="23"/>
  <c r="AW32" i="23"/>
  <c r="AW43" i="23"/>
  <c r="AX67" i="23"/>
  <c r="AW35" i="23"/>
  <c r="AW61" i="23"/>
  <c r="AX61" i="23"/>
  <c r="AW41" i="23"/>
  <c r="AX58" i="23"/>
  <c r="AX43" i="23"/>
  <c r="AX68" i="23"/>
  <c r="AX42" i="23"/>
  <c r="AW40" i="23"/>
  <c r="AW42" i="23"/>
  <c r="AW67" i="23"/>
  <c r="AW60" i="23"/>
  <c r="AW50" i="23"/>
  <c r="AX41" i="23"/>
  <c r="AX69" i="23"/>
  <c r="AW68" i="23"/>
  <c r="C1608" i="20" l="1"/>
  <c r="AS40" i="10"/>
  <c r="W40" i="10"/>
  <c r="C1611" i="20"/>
  <c r="AS43" i="10"/>
  <c r="W43" i="10"/>
  <c r="K1595" i="20"/>
  <c r="K25" i="10"/>
  <c r="K26" i="10" s="1"/>
  <c r="L54" i="20"/>
  <c r="N53" i="20"/>
  <c r="AZ30" i="23"/>
  <c r="BA29" i="23" s="1"/>
  <c r="AZ57" i="23"/>
  <c r="AZ56" i="23"/>
  <c r="BA55" i="23" s="1"/>
  <c r="C1606" i="20"/>
  <c r="AS38" i="10"/>
  <c r="W38" i="10"/>
  <c r="C1604" i="20"/>
  <c r="AS36" i="10"/>
  <c r="W36" i="10"/>
  <c r="AY31" i="23"/>
  <c r="AY57" i="23"/>
  <c r="C1613" i="20"/>
  <c r="AS45" i="10"/>
  <c r="W45" i="10"/>
  <c r="I1595" i="20"/>
  <c r="J25" i="10"/>
  <c r="I25" i="10"/>
  <c r="C1595" i="20"/>
  <c r="O15" i="16"/>
  <c r="AS27" i="10"/>
  <c r="W27" i="10"/>
  <c r="C1609" i="20"/>
  <c r="AS41" i="10"/>
  <c r="W41" i="10"/>
  <c r="C1607" i="20"/>
  <c r="AS39" i="10"/>
  <c r="W39" i="10"/>
  <c r="C1600" i="20"/>
  <c r="AS32" i="10"/>
  <c r="W32" i="10"/>
  <c r="C1598" i="20"/>
  <c r="AS30" i="10"/>
  <c r="W30" i="10"/>
  <c r="C1612" i="20"/>
  <c r="AS44" i="10"/>
  <c r="W44" i="10"/>
  <c r="C1599" i="20"/>
  <c r="AS31" i="10"/>
  <c r="W31" i="10"/>
  <c r="AY65" i="23"/>
  <c r="AZ64" i="23" s="1"/>
  <c r="C1602" i="20"/>
  <c r="AS34" i="10"/>
  <c r="W34" i="10"/>
  <c r="C1603" i="20"/>
  <c r="AS35" i="10"/>
  <c r="W35" i="10"/>
  <c r="C1597" i="20"/>
  <c r="AS29" i="10"/>
  <c r="W29" i="10"/>
  <c r="AZ47" i="23"/>
  <c r="BA46" i="23" s="1"/>
  <c r="AY38" i="23"/>
  <c r="AZ37" i="23" s="1"/>
  <c r="C1605" i="20"/>
  <c r="AS37" i="10"/>
  <c r="W37" i="10"/>
  <c r="C1614" i="20"/>
  <c r="AS46" i="10"/>
  <c r="W46" i="10"/>
  <c r="C1601" i="20"/>
  <c r="AS33" i="10"/>
  <c r="W33" i="10"/>
  <c r="C1596" i="20"/>
  <c r="AS28" i="10"/>
  <c r="W28" i="10"/>
  <c r="AY48" i="23"/>
  <c r="C1610" i="20"/>
  <c r="AS42" i="10"/>
  <c r="W42" i="10"/>
  <c r="BA47" i="23" l="1"/>
  <c r="BB46" i="23" s="1"/>
  <c r="AZ38" i="23"/>
  <c r="BA37" i="23" s="1"/>
  <c r="BA56" i="23"/>
  <c r="BB55" i="23" s="1"/>
  <c r="AZ48" i="23"/>
  <c r="D62" i="19"/>
  <c r="D130" i="19"/>
  <c r="D114" i="19"/>
  <c r="D98" i="19"/>
  <c r="D82" i="19"/>
  <c r="D43" i="19"/>
  <c r="D42" i="19"/>
  <c r="D125" i="19"/>
  <c r="D109" i="19"/>
  <c r="D93" i="19"/>
  <c r="D77" i="19"/>
  <c r="D24" i="19"/>
  <c r="D16" i="19"/>
  <c r="D45" i="19"/>
  <c r="D33" i="19"/>
  <c r="D63" i="19"/>
  <c r="D54" i="19"/>
  <c r="D128" i="19"/>
  <c r="D112" i="19"/>
  <c r="D96" i="19"/>
  <c r="D80" i="19"/>
  <c r="D35" i="19"/>
  <c r="D34" i="19"/>
  <c r="D123" i="19"/>
  <c r="D107" i="19"/>
  <c r="D91" i="19"/>
  <c r="D75" i="19"/>
  <c r="D8" i="19"/>
  <c r="D73" i="19"/>
  <c r="D13" i="19"/>
  <c r="D55" i="19"/>
  <c r="D46" i="19"/>
  <c r="D126" i="19"/>
  <c r="D110" i="19"/>
  <c r="D94" i="19"/>
  <c r="D78" i="19"/>
  <c r="D27" i="19"/>
  <c r="D26" i="19"/>
  <c r="D121" i="19"/>
  <c r="D105" i="19"/>
  <c r="D89" i="19"/>
  <c r="D60" i="19"/>
  <c r="D52" i="19"/>
  <c r="D57" i="19"/>
  <c r="D41" i="19"/>
  <c r="D47" i="19"/>
  <c r="D38" i="19"/>
  <c r="D124" i="19"/>
  <c r="D108" i="19"/>
  <c r="D92" i="19"/>
  <c r="D76" i="19"/>
  <c r="D19" i="19"/>
  <c r="D18" i="19"/>
  <c r="D119" i="19"/>
  <c r="D103" i="19"/>
  <c r="D87" i="19"/>
  <c r="D44" i="19"/>
  <c r="D36" i="19"/>
  <c r="D25" i="19"/>
  <c r="D9" i="19"/>
  <c r="D39" i="19"/>
  <c r="D30" i="19"/>
  <c r="D122" i="19"/>
  <c r="D106" i="19"/>
  <c r="D90" i="19"/>
  <c r="D74" i="19"/>
  <c r="D11" i="19"/>
  <c r="D10" i="19"/>
  <c r="D117" i="19"/>
  <c r="D101" i="19"/>
  <c r="D85" i="19"/>
  <c r="D28" i="19"/>
  <c r="D20" i="19"/>
  <c r="D53" i="19"/>
  <c r="D37" i="19"/>
  <c r="D31" i="19"/>
  <c r="D22" i="19"/>
  <c r="D120" i="19"/>
  <c r="D104" i="19"/>
  <c r="D88" i="19"/>
  <c r="D67" i="19"/>
  <c r="D66" i="19"/>
  <c r="D131" i="19"/>
  <c r="D115" i="19"/>
  <c r="D99" i="19"/>
  <c r="D83" i="19"/>
  <c r="D12" i="19"/>
  <c r="D64" i="19"/>
  <c r="D21" i="19"/>
  <c r="D61" i="19"/>
  <c r="D23" i="19"/>
  <c r="D14" i="19"/>
  <c r="D118" i="19"/>
  <c r="D102" i="19"/>
  <c r="D86" i="19"/>
  <c r="D59" i="19"/>
  <c r="D58" i="19"/>
  <c r="D129" i="19"/>
  <c r="D113" i="19"/>
  <c r="D97" i="19"/>
  <c r="D81" i="19"/>
  <c r="D56" i="19"/>
  <c r="D48" i="19"/>
  <c r="D49" i="19"/>
  <c r="D15" i="19"/>
  <c r="D132" i="19"/>
  <c r="D116" i="19"/>
  <c r="D100" i="19"/>
  <c r="D84" i="19"/>
  <c r="D51" i="19"/>
  <c r="D50" i="19"/>
  <c r="D127" i="19"/>
  <c r="D111" i="19"/>
  <c r="D95" i="19"/>
  <c r="D65" i="19"/>
  <c r="D79" i="19"/>
  <c r="D40" i="19"/>
  <c r="D32" i="19"/>
  <c r="D17" i="19"/>
  <c r="D29" i="19"/>
  <c r="AZ66" i="23"/>
  <c r="AZ65" i="23"/>
  <c r="BA64" i="23" s="1"/>
  <c r="BA30" i="23"/>
  <c r="BB29" i="23" s="1"/>
  <c r="AY66" i="23"/>
  <c r="AZ31" i="23"/>
  <c r="AY39" i="23"/>
  <c r="N54" i="20"/>
  <c r="L55" i="20"/>
  <c r="AY69" i="23"/>
  <c r="AY60" i="23"/>
  <c r="AY50" i="23"/>
  <c r="AY35" i="23"/>
  <c r="AY34" i="23"/>
  <c r="AY67" i="23"/>
  <c r="AY33" i="23"/>
  <c r="AY51" i="23"/>
  <c r="AY49" i="23"/>
  <c r="AY61" i="23"/>
  <c r="AY52" i="23"/>
  <c r="AY59" i="23"/>
  <c r="AY41" i="23"/>
  <c r="AY43" i="23"/>
  <c r="AY70" i="23"/>
  <c r="AY58" i="23"/>
  <c r="AY32" i="23"/>
  <c r="AY68" i="23"/>
  <c r="AY40" i="23"/>
  <c r="AY42" i="23"/>
  <c r="BB56" i="23" l="1"/>
  <c r="BC55" i="23" s="1"/>
  <c r="BB30" i="23"/>
  <c r="BC29" i="23" s="1"/>
  <c r="BA31" i="23"/>
  <c r="BA65" i="23"/>
  <c r="BB64" i="23" s="1"/>
  <c r="BA57" i="23"/>
  <c r="N55" i="20"/>
  <c r="L56" i="20"/>
  <c r="BA38" i="23"/>
  <c r="BB37" i="23" s="1"/>
  <c r="AZ39" i="23"/>
  <c r="BB47" i="23"/>
  <c r="BC46" i="23" s="1"/>
  <c r="BB48" i="23"/>
  <c r="BA48" i="23"/>
  <c r="AZ70" i="23"/>
  <c r="AZ67" i="23"/>
  <c r="AZ51" i="23"/>
  <c r="AZ68" i="23"/>
  <c r="AZ61" i="23"/>
  <c r="AZ40" i="23"/>
  <c r="AZ52" i="23"/>
  <c r="AZ43" i="23"/>
  <c r="AZ41" i="23"/>
  <c r="AZ35" i="23"/>
  <c r="AZ49" i="23"/>
  <c r="AZ60" i="23"/>
  <c r="AZ59" i="23"/>
  <c r="AZ50" i="23"/>
  <c r="AZ33" i="23"/>
  <c r="AZ42" i="23"/>
  <c r="AZ32" i="23"/>
  <c r="AZ69" i="23"/>
  <c r="AZ34" i="23"/>
  <c r="AZ58" i="23"/>
  <c r="BB38" i="23" l="1"/>
  <c r="BC37" i="23" s="1"/>
  <c r="BB31" i="23"/>
  <c r="BA39" i="23"/>
  <c r="BC30" i="23"/>
  <c r="BD29" i="23" s="1"/>
  <c r="BC31" i="23"/>
  <c r="L57" i="20"/>
  <c r="N56" i="20"/>
  <c r="BB65" i="23"/>
  <c r="BC64" i="23" s="1"/>
  <c r="BB66" i="23"/>
  <c r="BC47" i="23"/>
  <c r="BD46" i="23" s="1"/>
  <c r="BC48" i="23"/>
  <c r="BA66" i="23"/>
  <c r="BC56" i="23"/>
  <c r="BD55" i="23" s="1"/>
  <c r="BB57" i="23"/>
  <c r="BA68" i="23"/>
  <c r="BA41" i="23"/>
  <c r="BA59" i="23"/>
  <c r="BA60" i="23"/>
  <c r="BA61" i="23"/>
  <c r="BA70" i="23"/>
  <c r="BA42" i="23"/>
  <c r="BA49" i="23"/>
  <c r="BA69" i="23"/>
  <c r="BA35" i="23"/>
  <c r="BA52" i="23"/>
  <c r="BA58" i="23"/>
  <c r="BA50" i="23"/>
  <c r="BA34" i="23"/>
  <c r="BA32" i="23"/>
  <c r="BA43" i="23"/>
  <c r="BA67" i="23"/>
  <c r="BA33" i="23"/>
  <c r="BA40" i="23"/>
  <c r="BA51" i="23"/>
  <c r="BD56" i="23" l="1"/>
  <c r="BE55" i="23" s="1"/>
  <c r="BD57" i="23"/>
  <c r="L58" i="20"/>
  <c r="N57" i="20"/>
  <c r="BC57" i="23"/>
  <c r="BD30" i="23"/>
  <c r="BE29" i="23" s="1"/>
  <c r="BD47" i="23"/>
  <c r="BE46" i="23" s="1"/>
  <c r="BC38" i="23"/>
  <c r="BD37" i="23" s="1"/>
  <c r="BC39" i="23"/>
  <c r="BC65" i="23"/>
  <c r="BD64" i="23" s="1"/>
  <c r="BC66" i="23"/>
  <c r="BB39" i="23"/>
  <c r="BC41" i="23"/>
  <c r="BC51" i="23"/>
  <c r="BB52" i="23"/>
  <c r="BB49" i="23"/>
  <c r="BB51" i="23"/>
  <c r="BC59" i="23"/>
  <c r="BB50" i="23"/>
  <c r="BC68" i="23"/>
  <c r="BB69" i="23"/>
  <c r="BC42" i="23"/>
  <c r="BC43" i="23"/>
  <c r="BC52" i="23"/>
  <c r="BB32" i="23"/>
  <c r="BB43" i="23"/>
  <c r="BC34" i="23"/>
  <c r="BB68" i="23"/>
  <c r="BB34" i="23"/>
  <c r="BC60" i="23"/>
  <c r="BC58" i="23"/>
  <c r="BC70" i="23"/>
  <c r="BB59" i="23"/>
  <c r="BB70" i="23"/>
  <c r="BB33" i="23"/>
  <c r="BC49" i="23"/>
  <c r="BC32" i="23"/>
  <c r="BB40" i="23"/>
  <c r="BB60" i="23"/>
  <c r="BB41" i="23"/>
  <c r="BB42" i="23"/>
  <c r="BC33" i="23"/>
  <c r="BB67" i="23"/>
  <c r="BB58" i="23"/>
  <c r="BC40" i="23"/>
  <c r="BB35" i="23"/>
  <c r="BC50" i="23"/>
  <c r="BC61" i="23"/>
  <c r="BB61" i="23"/>
  <c r="BC67" i="23"/>
  <c r="BC35" i="23"/>
  <c r="BC69" i="23"/>
  <c r="BD48" i="23" l="1"/>
  <c r="BE47" i="23"/>
  <c r="BF46" i="23" s="1"/>
  <c r="BE48" i="23"/>
  <c r="BD31" i="23"/>
  <c r="N58" i="20"/>
  <c r="L59" i="20"/>
  <c r="BE30" i="23"/>
  <c r="BF29" i="23" s="1"/>
  <c r="BE31" i="23"/>
  <c r="BD65" i="23"/>
  <c r="BE64" i="23" s="1"/>
  <c r="BD38" i="23"/>
  <c r="BE37" i="23" s="1"/>
  <c r="BD39" i="23"/>
  <c r="BE57" i="23"/>
  <c r="BE56" i="23"/>
  <c r="BF55" i="23" s="1"/>
  <c r="BF30" i="23" l="1"/>
  <c r="BG29" i="23" s="1"/>
  <c r="BF56" i="23"/>
  <c r="BG55" i="23" s="1"/>
  <c r="N59" i="20"/>
  <c r="L60" i="20"/>
  <c r="BE38" i="23"/>
  <c r="BF37" i="23" s="1"/>
  <c r="BE39" i="23"/>
  <c r="BD66" i="23"/>
  <c r="BF47" i="23"/>
  <c r="BG46" i="23" s="1"/>
  <c r="BE65" i="23"/>
  <c r="BF64" i="23" s="1"/>
  <c r="BE66" i="23"/>
  <c r="BE43" i="23"/>
  <c r="BD58" i="23"/>
  <c r="BE59" i="23"/>
  <c r="BE40" i="23"/>
  <c r="BE52" i="23"/>
  <c r="BE32" i="23"/>
  <c r="BE50" i="23"/>
  <c r="BD42" i="23"/>
  <c r="BE67" i="23"/>
  <c r="BE69" i="23"/>
  <c r="BE34" i="23"/>
  <c r="BD61" i="23"/>
  <c r="BD51" i="23"/>
  <c r="BD35" i="23"/>
  <c r="BD68" i="23"/>
  <c r="BE35" i="23"/>
  <c r="BD40" i="23"/>
  <c r="BD49" i="23"/>
  <c r="BD32" i="23"/>
  <c r="BE51" i="23"/>
  <c r="BE41" i="23"/>
  <c r="BE33" i="23"/>
  <c r="BE42" i="23"/>
  <c r="BD70" i="23"/>
  <c r="BD43" i="23"/>
  <c r="BD67" i="23"/>
  <c r="BD33" i="23"/>
  <c r="BD50" i="23"/>
  <c r="BE60" i="23"/>
  <c r="BD69" i="23"/>
  <c r="BD60" i="23"/>
  <c r="BD34" i="23"/>
  <c r="BE70" i="23"/>
  <c r="BE49" i="23"/>
  <c r="BD41" i="23"/>
  <c r="BD52" i="23"/>
  <c r="BE68" i="23"/>
  <c r="BE58" i="23"/>
  <c r="BD59" i="23"/>
  <c r="BE61" i="23"/>
  <c r="BG56" i="23" l="1"/>
  <c r="BH55" i="23" s="1"/>
  <c r="BF38" i="23"/>
  <c r="BG37" i="23" s="1"/>
  <c r="BF39" i="23"/>
  <c r="BF57" i="23"/>
  <c r="BF31" i="23"/>
  <c r="BG30" i="23"/>
  <c r="BH29" i="23" s="1"/>
  <c r="BF65" i="23"/>
  <c r="BG64" i="23" s="1"/>
  <c r="BF66" i="23"/>
  <c r="BF48" i="23"/>
  <c r="BG47" i="23"/>
  <c r="BH46" i="23" s="1"/>
  <c r="N60" i="20"/>
  <c r="L61" i="20"/>
  <c r="BH30" i="23" l="1"/>
  <c r="BI29" i="23" s="1"/>
  <c r="L62" i="20"/>
  <c r="N61" i="20"/>
  <c r="BG31" i="23"/>
  <c r="BG38" i="23"/>
  <c r="BH37" i="23" s="1"/>
  <c r="BG39" i="23"/>
  <c r="BH56" i="23"/>
  <c r="BI55" i="23" s="1"/>
  <c r="BH47" i="23"/>
  <c r="BI46" i="23" s="1"/>
  <c r="BG48" i="23"/>
  <c r="BG65" i="23"/>
  <c r="BH64" i="23" s="1"/>
  <c r="BG57" i="23"/>
  <c r="BF33" i="23"/>
  <c r="BF70" i="23"/>
  <c r="BF52" i="23"/>
  <c r="BF42" i="23"/>
  <c r="BF40" i="23"/>
  <c r="BF68" i="23"/>
  <c r="BF32" i="23"/>
  <c r="BF50" i="23"/>
  <c r="BF35" i="23"/>
  <c r="BF51" i="23"/>
  <c r="BF34" i="23"/>
  <c r="BF58" i="23"/>
  <c r="BF49" i="23"/>
  <c r="BF69" i="23"/>
  <c r="BF61" i="23"/>
  <c r="BF67" i="23"/>
  <c r="BF43" i="23"/>
  <c r="BF60" i="23"/>
  <c r="BF41" i="23"/>
  <c r="BF59" i="23"/>
  <c r="BI47" i="23" l="1"/>
  <c r="BJ46" i="23" s="1"/>
  <c r="BI57" i="23"/>
  <c r="BI56" i="23"/>
  <c r="BJ55" i="23" s="1"/>
  <c r="BH57" i="23"/>
  <c r="N62" i="20"/>
  <c r="L63" i="20"/>
  <c r="BH48" i="23"/>
  <c r="BH65" i="23"/>
  <c r="BI64" i="23" s="1"/>
  <c r="BH39" i="23"/>
  <c r="BH38" i="23"/>
  <c r="BI37" i="23" s="1"/>
  <c r="BI30" i="23"/>
  <c r="BJ29" i="23" s="1"/>
  <c r="BG66" i="23"/>
  <c r="BH31" i="23"/>
  <c r="BG32" i="23"/>
  <c r="BG40" i="23"/>
  <c r="BG70" i="23"/>
  <c r="BG35" i="23"/>
  <c r="BG60" i="23"/>
  <c r="BG58" i="23"/>
  <c r="BG51" i="23"/>
  <c r="BG61" i="23"/>
  <c r="BG42" i="23"/>
  <c r="BG41" i="23"/>
  <c r="BG67" i="23"/>
  <c r="BG49" i="23"/>
  <c r="BG69" i="23"/>
  <c r="BG50" i="23"/>
  <c r="BG68" i="23"/>
  <c r="BG59" i="23"/>
  <c r="BG34" i="23"/>
  <c r="BG43" i="23"/>
  <c r="BG33" i="23"/>
  <c r="BG52" i="23"/>
  <c r="N63" i="20" l="1"/>
  <c r="L64" i="20"/>
  <c r="BJ30" i="23"/>
  <c r="BK29" i="23" s="1"/>
  <c r="BJ31" i="23"/>
  <c r="BI38" i="23"/>
  <c r="BJ37" i="23" s="1"/>
  <c r="BJ56" i="23"/>
  <c r="BK55" i="23" s="1"/>
  <c r="BJ57" i="23"/>
  <c r="BI31" i="23"/>
  <c r="BI65" i="23"/>
  <c r="BJ64" i="23" s="1"/>
  <c r="BJ47" i="23"/>
  <c r="BK46" i="23" s="1"/>
  <c r="BH66" i="23"/>
  <c r="BI48" i="23"/>
  <c r="BH69" i="23"/>
  <c r="BH59" i="23"/>
  <c r="BH32" i="23"/>
  <c r="BH52" i="23"/>
  <c r="BH58" i="23"/>
  <c r="BH33" i="23"/>
  <c r="BH43" i="23"/>
  <c r="BH50" i="23"/>
  <c r="BH51" i="23"/>
  <c r="BH35" i="23"/>
  <c r="BH67" i="23"/>
  <c r="BH42" i="23"/>
  <c r="BH41" i="23"/>
  <c r="BH68" i="23"/>
  <c r="BH34" i="23"/>
  <c r="BH61" i="23"/>
  <c r="BH60" i="23"/>
  <c r="BH40" i="23"/>
  <c r="BH70" i="23"/>
  <c r="BH49" i="23"/>
  <c r="BJ65" i="23" l="1"/>
  <c r="BK64" i="23" s="1"/>
  <c r="BJ66" i="23"/>
  <c r="BI66" i="23"/>
  <c r="BK56" i="23"/>
  <c r="BL55" i="23" s="1"/>
  <c r="BK30" i="23"/>
  <c r="BL29" i="23" s="1"/>
  <c r="BK47" i="23"/>
  <c r="BL46" i="23" s="1"/>
  <c r="BJ38" i="23"/>
  <c r="BK37" i="23" s="1"/>
  <c r="N64" i="20"/>
  <c r="L65" i="20"/>
  <c r="BJ48" i="23"/>
  <c r="BI39" i="23"/>
  <c r="BI43" i="23"/>
  <c r="BJ58" i="23"/>
  <c r="BI40" i="23"/>
  <c r="BI51" i="23"/>
  <c r="BJ35" i="23"/>
  <c r="BI50" i="23"/>
  <c r="BI59" i="23"/>
  <c r="BI60" i="23"/>
  <c r="BJ52" i="23"/>
  <c r="BJ49" i="23"/>
  <c r="BJ34" i="23"/>
  <c r="BI58" i="23"/>
  <c r="BJ67" i="23"/>
  <c r="BI33" i="23"/>
  <c r="BJ33" i="23"/>
  <c r="BI32" i="23"/>
  <c r="BI70" i="23"/>
  <c r="BI67" i="23"/>
  <c r="BI68" i="23"/>
  <c r="BI34" i="23"/>
  <c r="BI41" i="23"/>
  <c r="BJ68" i="23"/>
  <c r="BI52" i="23"/>
  <c r="BJ51" i="23"/>
  <c r="BJ32" i="23"/>
  <c r="BJ69" i="23"/>
  <c r="BJ70" i="23"/>
  <c r="BJ50" i="23"/>
  <c r="BI49" i="23"/>
  <c r="BJ59" i="23"/>
  <c r="BI35" i="23"/>
  <c r="BI42" i="23"/>
  <c r="BJ60" i="23"/>
  <c r="BJ61" i="23"/>
  <c r="BI61" i="23"/>
  <c r="BI69" i="23"/>
  <c r="BK31" i="23" l="1"/>
  <c r="BL30" i="23"/>
  <c r="BM29" i="23" s="1"/>
  <c r="BL31" i="23"/>
  <c r="BL56" i="23"/>
  <c r="BM55" i="23" s="1"/>
  <c r="BK57" i="23"/>
  <c r="BL47" i="23"/>
  <c r="BM46" i="23" s="1"/>
  <c r="N65" i="20"/>
  <c r="L66" i="20"/>
  <c r="BK38" i="23"/>
  <c r="BL37" i="23" s="1"/>
  <c r="BK39" i="23"/>
  <c r="BJ39" i="23"/>
  <c r="BK48" i="23"/>
  <c r="BK65" i="23"/>
  <c r="BL64" i="23" s="1"/>
  <c r="BJ42" i="23"/>
  <c r="BJ40" i="23"/>
  <c r="BJ43" i="23"/>
  <c r="BJ41" i="23"/>
  <c r="BM47" i="23" l="1"/>
  <c r="BN46" i="23" s="1"/>
  <c r="BM48" i="23"/>
  <c r="BK66" i="23"/>
  <c r="BL48" i="23"/>
  <c r="BL65" i="23"/>
  <c r="BM64" i="23" s="1"/>
  <c r="BL66" i="23"/>
  <c r="BL57" i="23"/>
  <c r="BM57" i="23"/>
  <c r="BM56" i="23"/>
  <c r="BN55" i="23" s="1"/>
  <c r="BL38" i="23"/>
  <c r="BM37" i="23" s="1"/>
  <c r="BL39" i="23"/>
  <c r="L67" i="20"/>
  <c r="N66" i="20"/>
  <c r="BM30" i="23"/>
  <c r="BN29" i="23" s="1"/>
  <c r="BM31" i="23"/>
  <c r="BK59" i="23"/>
  <c r="BK68" i="23"/>
  <c r="BL70" i="23"/>
  <c r="BK49" i="23"/>
  <c r="BK35" i="23"/>
  <c r="BK69" i="23"/>
  <c r="BK70" i="23"/>
  <c r="BK41" i="23"/>
  <c r="BK50" i="23"/>
  <c r="BK58" i="23"/>
  <c r="BL59" i="23"/>
  <c r="BL41" i="23"/>
  <c r="BL67" i="23"/>
  <c r="BK34" i="23"/>
  <c r="BK52" i="23"/>
  <c r="BK42" i="23"/>
  <c r="BK60" i="23"/>
  <c r="BL58" i="23"/>
  <c r="BK43" i="23"/>
  <c r="BL42" i="23"/>
  <c r="BL60" i="23"/>
  <c r="BL69" i="23"/>
  <c r="BL61" i="23"/>
  <c r="BL40" i="23"/>
  <c r="BL43" i="23"/>
  <c r="BL34" i="23"/>
  <c r="BL50" i="23"/>
  <c r="BL51" i="23"/>
  <c r="BK67" i="23"/>
  <c r="BL68" i="23"/>
  <c r="BK33" i="23"/>
  <c r="BL32" i="23"/>
  <c r="BK40" i="23"/>
  <c r="BK51" i="23"/>
  <c r="BK61" i="23"/>
  <c r="BL52" i="23"/>
  <c r="BL35" i="23"/>
  <c r="BK32" i="23"/>
  <c r="BL33" i="23"/>
  <c r="BL49" i="23"/>
  <c r="N67" i="20" l="1"/>
  <c r="L68" i="20"/>
  <c r="BM65" i="23"/>
  <c r="BN64" i="23" s="1"/>
  <c r="BM66" i="23"/>
  <c r="BM38" i="23"/>
  <c r="BN37" i="23" s="1"/>
  <c r="BN30" i="23"/>
  <c r="BO29" i="23" s="1"/>
  <c r="BN31" i="23"/>
  <c r="BN56" i="23"/>
  <c r="BO55" i="23" s="1"/>
  <c r="BN47" i="23"/>
  <c r="BO46" i="23" s="1"/>
  <c r="BN48" i="23"/>
  <c r="BM67" i="23"/>
  <c r="BM59" i="23"/>
  <c r="BM50" i="23"/>
  <c r="BM35" i="23"/>
  <c r="BM68" i="23"/>
  <c r="BM60" i="23"/>
  <c r="BM69" i="23"/>
  <c r="BM34" i="23"/>
  <c r="BM52" i="23"/>
  <c r="BM32" i="23"/>
  <c r="BM58" i="23"/>
  <c r="BM61" i="23"/>
  <c r="BM49" i="23"/>
  <c r="BM70" i="23"/>
  <c r="BM33" i="23"/>
  <c r="BM51" i="23"/>
  <c r="BO47" i="23" l="1"/>
  <c r="BP46" i="23" s="1"/>
  <c r="BO56" i="23"/>
  <c r="BP55" i="23" s="1"/>
  <c r="BM39" i="23"/>
  <c r="BN57" i="23"/>
  <c r="BN38" i="23"/>
  <c r="BO37" i="23" s="1"/>
  <c r="BN39" i="23"/>
  <c r="BO30" i="23"/>
  <c r="BP29" i="23" s="1"/>
  <c r="BN65" i="23"/>
  <c r="BO64" i="23" s="1"/>
  <c r="BN66" i="23"/>
  <c r="N68" i="20"/>
  <c r="L69" i="20"/>
  <c r="BN52" i="23"/>
  <c r="BN58" i="23"/>
  <c r="BN50" i="23"/>
  <c r="BN40" i="23"/>
  <c r="BN33" i="23"/>
  <c r="BN68" i="23"/>
  <c r="BM41" i="23"/>
  <c r="BN69" i="23"/>
  <c r="BN42" i="23"/>
  <c r="BN32" i="23"/>
  <c r="BN43" i="23"/>
  <c r="BM40" i="23"/>
  <c r="BM42" i="23"/>
  <c r="BN35" i="23"/>
  <c r="BN41" i="23"/>
  <c r="BN59" i="23"/>
  <c r="BN61" i="23"/>
  <c r="BN67" i="23"/>
  <c r="BN49" i="23"/>
  <c r="BM43" i="23"/>
  <c r="BN34" i="23"/>
  <c r="BN60" i="23"/>
  <c r="BN70" i="23"/>
  <c r="BN51" i="23"/>
  <c r="BO65" i="23" l="1"/>
  <c r="BP64" i="23" s="1"/>
  <c r="BO38" i="23"/>
  <c r="BP37" i="23" s="1"/>
  <c r="BO39" i="23"/>
  <c r="BP30" i="23"/>
  <c r="BQ29" i="23" s="1"/>
  <c r="BP57" i="23"/>
  <c r="BP56" i="23"/>
  <c r="BQ55" i="23" s="1"/>
  <c r="BO31" i="23"/>
  <c r="BO57" i="23"/>
  <c r="L70" i="20"/>
  <c r="N69" i="20"/>
  <c r="BP47" i="23"/>
  <c r="BQ46" i="23" s="1"/>
  <c r="BO48" i="23"/>
  <c r="BQ56" i="23" l="1"/>
  <c r="BR55" i="23" s="1"/>
  <c r="BQ47" i="23"/>
  <c r="BR46" i="23" s="1"/>
  <c r="BQ30" i="23"/>
  <c r="BR29" i="23" s="1"/>
  <c r="BP48" i="23"/>
  <c r="BP31" i="23"/>
  <c r="L71" i="20"/>
  <c r="N70" i="20"/>
  <c r="BP38" i="23"/>
  <c r="BQ37" i="23" s="1"/>
  <c r="BP65" i="23"/>
  <c r="BQ64" i="23" s="1"/>
  <c r="BO66" i="23"/>
  <c r="BO70" i="23"/>
  <c r="BO51" i="23"/>
  <c r="BO68" i="23"/>
  <c r="BO35" i="23"/>
  <c r="BO43" i="23"/>
  <c r="BO69" i="23"/>
  <c r="BO33" i="23"/>
  <c r="BO40" i="23"/>
  <c r="BO67" i="23"/>
  <c r="BO52" i="23"/>
  <c r="BO49" i="23"/>
  <c r="BO41" i="23"/>
  <c r="BO59" i="23"/>
  <c r="BO42" i="23"/>
  <c r="BO58" i="23"/>
  <c r="BO34" i="23"/>
  <c r="BO60" i="23"/>
  <c r="BO50" i="23"/>
  <c r="BO32" i="23"/>
  <c r="BO61" i="23"/>
  <c r="BQ65" i="23" l="1"/>
  <c r="BR64" i="23" s="1"/>
  <c r="BR30" i="23"/>
  <c r="BS29" i="23" s="1"/>
  <c r="BP66" i="23"/>
  <c r="BQ31" i="23"/>
  <c r="BQ38" i="23"/>
  <c r="BR37" i="23" s="1"/>
  <c r="BR47" i="23"/>
  <c r="BS46" i="23" s="1"/>
  <c r="BR48" i="23"/>
  <c r="BP39" i="23"/>
  <c r="BQ48" i="23"/>
  <c r="BR56" i="23"/>
  <c r="BS55" i="23" s="1"/>
  <c r="N71" i="20"/>
  <c r="L72" i="20"/>
  <c r="BQ57" i="23"/>
  <c r="BP42" i="23"/>
  <c r="BP69" i="23"/>
  <c r="BP59" i="23"/>
  <c r="BP50" i="23"/>
  <c r="BP35" i="23"/>
  <c r="BP60" i="23"/>
  <c r="BP41" i="23"/>
  <c r="BP58" i="23"/>
  <c r="BP70" i="23"/>
  <c r="BP52" i="23"/>
  <c r="BP33" i="23"/>
  <c r="BP68" i="23"/>
  <c r="BP40" i="23"/>
  <c r="BP34" i="23"/>
  <c r="BP61" i="23"/>
  <c r="BP43" i="23"/>
  <c r="BP51" i="23"/>
  <c r="BP32" i="23"/>
  <c r="BP49" i="23"/>
  <c r="BP67" i="23"/>
  <c r="BR31" i="23" l="1"/>
  <c r="BR65" i="23"/>
  <c r="BS64" i="23" s="1"/>
  <c r="BR66" i="23"/>
  <c r="BS47" i="23"/>
  <c r="BT46" i="23" s="1"/>
  <c r="BQ66" i="23"/>
  <c r="N72" i="20"/>
  <c r="L73" i="20"/>
  <c r="BR39" i="23"/>
  <c r="BR38" i="23"/>
  <c r="BS37" i="23" s="1"/>
  <c r="BQ39" i="23"/>
  <c r="BS30" i="23"/>
  <c r="BT29" i="23" s="1"/>
  <c r="BS31" i="23"/>
  <c r="BS56" i="23"/>
  <c r="BT55" i="23" s="1"/>
  <c r="BR57" i="23"/>
  <c r="BQ58" i="23"/>
  <c r="BQ49" i="23"/>
  <c r="BQ42" i="23"/>
  <c r="BQ67" i="23"/>
  <c r="BQ69" i="23"/>
  <c r="BQ52" i="23"/>
  <c r="BQ34" i="23"/>
  <c r="BQ51" i="23"/>
  <c r="BQ60" i="23"/>
  <c r="BQ59" i="23"/>
  <c r="BQ43" i="23"/>
  <c r="BQ41" i="23"/>
  <c r="BQ70" i="23"/>
  <c r="BQ61" i="23"/>
  <c r="BQ50" i="23"/>
  <c r="BQ68" i="23"/>
  <c r="BQ35" i="23"/>
  <c r="BQ32" i="23"/>
  <c r="BQ33" i="23"/>
  <c r="BQ40" i="23"/>
  <c r="N73" i="20" l="1"/>
  <c r="L74" i="20"/>
  <c r="BT56" i="23"/>
  <c r="BU55" i="23" s="1"/>
  <c r="BT57" i="23"/>
  <c r="BS57" i="23"/>
  <c r="BT47" i="23"/>
  <c r="BU46" i="23" s="1"/>
  <c r="BT30" i="23"/>
  <c r="BU29" i="23" s="1"/>
  <c r="BS48" i="23"/>
  <c r="BS38" i="23"/>
  <c r="BT37" i="23" s="1"/>
  <c r="BS39" i="23"/>
  <c r="BS65" i="23"/>
  <c r="BT64" i="23" s="1"/>
  <c r="BR58" i="23"/>
  <c r="BR41" i="23"/>
  <c r="BR60" i="23"/>
  <c r="BR49" i="23"/>
  <c r="BS49" i="23"/>
  <c r="BR32" i="23"/>
  <c r="BR52" i="23"/>
  <c r="BS60" i="23"/>
  <c r="BS59" i="23"/>
  <c r="BS43" i="23"/>
  <c r="BS32" i="23"/>
  <c r="BR70" i="23"/>
  <c r="BS58" i="23"/>
  <c r="BS33" i="23"/>
  <c r="BS61" i="23"/>
  <c r="BR35" i="23"/>
  <c r="BS52" i="23"/>
  <c r="BS51" i="23"/>
  <c r="BS40" i="23"/>
  <c r="BS50" i="23"/>
  <c r="BR67" i="23"/>
  <c r="BR69" i="23"/>
  <c r="BS34" i="23"/>
  <c r="BR59" i="23"/>
  <c r="BS41" i="23"/>
  <c r="BS42" i="23"/>
  <c r="BR40" i="23"/>
  <c r="BR61" i="23"/>
  <c r="BR68" i="23"/>
  <c r="BR34" i="23"/>
  <c r="BR42" i="23"/>
  <c r="BR33" i="23"/>
  <c r="BR51" i="23"/>
  <c r="BR43" i="23"/>
  <c r="BR50" i="23"/>
  <c r="BS35" i="23"/>
  <c r="BT38" i="23" l="1"/>
  <c r="BU37" i="23" s="1"/>
  <c r="BT39" i="23"/>
  <c r="BT31" i="23"/>
  <c r="BU30" i="23"/>
  <c r="BV29" i="23" s="1"/>
  <c r="BT48" i="23"/>
  <c r="BU56" i="23"/>
  <c r="BV55" i="23" s="1"/>
  <c r="BS66" i="23"/>
  <c r="BU47" i="23"/>
  <c r="BV46" i="23" s="1"/>
  <c r="BU48" i="23"/>
  <c r="L75" i="20"/>
  <c r="N74" i="20"/>
  <c r="BT65" i="23"/>
  <c r="BU64" i="23" s="1"/>
  <c r="BT66" i="23"/>
  <c r="BS69" i="23"/>
  <c r="BS67" i="23"/>
  <c r="BS70" i="23"/>
  <c r="BS68" i="23"/>
  <c r="BV56" i="23" l="1"/>
  <c r="BW55" i="23" s="1"/>
  <c r="BU57" i="23"/>
  <c r="BU31" i="23"/>
  <c r="L76" i="20"/>
  <c r="N75" i="20"/>
  <c r="BV30" i="23"/>
  <c r="BW29" i="23" s="1"/>
  <c r="BV31" i="23"/>
  <c r="BV47" i="23"/>
  <c r="BW46" i="23" s="1"/>
  <c r="BV48" i="23"/>
  <c r="BU65" i="23"/>
  <c r="BV64" i="23" s="1"/>
  <c r="BU66" i="23"/>
  <c r="BU38" i="23"/>
  <c r="BV37" i="23" s="1"/>
  <c r="BU39" i="23"/>
  <c r="BT58" i="23"/>
  <c r="BT49" i="23"/>
  <c r="BT43" i="23"/>
  <c r="BT70" i="23"/>
  <c r="BT59" i="23"/>
  <c r="BT32" i="23"/>
  <c r="BT42" i="23"/>
  <c r="BT35" i="23"/>
  <c r="BT69" i="23"/>
  <c r="BT61" i="23"/>
  <c r="BT52" i="23"/>
  <c r="BT67" i="23"/>
  <c r="BT40" i="23"/>
  <c r="BT50" i="23"/>
  <c r="BT41" i="23"/>
  <c r="BT34" i="23"/>
  <c r="BT33" i="23"/>
  <c r="BT68" i="23"/>
  <c r="BT60" i="23"/>
  <c r="BT51" i="23"/>
  <c r="BV65" i="23" l="1"/>
  <c r="BW64" i="23" s="1"/>
  <c r="BV66" i="23"/>
  <c r="BW30" i="23"/>
  <c r="BX29" i="23" s="1"/>
  <c r="BW47" i="23"/>
  <c r="BX46" i="23" s="1"/>
  <c r="N76" i="20"/>
  <c r="L77" i="20"/>
  <c r="BW56" i="23"/>
  <c r="BX55" i="23" s="1"/>
  <c r="BV38" i="23"/>
  <c r="BW37" i="23" s="1"/>
  <c r="BV39" i="23"/>
  <c r="BV57" i="23"/>
  <c r="BV70" i="23"/>
  <c r="BU67" i="23"/>
  <c r="BU42" i="23"/>
  <c r="BU69" i="23"/>
  <c r="BV60" i="23"/>
  <c r="BU60" i="23"/>
  <c r="BU52" i="23"/>
  <c r="BV51" i="23"/>
  <c r="BV33" i="23"/>
  <c r="BU49" i="23"/>
  <c r="BV52" i="23"/>
  <c r="BU70" i="23"/>
  <c r="BU41" i="23"/>
  <c r="BU43" i="23"/>
  <c r="BV68" i="23"/>
  <c r="BV58" i="23"/>
  <c r="BU40" i="23"/>
  <c r="BV69" i="23"/>
  <c r="BU68" i="23"/>
  <c r="BU58" i="23"/>
  <c r="BU50" i="23"/>
  <c r="BU32" i="23"/>
  <c r="BU33" i="23"/>
  <c r="BV49" i="23"/>
  <c r="BU51" i="23"/>
  <c r="BV59" i="23"/>
  <c r="BV43" i="23"/>
  <c r="BU61" i="23"/>
  <c r="BV50" i="23"/>
  <c r="BV61" i="23"/>
  <c r="BV67" i="23"/>
  <c r="BV40" i="23"/>
  <c r="BU34" i="23"/>
  <c r="BV32" i="23"/>
  <c r="BV35" i="23"/>
  <c r="BV34" i="23"/>
  <c r="BU35" i="23"/>
  <c r="BV41" i="23"/>
  <c r="BU59" i="23"/>
  <c r="BV42" i="23"/>
  <c r="BX30" i="23" l="1"/>
  <c r="BY29" i="23" s="1"/>
  <c r="BW31" i="23"/>
  <c r="BW66" i="23"/>
  <c r="BW65" i="23"/>
  <c r="BX64" i="23" s="1"/>
  <c r="N77" i="20"/>
  <c r="L78" i="20"/>
  <c r="BW38" i="23"/>
  <c r="BX37" i="23" s="1"/>
  <c r="BX56" i="23"/>
  <c r="BY55" i="23" s="1"/>
  <c r="BX47" i="23"/>
  <c r="BY46" i="23" s="1"/>
  <c r="BW57" i="23"/>
  <c r="BW48" i="23"/>
  <c r="N78" i="20" l="1"/>
  <c r="L79" i="20"/>
  <c r="BX38" i="23"/>
  <c r="BY37" i="23" s="1"/>
  <c r="BY47" i="23"/>
  <c r="BZ46" i="23" s="1"/>
  <c r="BX65" i="23"/>
  <c r="BY64" i="23" s="1"/>
  <c r="BX48" i="23"/>
  <c r="BX57" i="23"/>
  <c r="BY30" i="23"/>
  <c r="BZ29" i="23" s="1"/>
  <c r="BY57" i="23"/>
  <c r="BY56" i="23"/>
  <c r="BZ55" i="23" s="1"/>
  <c r="BW39" i="23"/>
  <c r="BX31" i="23"/>
  <c r="BW61" i="23"/>
  <c r="BW67" i="23"/>
  <c r="BW49" i="23"/>
  <c r="BW41" i="23"/>
  <c r="BW59" i="23"/>
  <c r="BW42" i="23"/>
  <c r="BW35" i="23"/>
  <c r="BW43" i="23"/>
  <c r="BW51" i="23"/>
  <c r="BW50" i="23"/>
  <c r="BW52" i="23"/>
  <c r="BW60" i="23"/>
  <c r="BW33" i="23"/>
  <c r="BW34" i="23"/>
  <c r="BW58" i="23"/>
  <c r="BW40" i="23"/>
  <c r="BW32" i="23"/>
  <c r="BW68" i="23"/>
  <c r="BW69" i="23"/>
  <c r="BW70" i="23"/>
  <c r="BZ30" i="23" l="1"/>
  <c r="CA29" i="23" s="1"/>
  <c r="BZ31" i="23"/>
  <c r="BY65" i="23"/>
  <c r="BZ64" i="23" s="1"/>
  <c r="BY31" i="23"/>
  <c r="BX66" i="23"/>
  <c r="BZ47" i="23"/>
  <c r="CA46" i="23" s="1"/>
  <c r="BZ48" i="23"/>
  <c r="BY48" i="23"/>
  <c r="BY39" i="23"/>
  <c r="BY38" i="23"/>
  <c r="BZ37" i="23" s="1"/>
  <c r="BX39" i="23"/>
  <c r="BZ56" i="23"/>
  <c r="CA55" i="23" s="1"/>
  <c r="L80" i="20"/>
  <c r="N79" i="20"/>
  <c r="BX40" i="23"/>
  <c r="BX33" i="23"/>
  <c r="BX51" i="23"/>
  <c r="BX41" i="23"/>
  <c r="BX35" i="23"/>
  <c r="BX60" i="23"/>
  <c r="BX50" i="23"/>
  <c r="BX67" i="23"/>
  <c r="BX69" i="23"/>
  <c r="BX70" i="23"/>
  <c r="BX68" i="23"/>
  <c r="BX42" i="23"/>
  <c r="BX49" i="23"/>
  <c r="BX34" i="23"/>
  <c r="BX58" i="23"/>
  <c r="BX59" i="23"/>
  <c r="BX32" i="23"/>
  <c r="BX52" i="23"/>
  <c r="BX43" i="23"/>
  <c r="BX61" i="23"/>
  <c r="BZ38" i="23" l="1"/>
  <c r="CA37" i="23" s="1"/>
  <c r="CA47" i="23"/>
  <c r="CB46" i="23" s="1"/>
  <c r="CA48" i="23"/>
  <c r="BZ65" i="23"/>
  <c r="CA64" i="23" s="1"/>
  <c r="N80" i="20"/>
  <c r="L81" i="20"/>
  <c r="BY66" i="23"/>
  <c r="BZ57" i="23"/>
  <c r="CA56" i="23"/>
  <c r="CB55" i="23" s="1"/>
  <c r="CA30" i="23"/>
  <c r="CB29" i="23" s="1"/>
  <c r="CA31" i="23"/>
  <c r="BY67" i="23"/>
  <c r="BY43" i="23"/>
  <c r="BZ60" i="23"/>
  <c r="BZ51" i="23"/>
  <c r="BY40" i="23"/>
  <c r="BY42" i="23"/>
  <c r="BY51" i="23"/>
  <c r="BY35" i="23"/>
  <c r="BZ52" i="23"/>
  <c r="BY68" i="23"/>
  <c r="BZ59" i="23"/>
  <c r="BY61" i="23"/>
  <c r="BY32" i="23"/>
  <c r="BZ49" i="23"/>
  <c r="BZ35" i="23"/>
  <c r="BY58" i="23"/>
  <c r="BY49" i="23"/>
  <c r="BY34" i="23"/>
  <c r="BZ50" i="23"/>
  <c r="BZ61" i="23"/>
  <c r="BY70" i="23"/>
  <c r="BY59" i="23"/>
  <c r="BY52" i="23"/>
  <c r="BZ58" i="23"/>
  <c r="BY60" i="23"/>
  <c r="BZ34" i="23"/>
  <c r="BZ33" i="23"/>
  <c r="BY69" i="23"/>
  <c r="BY50" i="23"/>
  <c r="BY41" i="23"/>
  <c r="BZ32" i="23"/>
  <c r="BY33" i="23"/>
  <c r="CB30" i="23" l="1"/>
  <c r="CC29" i="23" s="1"/>
  <c r="CB31" i="23"/>
  <c r="CB47" i="23"/>
  <c r="CC46" i="23" s="1"/>
  <c r="CB56" i="23"/>
  <c r="CC55" i="23" s="1"/>
  <c r="CB57" i="23"/>
  <c r="CA57" i="23"/>
  <c r="BZ66" i="23"/>
  <c r="CA38" i="23"/>
  <c r="CB37" i="23" s="1"/>
  <c r="L82" i="20"/>
  <c r="N81" i="20"/>
  <c r="CA65" i="23"/>
  <c r="CB64" i="23" s="1"/>
  <c r="BZ39" i="23"/>
  <c r="CA50" i="23"/>
  <c r="CA35" i="23"/>
  <c r="BZ67" i="23"/>
  <c r="CA34" i="23"/>
  <c r="CA33" i="23"/>
  <c r="BZ70" i="23"/>
  <c r="CA51" i="23"/>
  <c r="BZ68" i="23"/>
  <c r="BZ69" i="23"/>
  <c r="CA60" i="23"/>
  <c r="BZ43" i="23"/>
  <c r="CA58" i="23"/>
  <c r="CA32" i="23"/>
  <c r="CA61" i="23"/>
  <c r="BZ42" i="23"/>
  <c r="CA59" i="23"/>
  <c r="BZ40" i="23"/>
  <c r="CA52" i="23"/>
  <c r="CA49" i="23"/>
  <c r="BZ41" i="23"/>
  <c r="CB48" i="23" l="1"/>
  <c r="CC47" i="23"/>
  <c r="CD46" i="23" s="1"/>
  <c r="CC48" i="23"/>
  <c r="L83" i="20"/>
  <c r="N82" i="20"/>
  <c r="CA39" i="23"/>
  <c r="CB38" i="23"/>
  <c r="CC37" i="23" s="1"/>
  <c r="CB39" i="23"/>
  <c r="CB65" i="23"/>
  <c r="CC64" i="23" s="1"/>
  <c r="CB66" i="23"/>
  <c r="CA66" i="23"/>
  <c r="CC56" i="23"/>
  <c r="CD55" i="23" s="1"/>
  <c r="CC30" i="23"/>
  <c r="CD29" i="23" s="1"/>
  <c r="CC31" i="23"/>
  <c r="CB33" i="23"/>
  <c r="CA70" i="23"/>
  <c r="CB40" i="23"/>
  <c r="CB43" i="23"/>
  <c r="CB61" i="23"/>
  <c r="CB59" i="23"/>
  <c r="CB35" i="23"/>
  <c r="CB58" i="23"/>
  <c r="CB70" i="23"/>
  <c r="CA40" i="23"/>
  <c r="CB32" i="23"/>
  <c r="CA67" i="23"/>
  <c r="CB50" i="23"/>
  <c r="CA42" i="23"/>
  <c r="CB67" i="23"/>
  <c r="CA43" i="23"/>
  <c r="CB51" i="23"/>
  <c r="CB41" i="23"/>
  <c r="CB68" i="23"/>
  <c r="CA68" i="23"/>
  <c r="CB52" i="23"/>
  <c r="CB42" i="23"/>
  <c r="CB69" i="23"/>
  <c r="CA69" i="23"/>
  <c r="CA41" i="23"/>
  <c r="CB60" i="23"/>
  <c r="CB34" i="23"/>
  <c r="CB49" i="23"/>
  <c r="CC38" i="23" l="1"/>
  <c r="CD37" i="23" s="1"/>
  <c r="CC39" i="23"/>
  <c r="CD56" i="23"/>
  <c r="CE55" i="23" s="1"/>
  <c r="L84" i="20"/>
  <c r="N83" i="20"/>
  <c r="CC65" i="23"/>
  <c r="CD64" i="23" s="1"/>
  <c r="CD30" i="23"/>
  <c r="CE29" i="23" s="1"/>
  <c r="CD31" i="23"/>
  <c r="CD47" i="23"/>
  <c r="CE46" i="23" s="1"/>
  <c r="CC57" i="23"/>
  <c r="CC43" i="23"/>
  <c r="CC41" i="23"/>
  <c r="CC52" i="23"/>
  <c r="CC40" i="23"/>
  <c r="CC50" i="23"/>
  <c r="CC33" i="23"/>
  <c r="CC35" i="23"/>
  <c r="CC59" i="23"/>
  <c r="CC51" i="23"/>
  <c r="CC60" i="23"/>
  <c r="CC34" i="23"/>
  <c r="CC61" i="23"/>
  <c r="CC58" i="23"/>
  <c r="CC42" i="23"/>
  <c r="CC32" i="23"/>
  <c r="CC49" i="23"/>
  <c r="CD48" i="23" l="1"/>
  <c r="CC66" i="23"/>
  <c r="CE47" i="23"/>
  <c r="CF46" i="23" s="1"/>
  <c r="CD65" i="23"/>
  <c r="CE64" i="23" s="1"/>
  <c r="N84" i="20"/>
  <c r="L85" i="20"/>
  <c r="CE30" i="23"/>
  <c r="CF29" i="23" s="1"/>
  <c r="CE57" i="23"/>
  <c r="CE56" i="23"/>
  <c r="CF55" i="23" s="1"/>
  <c r="CD57" i="23"/>
  <c r="CD38" i="23"/>
  <c r="CE37" i="23" s="1"/>
  <c r="CD34" i="23"/>
  <c r="CD61" i="23"/>
  <c r="CD33" i="23"/>
  <c r="CD58" i="23"/>
  <c r="CD51" i="23"/>
  <c r="CD60" i="23"/>
  <c r="CC67" i="23"/>
  <c r="CD32" i="23"/>
  <c r="CD59" i="23"/>
  <c r="CD50" i="23"/>
  <c r="CC70" i="23"/>
  <c r="CC69" i="23"/>
  <c r="CC68" i="23"/>
  <c r="CD49" i="23"/>
  <c r="CD35" i="23"/>
  <c r="CD52" i="23"/>
  <c r="N85" i="20" l="1"/>
  <c r="L86" i="20"/>
  <c r="CD66" i="23"/>
  <c r="CE66" i="23"/>
  <c r="CE65" i="23"/>
  <c r="CF64" i="23" s="1"/>
  <c r="CF56" i="23"/>
  <c r="CG55" i="23" s="1"/>
  <c r="CF48" i="23"/>
  <c r="CF47" i="23"/>
  <c r="CG46" i="23" s="1"/>
  <c r="CE48" i="23"/>
  <c r="CE38" i="23"/>
  <c r="CF37" i="23" s="1"/>
  <c r="CE39" i="23"/>
  <c r="CD39" i="23"/>
  <c r="CF30" i="23"/>
  <c r="CG29" i="23" s="1"/>
  <c r="CE31" i="23"/>
  <c r="CD40" i="23"/>
  <c r="CD41" i="23"/>
  <c r="CD68" i="23"/>
  <c r="CD42" i="23"/>
  <c r="CD69" i="23"/>
  <c r="CD70" i="23"/>
  <c r="CD67" i="23"/>
  <c r="CD43" i="23"/>
  <c r="CG30" i="23" l="1"/>
  <c r="CH29" i="23" s="1"/>
  <c r="CF31" i="23"/>
  <c r="CF57" i="23"/>
  <c r="CF65" i="23"/>
  <c r="CG64" i="23" s="1"/>
  <c r="CG56" i="23"/>
  <c r="CH55" i="23" s="1"/>
  <c r="CF38" i="23"/>
  <c r="CG37" i="23" s="1"/>
  <c r="N86" i="20"/>
  <c r="L87" i="20"/>
  <c r="CG47" i="23"/>
  <c r="CH46" i="23" s="1"/>
  <c r="CE60" i="23"/>
  <c r="CE52" i="23"/>
  <c r="CE33" i="23"/>
  <c r="CE51" i="23"/>
  <c r="CE35" i="23"/>
  <c r="CE69" i="23"/>
  <c r="CE58" i="23"/>
  <c r="CE50" i="23"/>
  <c r="CE40" i="23"/>
  <c r="CE41" i="23"/>
  <c r="CE42" i="23"/>
  <c r="CE68" i="23"/>
  <c r="CE43" i="23"/>
  <c r="CE59" i="23"/>
  <c r="CE61" i="23"/>
  <c r="CE70" i="23"/>
  <c r="CE32" i="23"/>
  <c r="CE67" i="23"/>
  <c r="CE49" i="23"/>
  <c r="CE34" i="23"/>
  <c r="CH56" i="23" l="1"/>
  <c r="CI55" i="23" s="1"/>
  <c r="CG57" i="23"/>
  <c r="CG65" i="23"/>
  <c r="CH64" i="23" s="1"/>
  <c r="CF66" i="23"/>
  <c r="CH47" i="23"/>
  <c r="CI46" i="23" s="1"/>
  <c r="CG38" i="23"/>
  <c r="CH37" i="23" s="1"/>
  <c r="CH30" i="23"/>
  <c r="CI29" i="23" s="1"/>
  <c r="L88" i="20"/>
  <c r="N87" i="20"/>
  <c r="CG48" i="23"/>
  <c r="CF39" i="23"/>
  <c r="CG31" i="23"/>
  <c r="CF32" i="23"/>
  <c r="CF50" i="23"/>
  <c r="CF40" i="23"/>
  <c r="CF70" i="23"/>
  <c r="CF33" i="23"/>
  <c r="CF43" i="23"/>
  <c r="CF59" i="23"/>
  <c r="CF60" i="23"/>
  <c r="CF42" i="23"/>
  <c r="CF41" i="23"/>
  <c r="CF35" i="23"/>
  <c r="CF61" i="23"/>
  <c r="CF68" i="23"/>
  <c r="CF49" i="23"/>
  <c r="CF67" i="23"/>
  <c r="CF51" i="23"/>
  <c r="CF58" i="23"/>
  <c r="CF52" i="23"/>
  <c r="CF34" i="23"/>
  <c r="CF69" i="23"/>
  <c r="CH31" i="23" l="1"/>
  <c r="CI30" i="23"/>
  <c r="CJ29" i="23" s="1"/>
  <c r="CI31" i="23"/>
  <c r="CG39" i="23"/>
  <c r="CH65" i="23"/>
  <c r="CI64" i="23" s="1"/>
  <c r="CH48" i="23"/>
  <c r="CG66" i="23"/>
  <c r="CH38" i="23"/>
  <c r="CI37" i="23" s="1"/>
  <c r="CI47" i="23"/>
  <c r="CJ46" i="23" s="1"/>
  <c r="CI48" i="23"/>
  <c r="CI57" i="23"/>
  <c r="CI56" i="23"/>
  <c r="CJ55" i="23" s="1"/>
  <c r="N88" i="20"/>
  <c r="L89" i="20"/>
  <c r="CH57" i="23"/>
  <c r="CG52" i="23"/>
  <c r="CG42" i="23"/>
  <c r="CG59" i="23"/>
  <c r="CG50" i="23"/>
  <c r="CG61" i="23"/>
  <c r="CG40" i="23"/>
  <c r="CG32" i="23"/>
  <c r="CG51" i="23"/>
  <c r="CG33" i="23"/>
  <c r="CG60" i="23"/>
  <c r="CG41" i="23"/>
  <c r="CG69" i="23"/>
  <c r="CG68" i="23"/>
  <c r="CG70" i="23"/>
  <c r="CG49" i="23"/>
  <c r="CG43" i="23"/>
  <c r="CG34" i="23"/>
  <c r="CG35" i="23"/>
  <c r="CG58" i="23"/>
  <c r="CG67" i="23"/>
  <c r="CJ47" i="23" l="1"/>
  <c r="CJ48" i="23" s="1"/>
  <c r="CI38" i="23"/>
  <c r="CJ37" i="23" s="1"/>
  <c r="CI39" i="23"/>
  <c r="CH39" i="23"/>
  <c r="N89" i="20"/>
  <c r="L90" i="20"/>
  <c r="CJ56" i="23"/>
  <c r="CJ57" i="23"/>
  <c r="CH66" i="23"/>
  <c r="CJ30" i="23"/>
  <c r="CJ31" i="23" s="1"/>
  <c r="CI66" i="23"/>
  <c r="CI65" i="23"/>
  <c r="CJ64" i="23" s="1"/>
  <c r="CI33" i="23"/>
  <c r="CH51" i="23"/>
  <c r="CI32" i="23"/>
  <c r="CH40" i="23"/>
  <c r="CI49" i="23"/>
  <c r="CI58" i="23"/>
  <c r="CH50" i="23"/>
  <c r="CI67" i="23"/>
  <c r="CI51" i="23"/>
  <c r="CI70" i="23"/>
  <c r="CH43" i="23"/>
  <c r="CH61" i="23"/>
  <c r="CI43" i="23"/>
  <c r="CH52" i="23"/>
  <c r="CH32" i="23"/>
  <c r="CI59" i="23"/>
  <c r="CI52" i="23"/>
  <c r="CH68" i="23"/>
  <c r="CH59" i="23"/>
  <c r="CI68" i="23"/>
  <c r="CI69" i="23"/>
  <c r="CI42" i="23"/>
  <c r="CI41" i="23"/>
  <c r="CI50" i="23"/>
  <c r="CH58" i="23"/>
  <c r="CI61" i="23"/>
  <c r="CH33" i="23"/>
  <c r="CH42" i="23"/>
  <c r="CI40" i="23"/>
  <c r="CH49" i="23"/>
  <c r="CI60" i="23"/>
  <c r="CH35" i="23"/>
  <c r="CH60" i="23"/>
  <c r="CH69" i="23"/>
  <c r="CH67" i="23"/>
  <c r="CI34" i="23"/>
  <c r="CH41" i="23"/>
  <c r="CH34" i="23"/>
  <c r="CI35" i="23"/>
  <c r="CH70" i="23"/>
  <c r="N90" i="20" l="1"/>
  <c r="L91" i="20"/>
  <c r="CJ38" i="23"/>
  <c r="CJ39" i="23"/>
  <c r="CJ65" i="23"/>
  <c r="CJ66" i="23" s="1"/>
  <c r="CJ68" i="23"/>
  <c r="CJ43" i="23"/>
  <c r="CJ42" i="23"/>
  <c r="CJ33" i="23"/>
  <c r="CJ61" i="23"/>
  <c r="CJ40" i="23"/>
  <c r="CJ34" i="23"/>
  <c r="CJ49" i="23"/>
  <c r="CJ51" i="23"/>
  <c r="CJ59" i="23"/>
  <c r="CJ52" i="23"/>
  <c r="CJ58" i="23"/>
  <c r="CJ50" i="23"/>
  <c r="CJ41" i="23"/>
  <c r="CJ60" i="23"/>
  <c r="CJ69" i="23"/>
  <c r="CJ67" i="23"/>
  <c r="CJ32" i="23"/>
  <c r="CJ35" i="23"/>
  <c r="CJ70" i="23"/>
  <c r="N91" i="20" l="1"/>
  <c r="L92" i="20"/>
  <c r="L93" i="20" l="1"/>
  <c r="N92" i="20"/>
  <c r="N93" i="20" l="1"/>
  <c r="L94" i="20"/>
  <c r="L95" i="20" l="1"/>
  <c r="N94" i="20"/>
  <c r="L96" i="20" l="1"/>
  <c r="N95" i="20"/>
  <c r="L97" i="20" l="1"/>
  <c r="N96" i="20"/>
  <c r="N97" i="20" l="1"/>
  <c r="L98" i="20"/>
  <c r="N98" i="20" l="1"/>
  <c r="L99" i="20"/>
  <c r="N99" i="20" l="1"/>
  <c r="L100" i="20"/>
  <c r="L101" i="20" l="1"/>
  <c r="N100" i="20"/>
  <c r="N101" i="20" l="1"/>
  <c r="L102" i="20"/>
  <c r="L103" i="20" l="1"/>
  <c r="N102" i="20"/>
  <c r="N103" i="20" l="1"/>
  <c r="L104" i="20"/>
  <c r="N104" i="20" l="1"/>
  <c r="L105" i="20"/>
  <c r="L106" i="20" l="1"/>
  <c r="N105" i="20"/>
  <c r="N106" i="20" l="1"/>
  <c r="L107" i="20"/>
  <c r="L108" i="20" l="1"/>
  <c r="N107" i="20"/>
  <c r="L109" i="20" l="1"/>
  <c r="N108" i="20"/>
  <c r="L110" i="20" l="1"/>
  <c r="N109" i="20"/>
  <c r="N110" i="20" l="1"/>
  <c r="L111" i="20"/>
  <c r="N111" i="20" l="1"/>
  <c r="L112" i="20"/>
  <c r="N112" i="20" l="1"/>
  <c r="L113" i="20"/>
  <c r="L114" i="20" l="1"/>
  <c r="N113" i="20"/>
  <c r="N114" i="20" l="1"/>
  <c r="L115" i="20"/>
  <c r="L116" i="20" l="1"/>
  <c r="N115" i="20"/>
  <c r="L117" i="20" l="1"/>
  <c r="N116" i="20"/>
  <c r="N117" i="20" l="1"/>
  <c r="L118" i="20"/>
  <c r="L119" i="20" l="1"/>
  <c r="N118" i="20"/>
  <c r="N119" i="20" l="1"/>
  <c r="L120" i="20"/>
  <c r="L121" i="20" l="1"/>
  <c r="N120" i="20"/>
  <c r="L122" i="20" l="1"/>
  <c r="N121" i="20"/>
  <c r="L123" i="20" l="1"/>
  <c r="N122" i="20"/>
  <c r="N123" i="20" l="1"/>
  <c r="L124" i="20"/>
  <c r="N124" i="20" l="1"/>
  <c r="L125" i="20"/>
  <c r="N125" i="20" l="1"/>
  <c r="L126" i="20"/>
  <c r="L127" i="20" l="1"/>
  <c r="N126" i="20"/>
  <c r="N127" i="20" l="1"/>
  <c r="L128" i="20"/>
  <c r="L129" i="20" l="1"/>
  <c r="N128" i="20"/>
  <c r="L130" i="20" l="1"/>
  <c r="N129" i="20"/>
  <c r="L131" i="20" l="1"/>
  <c r="N130" i="20"/>
  <c r="L132" i="20" l="1"/>
  <c r="N131" i="20"/>
  <c r="N132" i="20" l="1"/>
  <c r="L133" i="20"/>
  <c r="L134" i="20" l="1"/>
  <c r="N133" i="20"/>
  <c r="L135" i="20" l="1"/>
  <c r="N134" i="20"/>
  <c r="L136" i="20" l="1"/>
  <c r="N135" i="20"/>
  <c r="N136" i="20" l="1"/>
  <c r="L137" i="20"/>
  <c r="N137" i="20" l="1"/>
  <c r="L138" i="20"/>
  <c r="N138" i="20" l="1"/>
  <c r="L139" i="20"/>
  <c r="L140" i="20" l="1"/>
  <c r="N139" i="20"/>
  <c r="N140" i="20" l="1"/>
  <c r="L141" i="20"/>
  <c r="L142" i="20" l="1"/>
  <c r="N141" i="20"/>
  <c r="L143" i="20" l="1"/>
  <c r="N142" i="20"/>
  <c r="L144" i="20" l="1"/>
  <c r="N143" i="20"/>
  <c r="N144" i="20" l="1"/>
  <c r="L145" i="20"/>
  <c r="N145" i="20" l="1"/>
  <c r="L146" i="20"/>
  <c r="N146" i="20" l="1"/>
  <c r="L147" i="20"/>
  <c r="L148" i="20" l="1"/>
  <c r="N147" i="20"/>
  <c r="L149" i="20" l="1"/>
  <c r="N148" i="20"/>
  <c r="N149" i="20" l="1"/>
  <c r="L150" i="20"/>
  <c r="N150" i="20" l="1"/>
  <c r="L151" i="20"/>
  <c r="N151" i="20" l="1"/>
  <c r="L152" i="20"/>
  <c r="L153" i="20" l="1"/>
  <c r="N152" i="20"/>
  <c r="N153" i="20" l="1"/>
  <c r="L154" i="20"/>
  <c r="L155" i="20" l="1"/>
  <c r="N154" i="20"/>
  <c r="L156" i="20" l="1"/>
  <c r="N155" i="20"/>
  <c r="L157" i="20" l="1"/>
  <c r="N156" i="20"/>
  <c r="N157" i="20" l="1"/>
  <c r="L158" i="20"/>
  <c r="N158" i="20" l="1"/>
  <c r="L159" i="20"/>
  <c r="N159" i="20" l="1"/>
  <c r="L160" i="20"/>
  <c r="L161" i="20" l="1"/>
  <c r="N160" i="20"/>
  <c r="N161" i="20" l="1"/>
  <c r="L162" i="20"/>
  <c r="L163" i="20" l="1"/>
  <c r="N162" i="20"/>
  <c r="N163" i="20" l="1"/>
  <c r="L164" i="20"/>
  <c r="N164" i="20" l="1"/>
  <c r="L165" i="20"/>
  <c r="L166" i="20" l="1"/>
  <c r="N165" i="20"/>
  <c r="N166" i="20" l="1"/>
  <c r="L167" i="20"/>
  <c r="L168" i="20" l="1"/>
  <c r="N167" i="20"/>
  <c r="L169" i="20" l="1"/>
  <c r="N168" i="20"/>
  <c r="L170" i="20" l="1"/>
  <c r="N169" i="20"/>
  <c r="N170" i="20" l="1"/>
  <c r="L171" i="20"/>
  <c r="N171" i="20" l="1"/>
  <c r="L172" i="20"/>
  <c r="N172" i="20" l="1"/>
  <c r="L173" i="20"/>
  <c r="L174" i="20" l="1"/>
  <c r="N173" i="20"/>
  <c r="N174" i="20" l="1"/>
  <c r="L175" i="20"/>
  <c r="L176" i="20" l="1"/>
  <c r="N175" i="20"/>
  <c r="L177" i="20" l="1"/>
  <c r="N176" i="20"/>
  <c r="L178" i="20" l="1"/>
  <c r="N177" i="20"/>
  <c r="N178" i="20" l="1"/>
  <c r="L179" i="20"/>
  <c r="N179" i="20" l="1"/>
  <c r="L180" i="20"/>
  <c r="L181" i="20" l="1"/>
  <c r="N180" i="20"/>
  <c r="L182" i="20" l="1"/>
  <c r="N181" i="20"/>
  <c r="L183" i="20" l="1"/>
  <c r="N182" i="20"/>
  <c r="N183" i="20" l="1"/>
  <c r="L184" i="20"/>
  <c r="N184" i="20" l="1"/>
  <c r="L185" i="20"/>
  <c r="N185" i="20" l="1"/>
  <c r="L186" i="20"/>
  <c r="L187" i="20" l="1"/>
  <c r="N186" i="20"/>
  <c r="N187" i="20" l="1"/>
  <c r="L188" i="20"/>
  <c r="L189" i="20" l="1"/>
  <c r="N188" i="20"/>
  <c r="L190" i="20" l="1"/>
  <c r="N189" i="20"/>
  <c r="L191" i="20" l="1"/>
  <c r="N190" i="20"/>
  <c r="N191" i="20" l="1"/>
  <c r="L192" i="20"/>
  <c r="N192" i="20" l="1"/>
  <c r="L193" i="20"/>
  <c r="N193" i="20" l="1"/>
  <c r="L194" i="20"/>
  <c r="L195" i="20" l="1"/>
  <c r="N194" i="20"/>
  <c r="L196" i="20" l="1"/>
  <c r="N195" i="20"/>
  <c r="N196" i="20" l="1"/>
  <c r="L197" i="20"/>
  <c r="N197" i="20" l="1"/>
  <c r="L198" i="20"/>
  <c r="N198" i="20" l="1"/>
  <c r="L199" i="20"/>
  <c r="L200" i="20" l="1"/>
  <c r="N199" i="20"/>
  <c r="N200" i="20" l="1"/>
  <c r="L201" i="20"/>
  <c r="L202" i="20" l="1"/>
  <c r="N201" i="20"/>
  <c r="L203" i="20" l="1"/>
  <c r="N202" i="20"/>
  <c r="L204" i="20" l="1"/>
  <c r="N203" i="20"/>
  <c r="N204" i="20" l="1"/>
  <c r="L205" i="20"/>
  <c r="N205" i="20" l="1"/>
  <c r="L206" i="20"/>
  <c r="N206" i="20" l="1"/>
  <c r="L207" i="20"/>
  <c r="L208" i="20" l="1"/>
  <c r="N207" i="20"/>
  <c r="N208" i="20" l="1"/>
  <c r="L209" i="20"/>
  <c r="L210" i="20" l="1"/>
  <c r="N209" i="20"/>
  <c r="L211" i="20" l="1"/>
  <c r="N210" i="20"/>
  <c r="N211" i="20" l="1"/>
  <c r="L212" i="20"/>
  <c r="L213" i="20" l="1"/>
  <c r="N212" i="20"/>
  <c r="N213" i="20" l="1"/>
  <c r="L214" i="20"/>
  <c r="L215" i="20" l="1"/>
  <c r="N214" i="20"/>
  <c r="L216" i="20" l="1"/>
  <c r="N215" i="20"/>
  <c r="L217" i="20" l="1"/>
  <c r="N216" i="20"/>
  <c r="N217" i="20" l="1"/>
  <c r="L218" i="20"/>
  <c r="N218" i="20" l="1"/>
  <c r="L219" i="20"/>
  <c r="N219" i="20" l="1"/>
  <c r="L220" i="20"/>
  <c r="L221" i="20" l="1"/>
  <c r="N220" i="20"/>
  <c r="N221" i="20" l="1"/>
  <c r="L222" i="20"/>
  <c r="L223" i="20" l="1"/>
  <c r="N222" i="20"/>
  <c r="L224" i="20" l="1"/>
  <c r="N223" i="20"/>
  <c r="L225" i="20" l="1"/>
  <c r="N224" i="20"/>
  <c r="N225" i="20" l="1"/>
  <c r="L226" i="20"/>
  <c r="N226" i="20" l="1"/>
  <c r="L227" i="20"/>
  <c r="L228" i="20" l="1"/>
  <c r="N227" i="20"/>
  <c r="L229" i="20" l="1"/>
  <c r="N228" i="20"/>
  <c r="L230" i="20" l="1"/>
  <c r="N229" i="20"/>
  <c r="N230" i="20" l="1"/>
  <c r="L231" i="20"/>
  <c r="N231" i="20" l="1"/>
  <c r="L232" i="20"/>
  <c r="N232" i="20" l="1"/>
  <c r="L233" i="20"/>
  <c r="L234" i="20" l="1"/>
  <c r="N233" i="20"/>
  <c r="N234" i="20" l="1"/>
  <c r="L235" i="20"/>
  <c r="L236" i="20" l="1"/>
  <c r="N235" i="20"/>
  <c r="L237" i="20" l="1"/>
  <c r="N236" i="20"/>
  <c r="L238" i="20" l="1"/>
  <c r="N237" i="20"/>
  <c r="N238" i="20" l="1"/>
  <c r="L239" i="20"/>
  <c r="N239" i="20" l="1"/>
  <c r="L240" i="20"/>
  <c r="N240" i="20" l="1"/>
  <c r="L241" i="20"/>
  <c r="L242" i="20" l="1"/>
  <c r="N241" i="20"/>
  <c r="N242" i="20" l="1"/>
  <c r="L243" i="20"/>
  <c r="N243" i="20" l="1"/>
  <c r="L244" i="20"/>
  <c r="N244" i="20" l="1"/>
  <c r="L245" i="20"/>
  <c r="N245" i="20" l="1"/>
  <c r="L246" i="20"/>
  <c r="L247" i="20" l="1"/>
  <c r="N246" i="20"/>
  <c r="N247" i="20" l="1"/>
  <c r="L248" i="20"/>
  <c r="L249" i="20" l="1"/>
  <c r="N248" i="20"/>
  <c r="L250" i="20" l="1"/>
  <c r="N249" i="20"/>
  <c r="L251" i="20" l="1"/>
  <c r="N250" i="20"/>
  <c r="N251" i="20" l="1"/>
  <c r="L252" i="20"/>
  <c r="N252" i="20" l="1"/>
  <c r="L253" i="20"/>
  <c r="N253" i="20" l="1"/>
  <c r="L254" i="20"/>
  <c r="L255" i="20" l="1"/>
  <c r="N254" i="20"/>
  <c r="N255" i="20" l="1"/>
  <c r="L256" i="20"/>
  <c r="L257" i="20" l="1"/>
  <c r="N256" i="20"/>
  <c r="L258" i="20" l="1"/>
  <c r="N257" i="20"/>
  <c r="L259" i="20" l="1"/>
  <c r="N258" i="20"/>
  <c r="L260" i="20" l="1"/>
  <c r="N259" i="20"/>
  <c r="N260" i="20" l="1"/>
  <c r="L261" i="20"/>
  <c r="L262" i="20" l="1"/>
  <c r="N261" i="20"/>
  <c r="L263" i="20" l="1"/>
  <c r="N262" i="20"/>
  <c r="L264" i="20" l="1"/>
  <c r="N263" i="20"/>
  <c r="N264" i="20" l="1"/>
  <c r="L265" i="20"/>
  <c r="N265" i="20" l="1"/>
  <c r="L266" i="20"/>
  <c r="N266" i="20" l="1"/>
  <c r="L267" i="20"/>
  <c r="L268" i="20" l="1"/>
  <c r="N267" i="20"/>
  <c r="N268" i="20" l="1"/>
  <c r="L269" i="20"/>
  <c r="L270" i="20" l="1"/>
  <c r="N269" i="20"/>
  <c r="L271" i="20" l="1"/>
  <c r="N270" i="20"/>
  <c r="L272" i="20" l="1"/>
  <c r="N271" i="20"/>
  <c r="N272" i="20" l="1"/>
  <c r="L273" i="20"/>
  <c r="N273" i="20" l="1"/>
  <c r="L274" i="20"/>
  <c r="N274" i="20" l="1"/>
  <c r="L275" i="20"/>
  <c r="L276" i="20" l="1"/>
  <c r="N275" i="20"/>
  <c r="L277" i="20" l="1"/>
  <c r="N276" i="20"/>
  <c r="N277" i="20" l="1"/>
  <c r="L278" i="20"/>
  <c r="N278" i="20" l="1"/>
  <c r="L279" i="20"/>
  <c r="N279" i="20" l="1"/>
  <c r="L280" i="20"/>
  <c r="L281" i="20" l="1"/>
  <c r="N280" i="20"/>
  <c r="N281" i="20" l="1"/>
  <c r="L282" i="20"/>
  <c r="L283" i="20" l="1"/>
  <c r="N282" i="20"/>
  <c r="L284" i="20" l="1"/>
  <c r="N283" i="20"/>
  <c r="L285" i="20" l="1"/>
  <c r="N284" i="20"/>
  <c r="N285" i="20" l="1"/>
  <c r="L286" i="20"/>
  <c r="N286" i="20" l="1"/>
  <c r="L287" i="20"/>
  <c r="N287" i="20" l="1"/>
  <c r="L288" i="20"/>
  <c r="L289" i="20" l="1"/>
  <c r="N288" i="20"/>
  <c r="N289" i="20" l="1"/>
  <c r="L290" i="20"/>
  <c r="L291" i="20" l="1"/>
  <c r="N290" i="20"/>
  <c r="L292" i="20" l="1"/>
  <c r="N291" i="20"/>
  <c r="L293" i="20" l="1"/>
  <c r="N292" i="20"/>
  <c r="L294" i="20" l="1"/>
  <c r="N293" i="20"/>
  <c r="N294" i="20" l="1"/>
  <c r="L295" i="20"/>
  <c r="L296" i="20" l="1"/>
  <c r="N295" i="20"/>
  <c r="L297" i="20" l="1"/>
  <c r="N296" i="20"/>
  <c r="L298" i="20" l="1"/>
  <c r="N297" i="20"/>
  <c r="N298" i="20" l="1"/>
  <c r="L299" i="20"/>
  <c r="N299" i="20" l="1"/>
  <c r="L300" i="20"/>
  <c r="N300" i="20" l="1"/>
  <c r="L301" i="20"/>
  <c r="L302" i="20" l="1"/>
  <c r="N301" i="20"/>
  <c r="N302" i="20" l="1"/>
  <c r="L303" i="20"/>
  <c r="L304" i="20" l="1"/>
  <c r="N303" i="20"/>
  <c r="L305" i="20" l="1"/>
  <c r="N304" i="20"/>
  <c r="L306" i="20" l="1"/>
  <c r="N305" i="20"/>
  <c r="N306" i="20" l="1"/>
  <c r="L307" i="20"/>
  <c r="N307" i="20" l="1"/>
  <c r="L308" i="20"/>
  <c r="N308" i="20" l="1"/>
  <c r="L309" i="20"/>
  <c r="L310" i="20" l="1"/>
  <c r="N309" i="20"/>
  <c r="N310" i="20" l="1"/>
  <c r="L311" i="20"/>
  <c r="N311" i="20" l="1"/>
  <c r="L312" i="20"/>
  <c r="N312" i="20" l="1"/>
  <c r="L313" i="20"/>
  <c r="N313" i="20" l="1"/>
  <c r="L314" i="20"/>
  <c r="L315" i="20" l="1"/>
  <c r="N314" i="20"/>
  <c r="N315" i="20" l="1"/>
  <c r="L316" i="20"/>
  <c r="L317" i="20" l="1"/>
  <c r="N316" i="20"/>
  <c r="L318" i="20" l="1"/>
  <c r="N317" i="20"/>
  <c r="L319" i="20" l="1"/>
  <c r="N318" i="20"/>
  <c r="N319" i="20" l="1"/>
  <c r="L320" i="20"/>
  <c r="N320" i="20" l="1"/>
  <c r="L321" i="20"/>
  <c r="N321" i="20" l="1"/>
  <c r="L322" i="20"/>
  <c r="L323" i="20" l="1"/>
  <c r="N322" i="20"/>
  <c r="N323" i="20" l="1"/>
  <c r="L324" i="20"/>
  <c r="L325" i="20" l="1"/>
  <c r="N324" i="20"/>
  <c r="L326" i="20" l="1"/>
  <c r="N325" i="20"/>
  <c r="L327" i="20" l="1"/>
  <c r="N326" i="20"/>
  <c r="N327" i="20" l="1"/>
  <c r="L328" i="20"/>
  <c r="N328" i="20" l="1"/>
  <c r="L329" i="20"/>
  <c r="L330" i="20" l="1"/>
  <c r="N329" i="20"/>
  <c r="L331" i="20" l="1"/>
  <c r="N330" i="20"/>
  <c r="L332" i="20" l="1"/>
  <c r="N331" i="20"/>
  <c r="N332" i="20" l="1"/>
  <c r="L333" i="20"/>
  <c r="N333" i="20" l="1"/>
  <c r="L334" i="20"/>
  <c r="N334" i="20" l="1"/>
  <c r="L335" i="20"/>
  <c r="L336" i="20" l="1"/>
  <c r="N335" i="20"/>
  <c r="N336" i="20" l="1"/>
  <c r="L337" i="20"/>
  <c r="L338" i="20" l="1"/>
  <c r="N337" i="20"/>
  <c r="L339" i="20" l="1"/>
  <c r="N338" i="20"/>
  <c r="L340" i="20" l="1"/>
  <c r="N339" i="20"/>
  <c r="N340" i="20" l="1"/>
  <c r="L341" i="20"/>
  <c r="N341" i="20" l="1"/>
  <c r="L342" i="20"/>
  <c r="N342" i="20" l="1"/>
  <c r="L343" i="20"/>
  <c r="L344" i="20" l="1"/>
  <c r="N343" i="20"/>
  <c r="N344" i="20" l="1"/>
  <c r="L345" i="20"/>
  <c r="L346" i="20" l="1"/>
  <c r="N345" i="20"/>
  <c r="N346" i="20" l="1"/>
  <c r="L347" i="20"/>
  <c r="N347" i="20" l="1"/>
  <c r="L348" i="20"/>
  <c r="L349" i="20" l="1"/>
  <c r="N348" i="20"/>
  <c r="N349" i="20" l="1"/>
  <c r="L350" i="20"/>
  <c r="L351" i="20" l="1"/>
  <c r="N350" i="20"/>
  <c r="N351" i="20" l="1"/>
  <c r="L352" i="20"/>
  <c r="L353" i="20" l="1"/>
  <c r="N352" i="20"/>
  <c r="N353" i="20" l="1"/>
  <c r="L354" i="20"/>
  <c r="N354" i="20" l="1"/>
  <c r="L355" i="20"/>
  <c r="N355" i="20" l="1"/>
  <c r="L356" i="20"/>
  <c r="L357" i="20" l="1"/>
  <c r="N356" i="20"/>
  <c r="N357" i="20" l="1"/>
  <c r="L358" i="20"/>
  <c r="L359" i="20" l="1"/>
  <c r="N358" i="20"/>
  <c r="N359" i="20" l="1"/>
  <c r="L360" i="20"/>
  <c r="L361" i="20" l="1"/>
  <c r="N360" i="20"/>
  <c r="N361" i="20" l="1"/>
  <c r="L362" i="20"/>
  <c r="N362" i="20" l="1"/>
  <c r="L363" i="20"/>
  <c r="N363" i="20" l="1"/>
  <c r="L364" i="20"/>
  <c r="L365" i="20" l="1"/>
  <c r="N364" i="20"/>
  <c r="L366" i="20" l="1"/>
  <c r="N365" i="20"/>
  <c r="N366" i="20" l="1"/>
  <c r="L367" i="20"/>
  <c r="N367" i="20" l="1"/>
  <c r="L368" i="20"/>
  <c r="N368" i="20" l="1"/>
  <c r="L369" i="20"/>
  <c r="L370" i="20" l="1"/>
  <c r="N369" i="20"/>
  <c r="N370" i="20" l="1"/>
  <c r="L371" i="20"/>
  <c r="L372" i="20" l="1"/>
  <c r="N371" i="20"/>
  <c r="N372" i="20" l="1"/>
  <c r="L373" i="20"/>
  <c r="L374" i="20" l="1"/>
  <c r="N373" i="20"/>
  <c r="N374" i="20" l="1"/>
  <c r="L375" i="20"/>
  <c r="N375" i="20" l="1"/>
  <c r="L376" i="20"/>
  <c r="N376" i="20" l="1"/>
  <c r="L377" i="20"/>
  <c r="L378" i="20" l="1"/>
  <c r="N377" i="20"/>
  <c r="N378" i="20" l="1"/>
  <c r="L379" i="20"/>
  <c r="L380" i="20" l="1"/>
  <c r="N379" i="20"/>
  <c r="N380" i="20" l="1"/>
  <c r="L381" i="20"/>
  <c r="L382" i="20" l="1"/>
  <c r="N381" i="20"/>
  <c r="N382" i="20" l="1"/>
  <c r="L383" i="20"/>
  <c r="N383" i="20" l="1"/>
  <c r="L384" i="20"/>
  <c r="L385" i="20" l="1"/>
  <c r="N384" i="20"/>
  <c r="N385" i="20" l="1"/>
  <c r="L386" i="20"/>
  <c r="N386" i="20" l="1"/>
  <c r="L387" i="20"/>
  <c r="N387" i="20" l="1"/>
  <c r="L388" i="20"/>
  <c r="N388" i="20" l="1"/>
  <c r="L389" i="20"/>
  <c r="N389" i="20" l="1"/>
  <c r="L390" i="20"/>
  <c r="L391" i="20" l="1"/>
  <c r="N390" i="20"/>
  <c r="N391" i="20" l="1"/>
  <c r="L392" i="20"/>
  <c r="L393" i="20" l="1"/>
  <c r="N392" i="20"/>
  <c r="N393" i="20" l="1"/>
  <c r="L394" i="20"/>
  <c r="N394" i="20" l="1"/>
  <c r="L395" i="20"/>
  <c r="N395" i="20" l="1"/>
  <c r="L396" i="20"/>
  <c r="N396" i="20" l="1"/>
  <c r="L397" i="20"/>
  <c r="N397" i="20" l="1"/>
  <c r="L398" i="20"/>
  <c r="L399" i="20" l="1"/>
  <c r="N398" i="20"/>
  <c r="N399" i="20" l="1"/>
  <c r="L400" i="20"/>
  <c r="L401" i="20" l="1"/>
  <c r="N400" i="20"/>
  <c r="N401" i="20" l="1"/>
  <c r="L402" i="20"/>
  <c r="N402" i="20" l="1"/>
  <c r="L403" i="20"/>
  <c r="L404" i="20" l="1"/>
  <c r="N403" i="20"/>
  <c r="N404" i="20" l="1"/>
  <c r="L405" i="20"/>
  <c r="L406" i="20" l="1"/>
  <c r="N405" i="20"/>
  <c r="N406" i="20" l="1"/>
  <c r="L407" i="20"/>
  <c r="N407" i="20" l="1"/>
  <c r="L408" i="20"/>
  <c r="N408" i="20" l="1"/>
  <c r="L409" i="20"/>
  <c r="N409" i="20" l="1"/>
  <c r="L410" i="20"/>
  <c r="N410" i="20" l="1"/>
  <c r="L411" i="20"/>
  <c r="L412" i="20" l="1"/>
  <c r="N411" i="20"/>
  <c r="N412" i="20" l="1"/>
  <c r="L413" i="20"/>
  <c r="L414" i="20" l="1"/>
  <c r="N413" i="20"/>
  <c r="N414" i="20" l="1"/>
  <c r="L415" i="20"/>
  <c r="N415" i="20" l="1"/>
  <c r="L416" i="20"/>
  <c r="N416" i="20" l="1"/>
  <c r="L417" i="20"/>
  <c r="N417" i="20" l="1"/>
  <c r="L418" i="20"/>
  <c r="N418" i="20" l="1"/>
  <c r="L419" i="20"/>
  <c r="N419" i="20" l="1"/>
  <c r="L420" i="20"/>
  <c r="N420" i="20" l="1"/>
  <c r="L421" i="20"/>
  <c r="N421" i="20" l="1"/>
  <c r="L422" i="20"/>
  <c r="N422" i="20" l="1"/>
  <c r="L423" i="20"/>
  <c r="N423" i="20" l="1"/>
  <c r="L424" i="20"/>
  <c r="L425" i="20" l="1"/>
  <c r="N424" i="20"/>
  <c r="N425" i="20" l="1"/>
  <c r="L426" i="20"/>
  <c r="L427" i="20" l="1"/>
  <c r="N426" i="20"/>
  <c r="N427" i="20" l="1"/>
  <c r="L428" i="20"/>
  <c r="N428" i="20" l="1"/>
  <c r="L429" i="20"/>
  <c r="N429" i="20" l="1"/>
  <c r="L430" i="20"/>
  <c r="N430" i="20" l="1"/>
  <c r="L431" i="20"/>
  <c r="N431" i="20" l="1"/>
  <c r="L432" i="20"/>
  <c r="L433" i="20" l="1"/>
  <c r="N432" i="20"/>
  <c r="N433" i="20" l="1"/>
  <c r="L434" i="20"/>
  <c r="L435" i="20" l="1"/>
  <c r="N434" i="20"/>
  <c r="N435" i="20" l="1"/>
  <c r="L436" i="20"/>
  <c r="N436" i="20" l="1"/>
  <c r="L437" i="20"/>
  <c r="L438" i="20" l="1"/>
  <c r="N437" i="20"/>
  <c r="N438" i="20" l="1"/>
  <c r="L439" i="20"/>
  <c r="L440" i="20" l="1"/>
  <c r="N439" i="20"/>
  <c r="N440" i="20" l="1"/>
  <c r="L441" i="20"/>
  <c r="N441" i="20" l="1"/>
  <c r="L442" i="20"/>
  <c r="N442" i="20" l="1"/>
  <c r="L443" i="20"/>
  <c r="N443" i="20" l="1"/>
  <c r="L444" i="20"/>
  <c r="L445" i="20" l="1"/>
  <c r="N444" i="20"/>
  <c r="N445" i="20" l="1"/>
  <c r="L446" i="20"/>
  <c r="N446" i="20" l="1"/>
  <c r="L447" i="20"/>
  <c r="N447" i="20" l="1"/>
  <c r="L448" i="20"/>
  <c r="L449" i="20" l="1"/>
  <c r="N448" i="20"/>
  <c r="N449" i="20" l="1"/>
  <c r="L450" i="20"/>
  <c r="N450" i="20" l="1"/>
  <c r="L451" i="20"/>
  <c r="N451" i="20" l="1"/>
  <c r="L452" i="20"/>
  <c r="N452" i="20" l="1"/>
  <c r="L453" i="20"/>
  <c r="N453" i="20" l="1"/>
  <c r="L454" i="20"/>
  <c r="N454" i="20" l="1"/>
  <c r="L455" i="20"/>
  <c r="N455" i="20" l="1"/>
  <c r="L456" i="20"/>
  <c r="N456" i="20" l="1"/>
  <c r="L457" i="20"/>
  <c r="N457" i="20" l="1"/>
  <c r="L458" i="20"/>
  <c r="L459" i="20" l="1"/>
  <c r="N458" i="20"/>
  <c r="N459" i="20" l="1"/>
  <c r="L460" i="20"/>
  <c r="N460" i="20" l="1"/>
  <c r="L461" i="20"/>
  <c r="L462" i="20" l="1"/>
  <c r="N461" i="20"/>
  <c r="N462" i="20" l="1"/>
  <c r="L463" i="20"/>
  <c r="N463" i="20" l="1"/>
  <c r="L464" i="20"/>
  <c r="N464" i="20" l="1"/>
  <c r="L465" i="20"/>
  <c r="N465" i="20" l="1"/>
  <c r="L466" i="20"/>
  <c r="L467" i="20" l="1"/>
  <c r="N466" i="20"/>
  <c r="N467" i="20" l="1"/>
  <c r="L468" i="20"/>
  <c r="N468" i="20" l="1"/>
  <c r="L469" i="20"/>
  <c r="L470" i="20" l="1"/>
  <c r="N469" i="20"/>
  <c r="N470" i="20" l="1"/>
  <c r="L471" i="20"/>
  <c r="N471" i="20" l="1"/>
  <c r="L472" i="20"/>
  <c r="N472" i="20" l="1"/>
  <c r="L473" i="20"/>
  <c r="N473" i="20" l="1"/>
  <c r="L474" i="20"/>
  <c r="N474" i="20" l="1"/>
  <c r="L475" i="20"/>
  <c r="N475" i="20" l="1"/>
  <c r="L476" i="20"/>
  <c r="N476" i="20" l="1"/>
  <c r="L477" i="20"/>
  <c r="N477" i="20" l="1"/>
  <c r="L478" i="20"/>
  <c r="N478" i="20" l="1"/>
  <c r="L479" i="20"/>
  <c r="N479" i="20" l="1"/>
  <c r="L480" i="20"/>
  <c r="N480" i="20" l="1"/>
  <c r="L481" i="20"/>
  <c r="N481" i="20" l="1"/>
  <c r="L482" i="20"/>
  <c r="L483" i="20" l="1"/>
  <c r="N482" i="20"/>
  <c r="N483" i="20" l="1"/>
  <c r="L484" i="20"/>
  <c r="N484" i="20" l="1"/>
  <c r="L485" i="20"/>
  <c r="N485" i="20" l="1"/>
  <c r="L486" i="20"/>
  <c r="N486" i="20" l="1"/>
  <c r="L487" i="20"/>
  <c r="N487" i="20" l="1"/>
  <c r="L488" i="20"/>
  <c r="N488" i="20" l="1"/>
  <c r="L489" i="20"/>
  <c r="N489" i="20" l="1"/>
  <c r="L490" i="20"/>
  <c r="L491" i="20" l="1"/>
  <c r="N490" i="20"/>
  <c r="L492" i="20" l="1"/>
  <c r="N491" i="20"/>
  <c r="N492" i="20" l="1"/>
  <c r="L493" i="20"/>
  <c r="N493" i="20" l="1"/>
  <c r="L494" i="20"/>
  <c r="N494" i="20" l="1"/>
  <c r="L495" i="20"/>
  <c r="N495" i="20" l="1"/>
  <c r="L496" i="20"/>
  <c r="N496" i="20" l="1"/>
  <c r="L497" i="20"/>
  <c r="N497" i="20" l="1"/>
  <c r="L498" i="20"/>
  <c r="N498" i="20" l="1"/>
  <c r="L499" i="20"/>
  <c r="L500" i="20" l="1"/>
  <c r="N499" i="20"/>
  <c r="N500" i="20" l="1"/>
  <c r="L501" i="20"/>
  <c r="N501" i="20" l="1"/>
  <c r="L502" i="20"/>
  <c r="N502" i="20" l="1"/>
  <c r="L503" i="20"/>
  <c r="N503" i="20" l="1"/>
  <c r="L504" i="20"/>
  <c r="N504" i="20" l="1"/>
  <c r="L505" i="20"/>
  <c r="N505" i="20" l="1"/>
  <c r="L506" i="20"/>
  <c r="N506" i="20" l="1"/>
  <c r="L507" i="20"/>
  <c r="L508" i="20" l="1"/>
  <c r="N507" i="20"/>
  <c r="N508" i="20" l="1"/>
  <c r="L509" i="20"/>
  <c r="N509" i="20" l="1"/>
  <c r="L510" i="20"/>
  <c r="N510" i="20" l="1"/>
  <c r="L511" i="20"/>
  <c r="N511" i="20" l="1"/>
  <c r="L512" i="20"/>
  <c r="L513" i="20" l="1"/>
  <c r="N512" i="20"/>
  <c r="L514" i="20" l="1"/>
  <c r="N513" i="20"/>
  <c r="L515" i="20" l="1"/>
  <c r="N514" i="20"/>
  <c r="N515" i="20" l="1"/>
  <c r="L516" i="20"/>
  <c r="L517" i="20" l="1"/>
  <c r="N516" i="20"/>
  <c r="N517" i="20" l="1"/>
  <c r="L518" i="20"/>
  <c r="N518" i="20" l="1"/>
  <c r="L519" i="20"/>
  <c r="N519" i="20" l="1"/>
  <c r="L520" i="20"/>
  <c r="L521" i="20" l="1"/>
  <c r="N520" i="20"/>
  <c r="L522" i="20" l="1"/>
  <c r="N521" i="20"/>
  <c r="L523" i="20" l="1"/>
  <c r="N522" i="20"/>
  <c r="N523" i="20" l="1"/>
  <c r="L524" i="20"/>
  <c r="L525" i="20" l="1"/>
  <c r="N524" i="20"/>
  <c r="N525" i="20" l="1"/>
  <c r="L526" i="20"/>
  <c r="N526" i="20" l="1"/>
  <c r="L527" i="20"/>
  <c r="L528" i="20" l="1"/>
  <c r="N527" i="20"/>
  <c r="N528" i="20" l="1"/>
  <c r="L529" i="20"/>
  <c r="L530" i="20" l="1"/>
  <c r="N529" i="20"/>
  <c r="N530" i="20" l="1"/>
  <c r="L531" i="20"/>
  <c r="N531" i="20" l="1"/>
  <c r="L532" i="20"/>
  <c r="N532" i="20" l="1"/>
  <c r="L533" i="20"/>
  <c r="L534" i="20" l="1"/>
  <c r="N533" i="20"/>
  <c r="L535" i="20" l="1"/>
  <c r="N534" i="20"/>
  <c r="L536" i="20" l="1"/>
  <c r="N535" i="20"/>
  <c r="N536" i="20" l="1"/>
  <c r="L537" i="20"/>
  <c r="L538" i="20" l="1"/>
  <c r="N537" i="20"/>
  <c r="N538" i="20" l="1"/>
  <c r="L539" i="20"/>
  <c r="N539" i="20" l="1"/>
  <c r="L540" i="20"/>
  <c r="N540" i="20" l="1"/>
  <c r="L541" i="20"/>
  <c r="L542" i="20" l="1"/>
  <c r="N541" i="20"/>
  <c r="L543" i="20" l="1"/>
  <c r="N542" i="20"/>
  <c r="L544" i="20" l="1"/>
  <c r="N543" i="20"/>
  <c r="N544" i="20" l="1"/>
  <c r="L545" i="20"/>
  <c r="N545" i="20" l="1"/>
  <c r="L546" i="20"/>
  <c r="L547" i="20" l="1"/>
  <c r="N546" i="20"/>
  <c r="L548" i="20" l="1"/>
  <c r="N547" i="20"/>
  <c r="L549" i="20" l="1"/>
  <c r="N548" i="20"/>
  <c r="N549" i="20" l="1"/>
  <c r="L550" i="20"/>
  <c r="L551" i="20" l="1"/>
  <c r="N550" i="20"/>
  <c r="N551" i="20" l="1"/>
  <c r="L552" i="20"/>
  <c r="N552" i="20" l="1"/>
  <c r="L553" i="20"/>
  <c r="N553" i="20" l="1"/>
  <c r="L554" i="20"/>
  <c r="L555" i="20" l="1"/>
  <c r="N554" i="20"/>
  <c r="L556" i="20" l="1"/>
  <c r="N555" i="20"/>
  <c r="L557" i="20" l="1"/>
  <c r="N556" i="20"/>
  <c r="N557" i="20" l="1"/>
  <c r="L558" i="20"/>
  <c r="L559" i="20" l="1"/>
  <c r="N558" i="20"/>
  <c r="N559" i="20" l="1"/>
  <c r="L560" i="20"/>
  <c r="N560" i="20" l="1"/>
  <c r="L561" i="20"/>
  <c r="N561" i="20" l="1"/>
  <c r="L562" i="20"/>
  <c r="L563" i="20" l="1"/>
  <c r="N562" i="20"/>
  <c r="L564" i="20" l="1"/>
  <c r="N563" i="20"/>
  <c r="N564" i="20" l="1"/>
  <c r="L565" i="20"/>
  <c r="N565" i="20" l="1"/>
  <c r="L566" i="20"/>
  <c r="N566" i="20" l="1"/>
  <c r="L567" i="20"/>
  <c r="L568" i="20" l="1"/>
  <c r="N567" i="20"/>
  <c r="L569" i="20" l="1"/>
  <c r="N568" i="20"/>
  <c r="L570" i="20" l="1"/>
  <c r="N569" i="20"/>
  <c r="N570" i="20" l="1"/>
  <c r="L571" i="20"/>
  <c r="L572" i="20" l="1"/>
  <c r="N571" i="20"/>
  <c r="N572" i="20" l="1"/>
  <c r="L573" i="20"/>
  <c r="N573" i="20" l="1"/>
  <c r="L574" i="20"/>
  <c r="N574" i="20" l="1"/>
  <c r="L575" i="20"/>
  <c r="L576" i="20" l="1"/>
  <c r="N575" i="20"/>
  <c r="L577" i="20" l="1"/>
  <c r="N576" i="20"/>
  <c r="L578" i="20" l="1"/>
  <c r="N577" i="20"/>
  <c r="N578" i="20" l="1"/>
  <c r="L579" i="20"/>
  <c r="L580" i="20" l="1"/>
  <c r="N579" i="20"/>
  <c r="N580" i="20" l="1"/>
  <c r="L581" i="20"/>
  <c r="L582" i="20" l="1"/>
  <c r="N581" i="20"/>
  <c r="L583" i="20" l="1"/>
  <c r="N582" i="20"/>
  <c r="N583" i="20" l="1"/>
  <c r="L584" i="20"/>
  <c r="L585" i="20" l="1"/>
  <c r="N584" i="20"/>
  <c r="N585" i="20" l="1"/>
  <c r="L586" i="20"/>
  <c r="N586" i="20" l="1"/>
  <c r="L587" i="20"/>
  <c r="N587" i="20" l="1"/>
  <c r="L588" i="20"/>
  <c r="L589" i="20" l="1"/>
  <c r="N588" i="20"/>
  <c r="L590" i="20" l="1"/>
  <c r="N589" i="20"/>
  <c r="L591" i="20" l="1"/>
  <c r="N590" i="20"/>
  <c r="N591" i="20" l="1"/>
  <c r="L592" i="20"/>
  <c r="L593" i="20" l="1"/>
  <c r="N592" i="20"/>
  <c r="N593" i="20" l="1"/>
  <c r="L594" i="20"/>
  <c r="N594" i="20" l="1"/>
  <c r="L595" i="20"/>
  <c r="N595" i="20" l="1"/>
  <c r="L596" i="20"/>
  <c r="L597" i="20" l="1"/>
  <c r="N596" i="20"/>
  <c r="L598" i="20" l="1"/>
  <c r="N597" i="20"/>
  <c r="L599" i="20" l="1"/>
  <c r="N598" i="20"/>
  <c r="N599" i="20" l="1"/>
  <c r="L600" i="20"/>
  <c r="N600" i="20" l="1"/>
  <c r="L601" i="20"/>
  <c r="L602" i="20" l="1"/>
  <c r="N601" i="20"/>
  <c r="L603" i="20" l="1"/>
  <c r="N602" i="20"/>
  <c r="L604" i="20" l="1"/>
  <c r="N603" i="20"/>
  <c r="N604" i="20" l="1"/>
  <c r="L605" i="20"/>
  <c r="N605" i="20" l="1"/>
  <c r="L606" i="20"/>
  <c r="N606" i="20" l="1"/>
  <c r="L607" i="20"/>
  <c r="N607" i="20" l="1"/>
  <c r="L608" i="20"/>
  <c r="N608" i="20" l="1"/>
  <c r="L609" i="20"/>
  <c r="L610" i="20" l="1"/>
  <c r="N609" i="20"/>
  <c r="L611" i="20" l="1"/>
  <c r="N610" i="20"/>
  <c r="L612" i="20" l="1"/>
  <c r="N611" i="20"/>
  <c r="N612" i="20" l="1"/>
  <c r="L613" i="20"/>
  <c r="N613" i="20" l="1"/>
  <c r="L614" i="20"/>
  <c r="N614" i="20" l="1"/>
  <c r="L615" i="20"/>
  <c r="N615" i="20" l="1"/>
  <c r="L616" i="20"/>
  <c r="N616" i="20" l="1"/>
  <c r="L617" i="20"/>
  <c r="N617" i="20" l="1"/>
  <c r="L618" i="20"/>
  <c r="N618" i="20" l="1"/>
  <c r="L619" i="20"/>
  <c r="N619" i="20" l="1"/>
  <c r="L620" i="20"/>
  <c r="N620" i="20" l="1"/>
  <c r="L621" i="20"/>
  <c r="N621" i="20" l="1"/>
  <c r="L622" i="20"/>
  <c r="L623" i="20" l="1"/>
  <c r="N622" i="20"/>
  <c r="L624" i="20" l="1"/>
  <c r="N623" i="20"/>
  <c r="L625" i="20" l="1"/>
  <c r="N624" i="20"/>
  <c r="N625" i="20" l="1"/>
  <c r="L626" i="20"/>
  <c r="N626" i="20" l="1"/>
  <c r="L627" i="20"/>
  <c r="N627" i="20" l="1"/>
  <c r="L628" i="20"/>
  <c r="N628" i="20" l="1"/>
  <c r="L629" i="20"/>
  <c r="N629" i="20" l="1"/>
  <c r="L630" i="20"/>
  <c r="L631" i="20" l="1"/>
  <c r="N630" i="20"/>
  <c r="L632" i="20" l="1"/>
  <c r="N631" i="20"/>
  <c r="L633" i="20" l="1"/>
  <c r="N632" i="20"/>
  <c r="N633" i="20" l="1"/>
  <c r="L634" i="20"/>
  <c r="N634" i="20" l="1"/>
  <c r="L635" i="20"/>
  <c r="L636" i="20" l="1"/>
  <c r="N635" i="20"/>
  <c r="L637" i="20" l="1"/>
  <c r="N636" i="20"/>
  <c r="L638" i="20" l="1"/>
  <c r="N637" i="20"/>
  <c r="N638" i="20" l="1"/>
  <c r="L639" i="20"/>
  <c r="N639" i="20" l="1"/>
  <c r="L640" i="20"/>
  <c r="N640" i="20" l="1"/>
  <c r="L641" i="20"/>
  <c r="N641" i="20" l="1"/>
  <c r="L642" i="20"/>
  <c r="N642" i="20" l="1"/>
  <c r="L643" i="20"/>
  <c r="L644" i="20" l="1"/>
  <c r="N643" i="20"/>
  <c r="L645" i="20" l="1"/>
  <c r="N644" i="20"/>
  <c r="L646" i="20" l="1"/>
  <c r="N645" i="20"/>
  <c r="N646" i="20" l="1"/>
  <c r="L647" i="20"/>
  <c r="N647" i="20" l="1"/>
  <c r="L648" i="20"/>
  <c r="N648" i="20" l="1"/>
  <c r="L649" i="20"/>
  <c r="N649" i="20" l="1"/>
  <c r="L650" i="20"/>
  <c r="N650" i="20" l="1"/>
  <c r="L651" i="20"/>
  <c r="N651" i="20" l="1"/>
  <c r="L652" i="20"/>
  <c r="N652" i="20" l="1"/>
  <c r="L653" i="20"/>
  <c r="N653" i="20" l="1"/>
  <c r="L654" i="20"/>
  <c r="L655" i="20" l="1"/>
  <c r="N654" i="20"/>
  <c r="L656" i="20" l="1"/>
  <c r="N655" i="20"/>
  <c r="N656" i="20" l="1"/>
  <c r="L657" i="20"/>
  <c r="N657" i="20" l="1"/>
  <c r="L658" i="20"/>
  <c r="N658" i="20" l="1"/>
  <c r="L659" i="20"/>
  <c r="N659" i="20" l="1"/>
  <c r="L660" i="20"/>
  <c r="N660" i="20" l="1"/>
  <c r="L661" i="20"/>
  <c r="N661" i="20" l="1"/>
  <c r="L662" i="20"/>
  <c r="L663" i="20" l="1"/>
  <c r="N662" i="20"/>
  <c r="N663" i="20" l="1"/>
  <c r="L664" i="20"/>
  <c r="N664" i="20" l="1"/>
  <c r="L665" i="20"/>
  <c r="N665" i="20" l="1"/>
  <c r="L666" i="20"/>
  <c r="L667" i="20" l="1"/>
  <c r="N666" i="20"/>
  <c r="N667" i="20" l="1"/>
  <c r="L668" i="20"/>
  <c r="N668" i="20" l="1"/>
  <c r="L669" i="20"/>
  <c r="N669" i="20" l="1"/>
  <c r="L670" i="20"/>
  <c r="L671" i="20" l="1"/>
  <c r="N670" i="20"/>
  <c r="L672" i="20" l="1"/>
  <c r="N671" i="20"/>
  <c r="N672" i="20" l="1"/>
  <c r="L673" i="20"/>
  <c r="N673" i="20" l="1"/>
  <c r="L674" i="20"/>
  <c r="N674" i="20" l="1"/>
  <c r="L675" i="20"/>
  <c r="L676" i="20" l="1"/>
  <c r="N675" i="20"/>
  <c r="N676" i="20" l="1"/>
  <c r="L677" i="20"/>
  <c r="N677" i="20" l="1"/>
  <c r="L678" i="20"/>
  <c r="N678" i="20" l="1"/>
  <c r="L679" i="20"/>
  <c r="L680" i="20" l="1"/>
  <c r="N679" i="20"/>
  <c r="L681" i="20" l="1"/>
  <c r="N680" i="20"/>
  <c r="N681" i="20" l="1"/>
  <c r="L682" i="20"/>
  <c r="N682" i="20" l="1"/>
  <c r="L683" i="20"/>
  <c r="N683" i="20" l="1"/>
  <c r="L684" i="20"/>
  <c r="L685" i="20" l="1"/>
  <c r="N684" i="20"/>
  <c r="N685" i="20" l="1"/>
  <c r="L686" i="20"/>
  <c r="N686" i="20" l="1"/>
  <c r="L687" i="20"/>
  <c r="L688" i="20" l="1"/>
  <c r="N687" i="20"/>
  <c r="L689" i="20" l="1"/>
  <c r="N688" i="20"/>
  <c r="N689" i="20" l="1"/>
  <c r="L690" i="20"/>
  <c r="N690" i="20" l="1"/>
  <c r="L691" i="20"/>
  <c r="L692" i="20" l="1"/>
  <c r="N691" i="20"/>
  <c r="N692" i="20" l="1"/>
  <c r="L693" i="20"/>
  <c r="N693" i="20" l="1"/>
  <c r="L694" i="20"/>
  <c r="N694" i="20" l="1"/>
  <c r="L695" i="20"/>
  <c r="N695" i="20" l="1"/>
  <c r="L696" i="20"/>
  <c r="L697" i="20" l="1"/>
  <c r="N696" i="20"/>
  <c r="N697" i="20" l="1"/>
  <c r="L698" i="20"/>
  <c r="N698" i="20" l="1"/>
  <c r="L699" i="20"/>
  <c r="N699" i="20" l="1"/>
  <c r="L700" i="20"/>
  <c r="L701" i="20" l="1"/>
  <c r="N700" i="20"/>
  <c r="L702" i="20" l="1"/>
  <c r="N701" i="20"/>
  <c r="N702" i="20" l="1"/>
  <c r="L703" i="20"/>
  <c r="N703" i="20" l="1"/>
  <c r="L704" i="20"/>
  <c r="L705" i="20" l="1"/>
  <c r="N704" i="20"/>
  <c r="N705" i="20" l="1"/>
  <c r="L706" i="20"/>
  <c r="N706" i="20" l="1"/>
  <c r="L707" i="20"/>
  <c r="N707" i="20" l="1"/>
  <c r="L708" i="20"/>
  <c r="N708" i="20" l="1"/>
  <c r="L709" i="20"/>
  <c r="L710" i="20" l="1"/>
  <c r="N709" i="20"/>
  <c r="N710" i="20" l="1"/>
  <c r="L711" i="20"/>
  <c r="N711" i="20" l="1"/>
  <c r="L712" i="20"/>
  <c r="L713" i="20" l="1"/>
  <c r="N712" i="20"/>
  <c r="L714" i="20" l="1"/>
  <c r="N713" i="20"/>
  <c r="N714" i="20" l="1"/>
  <c r="L715" i="20"/>
  <c r="N715" i="20" l="1"/>
  <c r="L716" i="20"/>
  <c r="N716" i="20" l="1"/>
  <c r="L717" i="20"/>
  <c r="N717" i="20" l="1"/>
  <c r="L718" i="20"/>
  <c r="L719" i="20" l="1"/>
  <c r="N718" i="20"/>
  <c r="N719" i="20" l="1"/>
  <c r="L720" i="20"/>
  <c r="N720" i="20" l="1"/>
  <c r="L721" i="20"/>
  <c r="L722" i="20" l="1"/>
  <c r="N721" i="20"/>
  <c r="N722" i="20" l="1"/>
  <c r="L723" i="20"/>
  <c r="N723" i="20" l="1"/>
  <c r="L724" i="20"/>
  <c r="N724" i="20" l="1"/>
  <c r="L725" i="20"/>
  <c r="N725" i="20" l="1"/>
  <c r="L726" i="20"/>
  <c r="N726" i="20" l="1"/>
  <c r="L727" i="20"/>
  <c r="N727" i="20" l="1"/>
  <c r="L728" i="20"/>
  <c r="N728" i="20" l="1"/>
  <c r="L729" i="20"/>
  <c r="L730" i="20" l="1"/>
  <c r="N729" i="20"/>
  <c r="N730" i="20" l="1"/>
  <c r="L731" i="20"/>
  <c r="N731" i="20" l="1"/>
  <c r="L732" i="20"/>
  <c r="N732" i="20" l="1"/>
  <c r="L733" i="20"/>
  <c r="N733" i="20" l="1"/>
  <c r="L734" i="20"/>
  <c r="L735" i="20" l="1"/>
  <c r="N734" i="20"/>
  <c r="N735" i="20" l="1"/>
  <c r="L736" i="20"/>
  <c r="N736" i="20" l="1"/>
  <c r="L737" i="20"/>
  <c r="N737" i="20" l="1"/>
  <c r="L738" i="20"/>
  <c r="N738" i="20" l="1"/>
  <c r="L739" i="20"/>
  <c r="N739" i="20" l="1"/>
  <c r="L740" i="20"/>
  <c r="N740" i="20" l="1"/>
  <c r="L741" i="20"/>
  <c r="N741" i="20" l="1"/>
  <c r="L742" i="20"/>
  <c r="L743" i="20" l="1"/>
  <c r="N742" i="20"/>
  <c r="N743" i="20" l="1"/>
  <c r="L744" i="20"/>
  <c r="N744" i="20" l="1"/>
  <c r="L745" i="20"/>
  <c r="N745" i="20" l="1"/>
  <c r="L746" i="20"/>
  <c r="N746" i="20" l="1"/>
  <c r="L747" i="20"/>
  <c r="N747" i="20" l="1"/>
  <c r="L748" i="20"/>
  <c r="N748" i="20" l="1"/>
  <c r="L749" i="20"/>
  <c r="N749" i="20" l="1"/>
  <c r="L750" i="20"/>
  <c r="L751" i="20" l="1"/>
  <c r="N750" i="20"/>
  <c r="N751" i="20" l="1"/>
  <c r="L752" i="20"/>
  <c r="N752" i="20" l="1"/>
  <c r="L753" i="20"/>
  <c r="L754" i="20" l="1"/>
  <c r="N753" i="20"/>
  <c r="N754" i="20" l="1"/>
  <c r="L755" i="20"/>
  <c r="N755" i="20" l="1"/>
  <c r="L756" i="20"/>
  <c r="N756" i="20" l="1"/>
  <c r="L757" i="20"/>
  <c r="N757" i="20" l="1"/>
  <c r="L758" i="20"/>
  <c r="N758" i="20" l="1"/>
  <c r="L759" i="20"/>
  <c r="N759" i="20" l="1"/>
  <c r="L760" i="20"/>
  <c r="N760" i="20" l="1"/>
  <c r="L761" i="20"/>
  <c r="N761" i="20" l="1"/>
  <c r="L762" i="20"/>
  <c r="N762" i="20" l="1"/>
  <c r="L763" i="20"/>
  <c r="N763" i="20" l="1"/>
  <c r="L764" i="20"/>
  <c r="N764" i="20" l="1"/>
  <c r="L765" i="20"/>
  <c r="N765" i="20" l="1"/>
  <c r="L766" i="20"/>
  <c r="N766" i="20" l="1"/>
  <c r="L767" i="20"/>
  <c r="N767" i="20" l="1"/>
  <c r="L768" i="20"/>
  <c r="N768" i="20" l="1"/>
  <c r="L769" i="20"/>
  <c r="L770" i="20" l="1"/>
  <c r="N769" i="20"/>
  <c r="N770" i="20" l="1"/>
  <c r="L771" i="20"/>
  <c r="N771" i="20" l="1"/>
  <c r="L772" i="20"/>
  <c r="N772" i="20" l="1"/>
  <c r="L773" i="20"/>
  <c r="N773" i="20" l="1"/>
  <c r="L774" i="20"/>
  <c r="L775" i="20" l="1"/>
  <c r="N774" i="20"/>
  <c r="N775" i="20" l="1"/>
  <c r="L776" i="20"/>
  <c r="L777" i="20" l="1"/>
  <c r="N776" i="20"/>
  <c r="N777" i="20" l="1"/>
  <c r="L778" i="20"/>
  <c r="N778" i="20" l="1"/>
  <c r="L779" i="20"/>
  <c r="N779" i="20" l="1"/>
  <c r="L780" i="20"/>
  <c r="L781" i="20" l="1"/>
  <c r="N780" i="20"/>
  <c r="N781" i="20" l="1"/>
  <c r="L782" i="20"/>
  <c r="L783" i="20" l="1"/>
  <c r="N782" i="20"/>
  <c r="N783" i="20" l="1"/>
  <c r="L784" i="20"/>
  <c r="L785" i="20" l="1"/>
  <c r="N784" i="20"/>
  <c r="N785" i="20" l="1"/>
  <c r="L786" i="20"/>
  <c r="N786" i="20" l="1"/>
  <c r="L787" i="20"/>
  <c r="N787" i="20" l="1"/>
  <c r="L788" i="20"/>
  <c r="L789" i="20" l="1"/>
  <c r="N788" i="20"/>
  <c r="N789" i="20" l="1"/>
  <c r="L790" i="20"/>
  <c r="L791" i="20" l="1"/>
  <c r="N790" i="20"/>
  <c r="N791" i="20" l="1"/>
  <c r="L792" i="20"/>
  <c r="L793" i="20" l="1"/>
  <c r="N792" i="20"/>
  <c r="L794" i="20" l="1"/>
  <c r="N793" i="20"/>
  <c r="N794" i="20" l="1"/>
  <c r="L795" i="20"/>
  <c r="L796" i="20" l="1"/>
  <c r="N795" i="20"/>
  <c r="N796" i="20" l="1"/>
  <c r="L797" i="20"/>
  <c r="L798" i="20" l="1"/>
  <c r="N797" i="20"/>
  <c r="N798" i="20" l="1"/>
  <c r="L799" i="20"/>
  <c r="N799" i="20" l="1"/>
  <c r="L800" i="20"/>
  <c r="N800" i="20" l="1"/>
  <c r="L801" i="20"/>
  <c r="L802" i="20" l="1"/>
  <c r="N801" i="20"/>
  <c r="N802" i="20" l="1"/>
  <c r="L803" i="20"/>
  <c r="L804" i="20" l="1"/>
  <c r="N803" i="20"/>
  <c r="N804" i="20" l="1"/>
  <c r="L805" i="20"/>
  <c r="L806" i="20" l="1"/>
  <c r="N805" i="20"/>
  <c r="N806" i="20" l="1"/>
  <c r="L807" i="20"/>
  <c r="N807" i="20" l="1"/>
  <c r="L808" i="20"/>
  <c r="N808" i="20" l="1"/>
  <c r="L809" i="20"/>
  <c r="L810" i="20" l="1"/>
  <c r="N809" i="20"/>
  <c r="N810" i="20" l="1"/>
  <c r="L811" i="20"/>
  <c r="L812" i="20" l="1"/>
  <c r="N811" i="20"/>
  <c r="N812" i="20" l="1"/>
  <c r="L813" i="20"/>
  <c r="N813" i="20" l="1"/>
  <c r="L814" i="20"/>
  <c r="L815" i="20" l="1"/>
  <c r="N814" i="20"/>
  <c r="N815" i="20" l="1"/>
  <c r="L816" i="20"/>
  <c r="L817" i="20" l="1"/>
  <c r="N816" i="20"/>
  <c r="N817" i="20" l="1"/>
  <c r="L818" i="20"/>
  <c r="L819" i="20" l="1"/>
  <c r="N818" i="20"/>
  <c r="N819" i="20" l="1"/>
  <c r="L820" i="20"/>
  <c r="N820" i="20" l="1"/>
  <c r="L821" i="20"/>
  <c r="N821" i="20" l="1"/>
  <c r="L822" i="20"/>
  <c r="L823" i="20" l="1"/>
  <c r="N822" i="20"/>
  <c r="N823" i="20" l="1"/>
  <c r="L824" i="20"/>
  <c r="L825" i="20" l="1"/>
  <c r="N824" i="20"/>
  <c r="N825" i="20" l="1"/>
  <c r="L826" i="20"/>
  <c r="L827" i="20" l="1"/>
  <c r="N826" i="20"/>
  <c r="N827" i="20" l="1"/>
  <c r="L828" i="20"/>
  <c r="N828" i="20" l="1"/>
  <c r="L829" i="20"/>
  <c r="N829" i="20" l="1"/>
  <c r="L830" i="20"/>
  <c r="L831" i="20" l="1"/>
  <c r="N830" i="20"/>
  <c r="N831" i="20" l="1"/>
  <c r="L832" i="20"/>
  <c r="L833" i="20" l="1"/>
  <c r="N832" i="20"/>
  <c r="N833" i="20" l="1"/>
  <c r="L834" i="20"/>
  <c r="N834" i="20" l="1"/>
  <c r="L835" i="20"/>
  <c r="L836" i="20" l="1"/>
  <c r="N835" i="20"/>
  <c r="N836" i="20" l="1"/>
  <c r="L837" i="20"/>
  <c r="L838" i="20" l="1"/>
  <c r="N837" i="20"/>
  <c r="N838" i="20" l="1"/>
  <c r="L839" i="20"/>
  <c r="L840" i="20" l="1"/>
  <c r="N839" i="20"/>
  <c r="N840" i="20" l="1"/>
  <c r="L841" i="20"/>
  <c r="N841" i="20" l="1"/>
  <c r="L842" i="20"/>
  <c r="N842" i="20" l="1"/>
  <c r="L843" i="20"/>
  <c r="L844" i="20" l="1"/>
  <c r="N843" i="20"/>
  <c r="N844" i="20" l="1"/>
  <c r="L845" i="20"/>
  <c r="L846" i="20" l="1"/>
  <c r="N845" i="20"/>
  <c r="N846" i="20" l="1"/>
  <c r="L847" i="20"/>
  <c r="L848" i="20" l="1"/>
  <c r="N847" i="20"/>
  <c r="N848" i="20" l="1"/>
  <c r="L849" i="20"/>
  <c r="N849" i="20" l="1"/>
  <c r="L850" i="20"/>
  <c r="N850" i="20" l="1"/>
  <c r="L851" i="20"/>
  <c r="L852" i="20" l="1"/>
  <c r="N851" i="20"/>
  <c r="N852" i="20" l="1"/>
  <c r="L853" i="20"/>
  <c r="N853" i="20" l="1"/>
  <c r="L854" i="20"/>
  <c r="N854" i="20" l="1"/>
  <c r="L855" i="20"/>
  <c r="N855" i="20" l="1"/>
  <c r="L856" i="20"/>
  <c r="L857" i="20" l="1"/>
  <c r="N856" i="20"/>
  <c r="N857" i="20" l="1"/>
  <c r="L858" i="20"/>
  <c r="L859" i="20" l="1"/>
  <c r="N858" i="20"/>
  <c r="N859" i="20" l="1"/>
  <c r="L860" i="20"/>
  <c r="L861" i="20" l="1"/>
  <c r="N860" i="20"/>
  <c r="N861" i="20" l="1"/>
  <c r="L862" i="20"/>
  <c r="N862" i="20" l="1"/>
  <c r="L863" i="20"/>
  <c r="N863" i="20" l="1"/>
  <c r="L864" i="20"/>
  <c r="L865" i="20" l="1"/>
  <c r="N864" i="20"/>
  <c r="N865" i="20" l="1"/>
  <c r="L866" i="20"/>
  <c r="L867" i="20" l="1"/>
  <c r="N866" i="20"/>
  <c r="N867" i="20" l="1"/>
  <c r="L868" i="20"/>
  <c r="L869" i="20" l="1"/>
  <c r="N868" i="20"/>
  <c r="N869" i="20" l="1"/>
  <c r="L870" i="20"/>
  <c r="N870" i="20" l="1"/>
  <c r="L871" i="20"/>
  <c r="N871" i="20" l="1"/>
  <c r="L872" i="20"/>
  <c r="L873" i="20" l="1"/>
  <c r="N872" i="20"/>
  <c r="N873" i="20" l="1"/>
  <c r="L874" i="20"/>
  <c r="N874" i="20" l="1"/>
  <c r="L875" i="20"/>
  <c r="N875" i="20" l="1"/>
  <c r="L876" i="20"/>
  <c r="N876" i="20" l="1"/>
  <c r="L877" i="20"/>
  <c r="L878" i="20" l="1"/>
  <c r="N877" i="20"/>
  <c r="N878" i="20" l="1"/>
  <c r="L879" i="20"/>
  <c r="L880" i="20" l="1"/>
  <c r="N879" i="20"/>
  <c r="N880" i="20" l="1"/>
  <c r="L881" i="20"/>
  <c r="L882" i="20" l="1"/>
  <c r="N881" i="20"/>
  <c r="N882" i="20" l="1"/>
  <c r="L883" i="20"/>
  <c r="N883" i="20" l="1"/>
  <c r="L884" i="20"/>
  <c r="N884" i="20" l="1"/>
  <c r="L885" i="20"/>
  <c r="L886" i="20" l="1"/>
  <c r="N885" i="20"/>
  <c r="N886" i="20" l="1"/>
  <c r="L887" i="20"/>
  <c r="L888" i="20" l="1"/>
  <c r="N887" i="20"/>
  <c r="N888" i="20" l="1"/>
  <c r="L889" i="20"/>
  <c r="N889" i="20" l="1"/>
  <c r="L890" i="20"/>
  <c r="N890" i="20" l="1"/>
  <c r="L891" i="20"/>
  <c r="N891" i="20" l="1"/>
  <c r="L892" i="20"/>
  <c r="L893" i="20" l="1"/>
  <c r="N892" i="20"/>
  <c r="N893" i="20" l="1"/>
  <c r="L894" i="20"/>
  <c r="L895" i="20" l="1"/>
  <c r="N894" i="20"/>
  <c r="N895" i="20" l="1"/>
  <c r="L896" i="20"/>
  <c r="N896" i="20" l="1"/>
  <c r="L897" i="20"/>
  <c r="L898" i="20" l="1"/>
  <c r="N897" i="20"/>
  <c r="L899" i="20" l="1"/>
  <c r="N898" i="20"/>
  <c r="N899" i="20" l="1"/>
  <c r="L900" i="20"/>
  <c r="N900" i="20" l="1"/>
  <c r="L901" i="20"/>
  <c r="N901" i="20" l="1"/>
  <c r="L902" i="20"/>
  <c r="N902" i="20" l="1"/>
  <c r="L903" i="20"/>
  <c r="N903" i="20" l="1"/>
  <c r="L904" i="20"/>
  <c r="N904" i="20" l="1"/>
  <c r="L905" i="20"/>
  <c r="N905" i="20" l="1"/>
  <c r="L906" i="20"/>
  <c r="L907" i="20" l="1"/>
  <c r="N906" i="20"/>
  <c r="N907" i="20" l="1"/>
  <c r="L908" i="20"/>
  <c r="N908" i="20" l="1"/>
  <c r="L909" i="20"/>
  <c r="N909" i="20" l="1"/>
  <c r="L910" i="20"/>
  <c r="L911" i="20" l="1"/>
  <c r="N910" i="20"/>
  <c r="N911" i="20" l="1"/>
  <c r="L912" i="20"/>
  <c r="N912" i="20" l="1"/>
  <c r="L913" i="20"/>
  <c r="N913" i="20" l="1"/>
  <c r="L914" i="20"/>
  <c r="N914" i="20" l="1"/>
  <c r="L915" i="20"/>
  <c r="N915" i="20" l="1"/>
  <c r="L916" i="20"/>
  <c r="N916" i="20" l="1"/>
  <c r="L917" i="20"/>
  <c r="N917" i="20" l="1"/>
  <c r="L918" i="20"/>
  <c r="L919" i="20" l="1"/>
  <c r="N918" i="20"/>
  <c r="L920" i="20" l="1"/>
  <c r="N919" i="20"/>
  <c r="N920" i="20" l="1"/>
  <c r="L921" i="20"/>
  <c r="N921" i="20" l="1"/>
  <c r="L922" i="20"/>
  <c r="N922" i="20" l="1"/>
  <c r="L923" i="20"/>
  <c r="N923" i="20" l="1"/>
  <c r="L924" i="20"/>
  <c r="N924" i="20" l="1"/>
  <c r="L925" i="20"/>
  <c r="N925" i="20" l="1"/>
  <c r="L926" i="20"/>
  <c r="L927" i="20" l="1"/>
  <c r="N926" i="20"/>
  <c r="L928" i="20" l="1"/>
  <c r="N927" i="20"/>
  <c r="N928" i="20" l="1"/>
  <c r="L929" i="20"/>
  <c r="N929" i="20" l="1"/>
  <c r="L930" i="20"/>
  <c r="N930" i="20" l="1"/>
  <c r="L931" i="20"/>
  <c r="N931" i="20" l="1"/>
  <c r="L932" i="20"/>
  <c r="N932" i="20" l="1"/>
  <c r="L933" i="20"/>
  <c r="N933" i="20" l="1"/>
  <c r="L934" i="20"/>
  <c r="N934" i="20" l="1"/>
  <c r="L935" i="20"/>
  <c r="N935" i="20" l="1"/>
  <c r="L936" i="20"/>
  <c r="N936" i="20" l="1"/>
  <c r="L937" i="20"/>
  <c r="N937" i="20" l="1"/>
  <c r="L938" i="20"/>
  <c r="L939" i="20" l="1"/>
  <c r="N938" i="20"/>
  <c r="L940" i="20" l="1"/>
  <c r="N939" i="20"/>
  <c r="L941" i="20" l="1"/>
  <c r="N940" i="20"/>
  <c r="N941" i="20" l="1"/>
  <c r="L942" i="20"/>
  <c r="N942" i="20" l="1"/>
  <c r="L943" i="20"/>
  <c r="N943" i="20" l="1"/>
  <c r="L944" i="20"/>
  <c r="N944" i="20" l="1"/>
  <c r="L945" i="20"/>
  <c r="N945" i="20" l="1"/>
  <c r="L946" i="20"/>
  <c r="L947" i="20" l="1"/>
  <c r="N946" i="20"/>
  <c r="L948" i="20" l="1"/>
  <c r="N947" i="20"/>
  <c r="L949" i="20" l="1"/>
  <c r="N948" i="20"/>
  <c r="N949" i="20" l="1"/>
  <c r="L950" i="20"/>
  <c r="N950" i="20" l="1"/>
  <c r="L951" i="20"/>
  <c r="N951" i="20" l="1"/>
  <c r="L952" i="20"/>
  <c r="N952" i="20" l="1"/>
  <c r="L953" i="20"/>
  <c r="N953" i="20" l="1"/>
  <c r="L954" i="20"/>
  <c r="N954" i="20" l="1"/>
  <c r="L955" i="20"/>
  <c r="N955" i="20" l="1"/>
  <c r="L956" i="20"/>
  <c r="N956" i="20" l="1"/>
  <c r="L957" i="20"/>
  <c r="N957" i="20" l="1"/>
  <c r="L958" i="20"/>
  <c r="N958" i="20" l="1"/>
  <c r="L959" i="20"/>
  <c r="L960" i="20" l="1"/>
  <c r="N959" i="20"/>
  <c r="L961" i="20" l="1"/>
  <c r="N960" i="20"/>
  <c r="L962" i="20" l="1"/>
  <c r="N961" i="20"/>
  <c r="N962" i="20" l="1"/>
  <c r="L963" i="20"/>
  <c r="N963" i="20" l="1"/>
  <c r="L964" i="20"/>
  <c r="N964" i="20" l="1"/>
  <c r="L965" i="20"/>
  <c r="N965" i="20" l="1"/>
  <c r="L966" i="20"/>
  <c r="N966" i="20" l="1"/>
  <c r="L967" i="20"/>
  <c r="L968" i="20" l="1"/>
  <c r="N967" i="20"/>
  <c r="L969" i="20" l="1"/>
  <c r="N968" i="20"/>
  <c r="L970" i="20" l="1"/>
  <c r="N969" i="20"/>
  <c r="N970" i="20" l="1"/>
  <c r="L971" i="20"/>
  <c r="N971" i="20" l="1"/>
  <c r="L972" i="20"/>
  <c r="N972" i="20" l="1"/>
  <c r="L973" i="20"/>
  <c r="N973" i="20" l="1"/>
  <c r="L974" i="20"/>
  <c r="L975" i="20" l="1"/>
  <c r="N974" i="20"/>
  <c r="N975" i="20" l="1"/>
  <c r="L976" i="20"/>
  <c r="N976" i="20" l="1"/>
  <c r="L977" i="20"/>
  <c r="N977" i="20" l="1"/>
  <c r="L978" i="20"/>
  <c r="N978" i="20" l="1"/>
  <c r="L979" i="20"/>
  <c r="N979" i="20" l="1"/>
  <c r="L980" i="20"/>
  <c r="N980" i="20" l="1"/>
  <c r="L981" i="20"/>
  <c r="L982" i="20" l="1"/>
  <c r="N981" i="20"/>
  <c r="L983" i="20" l="1"/>
  <c r="N982" i="20"/>
  <c r="N983" i="20" l="1"/>
  <c r="L984" i="20"/>
  <c r="N984" i="20" l="1"/>
  <c r="L985" i="20"/>
  <c r="N985" i="20" l="1"/>
  <c r="L986" i="20"/>
  <c r="N986" i="20" l="1"/>
  <c r="L987" i="20"/>
  <c r="N987" i="20" l="1"/>
  <c r="L988" i="20"/>
  <c r="N988" i="20" l="1"/>
  <c r="L989" i="20"/>
  <c r="L990" i="20" l="1"/>
  <c r="N989" i="20"/>
  <c r="L991" i="20" l="1"/>
  <c r="N990" i="20"/>
  <c r="N991" i="20" l="1"/>
  <c r="L992" i="20"/>
  <c r="N992" i="20" l="1"/>
  <c r="L993" i="20"/>
  <c r="N993" i="20" l="1"/>
  <c r="L994" i="20"/>
  <c r="N994" i="20" l="1"/>
  <c r="L995" i="20"/>
  <c r="L996" i="20" l="1"/>
  <c r="N995" i="20"/>
  <c r="N996" i="20" l="1"/>
  <c r="L997" i="20"/>
  <c r="N997" i="20" l="1"/>
  <c r="L998" i="20"/>
  <c r="N998" i="20" l="1"/>
  <c r="L999" i="20"/>
  <c r="N999" i="20" l="1"/>
  <c r="L1000" i="20"/>
  <c r="N1000" i="20" l="1"/>
  <c r="L1001" i="20"/>
  <c r="N1001" i="20" l="1"/>
  <c r="L1002" i="20"/>
  <c r="L1003" i="20" l="1"/>
  <c r="N1002" i="20"/>
  <c r="L1004" i="20" l="1"/>
  <c r="N1003" i="20"/>
  <c r="N1004" i="20" l="1"/>
  <c r="L1005" i="20"/>
  <c r="N1005" i="20" l="1"/>
  <c r="L1006" i="20"/>
  <c r="N1006" i="20" l="1"/>
  <c r="L1007" i="20"/>
  <c r="N1007" i="20" l="1"/>
  <c r="L1008" i="20"/>
  <c r="N1008" i="20" l="1"/>
  <c r="L1009" i="20"/>
  <c r="N1009" i="20" l="1"/>
  <c r="L1010" i="20"/>
  <c r="L1011" i="20" l="1"/>
  <c r="N1010" i="20"/>
  <c r="L1012" i="20" l="1"/>
  <c r="N1011" i="20"/>
  <c r="N1012" i="20" l="1"/>
  <c r="L1013" i="20"/>
  <c r="N1013" i="20" l="1"/>
  <c r="L1014" i="20"/>
  <c r="N1014" i="20" l="1"/>
  <c r="L1015" i="20"/>
  <c r="N1015" i="20" l="1"/>
  <c r="L1016" i="20"/>
  <c r="N1016" i="20" l="1"/>
  <c r="L1017" i="20"/>
  <c r="N1017" i="20" l="1"/>
  <c r="L1018" i="20"/>
  <c r="N1018" i="20" l="1"/>
  <c r="L1019" i="20"/>
  <c r="N1019" i="20" l="1"/>
  <c r="L1020" i="20"/>
  <c r="N1020" i="20" l="1"/>
  <c r="L1021" i="20"/>
  <c r="N1021" i="20" l="1"/>
  <c r="L1022" i="20"/>
  <c r="N1022" i="20" l="1"/>
  <c r="L1023" i="20"/>
  <c r="L1024" i="20" l="1"/>
  <c r="N1023" i="20"/>
  <c r="L1025" i="20" l="1"/>
  <c r="N1024" i="20"/>
  <c r="N1025" i="20" l="1"/>
  <c r="L1026" i="20"/>
  <c r="N1026" i="20" l="1"/>
  <c r="L1027" i="20"/>
  <c r="N1027" i="20" l="1"/>
  <c r="L1028" i="20"/>
  <c r="N1028" i="20" l="1"/>
  <c r="L1029" i="20"/>
  <c r="N1029" i="20" l="1"/>
  <c r="L1030" i="20"/>
  <c r="N1030" i="20" l="1"/>
  <c r="L1031" i="20"/>
  <c r="L1032" i="20" l="1"/>
  <c r="N1031" i="20"/>
  <c r="L1033" i="20" l="1"/>
  <c r="N1032" i="20"/>
  <c r="N1033" i="20" l="1"/>
  <c r="L1034" i="20"/>
  <c r="N1034" i="20" l="1"/>
  <c r="L1035" i="20"/>
  <c r="N1035" i="20" l="1"/>
  <c r="L1036" i="20"/>
  <c r="N1036" i="20" l="1"/>
  <c r="L1037" i="20"/>
  <c r="N1037" i="20" l="1"/>
  <c r="L1038" i="20"/>
  <c r="N1038" i="20" l="1"/>
  <c r="L1039" i="20"/>
  <c r="N1039" i="20" l="1"/>
  <c r="L1040" i="20"/>
  <c r="N1040" i="20" l="1"/>
  <c r="L1041" i="20"/>
  <c r="N1041" i="20" l="1"/>
  <c r="L1042" i="20"/>
  <c r="N1042" i="20" l="1"/>
  <c r="L1043" i="20"/>
  <c r="N1043" i="20" l="1"/>
  <c r="L1044" i="20"/>
  <c r="L1045" i="20" l="1"/>
  <c r="N1044" i="20"/>
  <c r="L1046" i="20" l="1"/>
  <c r="N1045" i="20"/>
  <c r="N1046" i="20" l="1"/>
  <c r="L1047" i="20"/>
  <c r="N1047" i="20" l="1"/>
  <c r="L1048" i="20"/>
  <c r="N1048" i="20" l="1"/>
  <c r="L1049" i="20"/>
  <c r="N1049" i="20" l="1"/>
  <c r="L1050" i="20"/>
  <c r="N1050" i="20" l="1"/>
  <c r="L1051" i="20"/>
  <c r="N1051" i="20" l="1"/>
  <c r="L1052" i="20"/>
  <c r="L1053" i="20" l="1"/>
  <c r="N1052" i="20"/>
  <c r="L1054" i="20" l="1"/>
  <c r="N1053" i="20"/>
  <c r="N1054" i="20" l="1"/>
  <c r="L1055" i="20"/>
  <c r="N1055" i="20" l="1"/>
  <c r="L1056" i="20"/>
  <c r="N1056" i="20" l="1"/>
  <c r="L1057" i="20"/>
  <c r="N1057" i="20" l="1"/>
  <c r="L1058" i="20"/>
  <c r="L1059" i="20" l="1"/>
  <c r="N1058" i="20"/>
  <c r="N1059" i="20" l="1"/>
  <c r="L1060" i="20"/>
  <c r="L1061" i="20" l="1"/>
  <c r="N1060" i="20"/>
  <c r="N1061" i="20" l="1"/>
  <c r="L1062" i="20"/>
  <c r="N1062" i="20" l="1"/>
  <c r="L1063" i="20"/>
  <c r="L1064" i="20" l="1"/>
  <c r="N1063" i="20"/>
  <c r="N1064" i="20" l="1"/>
  <c r="L1065" i="20"/>
  <c r="L1066" i="20" l="1"/>
  <c r="N1065" i="20"/>
  <c r="L1067" i="20" l="1"/>
  <c r="N1066" i="20"/>
  <c r="N1067" i="20" l="1"/>
  <c r="L1068" i="20"/>
  <c r="N1068" i="20" l="1"/>
  <c r="L1069" i="20"/>
  <c r="N1069" i="20" l="1"/>
  <c r="L1070" i="20"/>
  <c r="N1070" i="20" l="1"/>
  <c r="L1071" i="20"/>
  <c r="L1072" i="20" l="1"/>
  <c r="N1071" i="20"/>
  <c r="N1072" i="20" l="1"/>
  <c r="L1073" i="20"/>
  <c r="L1074" i="20" l="1"/>
  <c r="N1073" i="20"/>
  <c r="L1075" i="20" l="1"/>
  <c r="N1074" i="20"/>
  <c r="N1075" i="20" l="1"/>
  <c r="L1076" i="20"/>
  <c r="N1076" i="20" l="1"/>
  <c r="L1077" i="20"/>
  <c r="N1077" i="20" l="1"/>
  <c r="L1078" i="20"/>
  <c r="N1078" i="20" l="1"/>
  <c r="L1079" i="20"/>
  <c r="L1080" i="20" l="1"/>
  <c r="N1079" i="20"/>
  <c r="N1080" i="20" l="1"/>
  <c r="L1081" i="20"/>
  <c r="L1082" i="20" l="1"/>
  <c r="N1081" i="20"/>
  <c r="L1083" i="20" l="1"/>
  <c r="N1082" i="20"/>
  <c r="N1083" i="20" l="1"/>
  <c r="L1084" i="20"/>
  <c r="L1085" i="20" l="1"/>
  <c r="N1084" i="20"/>
  <c r="N1085" i="20" l="1"/>
  <c r="L1086" i="20"/>
  <c r="L1087" i="20" l="1"/>
  <c r="N1086" i="20"/>
  <c r="L1088" i="20" l="1"/>
  <c r="N1087" i="20"/>
  <c r="N1088" i="20" l="1"/>
  <c r="L1089" i="20"/>
  <c r="N1089" i="20" l="1"/>
  <c r="L1090" i="20"/>
  <c r="N1090" i="20" l="1"/>
  <c r="L1091" i="20"/>
  <c r="N1091" i="20" l="1"/>
  <c r="L1092" i="20"/>
  <c r="L1093" i="20" l="1"/>
  <c r="N1092" i="20"/>
  <c r="N1093" i="20" l="1"/>
  <c r="L1094" i="20"/>
  <c r="L1095" i="20" l="1"/>
  <c r="N1094" i="20"/>
  <c r="L1096" i="20" l="1"/>
  <c r="N1095" i="20"/>
  <c r="N1096" i="20" l="1"/>
  <c r="L1097" i="20"/>
  <c r="N1097" i="20" l="1"/>
  <c r="L1098" i="20"/>
  <c r="N1098" i="20" l="1"/>
  <c r="L1099" i="20"/>
  <c r="N1099" i="20" l="1"/>
  <c r="L1100" i="20"/>
  <c r="L1101" i="20" l="1"/>
  <c r="N1100" i="20"/>
  <c r="N1101" i="20" l="1"/>
  <c r="L1102" i="20"/>
  <c r="L1103" i="20" l="1"/>
  <c r="N1102" i="20"/>
  <c r="L1104" i="20" l="1"/>
  <c r="N1103" i="20"/>
  <c r="N1104" i="20" l="1"/>
  <c r="L1105" i="20"/>
  <c r="L1106" i="20" l="1"/>
  <c r="N1105" i="20"/>
  <c r="N1106" i="20" l="1"/>
  <c r="L1107" i="20"/>
  <c r="L1108" i="20" l="1"/>
  <c r="N1107" i="20"/>
  <c r="L1109" i="20" l="1"/>
  <c r="N1108" i="20"/>
  <c r="N1109" i="20" l="1"/>
  <c r="L1110" i="20"/>
  <c r="N1110" i="20" l="1"/>
  <c r="L1111" i="20"/>
  <c r="N1111" i="20" l="1"/>
  <c r="L1112" i="20"/>
  <c r="N1112" i="20" l="1"/>
  <c r="L1113" i="20"/>
  <c r="L1114" i="20" l="1"/>
  <c r="N1113" i="20"/>
  <c r="N1114" i="20" l="1"/>
  <c r="L1115" i="20"/>
  <c r="L1116" i="20" l="1"/>
  <c r="N1115" i="20"/>
  <c r="L1117" i="20" l="1"/>
  <c r="N1116" i="20"/>
  <c r="N1117" i="20" l="1"/>
  <c r="L1118" i="20"/>
  <c r="N1118" i="20" l="1"/>
  <c r="L1119" i="20"/>
  <c r="N1119" i="20" l="1"/>
  <c r="L1120" i="20"/>
  <c r="N1120" i="20" l="1"/>
  <c r="L1121" i="20"/>
  <c r="N1121" i="20" l="1"/>
  <c r="L1122" i="20"/>
  <c r="N1122" i="20" l="1"/>
  <c r="L1123" i="20"/>
  <c r="N1123" i="20" l="1"/>
  <c r="L1124" i="20"/>
  <c r="L1125" i="20" l="1"/>
  <c r="N1124" i="20"/>
  <c r="N1125" i="20" l="1"/>
  <c r="L1126" i="20"/>
  <c r="N1126" i="20" l="1"/>
  <c r="L1127" i="20"/>
  <c r="L1128" i="20" l="1"/>
  <c r="N1127" i="20"/>
  <c r="N1128" i="20" l="1"/>
  <c r="L1129" i="20"/>
  <c r="N1129" i="20" l="1"/>
  <c r="L1130" i="20"/>
  <c r="L1131" i="20" l="1"/>
  <c r="N1130" i="20"/>
  <c r="N1131" i="20" l="1"/>
  <c r="L1132" i="20"/>
  <c r="N1132" i="20" l="1"/>
  <c r="L1133" i="20"/>
  <c r="L1134" i="20" l="1"/>
  <c r="N1133" i="20"/>
  <c r="N1134" i="20" l="1"/>
  <c r="L1135" i="20"/>
  <c r="N1135" i="20" l="1"/>
  <c r="L1136" i="20"/>
  <c r="N1136" i="20" l="1"/>
  <c r="L1137" i="20"/>
  <c r="L1138" i="20" l="1"/>
  <c r="N1137" i="20"/>
  <c r="N1138" i="20" l="1"/>
  <c r="L1139" i="20"/>
  <c r="N1139" i="20" l="1"/>
  <c r="L1140" i="20"/>
  <c r="N1140" i="20" l="1"/>
  <c r="L1141" i="20"/>
  <c r="L1142" i="20" l="1"/>
  <c r="N1141" i="20"/>
  <c r="N1142" i="20" l="1"/>
  <c r="L1143" i="20"/>
  <c r="N1143" i="20" l="1"/>
  <c r="L1144" i="20"/>
  <c r="N1144" i="20" l="1"/>
  <c r="L1145" i="20"/>
  <c r="L1146" i="20" l="1"/>
  <c r="N1145" i="20"/>
  <c r="N1146" i="20" l="1"/>
  <c r="L1147" i="20"/>
  <c r="N1147" i="20" l="1"/>
  <c r="L1148" i="20"/>
  <c r="N1148" i="20" l="1"/>
  <c r="L1149" i="20"/>
  <c r="N1149" i="20" l="1"/>
  <c r="L1150" i="20"/>
  <c r="L1151" i="20" l="1"/>
  <c r="N1150" i="20"/>
  <c r="N1151" i="20" l="1"/>
  <c r="L1152" i="20"/>
  <c r="N1152" i="20" l="1"/>
  <c r="L1153" i="20"/>
  <c r="N1153" i="20" l="1"/>
  <c r="L1154" i="20"/>
  <c r="L1155" i="20" l="1"/>
  <c r="N1154" i="20"/>
  <c r="N1155" i="20" l="1"/>
  <c r="L1156" i="20"/>
  <c r="N1156" i="20" l="1"/>
  <c r="L1157" i="20"/>
  <c r="N1157" i="20" l="1"/>
  <c r="L1158" i="20"/>
  <c r="L1159" i="20" l="1"/>
  <c r="N1158" i="20"/>
  <c r="N1159" i="20" l="1"/>
  <c r="L1160" i="20"/>
  <c r="N1160" i="20" l="1"/>
  <c r="L1161" i="20"/>
  <c r="N1161" i="20" l="1"/>
  <c r="L1162" i="20"/>
  <c r="L1163" i="20" l="1"/>
  <c r="N1162" i="20"/>
  <c r="N1163" i="20" l="1"/>
  <c r="L1164" i="20"/>
  <c r="N1164" i="20" l="1"/>
  <c r="L1165" i="20"/>
  <c r="N1165" i="20" l="1"/>
  <c r="L1166" i="20"/>
  <c r="L1167" i="20" l="1"/>
  <c r="N1166" i="20"/>
  <c r="N1167" i="20" l="1"/>
  <c r="L1168" i="20"/>
  <c r="N1168" i="20" l="1"/>
  <c r="L1169" i="20"/>
  <c r="N1169" i="20" l="1"/>
  <c r="L1170" i="20"/>
  <c r="L1171" i="20" l="1"/>
  <c r="N1170" i="20"/>
  <c r="L1172" i="20" l="1"/>
  <c r="N1171" i="20"/>
  <c r="N1172" i="20" l="1"/>
  <c r="L1173" i="20"/>
  <c r="N1173" i="20" l="1"/>
  <c r="L1174" i="20"/>
  <c r="N1174" i="20" l="1"/>
  <c r="L1175" i="20"/>
  <c r="L1176" i="20" l="1"/>
  <c r="N1175" i="20"/>
  <c r="N1176" i="20" l="1"/>
  <c r="L1177" i="20"/>
  <c r="N1177" i="20" l="1"/>
  <c r="L1178" i="20"/>
  <c r="N1178" i="20" l="1"/>
  <c r="L1179" i="20"/>
  <c r="L1180" i="20" l="1"/>
  <c r="N1179" i="20"/>
  <c r="N1180" i="20" l="1"/>
  <c r="L1181" i="20"/>
  <c r="N1181" i="20" l="1"/>
  <c r="L1182" i="20"/>
  <c r="N1182" i="20" l="1"/>
  <c r="L1183" i="20"/>
  <c r="L1184" i="20" l="1"/>
  <c r="N1183" i="20"/>
  <c r="N1184" i="20" l="1"/>
  <c r="L1185" i="20"/>
  <c r="N1185" i="20" l="1"/>
  <c r="L1186" i="20"/>
  <c r="N1186" i="20" l="1"/>
  <c r="L1187" i="20"/>
  <c r="L1188" i="20" l="1"/>
  <c r="N1187" i="20"/>
  <c r="N1188" i="20" l="1"/>
  <c r="L1189" i="20"/>
  <c r="N1189" i="20" l="1"/>
  <c r="L1190" i="20"/>
  <c r="N1190" i="20" l="1"/>
  <c r="L1191" i="20"/>
  <c r="L1192" i="20" l="1"/>
  <c r="N1191" i="20"/>
  <c r="N1192" i="20" l="1"/>
  <c r="L1193" i="20"/>
  <c r="N1193" i="20" l="1"/>
  <c r="L1194" i="20"/>
  <c r="N1194" i="20" l="1"/>
  <c r="L1195" i="20"/>
  <c r="L1196" i="20" l="1"/>
  <c r="N1195" i="20"/>
  <c r="N1196" i="20" l="1"/>
  <c r="L1197" i="20"/>
  <c r="L1198" i="20" l="1"/>
  <c r="N1197" i="20"/>
  <c r="N1198" i="20" l="1"/>
  <c r="L1199" i="20"/>
  <c r="N1199" i="20" l="1"/>
  <c r="L1200" i="20"/>
  <c r="L1201" i="20" l="1"/>
  <c r="N1200" i="20"/>
  <c r="N1201" i="20" l="1"/>
  <c r="L1202" i="20"/>
  <c r="N1202" i="20" l="1"/>
  <c r="L1203" i="20"/>
  <c r="N1203" i="20" l="1"/>
  <c r="L1204" i="20"/>
  <c r="L1205" i="20" l="1"/>
  <c r="N1204" i="20"/>
  <c r="L1206" i="20" l="1"/>
  <c r="N1205" i="20"/>
  <c r="N1206" i="20" l="1"/>
  <c r="L1207" i="20"/>
  <c r="N1207" i="20" l="1"/>
  <c r="L1208" i="20"/>
  <c r="L1209" i="20" l="1"/>
  <c r="N1208" i="20"/>
  <c r="N1209" i="20" l="1"/>
  <c r="L1210" i="20"/>
  <c r="L1211" i="20" l="1"/>
  <c r="N1210" i="20"/>
  <c r="N1211" i="20" l="1"/>
  <c r="L1212" i="20"/>
  <c r="N1212" i="20" l="1"/>
  <c r="L1213" i="20"/>
  <c r="L1214" i="20" l="1"/>
  <c r="N1213" i="20"/>
  <c r="N1214" i="20" l="1"/>
  <c r="L1215" i="20"/>
  <c r="N1215" i="20" l="1"/>
  <c r="L1216" i="20"/>
  <c r="L1217" i="20" l="1"/>
  <c r="N1216" i="20"/>
  <c r="N1217" i="20" l="1"/>
  <c r="L1218" i="20"/>
  <c r="L1219" i="20" l="1"/>
  <c r="N1218" i="20"/>
  <c r="N1219" i="20" l="1"/>
  <c r="L1220" i="20"/>
  <c r="N1220" i="20" l="1"/>
  <c r="L1221" i="20"/>
  <c r="L1222" i="20" l="1"/>
  <c r="N1221" i="20"/>
  <c r="N1222" i="20" l="1"/>
  <c r="L1223" i="20"/>
  <c r="L1224" i="20" l="1"/>
  <c r="N1223" i="20"/>
  <c r="N1224" i="20" l="1"/>
  <c r="L1225" i="20"/>
  <c r="L1226" i="20" l="1"/>
  <c r="N1225" i="20"/>
  <c r="L1227" i="20" l="1"/>
  <c r="N1226" i="20"/>
  <c r="N1227" i="20" l="1"/>
  <c r="L1228" i="20"/>
  <c r="N1228" i="20" l="1"/>
  <c r="L1229" i="20"/>
  <c r="L1230" i="20" l="1"/>
  <c r="N1229" i="20"/>
  <c r="N1230" i="20" l="1"/>
  <c r="L1231" i="20"/>
  <c r="L1232" i="20" l="1"/>
  <c r="N1231" i="20"/>
  <c r="N1232" i="20" l="1"/>
  <c r="L1233" i="20"/>
  <c r="N1233" i="20" l="1"/>
  <c r="L1234" i="20"/>
  <c r="L1235" i="20" l="1"/>
  <c r="N1234" i="20"/>
  <c r="N1235" i="20" l="1"/>
  <c r="L1236" i="20"/>
  <c r="N1236" i="20" l="1"/>
  <c r="L1237" i="20"/>
  <c r="L1238" i="20" l="1"/>
  <c r="N1237" i="20"/>
  <c r="N1238" i="20" l="1"/>
  <c r="L1239" i="20"/>
  <c r="L1240" i="20" l="1"/>
  <c r="N1239" i="20"/>
  <c r="N1240" i="20" l="1"/>
  <c r="L1241" i="20"/>
  <c r="N1241" i="20" l="1"/>
  <c r="L1242" i="20"/>
  <c r="L1243" i="20" l="1"/>
  <c r="N1242" i="20"/>
  <c r="N1243" i="20" l="1"/>
  <c r="L1244" i="20"/>
  <c r="L1245" i="20" l="1"/>
  <c r="N1244" i="20"/>
  <c r="N1245" i="20" l="1"/>
  <c r="L1246" i="20"/>
  <c r="N1246" i="20" l="1"/>
  <c r="L1247" i="20"/>
  <c r="L1248" i="20" l="1"/>
  <c r="N1247" i="20"/>
  <c r="N1248" i="20" l="1"/>
  <c r="L1249" i="20"/>
  <c r="N1249" i="20" l="1"/>
  <c r="L1250" i="20"/>
  <c r="L1251" i="20" l="1"/>
  <c r="N1250" i="20"/>
  <c r="N1251" i="20" l="1"/>
  <c r="L1252" i="20"/>
  <c r="L1253" i="20" l="1"/>
  <c r="N1252" i="20"/>
  <c r="N1253" i="20" l="1"/>
  <c r="L1254" i="20"/>
  <c r="N1254" i="20" l="1"/>
  <c r="L1255" i="20"/>
  <c r="L1256" i="20" l="1"/>
  <c r="N1255" i="20"/>
  <c r="N1256" i="20" l="1"/>
  <c r="L1257" i="20"/>
  <c r="N1257" i="20" l="1"/>
  <c r="L1258" i="20"/>
  <c r="N1258" i="20" l="1"/>
  <c r="L1259" i="20"/>
  <c r="N1259" i="20" l="1"/>
  <c r="L1260" i="20"/>
  <c r="N1260" i="20" l="1"/>
  <c r="L1261" i="20"/>
  <c r="N1261" i="20" l="1"/>
  <c r="L1262" i="20"/>
  <c r="N1262" i="20" l="1"/>
  <c r="L1263" i="20"/>
  <c r="N1263" i="20" l="1"/>
  <c r="L1264" i="20"/>
  <c r="L1265" i="20" l="1"/>
  <c r="N1264" i="20"/>
  <c r="N1265" i="20" l="1"/>
  <c r="L1266" i="20"/>
  <c r="N1266" i="20" l="1"/>
  <c r="L1267" i="20"/>
  <c r="L1268" i="20" l="1"/>
  <c r="N1267" i="20"/>
  <c r="L1269" i="20" l="1"/>
  <c r="N1268" i="20"/>
  <c r="N1269" i="20" l="1"/>
  <c r="L1270" i="20"/>
  <c r="N1270" i="20" l="1"/>
  <c r="L1271" i="20"/>
  <c r="N1271" i="20" l="1"/>
  <c r="L1272" i="20"/>
  <c r="N1272" i="20" l="1"/>
  <c r="L1273" i="20"/>
  <c r="N1273" i="20" l="1"/>
  <c r="L1274" i="20"/>
  <c r="N1274" i="20" l="1"/>
  <c r="L1275" i="20"/>
  <c r="N1275" i="20" l="1"/>
  <c r="L1276" i="20"/>
  <c r="L1277" i="20" l="1"/>
  <c r="N1276" i="20"/>
  <c r="N1277" i="20" l="1"/>
  <c r="L1278" i="20"/>
  <c r="N1278" i="20" l="1"/>
  <c r="L1279" i="20"/>
  <c r="N1279" i="20" l="1"/>
  <c r="L1280" i="20"/>
  <c r="L1281" i="20" l="1"/>
  <c r="N1280" i="20"/>
  <c r="N1281" i="20" l="1"/>
  <c r="L1282" i="20"/>
  <c r="N1282" i="20" l="1"/>
  <c r="L1283" i="20"/>
  <c r="L1284" i="20" l="1"/>
  <c r="N1283" i="20"/>
  <c r="L1285" i="20" l="1"/>
  <c r="N1284" i="20"/>
  <c r="N1285" i="20" l="1"/>
  <c r="L1286" i="20"/>
  <c r="N1286" i="20" l="1"/>
  <c r="L1287" i="20"/>
  <c r="N1287" i="20" l="1"/>
  <c r="L1288" i="20"/>
  <c r="L1289" i="20" l="1"/>
  <c r="N1288" i="20"/>
  <c r="L1290" i="20" l="1"/>
  <c r="N1289" i="20"/>
  <c r="N1290" i="20" l="1"/>
  <c r="L1291" i="20"/>
  <c r="N1291" i="20" l="1"/>
  <c r="L1292" i="20"/>
  <c r="N1292" i="20" l="1"/>
  <c r="L1293" i="20"/>
  <c r="N1293" i="20" l="1"/>
  <c r="L1294" i="20"/>
  <c r="N1294" i="20" l="1"/>
  <c r="L1295" i="20"/>
  <c r="N1295" i="20" l="1"/>
  <c r="L1296" i="20"/>
  <c r="L1297" i="20" l="1"/>
  <c r="N1296" i="20"/>
  <c r="N1297" i="20" l="1"/>
  <c r="L1298" i="20"/>
  <c r="N1298" i="20" l="1"/>
  <c r="L1299" i="20"/>
  <c r="N1299" i="20" l="1"/>
  <c r="L1300" i="20"/>
  <c r="N1300" i="20" l="1"/>
  <c r="L1301" i="20"/>
  <c r="N1301" i="20" l="1"/>
  <c r="L1302" i="20"/>
  <c r="N1302" i="20" l="1"/>
  <c r="L1303" i="20"/>
  <c r="N1303" i="20" l="1"/>
  <c r="L1304" i="20"/>
  <c r="L1305" i="20" l="1"/>
  <c r="N1304" i="20"/>
  <c r="L1306" i="20" l="1"/>
  <c r="N1305" i="20"/>
  <c r="N1306" i="20" l="1"/>
  <c r="L1307" i="20"/>
  <c r="N1307" i="20" l="1"/>
  <c r="L1308" i="20"/>
  <c r="N1308" i="20" l="1"/>
  <c r="L1309" i="20"/>
  <c r="N1309" i="20" l="1"/>
  <c r="L1310" i="20"/>
  <c r="N1310" i="20" l="1"/>
  <c r="L1311" i="20"/>
  <c r="N1311" i="20" l="1"/>
  <c r="L1312" i="20"/>
  <c r="N1312" i="20" l="1"/>
  <c r="L1313" i="20"/>
  <c r="N1313" i="20" l="1"/>
  <c r="L1314" i="20"/>
  <c r="N1314" i="20" l="1"/>
  <c r="L1315" i="20"/>
  <c r="N1315" i="20" l="1"/>
  <c r="L1316" i="20"/>
  <c r="N1316" i="20" l="1"/>
  <c r="L1317" i="20"/>
  <c r="N1317" i="20" l="1"/>
  <c r="L1318" i="20"/>
  <c r="N1318" i="20" l="1"/>
  <c r="L1319" i="20"/>
  <c r="N1319" i="20" l="1"/>
  <c r="L1320" i="20"/>
  <c r="N1320" i="20" l="1"/>
  <c r="L1321" i="20"/>
  <c r="N1321" i="20" l="1"/>
  <c r="L1322" i="20"/>
  <c r="N1322" i="20" l="1"/>
  <c r="L1323" i="20"/>
  <c r="N1323" i="20" l="1"/>
  <c r="L1324" i="20"/>
  <c r="N1324" i="20" l="1"/>
  <c r="L1325" i="20"/>
  <c r="N1325" i="20" l="1"/>
  <c r="L1326" i="20"/>
  <c r="N1326" i="20" l="1"/>
  <c r="L1327" i="20"/>
  <c r="N1327" i="20" l="1"/>
  <c r="L1328" i="20"/>
  <c r="N1328" i="20" l="1"/>
  <c r="L1329" i="20"/>
  <c r="N1329" i="20" l="1"/>
  <c r="L1330" i="20"/>
  <c r="N1330" i="20" l="1"/>
  <c r="L1331" i="20"/>
  <c r="N1331" i="20" l="1"/>
  <c r="L1332" i="20"/>
  <c r="N1332" i="20" l="1"/>
  <c r="L1333" i="20"/>
  <c r="L1334" i="20" l="1"/>
  <c r="N1333" i="20"/>
  <c r="N1334" i="20" l="1"/>
  <c r="L1335" i="20"/>
  <c r="N1335" i="20" l="1"/>
  <c r="L1336" i="20"/>
  <c r="N1336" i="20" l="1"/>
  <c r="L1337" i="20"/>
  <c r="N1337" i="20" l="1"/>
  <c r="L1338" i="20"/>
  <c r="N1338" i="20" l="1"/>
  <c r="L1339" i="20"/>
  <c r="N1339" i="20" l="1"/>
  <c r="L1340" i="20"/>
  <c r="N1340" i="20" l="1"/>
  <c r="L1341" i="20"/>
  <c r="L1342" i="20" l="1"/>
  <c r="N1341" i="20"/>
  <c r="N1342" i="20" l="1"/>
  <c r="L1343" i="20"/>
  <c r="N1343" i="20" l="1"/>
  <c r="L1344" i="20"/>
  <c r="N1344" i="20" l="1"/>
  <c r="L1345" i="20"/>
  <c r="N1345" i="20" l="1"/>
  <c r="L1346" i="20"/>
  <c r="N1346" i="20" l="1"/>
  <c r="L1347" i="20"/>
  <c r="N1347" i="20" l="1"/>
  <c r="L1348" i="20"/>
  <c r="N1348" i="20" l="1"/>
  <c r="L1349" i="20"/>
  <c r="L1350" i="20" l="1"/>
  <c r="N1349" i="20"/>
  <c r="N1350" i="20" l="1"/>
  <c r="L1351" i="20"/>
  <c r="N1351" i="20" l="1"/>
  <c r="L1352" i="20"/>
  <c r="N1352" i="20" l="1"/>
  <c r="L1353" i="20"/>
  <c r="N1353" i="20" l="1"/>
  <c r="L1354" i="20"/>
  <c r="L1355" i="20" l="1"/>
  <c r="N1354" i="20"/>
  <c r="N1355" i="20" l="1"/>
  <c r="L1356" i="20"/>
  <c r="N1356" i="20" l="1"/>
  <c r="L1357" i="20"/>
  <c r="N1357" i="20" l="1"/>
  <c r="L1358" i="20"/>
  <c r="N1358" i="20" l="1"/>
  <c r="L1359" i="20"/>
  <c r="N1359" i="20" l="1"/>
  <c r="L1360" i="20"/>
  <c r="N1360" i="20" l="1"/>
  <c r="L1361" i="20"/>
  <c r="N1361" i="20" l="1"/>
  <c r="L1362" i="20"/>
  <c r="L1363" i="20" l="1"/>
  <c r="N1362" i="20"/>
  <c r="N1363" i="20" l="1"/>
  <c r="L1364" i="20"/>
  <c r="N1364" i="20" l="1"/>
  <c r="L1365" i="20"/>
  <c r="N1365" i="20" l="1"/>
  <c r="L1366" i="20"/>
  <c r="N1366" i="20" l="1"/>
  <c r="L1367" i="20"/>
  <c r="N1367" i="20" l="1"/>
  <c r="L1368" i="20"/>
  <c r="N1368" i="20" l="1"/>
  <c r="L1369" i="20"/>
  <c r="N1369" i="20" l="1"/>
  <c r="L1370" i="20"/>
  <c r="L1371" i="20" l="1"/>
  <c r="N1370" i="20"/>
  <c r="N1371" i="20" l="1"/>
  <c r="L1372" i="20"/>
  <c r="N1372" i="20" l="1"/>
  <c r="L1373" i="20"/>
  <c r="N1373" i="20" l="1"/>
  <c r="L1374" i="20"/>
  <c r="N1374" i="20" l="1"/>
  <c r="L1375" i="20"/>
  <c r="N1375" i="20" l="1"/>
  <c r="L1376" i="20"/>
  <c r="N1376" i="20" l="1"/>
  <c r="L1377" i="20"/>
  <c r="N1377" i="20" l="1"/>
  <c r="L1378" i="20"/>
  <c r="N1378" i="20" l="1"/>
  <c r="L1379" i="20"/>
  <c r="N1379" i="20" l="1"/>
  <c r="L1380" i="20"/>
  <c r="N1380" i="20" l="1"/>
  <c r="L1381" i="20"/>
  <c r="N1381" i="20" l="1"/>
  <c r="L1382" i="20"/>
  <c r="N1382" i="20" l="1"/>
  <c r="L1383" i="20"/>
  <c r="N1383" i="20" l="1"/>
  <c r="L1384" i="20"/>
  <c r="N1384" i="20" l="1"/>
  <c r="L1385" i="20"/>
  <c r="N1385" i="20" l="1"/>
  <c r="L1386" i="20"/>
  <c r="N1386" i="20" l="1"/>
  <c r="L1387" i="20"/>
  <c r="N1387" i="20" l="1"/>
  <c r="L1388" i="20"/>
  <c r="N1388" i="20" l="1"/>
  <c r="L1389" i="20"/>
  <c r="N1389" i="20" l="1"/>
  <c r="L1390" i="20"/>
  <c r="N1390" i="20" l="1"/>
  <c r="L1391" i="20"/>
  <c r="N1391" i="20" l="1"/>
  <c r="L1392" i="20"/>
  <c r="N1392" i="20" l="1"/>
  <c r="L1393" i="20"/>
  <c r="N1393" i="20" l="1"/>
  <c r="L1394" i="20"/>
  <c r="N1394" i="20" l="1"/>
  <c r="L1395" i="20"/>
  <c r="L1396" i="20" l="1"/>
  <c r="N1395" i="20"/>
  <c r="N1396" i="20" l="1"/>
  <c r="L1397" i="20"/>
  <c r="N1397" i="20" l="1"/>
  <c r="L1398" i="20"/>
  <c r="N1398" i="20" l="1"/>
  <c r="L1399" i="20"/>
  <c r="N1399" i="20" l="1"/>
  <c r="L1400" i="20"/>
  <c r="N1400" i="20" l="1"/>
  <c r="L1401" i="20"/>
  <c r="N1401" i="20" l="1"/>
  <c r="L1402" i="20"/>
  <c r="N1402" i="20" l="1"/>
  <c r="L1403" i="20"/>
  <c r="N1403" i="20" l="1"/>
  <c r="L1404" i="20"/>
  <c r="N1404" i="20" l="1"/>
  <c r="L1405" i="20"/>
  <c r="L1406" i="20" l="1"/>
  <c r="N1405" i="20"/>
  <c r="N1406" i="20" l="1"/>
  <c r="L1407" i="20"/>
  <c r="N1407" i="20" l="1"/>
  <c r="L1408" i="20"/>
  <c r="N1408" i="20" l="1"/>
  <c r="L1409" i="20"/>
  <c r="N1409" i="20" l="1"/>
  <c r="L1410" i="20"/>
  <c r="N1410" i="20" l="1"/>
  <c r="L1411" i="20"/>
  <c r="N1411" i="20" l="1"/>
  <c r="L1412" i="20"/>
  <c r="N1412" i="20" l="1"/>
  <c r="L1413" i="20"/>
  <c r="N1413" i="20" l="1"/>
  <c r="L1414" i="20"/>
  <c r="N1414" i="20" l="1"/>
  <c r="L1415" i="20"/>
  <c r="N1415" i="20" l="1"/>
  <c r="L1416" i="20"/>
  <c r="N1416" i="20" l="1"/>
  <c r="L1417" i="20"/>
  <c r="N1417" i="20" l="1"/>
  <c r="L1418" i="20"/>
  <c r="L1419" i="20" l="1"/>
  <c r="N1418" i="20"/>
  <c r="N1419" i="20" l="1"/>
  <c r="L1420" i="20"/>
  <c r="N1420" i="20" l="1"/>
  <c r="L1421" i="20"/>
  <c r="N1421" i="20" l="1"/>
  <c r="L1422" i="20"/>
  <c r="N1422" i="20" l="1"/>
  <c r="L1423" i="20"/>
  <c r="N1423" i="20" l="1"/>
  <c r="L1424" i="20"/>
  <c r="N1424" i="20" l="1"/>
  <c r="L1425" i="20"/>
  <c r="N1425" i="20" l="1"/>
  <c r="L1426" i="20"/>
  <c r="L1427" i="20" l="1"/>
  <c r="N1426" i="20"/>
  <c r="N1427" i="20" l="1"/>
  <c r="L1428" i="20"/>
  <c r="N1428" i="20" l="1"/>
  <c r="L1429" i="20"/>
  <c r="N1429" i="20" l="1"/>
  <c r="L1430" i="20"/>
  <c r="N1430" i="20" l="1"/>
  <c r="L1431" i="20"/>
  <c r="N1431" i="20" l="1"/>
  <c r="L1432" i="20"/>
  <c r="N1432" i="20" l="1"/>
  <c r="L1433" i="20"/>
  <c r="N1433" i="20" l="1"/>
  <c r="L1434" i="20"/>
  <c r="L1435" i="20" l="1"/>
  <c r="N1434" i="20"/>
  <c r="N1435" i="20" l="1"/>
  <c r="L1436" i="20"/>
  <c r="N1436" i="20" l="1"/>
  <c r="L1437" i="20"/>
  <c r="N1437" i="20" l="1"/>
  <c r="L1438" i="20"/>
  <c r="N1438" i="20" l="1"/>
  <c r="L1439" i="20"/>
  <c r="L1440" i="20" l="1"/>
  <c r="N1439" i="20"/>
  <c r="N1440" i="20" l="1"/>
  <c r="L1441" i="20"/>
  <c r="N1441" i="20" l="1"/>
  <c r="L1442" i="20"/>
  <c r="N1442" i="20" l="1"/>
  <c r="L1443" i="20"/>
  <c r="N1443" i="20" l="1"/>
  <c r="L1444" i="20"/>
  <c r="N1444" i="20" l="1"/>
  <c r="L1445" i="20"/>
  <c r="N1445" i="20" l="1"/>
  <c r="L1446" i="20"/>
  <c r="L1447" i="20" l="1"/>
  <c r="N1446" i="20"/>
  <c r="N1447" i="20" l="1"/>
  <c r="L1448" i="20"/>
  <c r="N1448" i="20" l="1"/>
  <c r="L1449" i="20"/>
  <c r="L1450" i="20" l="1"/>
  <c r="N1449" i="20"/>
  <c r="N1450" i="20" l="1"/>
  <c r="L1451" i="20"/>
  <c r="N1451" i="20" l="1"/>
  <c r="L1452" i="20"/>
  <c r="N1452" i="20" l="1"/>
  <c r="L1453" i="20"/>
  <c r="N1453" i="20" l="1"/>
  <c r="L1454" i="20"/>
  <c r="N1454" i="20" l="1"/>
  <c r="L1455" i="20"/>
  <c r="N1455" i="20" l="1"/>
  <c r="L1456" i="20"/>
  <c r="N1456" i="20" l="1"/>
  <c r="L1457" i="20"/>
  <c r="N1457" i="20" l="1"/>
  <c r="L1458" i="20"/>
  <c r="N1458" i="20" l="1"/>
  <c r="L1459" i="20"/>
  <c r="N1459" i="20" l="1"/>
  <c r="L1460" i="20"/>
  <c r="N1460" i="20" l="1"/>
  <c r="L1461" i="20"/>
  <c r="N1461" i="20" l="1"/>
  <c r="L1462" i="20"/>
  <c r="L1463" i="20" l="1"/>
  <c r="N1462" i="20"/>
  <c r="N1463" i="20" l="1"/>
  <c r="L1464" i="20"/>
  <c r="N1464" i="20" l="1"/>
  <c r="L1465" i="20"/>
  <c r="N1465" i="20" l="1"/>
  <c r="L1466" i="20"/>
  <c r="N1466" i="20" l="1"/>
  <c r="L1467" i="20"/>
  <c r="N1467" i="20" l="1"/>
  <c r="L1468" i="20"/>
  <c r="N1468" i="20" l="1"/>
  <c r="L1469" i="20"/>
  <c r="N1469" i="20" l="1"/>
  <c r="L1470" i="20"/>
  <c r="N1470" i="20" l="1"/>
  <c r="L1471" i="20"/>
  <c r="N1471" i="20" l="1"/>
  <c r="L1472" i="20"/>
  <c r="N1472" i="20" l="1"/>
  <c r="L1473" i="20"/>
  <c r="N1473" i="20" l="1"/>
  <c r="L1474" i="20"/>
  <c r="N1474" i="20" l="1"/>
  <c r="L1475" i="20"/>
  <c r="L1476" i="20" l="1"/>
  <c r="N1475" i="20"/>
  <c r="N1476" i="20" l="1"/>
  <c r="L1477" i="20"/>
  <c r="N1477" i="20" l="1"/>
  <c r="L1478" i="20"/>
  <c r="L1479" i="20" l="1"/>
  <c r="N1478" i="20"/>
  <c r="N1479" i="20" l="1"/>
  <c r="L1480" i="20"/>
  <c r="N1480" i="20" l="1"/>
  <c r="L1481" i="20"/>
  <c r="N1481" i="20" l="1"/>
  <c r="L1482" i="20"/>
  <c r="N1482" i="20" l="1"/>
  <c r="L1483" i="20"/>
  <c r="L1484" i="20" l="1"/>
  <c r="N1483" i="20"/>
  <c r="N1484" i="20" l="1"/>
  <c r="L1485" i="20"/>
  <c r="N1485" i="20" l="1"/>
  <c r="L1486" i="20"/>
  <c r="N1486" i="20" l="1"/>
  <c r="L1487" i="20"/>
  <c r="N1487" i="20" l="1"/>
  <c r="L1488" i="20"/>
  <c r="N1488" i="20" l="1"/>
  <c r="L1489" i="20"/>
  <c r="L1490" i="20" l="1"/>
  <c r="N1489" i="20"/>
  <c r="N1490" i="20" l="1"/>
  <c r="L1491" i="20"/>
  <c r="N1491" i="20" l="1"/>
  <c r="L1492" i="20"/>
  <c r="N1492" i="20" l="1"/>
  <c r="L1493" i="20"/>
  <c r="N1493" i="20" l="1"/>
  <c r="L1494" i="20"/>
  <c r="L1495" i="20" l="1"/>
  <c r="N1494" i="20"/>
  <c r="N1495" i="20" l="1"/>
  <c r="L1496" i="20"/>
  <c r="N1496" i="20" l="1"/>
  <c r="L1497" i="20"/>
  <c r="L1498" i="20" l="1"/>
  <c r="N1497" i="20"/>
  <c r="N1498" i="20" l="1"/>
  <c r="L1499" i="20"/>
  <c r="N1499" i="20" l="1"/>
  <c r="L1500" i="20"/>
  <c r="N1500" i="20" l="1"/>
  <c r="L1501" i="20"/>
  <c r="N1501" i="20" l="1"/>
  <c r="L1502" i="20"/>
  <c r="N1502" i="20" l="1"/>
  <c r="L1503" i="20"/>
  <c r="N1503" i="20" l="1"/>
  <c r="L1504" i="20"/>
  <c r="N1504" i="20" l="1"/>
  <c r="L1505" i="20"/>
  <c r="N1505" i="20" l="1"/>
  <c r="L1506" i="20"/>
  <c r="N1506" i="20" l="1"/>
  <c r="L1507" i="20"/>
  <c r="L1508" i="20" l="1"/>
  <c r="N1507" i="20"/>
  <c r="N1508" i="20" l="1"/>
  <c r="L1509" i="20"/>
  <c r="N1509" i="20" l="1"/>
  <c r="L1510" i="20"/>
  <c r="N1510" i="20" l="1"/>
  <c r="L1511" i="20"/>
  <c r="N1511" i="20" l="1"/>
  <c r="L1512" i="20"/>
  <c r="N1512" i="20" l="1"/>
  <c r="L1513" i="20"/>
  <c r="N1513" i="20" l="1"/>
  <c r="L1514" i="20"/>
  <c r="N1514" i="20" l="1"/>
  <c r="L1515" i="20"/>
  <c r="N1515" i="20" l="1"/>
  <c r="L1516" i="20"/>
  <c r="N1516" i="20" l="1"/>
  <c r="L1517" i="20"/>
  <c r="N1517" i="20" l="1"/>
  <c r="L1518" i="20"/>
  <c r="L1519" i="20" l="1"/>
  <c r="N1518" i="20"/>
  <c r="N1519" i="20" l="1"/>
  <c r="L1520" i="20"/>
  <c r="N1520" i="20" l="1"/>
  <c r="L1521" i="20"/>
  <c r="N1521" i="20" l="1"/>
  <c r="L1522" i="20"/>
  <c r="N1522" i="20" l="1"/>
  <c r="L1523" i="20"/>
  <c r="N1523" i="20" l="1"/>
  <c r="L1524" i="20"/>
  <c r="N1524" i="20" l="1"/>
  <c r="L1525" i="20"/>
  <c r="N1525" i="20" l="1"/>
  <c r="L1526" i="20"/>
  <c r="L1527" i="20" l="1"/>
  <c r="N1526" i="20"/>
  <c r="N1527" i="20" l="1"/>
  <c r="L1528" i="20"/>
  <c r="N1528" i="20" l="1"/>
  <c r="L1529" i="20"/>
  <c r="N1529" i="20" l="1"/>
  <c r="L1530" i="20"/>
  <c r="N1530" i="20" l="1"/>
  <c r="L1531" i="20"/>
  <c r="N1531" i="20" l="1"/>
  <c r="L1532" i="20"/>
  <c r="N1532" i="20" l="1"/>
  <c r="L1533" i="20"/>
  <c r="N1533" i="20" l="1"/>
  <c r="L1534" i="20"/>
  <c r="N1534" i="20" l="1"/>
  <c r="L1535" i="20"/>
  <c r="N1535" i="20" l="1"/>
  <c r="L1536" i="20"/>
  <c r="N1536" i="20" l="1"/>
  <c r="L1537" i="20"/>
  <c r="N1537" i="20" l="1"/>
  <c r="L1538" i="20"/>
  <c r="N1538" i="20" l="1"/>
  <c r="L1539" i="20"/>
  <c r="N1539" i="20" l="1"/>
  <c r="L1540" i="20"/>
  <c r="N1540" i="20" l="1"/>
  <c r="L1541" i="20"/>
  <c r="N1541" i="20" l="1"/>
  <c r="L1542" i="20"/>
  <c r="N1542" i="20" l="1"/>
  <c r="L1543" i="20"/>
  <c r="N1543" i="20" l="1"/>
  <c r="L1544" i="20"/>
  <c r="N1544" i="20" l="1"/>
  <c r="L1545" i="20"/>
  <c r="N1545" i="20" l="1"/>
  <c r="L1546" i="20"/>
  <c r="N1546" i="20" l="1"/>
  <c r="L1547" i="20"/>
  <c r="N1547" i="20" l="1"/>
  <c r="L1548" i="20"/>
  <c r="N1548" i="20" l="1"/>
  <c r="L1549" i="20"/>
  <c r="N1549" i="20" l="1"/>
  <c r="L1550" i="20"/>
  <c r="L1551" i="20" l="1"/>
  <c r="N1550" i="20"/>
  <c r="N1551" i="20" l="1"/>
  <c r="L1552" i="20"/>
  <c r="N1552" i="20" l="1"/>
  <c r="L1553" i="20"/>
  <c r="N1553" i="20" l="1"/>
  <c r="L1554" i="20"/>
  <c r="N1554" i="20" l="1"/>
  <c r="L1555" i="20"/>
  <c r="N1555" i="20" l="1"/>
  <c r="L1556" i="20"/>
  <c r="N1556" i="20" l="1"/>
  <c r="L1557" i="20"/>
  <c r="N1557" i="20" l="1"/>
  <c r="L1558" i="20"/>
  <c r="L1559" i="20" l="1"/>
  <c r="N1558" i="20"/>
  <c r="N1559" i="20" l="1"/>
  <c r="L1560" i="20"/>
  <c r="N1560" i="20" l="1"/>
  <c r="L1561" i="20"/>
  <c r="N1561" i="20" l="1"/>
  <c r="L1562" i="20"/>
  <c r="N1562" i="20" l="1"/>
  <c r="L1563" i="20"/>
  <c r="N1563" i="20" l="1"/>
  <c r="L1564" i="20"/>
  <c r="N1564" i="20" l="1"/>
  <c r="L1565" i="20"/>
  <c r="N1565" i="20" l="1"/>
  <c r="L1566" i="20"/>
  <c r="L1567" i="20" l="1"/>
  <c r="N1566" i="20"/>
  <c r="N1567" i="20" l="1"/>
  <c r="L1568" i="20"/>
  <c r="N1568" i="20" l="1"/>
  <c r="L1569" i="20"/>
  <c r="N1569" i="20" l="1"/>
  <c r="L1570" i="20"/>
  <c r="N1570" i="20" l="1"/>
  <c r="L1571" i="20"/>
  <c r="N1571" i="20" l="1"/>
  <c r="L1572" i="20"/>
  <c r="N1572" i="20" l="1"/>
  <c r="L1573" i="20"/>
  <c r="N1573" i="20" l="1"/>
  <c r="L1574" i="20"/>
  <c r="N1574" i="20" l="1"/>
  <c r="L1575" i="20"/>
  <c r="N1575" i="20" l="1"/>
  <c r="L1576" i="20"/>
  <c r="N1576" i="20" l="1"/>
  <c r="L1577" i="20"/>
  <c r="N1577" i="20" l="1"/>
  <c r="L1578" i="20"/>
  <c r="N1578" i="20" l="1"/>
  <c r="L1579" i="20"/>
  <c r="N1579" i="20" l="1"/>
  <c r="L1580" i="20"/>
  <c r="N1580" i="20" l="1"/>
  <c r="L1581" i="20"/>
  <c r="N1581" i="20" l="1"/>
  <c r="L1582" i="20"/>
  <c r="N1582" i="20" l="1"/>
  <c r="L1583" i="20"/>
  <c r="N1583" i="20" l="1"/>
  <c r="L1584" i="20"/>
  <c r="N1584" i="20" l="1"/>
  <c r="L1585" i="20"/>
  <c r="N1585" i="20" l="1"/>
  <c r="L1586" i="20"/>
  <c r="N1586" i="20" l="1"/>
  <c r="L1587" i="20"/>
  <c r="N1587" i="20" l="1"/>
  <c r="L1588" i="20"/>
  <c r="N1588" i="20" l="1"/>
  <c r="L1589" i="20"/>
  <c r="N1589" i="20" l="1"/>
  <c r="L1590" i="20"/>
  <c r="N1590" i="20" l="1"/>
  <c r="L1591" i="20"/>
  <c r="N1591" i="20" l="1"/>
  <c r="L1592" i="20"/>
  <c r="N1592" i="20" l="1"/>
  <c r="L1593" i="20"/>
  <c r="N1593" i="20" l="1"/>
  <c r="L1594" i="20"/>
  <c r="N1594" i="20" l="1"/>
  <c r="L1595" i="20"/>
  <c r="N1595" i="20" l="1"/>
  <c r="L1596" i="20"/>
  <c r="N1596" i="20" l="1"/>
  <c r="L1597" i="20"/>
  <c r="N1597" i="20" l="1"/>
  <c r="L1598" i="20"/>
  <c r="N1598" i="20" l="1"/>
  <c r="L1599" i="20"/>
  <c r="N1599" i="20" l="1"/>
  <c r="L1600" i="20"/>
  <c r="N1600" i="20" l="1"/>
  <c r="L1601" i="20"/>
  <c r="N1601" i="20" l="1"/>
  <c r="L1602" i="20"/>
  <c r="N1602" i="20" l="1"/>
  <c r="L1603" i="20"/>
  <c r="N1603" i="20" l="1"/>
  <c r="L1604" i="20"/>
  <c r="N1604" i="20" l="1"/>
  <c r="L1605" i="20"/>
  <c r="N1605" i="20" l="1"/>
  <c r="L1606" i="20"/>
  <c r="N1606" i="20" l="1"/>
  <c r="L1607" i="20"/>
  <c r="N1607" i="20" l="1"/>
  <c r="L1608" i="20"/>
  <c r="N1608" i="20" l="1"/>
  <c r="L1609" i="20"/>
  <c r="N1609" i="20" l="1"/>
  <c r="L1610" i="20"/>
  <c r="N1610" i="20" l="1"/>
  <c r="L1611" i="20"/>
  <c r="N1611" i="20" l="1"/>
  <c r="L1612" i="20"/>
  <c r="N1612" i="20" l="1"/>
  <c r="L1613" i="20"/>
  <c r="N1613" i="20" l="1"/>
  <c r="L1614" i="20"/>
  <c r="N1614" i="20" s="1"/>
</calcChain>
</file>

<file path=xl/comments1.xml><?xml version="1.0" encoding="utf-8"?>
<comments xmlns="http://schemas.openxmlformats.org/spreadsheetml/2006/main">
  <authors>
    <author>Jaime Garcia</author>
  </authors>
  <commentList>
    <comment ref="C30" authorId="0" shapeId="0">
      <text>
        <r>
          <rPr>
            <sz val="9"/>
            <color indexed="81"/>
            <rFont val="Tahoma"/>
            <family val="2"/>
          </rPr>
          <t>Fila en la que empiezan los datos (1º de la primera temporada).</t>
        </r>
      </text>
    </comment>
    <comment ref="B31" authorId="0" shapeId="0">
      <text>
        <r>
          <rPr>
            <sz val="9"/>
            <color indexed="81"/>
            <rFont val="Tahoma"/>
            <family val="2"/>
          </rPr>
          <t>Primera columna de la matriz.</t>
        </r>
      </text>
    </comment>
    <comment ref="C31" authorId="0" shapeId="0">
      <text>
        <r>
          <rPr>
            <sz val="9"/>
            <color indexed="81"/>
            <rFont val="Tahoma"/>
            <family val="2"/>
          </rPr>
          <t>Última columna de la matriz.</t>
        </r>
      </text>
    </comment>
    <comment ref="B39" authorId="0" shapeId="0">
      <text>
        <r>
          <rPr>
            <sz val="9"/>
            <color indexed="81"/>
            <rFont val="Tahoma"/>
            <family val="2"/>
          </rPr>
          <t>Columna de datos dentro de la matriz para este gráfico.</t>
        </r>
      </text>
    </comment>
    <comment ref="B48" authorId="0" shapeId="0">
      <text>
        <r>
          <rPr>
            <sz val="9"/>
            <color indexed="81"/>
            <rFont val="Tahoma"/>
            <family val="2"/>
          </rPr>
          <t>Columna de datos dentro de la matriz para este gráfico.</t>
        </r>
      </text>
    </comment>
    <comment ref="B57" authorId="0" shapeId="0">
      <text>
        <r>
          <rPr>
            <sz val="9"/>
            <color indexed="81"/>
            <rFont val="Tahoma"/>
            <family val="2"/>
          </rPr>
          <t>Columna de datos dentro de la matriz para este gráfico.</t>
        </r>
      </text>
    </comment>
    <comment ref="B66" authorId="0" shapeId="0">
      <text>
        <r>
          <rPr>
            <sz val="9"/>
            <color indexed="81"/>
            <rFont val="Tahoma"/>
            <family val="2"/>
          </rPr>
          <t>Columna de datos dentro de la matriz para este gráfico.</t>
        </r>
      </text>
    </comment>
  </commentList>
</comments>
</file>

<file path=xl/sharedStrings.xml><?xml version="1.0" encoding="utf-8"?>
<sst xmlns="http://schemas.openxmlformats.org/spreadsheetml/2006/main" count="4996" uniqueCount="406">
  <si>
    <t>Primera Jornada</t>
  </si>
  <si>
    <t>Estadio</t>
  </si>
  <si>
    <t>Segunda Jornada</t>
  </si>
  <si>
    <t>Tercera Jornada</t>
  </si>
  <si>
    <t>Cuarta Jornada</t>
  </si>
  <si>
    <t>Quinta Jornada</t>
  </si>
  <si>
    <t>Sexta Jornada</t>
  </si>
  <si>
    <t>Séptima Jornada</t>
  </si>
  <si>
    <t>Octava Jornada</t>
  </si>
  <si>
    <t>Décima Jornada</t>
  </si>
  <si>
    <t>Novena Jornada</t>
  </si>
  <si>
    <t>Undécima Jornada</t>
  </si>
  <si>
    <t>Duodécima Jornada</t>
  </si>
  <si>
    <t>Decimotercera Jornada</t>
  </si>
  <si>
    <t>Decimocuarta Jornada</t>
  </si>
  <si>
    <t>Decimoquinta Jornada</t>
  </si>
  <si>
    <t>Decimosexta Jornada</t>
  </si>
  <si>
    <t>Decimoséptima Jornada</t>
  </si>
  <si>
    <t>Decimoctava Jornada</t>
  </si>
  <si>
    <t>Decimonovena Jornada</t>
  </si>
  <si>
    <t>PT</t>
  </si>
  <si>
    <t>PJ</t>
  </si>
  <si>
    <t>PG</t>
  </si>
  <si>
    <t>PE</t>
  </si>
  <si>
    <t>PP</t>
  </si>
  <si>
    <t>GF</t>
  </si>
  <si>
    <t>GC</t>
  </si>
  <si>
    <t>F.C. Barcelona</t>
  </si>
  <si>
    <t>Real Madrid C.F.</t>
  </si>
  <si>
    <t>Valencia C.F.</t>
  </si>
  <si>
    <t>Sevilla F.C.</t>
  </si>
  <si>
    <t>Real Sociedad</t>
  </si>
  <si>
    <t>Equipos</t>
  </si>
  <si>
    <t>Villarreal C.F.</t>
  </si>
  <si>
    <t>Málaga C.F.</t>
  </si>
  <si>
    <t>Levante U.D.</t>
  </si>
  <si>
    <t>Getafe C.F.</t>
  </si>
  <si>
    <t>U.D. Almería</t>
  </si>
  <si>
    <t>Estadios</t>
  </si>
  <si>
    <t>San Mamés</t>
  </si>
  <si>
    <t>Vicente Calderón</t>
  </si>
  <si>
    <t>La Rosaleda</t>
  </si>
  <si>
    <t>Camp Nou</t>
  </si>
  <si>
    <t>Santiago Bernabéu</t>
  </si>
  <si>
    <t>Anoeta</t>
  </si>
  <si>
    <t>Mestalla</t>
  </si>
  <si>
    <t>Primera Vuelta</t>
  </si>
  <si>
    <t>Segunda Vuelta</t>
  </si>
  <si>
    <t>Vigésima Jornada</t>
  </si>
  <si>
    <t>Vigésimoprimera Jornada</t>
  </si>
  <si>
    <t>Rayo Vallecano</t>
  </si>
  <si>
    <t>Deportivo de la Coruña</t>
  </si>
  <si>
    <t>R.C.D. Español</t>
  </si>
  <si>
    <t>Granada C.F.</t>
  </si>
  <si>
    <t>Coliseum Alfonso Pérez</t>
  </si>
  <si>
    <t>Balaídos</t>
  </si>
  <si>
    <t>Riazor</t>
  </si>
  <si>
    <t>Nuevo Los Cármenes</t>
  </si>
  <si>
    <t>Ciudad de Valencia</t>
  </si>
  <si>
    <t>Cornellà-El Prat</t>
  </si>
  <si>
    <t>Campo de Vallecas</t>
  </si>
  <si>
    <t>Ramón Sánchez Pizjuán</t>
  </si>
  <si>
    <t>Portada</t>
  </si>
  <si>
    <t>Primera División</t>
  </si>
  <si>
    <t>Jornadas</t>
  </si>
  <si>
    <t>Clasificación</t>
  </si>
  <si>
    <t>Estadísticas</t>
  </si>
  <si>
    <t>Comparador Histórico</t>
  </si>
  <si>
    <t>Clasificaciones Históricas</t>
  </si>
  <si>
    <t>Jorge García Samartín</t>
  </si>
  <si>
    <t>www.gsamartin.es</t>
  </si>
  <si>
    <t>jorge@gsamartin.es</t>
  </si>
  <si>
    <t>CONTENIDOS</t>
  </si>
  <si>
    <t>18 PX</t>
  </si>
  <si>
    <t>…</t>
  </si>
  <si>
    <t>Equipo a Equipo</t>
  </si>
  <si>
    <t>Vigésimosegunda Jornada</t>
  </si>
  <si>
    <t>Vigésimotercera Jornada</t>
  </si>
  <si>
    <t>Vigésimocuarta Jornada</t>
  </si>
  <si>
    <t>Vigésimoquinta Jornada</t>
  </si>
  <si>
    <t>Vigésimosexta Jornada</t>
  </si>
  <si>
    <t>Vigésimoséptima Jornada</t>
  </si>
  <si>
    <t>Vigésimoctava Jornada</t>
  </si>
  <si>
    <t>Vigésimonovena Jornada</t>
  </si>
  <si>
    <t>Trigésima Jornada</t>
  </si>
  <si>
    <t>Trigésimoprimera Jornada</t>
  </si>
  <si>
    <t>Trigésimosegunda Jornada</t>
  </si>
  <si>
    <t>Trigésimotercera Jornada</t>
  </si>
  <si>
    <t>Trigésimocuarta Jornada</t>
  </si>
  <si>
    <t>Trigésimoquinta Jornada</t>
  </si>
  <si>
    <t>Dif</t>
  </si>
  <si>
    <t>Peso</t>
  </si>
  <si>
    <t>P</t>
  </si>
  <si>
    <t>N</t>
  </si>
  <si>
    <t>S</t>
  </si>
  <si>
    <t>U</t>
  </si>
  <si>
    <t>M</t>
  </si>
  <si>
    <t>Q</t>
  </si>
  <si>
    <t>R</t>
  </si>
  <si>
    <t>AC</t>
  </si>
  <si>
    <t>AA</t>
  </si>
  <si>
    <t>AF</t>
  </si>
  <si>
    <t>AH</t>
  </si>
  <si>
    <t>Z</t>
  </si>
  <si>
    <t>AD</t>
  </si>
  <si>
    <t>AE</t>
  </si>
  <si>
    <t>AP</t>
  </si>
  <si>
    <t>AN</t>
  </si>
  <si>
    <t>AS</t>
  </si>
  <si>
    <t>AU</t>
  </si>
  <si>
    <t>AM</t>
  </si>
  <si>
    <t>AQ</t>
  </si>
  <si>
    <t>AR</t>
  </si>
  <si>
    <t>BC</t>
  </si>
  <si>
    <t>BA</t>
  </si>
  <si>
    <t>BF</t>
  </si>
  <si>
    <t>BH</t>
  </si>
  <si>
    <t>AZ</t>
  </si>
  <si>
    <t>BD</t>
  </si>
  <si>
    <t>BE</t>
  </si>
  <si>
    <t>BP</t>
  </si>
  <si>
    <t>BN</t>
  </si>
  <si>
    <t>BS</t>
  </si>
  <si>
    <t>BU</t>
  </si>
  <si>
    <t>BM</t>
  </si>
  <si>
    <t>BQ</t>
  </si>
  <si>
    <t>BR</t>
  </si>
  <si>
    <t>ac</t>
  </si>
  <si>
    <t>Pts</t>
  </si>
  <si>
    <t>Ganados</t>
  </si>
  <si>
    <t>Goles</t>
  </si>
  <si>
    <t>Posiciones</t>
  </si>
  <si>
    <t xml:space="preserve">Clasificación </t>
  </si>
  <si>
    <t>Champions</t>
  </si>
  <si>
    <t>Play-Offs Champions</t>
  </si>
  <si>
    <t>Europa League</t>
  </si>
  <si>
    <t>Descenso</t>
  </si>
  <si>
    <t>Gráficos estadísticos</t>
  </si>
  <si>
    <t>Clasificación general</t>
  </si>
  <si>
    <t>Puntos</t>
  </si>
  <si>
    <t>Partidos Ganados</t>
  </si>
  <si>
    <t>Goles a favor</t>
  </si>
  <si>
    <t>V ersión 1.0.0</t>
  </si>
  <si>
    <t>Licencia de Creative Commons</t>
  </si>
  <si>
    <t>Trigésimosexta Jornada</t>
  </si>
  <si>
    <t>Trigésimoséptima Jornada</t>
  </si>
  <si>
    <t>Trigésimoctava Jornada</t>
  </si>
  <si>
    <t>Índice de versiones</t>
  </si>
  <si>
    <t>Jerarquia</t>
  </si>
  <si>
    <t>S.D. Eibar</t>
  </si>
  <si>
    <t>Elche C.F.</t>
  </si>
  <si>
    <t>Córdoba C.F.</t>
  </si>
  <si>
    <t>El Madrigal</t>
  </si>
  <si>
    <t>Ipurúa</t>
  </si>
  <si>
    <t>Atlético de Madrid</t>
  </si>
  <si>
    <t>Elige un equipo:</t>
  </si>
  <si>
    <t>Jor.</t>
  </si>
  <si>
    <t>Estatus</t>
  </si>
  <si>
    <t>Resultados</t>
  </si>
  <si>
    <t>Posicion</t>
  </si>
  <si>
    <t>Contar.si</t>
  </si>
  <si>
    <t>Pos</t>
  </si>
  <si>
    <t>Pos2</t>
  </si>
  <si>
    <t>http://www.escudosdefutbol.stg7.net/</t>
  </si>
  <si>
    <t>Jugado</t>
  </si>
  <si>
    <t>Estatus Local</t>
  </si>
  <si>
    <t>Estatus Vis</t>
  </si>
  <si>
    <t>Estatus Equipo</t>
  </si>
  <si>
    <t>Hoja en la que se presentan todas las jornadas del campeonato, con los emparejamientos y los estadios. En ella deben introducirse los resultados.</t>
  </si>
  <si>
    <t>Hoja dinámica con la Clasificación de la Liga, que indica las competiciones a las que va cada equipo y muestra además determinados gráficos globales que permiten al usuario comporar los puntos, los partidos ganados, los goles marcados y encajados y su diferencia de forma gráfica y sencilla.</t>
  </si>
  <si>
    <t>Distintos gráficos lineales para comparar la progresión de los equipos a lo largo de la temporada.</t>
  </si>
  <si>
    <t>Hoja para realizar un seguimiento de los distintos partidos de cada equipo y sus resultados de forma individual.</t>
  </si>
  <si>
    <t>http://www.athletic-club.net/</t>
  </si>
  <si>
    <t>http://www.clubatleticodemadrid.com/</t>
  </si>
  <si>
    <t>http://www.celtavigo.net/es/</t>
  </si>
  <si>
    <t>http://www.canaldeportivo.com/</t>
  </si>
  <si>
    <t>http://www.fcbarcelona.es/</t>
  </si>
  <si>
    <t>http://www.getafecf.com/</t>
  </si>
  <si>
    <t>http://www.granadacf.es/es/</t>
  </si>
  <si>
    <t>http://es.levanteud.com/</t>
  </si>
  <si>
    <t>http://www.malagacf.com/</t>
  </si>
  <si>
    <t>http://www.rayovallecano.es/</t>
  </si>
  <si>
    <t>http://www.realmadrid.com/</t>
  </si>
  <si>
    <t>http://www.realsociedad.com/</t>
  </si>
  <si>
    <t>http://www.sdeibar.com/</t>
  </si>
  <si>
    <t>http://www.sevillafc.es/</t>
  </si>
  <si>
    <t>http://www.valenciacf.com/</t>
  </si>
  <si>
    <t>http://www.villarrealcf.es/</t>
  </si>
  <si>
    <t>http://www.rcdespanyol.com/principal.php</t>
  </si>
  <si>
    <t>Posibilidad de enviar un feedback de vuelta para opinar y ayudar a mejorar.</t>
  </si>
  <si>
    <t>Novedades</t>
  </si>
  <si>
    <t>Se marcan los equipos en distintos colores en función del resultado del partido y de si éste se ha jugado.</t>
  </si>
  <si>
    <t>Actualización de la licencia a Creative Commons 4.0</t>
  </si>
  <si>
    <t>Puedes modificar, copiar y compartir esta hoja siempre que me la atribuyas, lo hagas gratuitamente y bajo esta licencia (Creative Commons Reconocimiento-NoComercial-CompartirIgual 4.0 Unported).</t>
  </si>
  <si>
    <t>125 pixeles de alto primera fila</t>
  </si>
  <si>
    <t>Copa de Europa/ Liga de Campeones (1992)</t>
  </si>
  <si>
    <t>Play Off Descenso</t>
  </si>
  <si>
    <t>Descenso Directo</t>
  </si>
  <si>
    <t>Cambios: 3pts y dorsales</t>
  </si>
  <si>
    <t>Fase Previa Liga de Campeones</t>
  </si>
  <si>
    <t>I</t>
  </si>
  <si>
    <t>Recopa de Europa (1960-1997)/ Copa Intertoto (1997)</t>
  </si>
  <si>
    <t>Fase Previa UEFA Europa League</t>
  </si>
  <si>
    <t>Copa de Ferias/ Copa de la UEFA (1971)/ UEFA Europa League (2009)</t>
  </si>
  <si>
    <t>Pos.</t>
  </si>
  <si>
    <t>Equipo</t>
  </si>
  <si>
    <t>1.º</t>
  </si>
  <si>
    <t>2.º</t>
  </si>
  <si>
    <t>3.º</t>
  </si>
  <si>
    <t>Athletic Club</t>
  </si>
  <si>
    <t>-</t>
  </si>
  <si>
    <t>Real Zaragoza</t>
  </si>
  <si>
    <t>Real Betis Balompié</t>
  </si>
  <si>
    <t>Real Sporting de Gijón</t>
  </si>
  <si>
    <t>Real Oviedo</t>
  </si>
  <si>
    <t>Deportivo Alavés</t>
  </si>
  <si>
    <t>Albacete Balompié</t>
  </si>
  <si>
    <t>Arenas Club</t>
  </si>
  <si>
    <t>Real Unión Club</t>
  </si>
  <si>
    <t xml:space="preserve">Club Atlético Tetuán  </t>
  </si>
  <si>
    <t>Burgos C.F.</t>
  </si>
  <si>
    <t>Cádiz C.F.</t>
  </si>
  <si>
    <t>Pontevedra C.F.</t>
  </si>
  <si>
    <t>Real Burgos C.F.</t>
  </si>
  <si>
    <t>Real Jaén C.F.</t>
  </si>
  <si>
    <t>Real Murcia C.F.</t>
  </si>
  <si>
    <t>Real Valladolid C.F.</t>
  </si>
  <si>
    <t>Xerez C.D.</t>
  </si>
  <si>
    <t>C.A. Osasuna</t>
  </si>
  <si>
    <t>C.D. Alcoyano</t>
  </si>
  <si>
    <t>C.D. Castellón</t>
  </si>
  <si>
    <t xml:space="preserve">C.D. Condal  </t>
  </si>
  <si>
    <t>C.D. Logroñés</t>
  </si>
  <si>
    <t>C.D. Tenerife</t>
  </si>
  <si>
    <t>C.E. Europa</t>
  </si>
  <si>
    <t>C.E. Sabadell F.C.</t>
  </si>
  <si>
    <t>U.D. Las Palmas</t>
  </si>
  <si>
    <t>U.D. Salamanca</t>
  </si>
  <si>
    <t>R.C. Celta de Vigo</t>
  </si>
  <si>
    <t>R.C.D. Mallorca</t>
  </si>
  <si>
    <t>Deportivo de La Coruña</t>
  </si>
  <si>
    <t>C.D. Numancia</t>
  </si>
  <si>
    <t>Gimnàstic de Tarragona</t>
  </si>
  <si>
    <t>C. y D. Leonesa</t>
  </si>
  <si>
    <t>Hércules C.F.</t>
  </si>
  <si>
    <t>R.C. Recreativo</t>
  </si>
  <si>
    <t>Real Racing Club</t>
  </si>
  <si>
    <t>1928/29</t>
  </si>
  <si>
    <t>1929/30</t>
  </si>
  <si>
    <t>DG</t>
  </si>
  <si>
    <t>1930/31</t>
  </si>
  <si>
    <t>1931/32</t>
  </si>
  <si>
    <t>1932/33</t>
  </si>
  <si>
    <t>1934/35</t>
  </si>
  <si>
    <t>1933/34</t>
  </si>
  <si>
    <t>1935/36</t>
  </si>
  <si>
    <t>1939/40</t>
  </si>
  <si>
    <t>1940/41</t>
  </si>
  <si>
    <t>1941/42</t>
  </si>
  <si>
    <t>1942/43</t>
  </si>
  <si>
    <t>1943/44</t>
  </si>
  <si>
    <t>1944/45</t>
  </si>
  <si>
    <t>1945/46</t>
  </si>
  <si>
    <t>1946/47</t>
  </si>
  <si>
    <t>1947/48</t>
  </si>
  <si>
    <t>1948/49</t>
  </si>
  <si>
    <t>1949/50</t>
  </si>
  <si>
    <t>1950/51</t>
  </si>
  <si>
    <t>1951/52</t>
  </si>
  <si>
    <t>1952/53</t>
  </si>
  <si>
    <t>1953/54</t>
  </si>
  <si>
    <t>1954/55</t>
  </si>
  <si>
    <t>1955/56</t>
  </si>
  <si>
    <t>1956/57</t>
  </si>
  <si>
    <t>1957/58</t>
  </si>
  <si>
    <t>1958/59</t>
  </si>
  <si>
    <t>1959/60</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</si>
  <si>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</si>
  <si>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</si>
  <si>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</si>
  <si>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</si>
  <si>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</si>
  <si>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</si>
  <si>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</si>
  <si>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</si>
  <si>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</si>
  <si>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</si>
  <si>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</si>
  <si>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</si>
  <si>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</si>
  <si>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</si>
  <si>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</si>
  <si>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</si>
  <si>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</si>
  <si>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</si>
  <si>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</si>
  <si>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</si>
  <si>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</si>
  <si>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A.D. Almería</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</si>
  <si>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</si>
  <si>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</si>
  <si>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</si>
  <si>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</si>
  <si>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</si>
  <si>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</si>
  <si>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</si>
  <si>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</si>
  <si>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</si>
  <si>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</si>
  <si>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</si>
  <si>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</si>
  <si>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</si>
  <si>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</si>
  <si>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</si>
  <si>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</si>
  <si>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</si>
  <si>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</si>
  <si>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</si>
  <si>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</si>
  <si>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</si>
  <si>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</si>
  <si>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</si>
  <si>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</si>
  <si>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</si>
  <si>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</si>
  <si>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</si>
  <si>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</si>
  <si>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Pts.</t>
  </si>
  <si>
    <t>2009/10</t>
  </si>
  <si>
    <t>2010/11</t>
  </si>
  <si>
    <t>2011/12</t>
  </si>
  <si>
    <t>2012/13</t>
  </si>
  <si>
    <t>2013/14</t>
  </si>
  <si>
    <t>2014/15</t>
  </si>
  <si>
    <t>2015/16</t>
  </si>
  <si>
    <t>Gran Canaria</t>
  </si>
  <si>
    <t>Benito Villamarín</t>
  </si>
  <si>
    <t>El Molinón</t>
  </si>
  <si>
    <t>http://www.realbetisbalompie.es/es/</t>
  </si>
  <si>
    <t>http://www.realsporting.com/</t>
  </si>
  <si>
    <t>http://www.udlaspalmas.es/</t>
  </si>
  <si>
    <t>Para actualizar las webs, numerar la columna de la izda y ordenar</t>
  </si>
  <si>
    <t>C.F. Extremadura</t>
  </si>
  <si>
    <t>C.D. Málaga</t>
  </si>
  <si>
    <t>U.E. Lleida</t>
  </si>
  <si>
    <t>S.D. Compostela</t>
  </si>
  <si>
    <t>C.P. Mérida</t>
  </si>
  <si>
    <t>D</t>
  </si>
  <si>
    <t>C</t>
  </si>
  <si>
    <t>F</t>
  </si>
  <si>
    <t>L</t>
  </si>
  <si>
    <t>equipos</t>
  </si>
  <si>
    <t>'H-Temporadas'!</t>
  </si>
  <si>
    <t>Temp</t>
  </si>
  <si>
    <t>Versión 1.5.0-21 de agosto de 2015</t>
  </si>
  <si>
    <t>(5 espacios entre cada cuadro)</t>
  </si>
  <si>
    <t>Histórico</t>
  </si>
  <si>
    <t>EL Excel de la Liga de Gsamartin no sólo te ofrece la posibilidad de informarte sobre el campeonato presente, sino que también te da la oportunidad de mirar atrás y conocer todo lo sucedido en ediciones anteriores. ¡Único en Internet!</t>
  </si>
  <si>
    <t>Selecciona cuatro equipos y compara los puntos, los partidos ganados, los goles y sus posiciones a lo largo del Campeonato de Liga:</t>
  </si>
  <si>
    <t>Todas las Temporadas:</t>
  </si>
  <si>
    <t>Contenidos históricos (click para verlos):</t>
  </si>
  <si>
    <t>Gráficos Estadísticos:</t>
  </si>
  <si>
    <t>Clasificación Histórica:</t>
  </si>
  <si>
    <t>Dos formas de decidir cuales han sido los mejores equipos de la historia.</t>
  </si>
  <si>
    <t>Comparación de goles, partidos ganados… entre los cuatro equipos seleccionados.</t>
  </si>
  <si>
    <t>Evolución de los cuatro equipos seleccionados a lo largo de todas las ediciones.</t>
  </si>
  <si>
    <t>Clasificación completa de cada edición de la Liga Española y los accesos a competiciones.</t>
  </si>
  <si>
    <t>Evolución año a año:</t>
  </si>
  <si>
    <t>Evolución año a año</t>
  </si>
  <si>
    <t>(info)</t>
  </si>
  <si>
    <t>Todas las Temporadas</t>
  </si>
  <si>
    <t>Clasificación histórica</t>
  </si>
  <si>
    <t>Ranking LFP</t>
  </si>
  <si>
    <t>Elige cuatro equipos que hayan estado alguna temporada en Primera Divisón para conocer sus estadísticas:</t>
  </si>
  <si>
    <t>Este método es el oficial, según la LFP, y tiene en cuenta los puntos conseguidos por los equipos a lo largo de las temporadas en las que han estado en Primera. Sin embargo, no tiene en cuenta si las victorias otorgaban 2 ó 3 puntos (lo que ocurrió a partir de 1993).</t>
  </si>
  <si>
    <t>Ranking Gsamartin</t>
  </si>
  <si>
    <t>Desde Gsamartin hemos diseñado un método, a nuestro juicio, más equilibrado, pues para su cálculo tenemos en cuenta 3 puntos por victoria y 1 por cada empate, haciendo de la clasificación una "tabla de Liga" actualizada, de 60 equipos. En la última columna se puede observar la diferencia entre ambos métodos.</t>
  </si>
  <si>
    <t>puntos</t>
  </si>
  <si>
    <t>K</t>
  </si>
  <si>
    <t>Récord</t>
  </si>
  <si>
    <t>goles contra</t>
  </si>
  <si>
    <t>ACTUALIZAR ESTA FILA EN NUEVAS TABLAS</t>
  </si>
  <si>
    <t>COPIAR</t>
  </si>
  <si>
    <t>goles a favor</t>
  </si>
  <si>
    <t>partidos ganados</t>
  </si>
  <si>
    <t>Para gráficos:</t>
  </si>
  <si>
    <t>PARA MAS GRAFICOS COPIAR UNO AQUÍ PARA CAMBIAR LOS DATOS MÁS FACILMENTE</t>
  </si>
  <si>
    <t>Información sobre los trofeos europeos</t>
  </si>
  <si>
    <t>Copa de Europa</t>
  </si>
  <si>
    <t>Liga de Campeones</t>
  </si>
  <si>
    <t>Copa de Ferias</t>
  </si>
  <si>
    <t>Fue la consolidacion y oficialización de los torneos amistosos organizados entre clubes de ciudades que organizaban ferias, razón por la cual sólo podían participar aquellas que cumpliesen ese requisito. Pese a todo, la regla fue volviéndose más laxa a lo largo de los años, y la organización fue invitando a equipos teniendo también en cuenta su posición en el campeonato liguero.
Salvo la primera edición, en la que hubo primero una fase de grupos antes de las semifinales y la final, todos los campeonatos se han disputado siguiendo un sistema de eliminación directa a doble partido (incluída la final y con sorteo para determinar el ganador en caso de empate en los dos partidos y en el de desempate), primero desde octavos de final, ampliado a dieciseisavos en la temporada 1961-1962 y a trentaydosavos, tres años después.
Para no perturbar los campeonatos nacionales, la primera edición se disputó en tres años, y la siguiente, en 2 (de ahí que el Barcelona aparezca como clasificado tantas veces seguidas, habiéndolo compaginado varias veces con la Copa de Europa).
Aunque nunca alcanzó el prestigio de la Copa de Europa, permitió a muchos equipos asomarse al panorama del fútbol europeo, disputando una competición más multitudinaria que la primera.</t>
  </si>
  <si>
    <t>Copa de la UEFA/UEFA Europa League</t>
  </si>
  <si>
    <t>Nació en 1971, sustituyendo a la Copa de Ferias, siendo organizada por la UEFA, aglutinando a aquellos equipos que, al no ganar sus ligas, no pudieron clasificarse para la Copa de Europa, independientemente de si hospedaban o no feria en sus ciudades de origen.
Como en el caso de la máxima competición, no existía fase de grupos, sino que los equipos se enfretaban directamente en eliminatorias a doble partido (final incluída) desde trentaidosavos de final, hasta que en 1994, se añadió una ronda previa, que permitió aumentar el número de equipos provenientes de ligas de menor nivel.
En la década de los 90, la competición empezó a experimentar rápidos cambios, y así, desde 1997/1998, la final es a partido único, dos años después se permitió la incorporación de los campeones de Copa y la de los equipos eliminados en la fase de grupos de la Liga de Campeones, y en 2004/2005, se introdujo la fase de grupos (8 de 5), tras una serie de eliminatorias, que daban acceso a diecisavos de final.
Sin embargo, el cambio más revolucionario se produjo en el curso 2009/2010, al reformarse completamente la competición, absorbiendo la, desde entonces extinta, Copa Intertoto. Se aumenta el número de participantes, haciendo participar en las rondas previas a equipos de todas las ligas, antes de la disputa de una fase de 12 grupos de 4 equipos, que dan acceso a unos dieciseisavos de final en los que se incorpora el tercero de cada grupo de la Liga de Campeones.</t>
  </si>
  <si>
    <t>Empezó a disputarse en la temporada 1955/1956, aglutinando a los vencedores ligueros de 16 países europeos, aunque ya desde la segunda edición aumentó el número de participantes, añadiéndose una ronda previa clasificatoria. 
El formato de competición era el de eliminación directa, empezando en octavos de final, a doble partido, exceptuando la final, que era a partido único.
El vencedor del torneo tenía una plaza asegurada al año siguiente, fuera o no campeón de liga, pudiendo tener un país dos representantes, como sucedió, por ejemplo, en 1956/57.</t>
  </si>
  <si>
    <t>Su primera edición tuvo lugar entre los años 1992 y 1993, sustituyendo los cuartos de final por dos grupos de cuatro equipos cada uno, de los que la mitad accedían a semifinales, pero manteniendo los playoffs precedentes. EL número de gurpos se vió aumentado a 4 dos años después,  y a 6 en la temporada 1997/1998, en la que se añadió una fase previa, dando así cabida no sólo a los campeones nacionales, sino también a los segundos de las mejores ligas. En 1999/2000, el sistema de grupos pasó a ser el actual, aunque habiendo otra fase de liguilla entre éstos y los cuartos de final, que desaparecería por fin en el año 2003.</t>
  </si>
  <si>
    <t>Recopa de Europa</t>
  </si>
  <si>
    <t>Fue la segunda competición con más prestigio en Europa, tras la Copa de Europa, hasta la expasión de la Champions. En ella, se veían las caras los campeones de las copas domésticas de cada país y el campeón vigente, siempre que ninguno se hubiera clasificado para la Copa de Europa, siendo sustituido en el primer caso por el segundo, dejándose vacante su plaza en el otro.
Como todas las competiciones de la época, los equipos se enfrentaban en eliminatorias a doble partido, empezando estas en cuartos de final en la primera edición, en octavos desde la segunda, en dieciseisavos desde 1963/1964, añadiéndose rondas previas entre equipos de ligas más modestas en caso de necesidad. La final fue, salvo en contadas ocasiones, a partido único.</t>
  </si>
  <si>
    <t>Copa Intertoto</t>
  </si>
  <si>
    <r>
      <t xml:space="preserve">Aunque nació en el 1969, como una competición que otorgaba a sus ganadores acceso a la Copa de la UEFA de la temporada siguiente (se disputaba en agosto). 
Los equipos se agrupaban en grupos, según su zona geográfica, y se enfrentaban en una liguilla a doble partido, habiendo tantos ganadores como primeros de grupo (aunque otorgándose el título a aquel que llegas más lejos en la Copa de la UEFA). No interesó a los equipos españoles  hasta el año 1998, cuando ya había sufrido un cambio, acaecido en 1995, que consisitió en la introducción de tres rondas previas, a las que se iban integrando los equipos, teniendo en cuenta su país y su posición en la liga. Tras la tercera ronda, se disputaban las seis semifinales y las tres finales, de las que salían los campeones del torneo, que seguían teniendo la oportunidad de jugar en la segunda mejor competición europea. Todas las rondas eran a doble partido.
Durante las tres últimas temporadas (de la 2006/2007 a la 2008/2009), el torneo tuvo once campeones, al eliminarse las semifinales y la final.
</t>
    </r>
    <r>
      <rPr>
        <i/>
        <sz val="11"/>
        <color theme="1"/>
        <rFont val="Calibri"/>
        <family val="2"/>
        <scheme val="minor"/>
      </rPr>
      <t>Nota: Para acceder a la competición, era necesario inscribirse con antelación, lo cual originó que sólo aquellos equipos que lo hiciesen a tiempo disputasen la competición, a pesar de no estar clasificados en las posiciones más altas.</t>
    </r>
  </si>
  <si>
    <t>Menú de navegación actualizado, con la nueva sección de Historia.</t>
  </si>
  <si>
    <t>Están incluidas las tablas de clasificación de cada edición de la Liga.</t>
  </si>
  <si>
    <t>Gráficos estadísticos de puntos, partidos ganados, goles a favor y goles en contra de todas las temporadas, que permiten confrontar varios clubes.</t>
  </si>
  <si>
    <t>Dos métodos para establecer una clasificación histórica entretodos aquellos equipos que hayan estado al menos una temporada en Primera.</t>
  </si>
  <si>
    <t>Enlaces a la página web de cada uno de los equipos.</t>
  </si>
  <si>
    <t>Posibilidad de comparar la evolución de hasta 4 equipos a lo largo de todos los años.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</si>
</sst>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yy"/>
    <numFmt numFmtId="165" formatCode="[Green]\+#;[Red]\-#;;@"/>
  </numFmts>
  <fonts count="37" x14ac:knownFonts="1">
    <font>
      <sz val="11"/>
      <color theme="1"/>
      <name val="Calibri"/>
      <family val="2"/>
      <scheme val="minor"/>
    </font>
    <font>
      <sz val="10"/>
      <name val="Arial"/>
      <family val="2"/>
    </font>
    <font>
      <b/>
      <sz val="11"/>
      <color theme="1"/>
      <name val="Calibri"/>
      <family val="2"/>
      <scheme val="minor"/>
    </font>
    <font>
      <b/>
      <sz val="10"/>
      <name val="Arial"/>
      <family val="2"/>
    </font>
    <font>
      <b/>
      <sz val="11"/>
      <color theme="0"/>
      <name val="Calibri"/>
      <family val="2"/>
      <scheme val="minor"/>
    </font>
    <font>
      <b/>
      <sz val="18"/>
      <color theme="3"/>
      <name val="Cambria"/>
      <family val="2"/>
      <scheme val="major"/>
    </font>
    <font>
      <b/>
      <sz val="18"/>
      <color rgb="FF0070C0"/>
      <name val="Arial"/>
      <family val="2"/>
    </font>
    <font>
      <sz val="11"/>
      <color theme="1"/>
      <name val="Arial"/>
      <family val="2"/>
    </font>
    <font>
      <sz val="12"/>
      <color theme="1"/>
      <name val="Calibri"/>
      <family val="2"/>
      <scheme val="minor"/>
    </font>
    <font>
      <sz val="12"/>
      <color rgb="FF0070C0"/>
      <name val="Calibri"/>
      <family val="2"/>
      <scheme val="minor"/>
    </font>
    <font>
      <sz val="8"/>
      <color rgb="FF0070C0"/>
      <name val="Calibri"/>
      <family val="2"/>
      <scheme val="minor"/>
    </font>
    <font>
      <sz val="12"/>
      <color theme="0"/>
      <name val="Calibri"/>
      <family val="2"/>
      <scheme val="minor"/>
    </font>
    <font>
      <sz val="19"/>
      <color theme="0"/>
      <name val="Calibri"/>
      <family val="2"/>
      <scheme val="minor"/>
    </font>
    <font>
      <sz val="12"/>
      <name val="Calibri"/>
      <family val="2"/>
      <scheme val="minor"/>
    </font>
    <font>
      <b/>
      <sz val="8"/>
      <color rgb="FF0070C0"/>
      <name val="Calibri"/>
      <family val="2"/>
      <scheme val="minor"/>
    </font>
    <font>
      <b/>
      <sz val="11"/>
      <name val="Calibri"/>
      <family val="2"/>
      <scheme val="minor"/>
    </font>
    <font>
      <b/>
      <sz val="14"/>
      <color rgb="FF00B0F0"/>
      <name val="Calibri"/>
      <family val="2"/>
      <scheme val="minor"/>
    </font>
    <font>
      <sz val="11"/>
      <color theme="0"/>
      <name val="Calibri"/>
      <family val="2"/>
      <scheme val="minor"/>
    </font>
    <font>
      <sz val="9"/>
      <color theme="1"/>
      <name val="Calibri"/>
      <family val="2"/>
      <scheme val="minor"/>
    </font>
    <font>
      <sz val="8"/>
      <color theme="1"/>
      <name val="Calibri"/>
      <family val="2"/>
      <scheme val="minor"/>
    </font>
    <font>
      <sz val="11"/>
      <name val="Calibri"/>
      <family val="2"/>
      <scheme val="minor"/>
    </font>
    <font>
      <sz val="8"/>
      <color theme="0"/>
      <name val="Calibri"/>
      <family val="2"/>
      <scheme val="minor"/>
    </font>
    <font>
      <u/>
      <sz val="11"/>
      <color theme="10"/>
      <name val="Calibri"/>
      <family val="2"/>
      <scheme val="minor"/>
    </font>
    <font>
      <sz val="11"/>
      <color rgb="FF0070C0"/>
      <name val="Calibri"/>
      <family val="2"/>
      <scheme val="minor"/>
    </font>
    <font>
      <sz val="10"/>
      <name val="Arial"/>
      <family val="2"/>
    </font>
    <font>
      <b/>
      <sz val="9"/>
      <color rgb="FF00B0F0"/>
      <name val="Calibri"/>
      <family val="2"/>
      <scheme val="minor"/>
    </font>
    <font>
      <b/>
      <sz val="14"/>
      <color rgb="FF0070C0"/>
      <name val="Arial"/>
      <family val="2"/>
    </font>
    <font>
      <b/>
      <sz val="11"/>
      <color rgb="FF0070C0"/>
      <name val="Arial"/>
      <family val="2"/>
    </font>
    <font>
      <b/>
      <sz val="10"/>
      <color rgb="FF0070C0"/>
      <name val="Arial"/>
      <family val="2"/>
    </font>
    <font>
      <sz val="11"/>
      <color theme="0" tint="-0.499984740745262"/>
      <name val="Calibri"/>
      <family val="2"/>
      <scheme val="minor"/>
    </font>
    <font>
      <u/>
      <sz val="10"/>
      <color rgb="FF0070C0"/>
      <name val="Calibri"/>
      <family val="2"/>
      <scheme val="minor"/>
    </font>
    <font>
      <sz val="7"/>
      <color theme="1"/>
      <name val="Calibri"/>
      <family val="2"/>
      <scheme val="minor"/>
    </font>
    <font>
      <b/>
      <sz val="7"/>
      <color theme="1"/>
      <name val="Calibri"/>
      <family val="2"/>
      <scheme val="minor"/>
    </font>
    <font>
      <b/>
      <sz val="11"/>
      <color rgb="FF0070C0"/>
      <name val="Calibri"/>
      <family val="2"/>
      <scheme val="minor"/>
    </font>
    <font>
      <sz val="9"/>
      <color indexed="81"/>
      <name val="Tahoma"/>
      <family val="2"/>
    </font>
    <font>
      <u/>
      <sz val="8"/>
      <color theme="10"/>
      <name val="Calibri"/>
      <family val="2"/>
      <scheme val="minor"/>
    </font>
    <font>
      <i/>
      <sz val="11"/>
      <color theme="1"/>
      <name val="Calibri"/>
      <family val="2"/>
      <scheme val="minor"/>
    </font>
  </fonts>
  <fills count="18">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rgb="FF0070C0"/>
        <bgColor indexed="64"/>
      </patternFill>
    </fill>
    <fill>
      <patternFill patternType="solid">
        <fgColor rgb="FF00B0F0"/>
        <bgColor indexed="64"/>
      </patternFill>
    </fill>
    <fill>
      <patternFill patternType="solid">
        <fgColor rgb="FFFFFF99"/>
        <bgColor indexed="64"/>
      </patternFill>
    </fill>
    <fill>
      <patternFill patternType="solid">
        <fgColor rgb="FF92D050"/>
        <bgColor indexed="64"/>
      </patternFill>
    </fill>
    <fill>
      <patternFill patternType="solid">
        <fgColor rgb="FF00B050"/>
        <bgColor indexed="64"/>
      </patternFill>
    </fill>
    <fill>
      <patternFill patternType="solid">
        <fgColor rgb="FF99FF99"/>
        <bgColor indexed="64"/>
      </patternFill>
    </fill>
    <fill>
      <patternFill patternType="solid">
        <fgColor theme="9"/>
        <bgColor indexed="64"/>
      </patternFill>
    </fill>
    <fill>
      <patternFill patternType="solid">
        <fgColor rgb="FFCCFFCC"/>
        <bgColor indexed="64"/>
      </patternFill>
    </fill>
    <fill>
      <patternFill patternType="solid">
        <fgColor rgb="FFFFCCCC"/>
        <bgColor indexed="64"/>
      </patternFill>
    </fill>
    <fill>
      <patternFill patternType="solid">
        <fgColor rgb="FFFFCC99"/>
        <bgColor indexed="64"/>
      </patternFill>
    </fill>
    <fill>
      <patternFill patternType="solid">
        <fgColor rgb="FFFFFF66"/>
        <bgColor indexed="64"/>
      </patternFill>
    </fill>
    <fill>
      <gradientFill degree="45">
        <stop position="0">
          <color rgb="FF99FF99"/>
        </stop>
        <stop position="1">
          <color rgb="FFFFFF66"/>
        </stop>
      </gradientFill>
    </fill>
    <fill>
      <patternFill patternType="solid">
        <fgColor rgb="FFA7E8FF"/>
        <bgColor indexed="64"/>
      </patternFill>
    </fill>
    <fill>
      <patternFill patternType="solid">
        <fgColor rgb="FFFFC000"/>
        <bgColor indexed="64"/>
      </patternFill>
    </fill>
  </fills>
  <borders count="58">
    <border>
      <left/>
      <right/>
      <top/>
      <bottom/>
      <diagonal/>
    </border>
    <border>
      <left/>
      <right/>
      <top style="medium">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top/>
      <bottom/>
      <diagonal/>
    </border>
    <border>
      <left/>
      <right style="thin">
        <color indexed="64"/>
      </right>
      <top/>
      <bottom/>
      <diagonal/>
    </border>
    <border>
      <left style="thin">
        <color rgb="FF00B0F0"/>
      </left>
      <right style="thin">
        <color rgb="FF00B0F0"/>
      </right>
      <top style="thin">
        <color rgb="FF00B0F0"/>
      </top>
      <bottom style="thin">
        <color rgb="FF00B0F0"/>
      </bottom>
      <diagonal/>
    </border>
    <border>
      <left style="medium">
        <color indexed="64"/>
      </left>
      <right style="thin">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rgb="FF0070C0"/>
      </left>
      <right/>
      <top style="thin">
        <color rgb="FF0070C0"/>
      </top>
      <bottom/>
      <diagonal/>
    </border>
    <border>
      <left/>
      <right/>
      <top style="thin">
        <color rgb="FF0070C0"/>
      </top>
      <bottom/>
      <diagonal/>
    </border>
    <border>
      <left/>
      <right style="thin">
        <color rgb="FF0070C0"/>
      </right>
      <top style="thin">
        <color rgb="FF0070C0"/>
      </top>
      <bottom/>
      <diagonal/>
    </border>
    <border>
      <left style="thin">
        <color rgb="FF0070C0"/>
      </left>
      <right/>
      <top/>
      <bottom/>
      <diagonal/>
    </border>
    <border>
      <left/>
      <right style="thin">
        <color rgb="FF0070C0"/>
      </right>
      <top/>
      <bottom/>
      <diagonal/>
    </border>
    <border>
      <left style="thin">
        <color rgb="FF0070C0"/>
      </left>
      <right/>
      <top/>
      <bottom style="thin">
        <color rgb="FF0070C0"/>
      </bottom>
      <diagonal/>
    </border>
    <border>
      <left/>
      <right/>
      <top/>
      <bottom style="thin">
        <color rgb="FF0070C0"/>
      </bottom>
      <diagonal/>
    </border>
    <border>
      <left/>
      <right style="thin">
        <color rgb="FF0070C0"/>
      </right>
      <top/>
      <bottom style="thin">
        <color rgb="FF0070C0"/>
      </bottom>
      <diagonal/>
    </border>
    <border>
      <left/>
      <right/>
      <top style="thin">
        <color indexed="64"/>
      </top>
      <bottom style="thin">
        <color indexed="64"/>
      </bottom>
      <diagonal/>
    </border>
  </borders>
  <cellStyleXfs count="4">
    <xf numFmtId="0" fontId="0" fillId="0" borderId="0"/>
    <xf numFmtId="0" fontId="5" fillId="0" borderId="0" applyNumberFormat="0" applyFill="0" applyBorder="0" applyAlignment="0" applyProtection="0"/>
    <xf numFmtId="0" fontId="22" fillId="0" borderId="0" applyNumberFormat="0" applyFill="0" applyBorder="0" applyAlignment="0" applyProtection="0"/>
    <xf numFmtId="0" fontId="24" fillId="0" borderId="0"/>
  </cellStyleXfs>
  <cellXfs count="359">
    <xf numFmtId="0" fontId="0" fillId="0" borderId="0" xfId="0"/>
    <xf numFmtId="0" fontId="0" fillId="0" borderId="3" xfId="0" applyBorder="1"/>
    <xf numFmtId="0" fontId="0" fillId="0" borderId="4" xfId="0" applyBorder="1"/>
    <xf numFmtId="0" fontId="0" fillId="0" borderId="5" xfId="0" applyBorder="1"/>
    <xf numFmtId="0" fontId="0" fillId="0" borderId="6" xfId="0" applyFill="1" applyBorder="1"/>
    <xf numFmtId="0" fontId="1" fillId="0" borderId="4" xfId="0" applyFont="1" applyBorder="1"/>
    <xf numFmtId="0" fontId="1" fillId="0" borderId="6" xfId="0" applyFont="1" applyBorder="1"/>
    <xf numFmtId="0" fontId="1" fillId="0" borderId="13" xfId="0" applyFont="1" applyBorder="1"/>
    <xf numFmtId="0" fontId="0" fillId="0" borderId="6" xfId="0" applyBorder="1"/>
    <xf numFmtId="0" fontId="0" fillId="0" borderId="7" xfId="0" applyBorder="1"/>
    <xf numFmtId="0" fontId="0" fillId="0" borderId="12" xfId="0" applyBorder="1"/>
    <xf numFmtId="0" fontId="0" fillId="0" borderId="8" xfId="0" applyBorder="1"/>
    <xf numFmtId="0" fontId="0" fillId="0" borderId="13" xfId="0" applyBorder="1"/>
    <xf numFmtId="0" fontId="0" fillId="0" borderId="22" xfId="0" applyBorder="1"/>
    <xf numFmtId="0" fontId="0" fillId="0" borderId="15" xfId="0" applyBorder="1"/>
    <xf numFmtId="0" fontId="0" fillId="0" borderId="16" xfId="0" applyBorder="1"/>
    <xf numFmtId="0" fontId="0" fillId="0" borderId="0" xfId="0" applyFill="1" applyBorder="1"/>
    <xf numFmtId="0" fontId="1" fillId="0" borderId="4" xfId="0" applyFont="1" applyBorder="1" applyAlignment="1">
      <alignment horizontal="left"/>
    </xf>
    <xf numFmtId="0" fontId="1" fillId="0" borderId="6" xfId="0" applyFont="1" applyBorder="1" applyAlignment="1">
      <alignment horizontal="left"/>
    </xf>
    <xf numFmtId="0" fontId="8" fillId="0" borderId="0" xfId="0" applyFont="1"/>
    <xf numFmtId="0" fontId="10" fillId="0" borderId="0" xfId="0" applyFont="1"/>
    <xf numFmtId="0" fontId="10" fillId="0" borderId="0" xfId="0" applyFont="1" applyAlignment="1">
      <alignment horizontal="center"/>
    </xf>
    <xf numFmtId="2" fontId="0" fillId="0" borderId="0" xfId="0" applyNumberFormat="1"/>
    <xf numFmtId="0" fontId="13" fillId="0" borderId="0" xfId="0" applyFont="1" applyFill="1" applyAlignment="1">
      <alignment horizontal="center"/>
    </xf>
    <xf numFmtId="0" fontId="10" fillId="0" borderId="0" xfId="0" applyFont="1" applyFill="1" applyAlignment="1">
      <alignment horizontal="center"/>
    </xf>
    <xf numFmtId="0" fontId="1" fillId="0" borderId="19" xfId="0" applyFont="1" applyBorder="1" applyAlignment="1">
      <alignment horizontal="left"/>
    </xf>
    <xf numFmtId="0" fontId="1" fillId="0" borderId="21" xfId="0" applyFont="1" applyBorder="1"/>
    <xf numFmtId="0" fontId="1" fillId="0" borderId="5" xfId="0" applyFont="1" applyBorder="1"/>
    <xf numFmtId="0" fontId="2" fillId="0" borderId="30" xfId="0" applyFont="1" applyBorder="1"/>
    <xf numFmtId="0" fontId="2" fillId="0" borderId="15" xfId="0" applyFont="1" applyBorder="1"/>
    <xf numFmtId="0" fontId="2" fillId="0" borderId="16" xfId="0" applyFont="1" applyBorder="1"/>
    <xf numFmtId="0" fontId="15" fillId="0" borderId="25" xfId="0" applyFont="1" applyBorder="1" applyAlignment="1">
      <alignment horizontal="left"/>
    </xf>
    <xf numFmtId="0" fontId="15" fillId="0" borderId="14" xfId="0" applyFont="1" applyFill="1" applyBorder="1" applyAlignment="1">
      <alignment horizontal="left"/>
    </xf>
    <xf numFmtId="0" fontId="2" fillId="0" borderId="28" xfId="0" applyFont="1" applyBorder="1"/>
    <xf numFmtId="0" fontId="2" fillId="0" borderId="29" xfId="0" applyFont="1" applyBorder="1"/>
    <xf numFmtId="0" fontId="15" fillId="0" borderId="18" xfId="0" applyFont="1" applyBorder="1" applyAlignment="1">
      <alignment horizontal="left"/>
    </xf>
    <xf numFmtId="0" fontId="15" fillId="0" borderId="17" xfId="0" applyFont="1" applyBorder="1" applyAlignment="1">
      <alignment horizontal="left"/>
    </xf>
    <xf numFmtId="0" fontId="15" fillId="0" borderId="24" xfId="0" applyFont="1" applyBorder="1" applyAlignment="1">
      <alignment horizontal="left"/>
    </xf>
    <xf numFmtId="0" fontId="15" fillId="0" borderId="0" xfId="0" applyFont="1" applyFill="1" applyBorder="1" applyAlignment="1">
      <alignment horizontal="left"/>
    </xf>
    <xf numFmtId="0" fontId="0" fillId="0" borderId="0" xfId="0" applyBorder="1"/>
    <xf numFmtId="0" fontId="0" fillId="0" borderId="0" xfId="0" quotePrefix="1"/>
    <xf numFmtId="0" fontId="0" fillId="0" borderId="0" xfId="0" quotePrefix="1" applyBorder="1"/>
    <xf numFmtId="0" fontId="0" fillId="0" borderId="20" xfId="0" applyBorder="1"/>
    <xf numFmtId="0" fontId="15" fillId="0" borderId="10" xfId="0" applyFont="1" applyBorder="1" applyAlignment="1">
      <alignment horizontal="left"/>
    </xf>
    <xf numFmtId="0" fontId="15" fillId="0" borderId="10" xfId="0" applyFont="1" applyFill="1" applyBorder="1" applyAlignment="1">
      <alignment horizontal="left"/>
    </xf>
    <xf numFmtId="0" fontId="2" fillId="0" borderId="31" xfId="0" applyFont="1" applyBorder="1"/>
    <xf numFmtId="0" fontId="15" fillId="0" borderId="17" xfId="0" applyFont="1" applyFill="1" applyBorder="1" applyAlignment="1">
      <alignment horizontal="left"/>
    </xf>
    <xf numFmtId="0" fontId="0" fillId="0" borderId="32" xfId="0" applyBorder="1"/>
    <xf numFmtId="0" fontId="0" fillId="0" borderId="33" xfId="0" applyBorder="1"/>
    <xf numFmtId="0" fontId="0" fillId="0" borderId="34" xfId="0" applyBorder="1"/>
    <xf numFmtId="0" fontId="0" fillId="0" borderId="30" xfId="0" applyBorder="1"/>
    <xf numFmtId="0" fontId="0" fillId="6" borderId="0" xfId="0" applyFill="1"/>
    <xf numFmtId="0" fontId="0" fillId="6" borderId="22" xfId="0" applyFill="1" applyBorder="1"/>
    <xf numFmtId="0" fontId="0" fillId="0" borderId="22" xfId="0" quotePrefix="1" applyBorder="1"/>
    <xf numFmtId="0" fontId="16" fillId="0" borderId="0" xfId="0" applyFont="1"/>
    <xf numFmtId="0" fontId="0" fillId="0" borderId="11" xfId="0" applyBorder="1"/>
    <xf numFmtId="0" fontId="2" fillId="0" borderId="23" xfId="0" applyFont="1" applyBorder="1"/>
    <xf numFmtId="0" fontId="2" fillId="0" borderId="0" xfId="0" applyFont="1" applyBorder="1" applyAlignment="1"/>
    <xf numFmtId="0" fontId="15" fillId="0" borderId="0" xfId="0" applyFont="1" applyBorder="1" applyAlignment="1">
      <alignment horizontal="left"/>
    </xf>
    <xf numFmtId="0" fontId="2" fillId="0" borderId="0" xfId="0" applyFont="1" applyBorder="1"/>
    <xf numFmtId="0" fontId="10" fillId="0" borderId="0" xfId="0" applyFont="1" applyFill="1" applyAlignment="1">
      <alignment horizontal="center"/>
    </xf>
    <xf numFmtId="0" fontId="0" fillId="0" borderId="28" xfId="0" applyBorder="1"/>
    <xf numFmtId="0" fontId="0" fillId="0" borderId="29" xfId="0" applyBorder="1"/>
    <xf numFmtId="0" fontId="0" fillId="0" borderId="35" xfId="0" applyBorder="1"/>
    <xf numFmtId="0" fontId="2" fillId="0" borderId="17" xfId="0" applyFont="1" applyBorder="1"/>
    <xf numFmtId="0" fontId="2" fillId="0" borderId="26" xfId="0" applyFont="1" applyBorder="1"/>
    <xf numFmtId="0" fontId="2" fillId="0" borderId="25" xfId="0" applyFont="1" applyBorder="1"/>
    <xf numFmtId="0" fontId="2" fillId="0" borderId="14" xfId="0" applyFont="1" applyBorder="1"/>
    <xf numFmtId="0" fontId="2" fillId="0" borderId="18" xfId="0" applyFont="1" applyBorder="1"/>
    <xf numFmtId="0" fontId="2" fillId="0" borderId="40" xfId="0" applyFont="1" applyFill="1" applyBorder="1"/>
    <xf numFmtId="0" fontId="23" fillId="0" borderId="0" xfId="0" applyFont="1"/>
    <xf numFmtId="0" fontId="0" fillId="0" borderId="0" xfId="0" applyProtection="1">
      <protection hidden="1"/>
    </xf>
    <xf numFmtId="0" fontId="6" fillId="0" borderId="0" xfId="1" applyFont="1" applyProtection="1">
      <protection hidden="1"/>
    </xf>
    <xf numFmtId="0" fontId="7" fillId="0" borderId="0" xfId="0" applyFont="1" applyProtection="1">
      <protection hidden="1"/>
    </xf>
    <xf numFmtId="0" fontId="0" fillId="0" borderId="0" xfId="0" applyBorder="1" applyAlignment="1" applyProtection="1">
      <protection hidden="1"/>
    </xf>
    <xf numFmtId="0" fontId="1" fillId="0" borderId="0" xfId="0" applyFont="1" applyProtection="1">
      <protection hidden="1"/>
    </xf>
    <xf numFmtId="0" fontId="1" fillId="0" borderId="0" xfId="0" applyFont="1" applyFill="1" applyBorder="1" applyProtection="1">
      <protection hidden="1"/>
    </xf>
    <xf numFmtId="0" fontId="1" fillId="0" borderId="4" xfId="0" applyFont="1" applyFill="1" applyBorder="1" applyProtection="1">
      <protection hidden="1"/>
    </xf>
    <xf numFmtId="0" fontId="3" fillId="0" borderId="13" xfId="0" applyFont="1" applyFill="1" applyBorder="1" applyAlignment="1" applyProtection="1">
      <alignment horizontal="center"/>
      <protection hidden="1"/>
    </xf>
    <xf numFmtId="0" fontId="1" fillId="0" borderId="15" xfId="0" applyFont="1" applyFill="1" applyBorder="1" applyAlignment="1" applyProtection="1">
      <alignment horizontal="center"/>
      <protection hidden="1"/>
    </xf>
    <xf numFmtId="0" fontId="1" fillId="0" borderId="0" xfId="0" applyFont="1" applyFill="1" applyProtection="1">
      <protection hidden="1"/>
    </xf>
    <xf numFmtId="0" fontId="1" fillId="0" borderId="1" xfId="0" applyFont="1" applyFill="1" applyBorder="1" applyProtection="1">
      <protection hidden="1"/>
    </xf>
    <xf numFmtId="0" fontId="3" fillId="0" borderId="5" xfId="0" applyFont="1" applyFill="1" applyBorder="1" applyAlignment="1" applyProtection="1">
      <alignment horizontal="center"/>
      <protection hidden="1"/>
    </xf>
    <xf numFmtId="0" fontId="1" fillId="0" borderId="6" xfId="0" applyFont="1" applyFill="1" applyBorder="1" applyProtection="1">
      <protection hidden="1"/>
    </xf>
    <xf numFmtId="0" fontId="3" fillId="0" borderId="8" xfId="0" applyFont="1" applyFill="1" applyBorder="1" applyAlignment="1" applyProtection="1">
      <alignment horizontal="center"/>
      <protection hidden="1"/>
    </xf>
    <xf numFmtId="0" fontId="1" fillId="0" borderId="16" xfId="0" applyFont="1" applyFill="1" applyBorder="1" applyAlignment="1" applyProtection="1">
      <alignment horizontal="center"/>
      <protection hidden="1"/>
    </xf>
    <xf numFmtId="0" fontId="1" fillId="0" borderId="2" xfId="0" applyFont="1" applyFill="1" applyBorder="1" applyProtection="1">
      <protection hidden="1"/>
    </xf>
    <xf numFmtId="0" fontId="3" fillId="0" borderId="0" xfId="0" applyFont="1" applyFill="1" applyBorder="1" applyProtection="1">
      <protection hidden="1"/>
    </xf>
    <xf numFmtId="0" fontId="2" fillId="0" borderId="0" xfId="0" applyFont="1" applyProtection="1">
      <protection hidden="1"/>
    </xf>
    <xf numFmtId="0" fontId="0" fillId="0" borderId="0" xfId="0" applyFill="1" applyProtection="1">
      <protection hidden="1"/>
    </xf>
    <xf numFmtId="0" fontId="17" fillId="0" borderId="0" xfId="0" applyFont="1" applyProtection="1">
      <protection hidden="1"/>
    </xf>
    <xf numFmtId="0" fontId="15" fillId="0" borderId="17" xfId="0" applyFont="1" applyBorder="1" applyAlignment="1" applyProtection="1">
      <alignment horizontal="left"/>
      <protection hidden="1"/>
    </xf>
    <xf numFmtId="0" fontId="15" fillId="0" borderId="18" xfId="0" applyFont="1" applyBorder="1" applyAlignment="1" applyProtection="1">
      <alignment horizontal="left"/>
      <protection hidden="1"/>
    </xf>
    <xf numFmtId="0" fontId="15" fillId="0" borderId="25" xfId="0" applyFont="1" applyBorder="1" applyAlignment="1" applyProtection="1">
      <alignment horizontal="left"/>
      <protection hidden="1"/>
    </xf>
    <xf numFmtId="0" fontId="15" fillId="0" borderId="14" xfId="0" applyFont="1" applyFill="1" applyBorder="1" applyAlignment="1" applyProtection="1">
      <alignment horizontal="left"/>
      <protection hidden="1"/>
    </xf>
    <xf numFmtId="0" fontId="2" fillId="7" borderId="11" xfId="0" applyFont="1" applyFill="1" applyBorder="1" applyProtection="1">
      <protection hidden="1"/>
    </xf>
    <xf numFmtId="0" fontId="2" fillId="7" borderId="13" xfId="0" applyFont="1" applyFill="1" applyBorder="1" applyProtection="1">
      <protection hidden="1"/>
    </xf>
    <xf numFmtId="0" fontId="2" fillId="7" borderId="23" xfId="0" applyFont="1" applyFill="1" applyBorder="1" applyProtection="1">
      <protection hidden="1"/>
    </xf>
    <xf numFmtId="0" fontId="0" fillId="7" borderId="35" xfId="0" applyFill="1" applyBorder="1" applyProtection="1">
      <protection hidden="1"/>
    </xf>
    <xf numFmtId="0" fontId="0" fillId="7" borderId="12" xfId="0" applyFill="1" applyBorder="1" applyProtection="1">
      <protection hidden="1"/>
    </xf>
    <xf numFmtId="0" fontId="2" fillId="7" borderId="4" xfId="0" applyFont="1" applyFill="1" applyBorder="1" applyProtection="1">
      <protection hidden="1"/>
    </xf>
    <xf numFmtId="0" fontId="2" fillId="7" borderId="5" xfId="0" applyFont="1" applyFill="1" applyBorder="1" applyProtection="1">
      <protection hidden="1"/>
    </xf>
    <xf numFmtId="0" fontId="2" fillId="7" borderId="15" xfId="0" applyFont="1" applyFill="1" applyBorder="1" applyProtection="1">
      <protection hidden="1"/>
    </xf>
    <xf numFmtId="0" fontId="0" fillId="7" borderId="28" xfId="0" applyFill="1" applyBorder="1" applyProtection="1">
      <protection hidden="1"/>
    </xf>
    <xf numFmtId="0" fontId="0" fillId="7" borderId="3" xfId="0" applyFill="1" applyBorder="1" applyProtection="1">
      <protection hidden="1"/>
    </xf>
    <xf numFmtId="0" fontId="2" fillId="8" borderId="4" xfId="0" applyFont="1" applyFill="1" applyBorder="1" applyProtection="1">
      <protection hidden="1"/>
    </xf>
    <xf numFmtId="0" fontId="2" fillId="8" borderId="5" xfId="0" applyFont="1" applyFill="1" applyBorder="1" applyProtection="1">
      <protection hidden="1"/>
    </xf>
    <xf numFmtId="0" fontId="2" fillId="8" borderId="15" xfId="0" applyFont="1" applyFill="1" applyBorder="1" applyProtection="1">
      <protection hidden="1"/>
    </xf>
    <xf numFmtId="0" fontId="0" fillId="8" borderId="28" xfId="0" applyFill="1" applyBorder="1" applyProtection="1">
      <protection hidden="1"/>
    </xf>
    <xf numFmtId="0" fontId="0" fillId="8" borderId="3" xfId="0" applyFill="1" applyBorder="1" applyProtection="1">
      <protection hidden="1"/>
    </xf>
    <xf numFmtId="0" fontId="19" fillId="8" borderId="5" xfId="0" applyFont="1" applyFill="1" applyBorder="1" applyAlignment="1" applyProtection="1">
      <alignment horizontal="center" wrapText="1"/>
      <protection hidden="1"/>
    </xf>
    <xf numFmtId="0" fontId="2" fillId="2" borderId="4" xfId="0" applyFont="1" applyFill="1" applyBorder="1" applyProtection="1">
      <protection hidden="1"/>
    </xf>
    <xf numFmtId="0" fontId="2" fillId="2" borderId="5" xfId="0" applyFont="1" applyFill="1" applyBorder="1" applyProtection="1">
      <protection hidden="1"/>
    </xf>
    <xf numFmtId="0" fontId="2" fillId="2" borderId="15" xfId="0" applyFont="1" applyFill="1" applyBorder="1" applyProtection="1">
      <protection hidden="1"/>
    </xf>
    <xf numFmtId="0" fontId="0" fillId="2" borderId="28" xfId="0" applyFill="1" applyBorder="1" applyProtection="1">
      <protection hidden="1"/>
    </xf>
    <xf numFmtId="0" fontId="0" fillId="2" borderId="3" xfId="0" applyFill="1" applyBorder="1" applyProtection="1">
      <protection hidden="1"/>
    </xf>
    <xf numFmtId="0" fontId="2" fillId="0" borderId="4" xfId="0" applyFont="1" applyBorder="1" applyProtection="1">
      <protection hidden="1"/>
    </xf>
    <xf numFmtId="0" fontId="2" fillId="0" borderId="5" xfId="0" applyFont="1" applyBorder="1" applyProtection="1">
      <protection hidden="1"/>
    </xf>
    <xf numFmtId="0" fontId="2" fillId="0" borderId="15" xfId="0" applyFont="1" applyBorder="1" applyProtection="1">
      <protection hidden="1"/>
    </xf>
    <xf numFmtId="0" fontId="0" fillId="0" borderId="28" xfId="0" applyBorder="1" applyProtection="1">
      <protection hidden="1"/>
    </xf>
    <xf numFmtId="0" fontId="0" fillId="0" borderId="3" xfId="0" applyBorder="1" applyProtection="1">
      <protection hidden="1"/>
    </xf>
    <xf numFmtId="0" fontId="2" fillId="3" borderId="4" xfId="0" applyFont="1" applyFill="1" applyBorder="1" applyProtection="1">
      <protection hidden="1"/>
    </xf>
    <xf numFmtId="0" fontId="2" fillId="3" borderId="5" xfId="0" applyFont="1" applyFill="1" applyBorder="1" applyProtection="1">
      <protection hidden="1"/>
    </xf>
    <xf numFmtId="0" fontId="2" fillId="3" borderId="15" xfId="0" applyFont="1" applyFill="1" applyBorder="1" applyProtection="1">
      <protection hidden="1"/>
    </xf>
    <xf numFmtId="0" fontId="0" fillId="3" borderId="28" xfId="0" applyFill="1" applyBorder="1" applyProtection="1">
      <protection hidden="1"/>
    </xf>
    <xf numFmtId="0" fontId="0" fillId="3" borderId="3" xfId="0" applyFill="1" applyBorder="1" applyProtection="1">
      <protection hidden="1"/>
    </xf>
    <xf numFmtId="0" fontId="2" fillId="3" borderId="6" xfId="0" applyFont="1" applyFill="1" applyBorder="1" applyProtection="1">
      <protection hidden="1"/>
    </xf>
    <xf numFmtId="0" fontId="2" fillId="3" borderId="8" xfId="0" applyFont="1" applyFill="1" applyBorder="1" applyProtection="1">
      <protection hidden="1"/>
    </xf>
    <xf numFmtId="0" fontId="2" fillId="3" borderId="16" xfId="0" applyFont="1" applyFill="1" applyBorder="1" applyProtection="1">
      <protection hidden="1"/>
    </xf>
    <xf numFmtId="0" fontId="0" fillId="3" borderId="29" xfId="0" applyFill="1" applyBorder="1" applyProtection="1">
      <protection hidden="1"/>
    </xf>
    <xf numFmtId="0" fontId="0" fillId="3" borderId="7" xfId="0" applyFill="1" applyBorder="1" applyProtection="1">
      <protection hidden="1"/>
    </xf>
    <xf numFmtId="0" fontId="17" fillId="0" borderId="0" xfId="0" applyFont="1" applyFill="1" applyBorder="1" applyProtection="1">
      <protection hidden="1"/>
    </xf>
    <xf numFmtId="0" fontId="17" fillId="0" borderId="0" xfId="0" applyFont="1" applyFill="1" applyProtection="1">
      <protection hidden="1"/>
    </xf>
    <xf numFmtId="0" fontId="0" fillId="0" borderId="0" xfId="0" applyFill="1" applyBorder="1" applyProtection="1">
      <protection hidden="1"/>
    </xf>
    <xf numFmtId="0" fontId="20" fillId="0" borderId="0" xfId="0" applyFont="1" applyProtection="1">
      <protection hidden="1"/>
    </xf>
    <xf numFmtId="0" fontId="1" fillId="0" borderId="8" xfId="0" applyFont="1" applyBorder="1"/>
    <xf numFmtId="0" fontId="20" fillId="0" borderId="0" xfId="0" applyFont="1" applyFill="1" applyBorder="1" applyAlignment="1">
      <alignment horizontal="left"/>
    </xf>
    <xf numFmtId="0" fontId="22" fillId="0" borderId="0" xfId="2"/>
    <xf numFmtId="0" fontId="1" fillId="0" borderId="12" xfId="0" applyFont="1" applyFill="1" applyBorder="1" applyAlignment="1" applyProtection="1">
      <alignment horizontal="center"/>
      <protection hidden="1"/>
    </xf>
    <xf numFmtId="0" fontId="22" fillId="0" borderId="0" xfId="2" applyAlignment="1">
      <alignment horizontal="center" vertical="center"/>
    </xf>
    <xf numFmtId="0" fontId="0" fillId="0" borderId="0" xfId="0" applyAlignment="1">
      <alignment horizontal="center" vertical="center"/>
    </xf>
    <xf numFmtId="0" fontId="25" fillId="0" borderId="41" xfId="0" applyFont="1" applyBorder="1"/>
    <xf numFmtId="0" fontId="1" fillId="0" borderId="7" xfId="0" applyFont="1" applyFill="1" applyBorder="1" applyAlignment="1" applyProtection="1">
      <alignment horizontal="center"/>
      <protection hidden="1"/>
    </xf>
    <xf numFmtId="0" fontId="15" fillId="9" borderId="12" xfId="0" applyFont="1" applyFill="1" applyBorder="1" applyAlignment="1" applyProtection="1">
      <alignment horizontal="center"/>
      <protection hidden="1"/>
    </xf>
    <xf numFmtId="0" fontId="4" fillId="5" borderId="24" xfId="0" applyFont="1" applyFill="1" applyBorder="1" applyAlignment="1" applyProtection="1">
      <alignment horizontal="center"/>
      <protection hidden="1"/>
    </xf>
    <xf numFmtId="0" fontId="4" fillId="5" borderId="17" xfId="0" applyFont="1" applyFill="1" applyBorder="1" applyAlignment="1" applyProtection="1">
      <alignment horizontal="center"/>
      <protection hidden="1"/>
    </xf>
    <xf numFmtId="0" fontId="0" fillId="0" borderId="0" xfId="0" applyAlignment="1" applyProtection="1">
      <alignment horizontal="center"/>
      <protection hidden="1"/>
    </xf>
    <xf numFmtId="0" fontId="0" fillId="0" borderId="0" xfId="0" applyAlignment="1" applyProtection="1">
      <alignment horizontal="center"/>
      <protection hidden="1"/>
    </xf>
    <xf numFmtId="0" fontId="0" fillId="0" borderId="3" xfId="0" applyFill="1" applyBorder="1" applyAlignment="1" applyProtection="1">
      <alignment horizontal="center"/>
      <protection hidden="1"/>
    </xf>
    <xf numFmtId="0" fontId="0" fillId="0" borderId="0" xfId="0" applyAlignment="1"/>
    <xf numFmtId="0" fontId="0" fillId="0" borderId="0" xfId="0" applyAlignment="1">
      <alignment vertical="center" wrapText="1"/>
    </xf>
    <xf numFmtId="0" fontId="0" fillId="0" borderId="0" xfId="0" applyAlignment="1">
      <alignment vertical="center"/>
    </xf>
    <xf numFmtId="0" fontId="26" fillId="0" borderId="0" xfId="0" applyFont="1" applyAlignment="1"/>
    <xf numFmtId="0" fontId="27" fillId="0" borderId="0" xfId="0" applyFont="1" applyAlignment="1"/>
    <xf numFmtId="0" fontId="1" fillId="0" borderId="19" xfId="0" applyFont="1" applyBorder="1"/>
    <xf numFmtId="0" fontId="0" fillId="0" borderId="21" xfId="0" applyBorder="1"/>
    <xf numFmtId="0" fontId="0" fillId="0" borderId="19" xfId="0" applyBorder="1"/>
    <xf numFmtId="0" fontId="0" fillId="0" borderId="4" xfId="0" applyFill="1" applyBorder="1"/>
    <xf numFmtId="0" fontId="0" fillId="0" borderId="43" xfId="0" applyBorder="1"/>
    <xf numFmtId="0" fontId="0" fillId="0" borderId="44" xfId="0" applyBorder="1" applyAlignment="1" applyProtection="1">
      <alignment horizontal="center"/>
      <protection hidden="1"/>
    </xf>
    <xf numFmtId="0" fontId="0" fillId="0" borderId="45" xfId="0" applyBorder="1" applyAlignment="1" applyProtection="1">
      <alignment horizontal="center"/>
      <protection hidden="1"/>
    </xf>
    <xf numFmtId="0" fontId="4" fillId="5" borderId="30" xfId="0" applyFont="1" applyFill="1" applyBorder="1" applyAlignment="1" applyProtection="1">
      <alignment horizontal="center" vertical="center"/>
      <protection hidden="1"/>
    </xf>
    <xf numFmtId="0" fontId="0" fillId="0" borderId="0" xfId="0" applyFont="1" applyProtection="1">
      <protection hidden="1"/>
    </xf>
    <xf numFmtId="0" fontId="17" fillId="0" borderId="39" xfId="0" applyFont="1" applyFill="1" applyBorder="1" applyProtection="1">
      <protection hidden="1"/>
    </xf>
    <xf numFmtId="0" fontId="28" fillId="0" borderId="0" xfId="0" applyFont="1" applyAlignment="1"/>
    <xf numFmtId="0" fontId="0" fillId="7" borderId="0" xfId="0" applyFill="1" applyProtection="1">
      <protection hidden="1"/>
    </xf>
    <xf numFmtId="0" fontId="0" fillId="5" borderId="0" xfId="0" applyFill="1" applyProtection="1">
      <protection hidden="1"/>
    </xf>
    <xf numFmtId="0" fontId="0" fillId="3" borderId="0" xfId="0" applyFill="1" applyProtection="1">
      <protection hidden="1"/>
    </xf>
    <xf numFmtId="0" fontId="0" fillId="10" borderId="0" xfId="0" applyFill="1" applyProtection="1">
      <protection hidden="1"/>
    </xf>
    <xf numFmtId="0" fontId="4" fillId="5" borderId="24" xfId="0" applyFont="1" applyFill="1" applyBorder="1" applyAlignment="1" applyProtection="1">
      <alignment horizontal="center"/>
      <protection hidden="1"/>
    </xf>
    <xf numFmtId="0" fontId="30" fillId="0" borderId="44" xfId="2" applyFont="1" applyBorder="1" applyAlignment="1" applyProtection="1">
      <alignment horizontal="center" vertical="center"/>
      <protection hidden="1"/>
    </xf>
    <xf numFmtId="0" fontId="1" fillId="0" borderId="12" xfId="0" applyFont="1" applyFill="1" applyBorder="1" applyAlignment="1" applyProtection="1">
      <alignment horizontal="center"/>
      <protection locked="0" hidden="1"/>
    </xf>
    <xf numFmtId="0" fontId="1" fillId="0" borderId="7" xfId="0" applyFont="1" applyFill="1" applyBorder="1" applyAlignment="1" applyProtection="1">
      <alignment horizontal="center"/>
      <protection locked="0" hidden="1"/>
    </xf>
    <xf numFmtId="0" fontId="31" fillId="16" borderId="3" xfId="0" applyFont="1" applyFill="1" applyBorder="1" applyAlignment="1">
      <alignment horizontal="center" vertical="center"/>
    </xf>
    <xf numFmtId="0" fontId="31" fillId="14" borderId="3" xfId="0" applyFont="1" applyFill="1" applyBorder="1" applyAlignment="1">
      <alignment horizontal="center" vertical="center"/>
    </xf>
    <xf numFmtId="0" fontId="31" fillId="0" borderId="0" xfId="0" applyFont="1" applyAlignment="1">
      <alignment vertical="center"/>
    </xf>
    <xf numFmtId="0" fontId="31" fillId="0" borderId="0" xfId="0" applyFont="1" applyAlignment="1">
      <alignment horizontal="left" vertical="center"/>
    </xf>
    <xf numFmtId="0" fontId="31" fillId="0" borderId="0" xfId="0" applyFont="1" applyAlignment="1">
      <alignment horizontal="center" vertical="center"/>
    </xf>
    <xf numFmtId="164" fontId="31" fillId="0" borderId="0" xfId="0" applyNumberFormat="1" applyFont="1" applyAlignment="1">
      <alignment horizontal="center" vertical="center"/>
    </xf>
    <xf numFmtId="0" fontId="31" fillId="0" borderId="3" xfId="0" applyFont="1" applyBorder="1" applyAlignment="1">
      <alignment horizontal="center" vertical="center"/>
    </xf>
    <xf numFmtId="0" fontId="31" fillId="9" borderId="3" xfId="0" applyFont="1" applyFill="1" applyBorder="1" applyAlignment="1">
      <alignment horizontal="center" vertical="center"/>
    </xf>
    <xf numFmtId="0" fontId="31" fillId="15" borderId="46" xfId="0" applyFont="1" applyFill="1" applyBorder="1" applyAlignment="1">
      <alignment horizontal="center" vertical="center"/>
    </xf>
    <xf numFmtId="0" fontId="31" fillId="11" borderId="3" xfId="0" applyFont="1" applyFill="1" applyBorder="1" applyAlignment="1">
      <alignment horizontal="center" vertical="center"/>
    </xf>
    <xf numFmtId="0" fontId="31" fillId="6" borderId="3" xfId="0" applyFont="1" applyFill="1" applyBorder="1" applyAlignment="1">
      <alignment horizontal="center" vertical="center"/>
    </xf>
    <xf numFmtId="0" fontId="31" fillId="13" borderId="3" xfId="0" applyFont="1" applyFill="1" applyBorder="1" applyAlignment="1">
      <alignment horizontal="center" vertical="center"/>
    </xf>
    <xf numFmtId="0" fontId="31" fillId="12" borderId="3" xfId="0" applyFont="1" applyFill="1" applyBorder="1" applyAlignment="1">
      <alignment horizontal="center" vertical="center"/>
    </xf>
    <xf numFmtId="0" fontId="31" fillId="0" borderId="3" xfId="0" applyFont="1" applyFill="1" applyBorder="1" applyAlignment="1">
      <alignment horizontal="center" vertical="center"/>
    </xf>
    <xf numFmtId="0" fontId="31" fillId="9" borderId="0" xfId="0" applyFont="1" applyFill="1" applyAlignment="1">
      <alignment horizontal="center" vertical="center"/>
    </xf>
    <xf numFmtId="0" fontId="31" fillId="11" borderId="0" xfId="0" applyFont="1" applyFill="1" applyAlignment="1">
      <alignment horizontal="center" vertical="center"/>
    </xf>
    <xf numFmtId="0" fontId="31" fillId="14" borderId="0" xfId="0" applyFont="1" applyFill="1" applyAlignment="1">
      <alignment horizontal="center" vertical="center"/>
    </xf>
    <xf numFmtId="0" fontId="31" fillId="6" borderId="0" xfId="0" applyFont="1" applyFill="1" applyAlignment="1">
      <alignment horizontal="center" vertical="center"/>
    </xf>
    <xf numFmtId="0" fontId="31" fillId="16" borderId="0" xfId="0" applyFont="1" applyFill="1" applyAlignment="1">
      <alignment horizontal="center" vertical="center"/>
    </xf>
    <xf numFmtId="0" fontId="31" fillId="13" borderId="0" xfId="0" applyFont="1" applyFill="1" applyAlignment="1">
      <alignment horizontal="center" vertical="center"/>
    </xf>
    <xf numFmtId="0" fontId="31" fillId="12" borderId="0" xfId="0" applyFont="1" applyFill="1" applyAlignment="1">
      <alignment horizontal="center" vertical="center"/>
    </xf>
    <xf numFmtId="0" fontId="31" fillId="0" borderId="0" xfId="0" quotePrefix="1" applyFont="1" applyAlignment="1">
      <alignment vertical="center"/>
    </xf>
    <xf numFmtId="0" fontId="31" fillId="0" borderId="0" xfId="0" applyNumberFormat="1" applyFont="1" applyAlignment="1">
      <alignment vertical="center"/>
    </xf>
    <xf numFmtId="0" fontId="26" fillId="0" borderId="0" xfId="0" applyFont="1" applyAlignment="1" applyProtection="1">
      <protection hidden="1"/>
    </xf>
    <xf numFmtId="0" fontId="31" fillId="0" borderId="0" xfId="0" applyFont="1" applyAlignment="1">
      <alignment horizontal="left" vertical="center"/>
    </xf>
    <xf numFmtId="0" fontId="0" fillId="0" borderId="0" xfId="0" applyAlignment="1">
      <alignment horizontal="left" vertical="center" wrapText="1"/>
    </xf>
    <xf numFmtId="0" fontId="0" fillId="0" borderId="0" xfId="0" applyFont="1" applyAlignment="1" applyProtection="1">
      <alignment horizontal="center"/>
      <protection hidden="1"/>
    </xf>
    <xf numFmtId="0" fontId="2" fillId="0" borderId="0" xfId="0" applyFont="1" applyAlignment="1" applyProtection="1">
      <alignment horizontal="center" vertical="center"/>
      <protection hidden="1"/>
    </xf>
    <xf numFmtId="0" fontId="0" fillId="0" borderId="0" xfId="0" applyAlignment="1" applyProtection="1">
      <alignment horizontal="center" vertical="center"/>
      <protection hidden="1"/>
    </xf>
    <xf numFmtId="0" fontId="4" fillId="0" borderId="0" xfId="0" applyFont="1" applyAlignment="1" applyProtection="1">
      <alignment horizontal="left" vertical="center"/>
      <protection hidden="1"/>
    </xf>
    <xf numFmtId="0" fontId="2" fillId="0" borderId="0" xfId="0" applyFont="1" applyAlignment="1" applyProtection="1">
      <alignment horizontal="left" vertical="center"/>
      <protection hidden="1"/>
    </xf>
    <xf numFmtId="0" fontId="2" fillId="0" borderId="0" xfId="0" applyFont="1" applyAlignment="1" applyProtection="1">
      <alignment horizontal="left"/>
      <protection hidden="1"/>
    </xf>
    <xf numFmtId="0" fontId="31" fillId="9" borderId="0" xfId="0" applyFont="1" applyFill="1" applyAlignment="1" applyProtection="1">
      <alignment horizontal="center" vertical="center"/>
      <protection hidden="1"/>
    </xf>
    <xf numFmtId="0" fontId="31" fillId="0" borderId="0" xfId="0" applyFont="1" applyAlignment="1" applyProtection="1">
      <alignment horizontal="left"/>
      <protection hidden="1"/>
    </xf>
    <xf numFmtId="0" fontId="32" fillId="0" borderId="0" xfId="0" applyFont="1" applyAlignment="1" applyProtection="1">
      <alignment horizontal="left"/>
      <protection hidden="1"/>
    </xf>
    <xf numFmtId="0" fontId="0" fillId="0" borderId="0" xfId="0" applyFont="1" applyAlignment="1" applyProtection="1">
      <alignment horizontal="center" vertical="center"/>
      <protection hidden="1"/>
    </xf>
    <xf numFmtId="0" fontId="17" fillId="0" borderId="0" xfId="0" applyFont="1" applyAlignment="1" applyProtection="1">
      <alignment horizontal="center" vertical="center"/>
      <protection hidden="1"/>
    </xf>
    <xf numFmtId="0" fontId="31" fillId="11" borderId="0" xfId="0" applyFont="1" applyFill="1" applyAlignment="1" applyProtection="1">
      <alignment horizontal="center" vertical="center"/>
      <protection hidden="1"/>
    </xf>
    <xf numFmtId="0" fontId="31" fillId="0" borderId="0" xfId="0" applyFont="1" applyProtection="1">
      <protection hidden="1"/>
    </xf>
    <xf numFmtId="0" fontId="31" fillId="14" borderId="0" xfId="0" applyFont="1" applyFill="1" applyAlignment="1" applyProtection="1">
      <alignment horizontal="center" vertical="center"/>
      <protection hidden="1"/>
    </xf>
    <xf numFmtId="0" fontId="31" fillId="6" borderId="0" xfId="0" applyFont="1" applyFill="1" applyAlignment="1" applyProtection="1">
      <alignment horizontal="center" vertical="center"/>
      <protection hidden="1"/>
    </xf>
    <xf numFmtId="0" fontId="31" fillId="16" borderId="0" xfId="0" applyFont="1" applyFill="1" applyAlignment="1" applyProtection="1">
      <alignment horizontal="center" vertical="center"/>
      <protection hidden="1"/>
    </xf>
    <xf numFmtId="0" fontId="31" fillId="0" borderId="0" xfId="0" applyFont="1" applyAlignment="1" applyProtection="1">
      <alignment horizontal="center" vertical="center"/>
      <protection hidden="1"/>
    </xf>
    <xf numFmtId="0" fontId="31" fillId="13" borderId="0" xfId="0" applyFont="1" applyFill="1" applyAlignment="1" applyProtection="1">
      <alignment horizontal="center" vertical="center"/>
      <protection hidden="1"/>
    </xf>
    <xf numFmtId="0" fontId="31" fillId="12" borderId="0" xfId="0" applyFont="1" applyFill="1" applyAlignment="1" applyProtection="1">
      <alignment horizontal="center" vertical="center"/>
      <protection hidden="1"/>
    </xf>
    <xf numFmtId="0" fontId="27" fillId="0" borderId="0" xfId="0" applyFont="1" applyProtection="1">
      <protection hidden="1"/>
    </xf>
    <xf numFmtId="0" fontId="4" fillId="5" borderId="26" xfId="0" applyFont="1" applyFill="1" applyBorder="1" applyAlignment="1" applyProtection="1">
      <alignment horizontal="center" vertical="center"/>
      <protection hidden="1"/>
    </xf>
    <xf numFmtId="0" fontId="4" fillId="5" borderId="14" xfId="0" applyFont="1" applyFill="1" applyBorder="1" applyAlignment="1" applyProtection="1">
      <alignment horizontal="center" vertical="center"/>
      <protection hidden="1"/>
    </xf>
    <xf numFmtId="0" fontId="4" fillId="5" borderId="18" xfId="0" applyFont="1" applyFill="1" applyBorder="1" applyAlignment="1" applyProtection="1">
      <alignment horizontal="center" vertical="center"/>
      <protection hidden="1"/>
    </xf>
    <xf numFmtId="0" fontId="4" fillId="5" borderId="25" xfId="0" applyFont="1" applyFill="1" applyBorder="1" applyAlignment="1" applyProtection="1">
      <alignment horizontal="center" vertical="center"/>
      <protection hidden="1"/>
    </xf>
    <xf numFmtId="0" fontId="4" fillId="5" borderId="47" xfId="0" applyFont="1" applyFill="1" applyBorder="1" applyAlignment="1" applyProtection="1">
      <alignment horizontal="center" vertical="center"/>
      <protection hidden="1"/>
    </xf>
    <xf numFmtId="0" fontId="2" fillId="0" borderId="11" xfId="0" applyFont="1" applyBorder="1" applyProtection="1">
      <protection hidden="1"/>
    </xf>
    <xf numFmtId="0" fontId="2" fillId="0" borderId="13" xfId="0" applyFont="1" applyBorder="1" applyProtection="1">
      <protection hidden="1"/>
    </xf>
    <xf numFmtId="0" fontId="0" fillId="0" borderId="11" xfId="0" applyBorder="1" applyProtection="1">
      <protection hidden="1"/>
    </xf>
    <xf numFmtId="0" fontId="0" fillId="0" borderId="13" xfId="0" applyBorder="1" applyProtection="1">
      <protection hidden="1"/>
    </xf>
    <xf numFmtId="0" fontId="0" fillId="0" borderId="35" xfId="0" applyBorder="1" applyProtection="1">
      <protection hidden="1"/>
    </xf>
    <xf numFmtId="0" fontId="0" fillId="0" borderId="12" xfId="0" applyBorder="1" applyProtection="1">
      <protection hidden="1"/>
    </xf>
    <xf numFmtId="0" fontId="0" fillId="0" borderId="48" xfId="0" applyBorder="1" applyProtection="1">
      <protection hidden="1"/>
    </xf>
    <xf numFmtId="0" fontId="0" fillId="0" borderId="4" xfId="0" applyBorder="1" applyProtection="1">
      <protection hidden="1"/>
    </xf>
    <xf numFmtId="0" fontId="0" fillId="0" borderId="5" xfId="0" applyBorder="1" applyProtection="1">
      <protection hidden="1"/>
    </xf>
    <xf numFmtId="0" fontId="0" fillId="0" borderId="33" xfId="0" applyBorder="1" applyProtection="1">
      <protection hidden="1"/>
    </xf>
    <xf numFmtId="0" fontId="2" fillId="0" borderId="6" xfId="0" applyFont="1" applyBorder="1" applyProtection="1">
      <protection hidden="1"/>
    </xf>
    <xf numFmtId="0" fontId="2" fillId="0" borderId="8" xfId="0" applyFont="1" applyBorder="1" applyProtection="1">
      <protection hidden="1"/>
    </xf>
    <xf numFmtId="0" fontId="0" fillId="0" borderId="6" xfId="0" applyBorder="1" applyProtection="1">
      <protection hidden="1"/>
    </xf>
    <xf numFmtId="0" fontId="0" fillId="0" borderId="8" xfId="0" applyBorder="1" applyProtection="1">
      <protection hidden="1"/>
    </xf>
    <xf numFmtId="0" fontId="0" fillId="0" borderId="29" xfId="0" applyBorder="1" applyProtection="1">
      <protection hidden="1"/>
    </xf>
    <xf numFmtId="0" fontId="0" fillId="0" borderId="7" xfId="0" applyBorder="1" applyProtection="1">
      <protection hidden="1"/>
    </xf>
    <xf numFmtId="0" fontId="0" fillId="0" borderId="34" xfId="0" applyBorder="1" applyProtection="1">
      <protection hidden="1"/>
    </xf>
    <xf numFmtId="165" fontId="0" fillId="0" borderId="21" xfId="0" applyNumberFormat="1" applyBorder="1" applyProtection="1">
      <protection hidden="1"/>
    </xf>
    <xf numFmtId="165" fontId="0" fillId="0" borderId="5" xfId="0" applyNumberFormat="1" applyBorder="1" applyProtection="1">
      <protection hidden="1"/>
    </xf>
    <xf numFmtId="165" fontId="0" fillId="0" borderId="8" xfId="0" applyNumberFormat="1" applyBorder="1" applyProtection="1">
      <protection hidden="1"/>
    </xf>
    <xf numFmtId="0" fontId="31" fillId="0" borderId="0" xfId="0" applyFont="1" applyAlignment="1" applyProtection="1">
      <protection hidden="1"/>
    </xf>
    <xf numFmtId="164" fontId="31" fillId="0" borderId="0" xfId="0" applyNumberFormat="1" applyFont="1" applyProtection="1">
      <protection hidden="1"/>
    </xf>
    <xf numFmtId="0" fontId="31" fillId="0" borderId="3" xfId="0" applyFont="1" applyBorder="1" applyProtection="1">
      <protection hidden="1"/>
    </xf>
    <xf numFmtId="0" fontId="31" fillId="9" borderId="3" xfId="0" applyFont="1" applyFill="1" applyBorder="1" applyProtection="1">
      <protection hidden="1"/>
    </xf>
    <xf numFmtId="0" fontId="31" fillId="15" borderId="46" xfId="0" applyFont="1" applyFill="1" applyBorder="1" applyProtection="1">
      <protection hidden="1"/>
    </xf>
    <xf numFmtId="0" fontId="31" fillId="14" borderId="3" xfId="0" applyFont="1" applyFill="1" applyBorder="1" applyProtection="1">
      <protection hidden="1"/>
    </xf>
    <xf numFmtId="0" fontId="31" fillId="14" borderId="3" xfId="0" applyFont="1" applyFill="1" applyBorder="1" applyAlignment="1" applyProtection="1">
      <alignment horizontal="center" vertical="center"/>
      <protection hidden="1"/>
    </xf>
    <xf numFmtId="0" fontId="31" fillId="16" borderId="3" xfId="0" applyFont="1" applyFill="1" applyBorder="1" applyProtection="1">
      <protection hidden="1"/>
    </xf>
    <xf numFmtId="0" fontId="31" fillId="11" borderId="3" xfId="0" applyFont="1" applyFill="1" applyBorder="1" applyProtection="1">
      <protection hidden="1"/>
    </xf>
    <xf numFmtId="0" fontId="31" fillId="16" borderId="3" xfId="0" applyFont="1" applyFill="1" applyBorder="1" applyAlignment="1" applyProtection="1">
      <alignment horizontal="center" vertical="center"/>
      <protection hidden="1"/>
    </xf>
    <xf numFmtId="0" fontId="31" fillId="6" borderId="3" xfId="0" applyFont="1" applyFill="1" applyBorder="1" applyProtection="1">
      <protection hidden="1"/>
    </xf>
    <xf numFmtId="0" fontId="31" fillId="13" borderId="3" xfId="0" applyFont="1" applyFill="1" applyBorder="1" applyProtection="1">
      <protection hidden="1"/>
    </xf>
    <xf numFmtId="0" fontId="31" fillId="12" borderId="3" xfId="0" applyFont="1" applyFill="1" applyBorder="1" applyProtection="1">
      <protection hidden="1"/>
    </xf>
    <xf numFmtId="0" fontId="31" fillId="0" borderId="3" xfId="0" applyFont="1" applyFill="1" applyBorder="1" applyProtection="1">
      <protection hidden="1"/>
    </xf>
    <xf numFmtId="0" fontId="31" fillId="9" borderId="0" xfId="0" applyFont="1" applyFill="1" applyBorder="1" applyProtection="1">
      <protection hidden="1"/>
    </xf>
    <xf numFmtId="0" fontId="31" fillId="0" borderId="0" xfId="0" applyFont="1" applyBorder="1" applyProtection="1">
      <protection hidden="1"/>
    </xf>
    <xf numFmtId="0" fontId="31" fillId="11" borderId="0" xfId="0" applyFont="1" applyFill="1" applyBorder="1" applyProtection="1">
      <protection hidden="1"/>
    </xf>
    <xf numFmtId="0" fontId="31" fillId="14" borderId="0" xfId="0" applyFont="1" applyFill="1" applyBorder="1" applyProtection="1">
      <protection hidden="1"/>
    </xf>
    <xf numFmtId="0" fontId="31" fillId="6" borderId="0" xfId="0" applyFont="1" applyFill="1" applyBorder="1" applyProtection="1">
      <protection hidden="1"/>
    </xf>
    <xf numFmtId="0" fontId="31" fillId="16" borderId="0" xfId="0" applyFont="1" applyFill="1" applyBorder="1" applyProtection="1">
      <protection hidden="1"/>
    </xf>
    <xf numFmtId="0" fontId="31" fillId="13" borderId="0" xfId="0" applyFont="1" applyFill="1" applyBorder="1" applyProtection="1">
      <protection hidden="1"/>
    </xf>
    <xf numFmtId="0" fontId="31" fillId="12" borderId="0" xfId="0" applyFont="1" applyFill="1" applyBorder="1" applyProtection="1">
      <protection hidden="1"/>
    </xf>
    <xf numFmtId="0" fontId="0" fillId="0" borderId="0" xfId="0" applyProtection="1">
      <protection locked="0"/>
    </xf>
    <xf numFmtId="0" fontId="0" fillId="0" borderId="0" xfId="0" applyAlignment="1">
      <alignment horizontal="center" vertical="center" wrapText="1"/>
    </xf>
    <xf numFmtId="0" fontId="4" fillId="5" borderId="3" xfId="0" applyFont="1" applyFill="1" applyBorder="1" applyAlignment="1" applyProtection="1">
      <alignment horizontal="center"/>
      <protection hidden="1"/>
    </xf>
    <xf numFmtId="0" fontId="3" fillId="0" borderId="42" xfId="0" applyFont="1" applyFill="1" applyBorder="1" applyAlignment="1">
      <alignment horizontal="center"/>
    </xf>
    <xf numFmtId="0" fontId="3" fillId="0" borderId="36" xfId="0" applyFont="1" applyFill="1" applyBorder="1" applyAlignment="1">
      <alignment horizontal="center"/>
    </xf>
    <xf numFmtId="0" fontId="2" fillId="0" borderId="9" xfId="0" applyFont="1" applyBorder="1" applyAlignment="1">
      <alignment horizontal="center"/>
    </xf>
    <xf numFmtId="0" fontId="2" fillId="0" borderId="24" xfId="0" applyFont="1" applyBorder="1" applyAlignment="1">
      <alignment horizontal="center"/>
    </xf>
    <xf numFmtId="0" fontId="0" fillId="0" borderId="0" xfId="0" applyAlignment="1">
      <alignment horizontal="center"/>
    </xf>
    <xf numFmtId="0" fontId="0" fillId="0" borderId="0" xfId="0" applyAlignment="1" applyProtection="1">
      <alignment horizontal="center"/>
      <protection locked="0" hidden="1"/>
    </xf>
    <xf numFmtId="0" fontId="0" fillId="0" borderId="0" xfId="0" applyAlignment="1" applyProtection="1">
      <alignment horizontal="left" vertical="center" wrapText="1"/>
      <protection hidden="1"/>
    </xf>
    <xf numFmtId="0" fontId="18" fillId="0" borderId="0" xfId="0" applyFont="1" applyBorder="1" applyAlignment="1" applyProtection="1">
      <alignment horizontal="center"/>
      <protection hidden="1"/>
    </xf>
    <xf numFmtId="0" fontId="18" fillId="0" borderId="0" xfId="0" applyFont="1" applyAlignment="1" applyProtection="1">
      <alignment horizontal="center"/>
      <protection hidden="1"/>
    </xf>
    <xf numFmtId="0" fontId="2" fillId="0" borderId="26" xfId="0" applyFont="1" applyBorder="1" applyAlignment="1" applyProtection="1">
      <alignment horizontal="center"/>
      <protection hidden="1"/>
    </xf>
    <xf numFmtId="0" fontId="2" fillId="0" borderId="14" xfId="0" applyFont="1" applyBorder="1" applyAlignment="1" applyProtection="1">
      <alignment horizontal="center"/>
      <protection hidden="1"/>
    </xf>
    <xf numFmtId="0" fontId="0" fillId="7" borderId="36" xfId="0" applyFill="1" applyBorder="1" applyAlignment="1" applyProtection="1">
      <alignment horizontal="center" vertical="center" wrapText="1"/>
      <protection hidden="1"/>
    </xf>
    <xf numFmtId="0" fontId="0" fillId="7" borderId="37" xfId="0" applyFill="1" applyBorder="1" applyAlignment="1" applyProtection="1">
      <alignment horizontal="center" vertical="center" wrapText="1"/>
      <protection hidden="1"/>
    </xf>
    <xf numFmtId="0" fontId="0" fillId="7" borderId="13" xfId="0" applyFill="1" applyBorder="1" applyAlignment="1" applyProtection="1">
      <alignment horizontal="center" vertical="center" wrapText="1"/>
      <protection hidden="1"/>
    </xf>
    <xf numFmtId="0" fontId="0" fillId="2" borderId="27" xfId="0" applyFill="1" applyBorder="1" applyAlignment="1" applyProtection="1">
      <alignment horizontal="center" vertical="center" wrapText="1"/>
      <protection hidden="1"/>
    </xf>
    <xf numFmtId="0" fontId="0" fillId="2" borderId="13" xfId="0" applyFill="1" applyBorder="1" applyAlignment="1" applyProtection="1">
      <alignment horizontal="center" vertical="center" wrapText="1"/>
      <protection hidden="1"/>
    </xf>
    <xf numFmtId="0" fontId="0" fillId="0" borderId="27" xfId="0" applyFill="1" applyBorder="1" applyAlignment="1" applyProtection="1">
      <alignment horizontal="center"/>
      <protection hidden="1"/>
    </xf>
    <xf numFmtId="0" fontId="0" fillId="0" borderId="37" xfId="0" applyFill="1" applyBorder="1" applyAlignment="1" applyProtection="1">
      <alignment horizontal="center"/>
      <protection hidden="1"/>
    </xf>
    <xf numFmtId="0" fontId="0" fillId="0" borderId="13" xfId="0" applyFill="1" applyBorder="1" applyAlignment="1" applyProtection="1">
      <alignment horizontal="center"/>
      <protection hidden="1"/>
    </xf>
    <xf numFmtId="0" fontId="0" fillId="3" borderId="27" xfId="0" applyFill="1" applyBorder="1" applyAlignment="1" applyProtection="1">
      <alignment horizontal="center" vertical="center"/>
      <protection hidden="1"/>
    </xf>
    <xf numFmtId="0" fontId="0" fillId="3" borderId="37" xfId="0" applyFill="1" applyBorder="1" applyAlignment="1" applyProtection="1">
      <alignment horizontal="center" vertical="center"/>
      <protection hidden="1"/>
    </xf>
    <xf numFmtId="0" fontId="0" fillId="3" borderId="38" xfId="0" applyFill="1" applyBorder="1" applyAlignment="1" applyProtection="1">
      <alignment horizontal="center" vertical="center"/>
      <protection hidden="1"/>
    </xf>
    <xf numFmtId="0" fontId="6" fillId="0" borderId="0" xfId="1" applyFont="1" applyAlignment="1" applyProtection="1">
      <alignment horizontal="center"/>
      <protection hidden="1"/>
    </xf>
    <xf numFmtId="0" fontId="4" fillId="5" borderId="9" xfId="0" applyFont="1" applyFill="1" applyBorder="1" applyAlignment="1" applyProtection="1">
      <alignment horizontal="center"/>
      <protection hidden="1"/>
    </xf>
    <xf numFmtId="0" fontId="4" fillId="5" borderId="10" xfId="0" applyFont="1" applyFill="1" applyBorder="1" applyAlignment="1" applyProtection="1">
      <alignment horizontal="center"/>
      <protection hidden="1"/>
    </xf>
    <xf numFmtId="0" fontId="4" fillId="5" borderId="24" xfId="0" applyFont="1" applyFill="1" applyBorder="1" applyAlignment="1" applyProtection="1">
      <alignment horizontal="center"/>
      <protection hidden="1"/>
    </xf>
    <xf numFmtId="0" fontId="0" fillId="0" borderId="0" xfId="0" applyAlignment="1" applyProtection="1">
      <alignment horizontal="center"/>
      <protection hidden="1"/>
    </xf>
    <xf numFmtId="0" fontId="0" fillId="0" borderId="3" xfId="0" applyBorder="1" applyAlignment="1" applyProtection="1">
      <alignment horizontal="center"/>
      <protection locked="0" hidden="1"/>
    </xf>
    <xf numFmtId="0" fontId="4" fillId="5" borderId="33" xfId="0" applyFont="1" applyFill="1" applyBorder="1" applyAlignment="1" applyProtection="1">
      <alignment horizontal="center"/>
      <protection hidden="1"/>
    </xf>
    <xf numFmtId="0" fontId="4" fillId="5" borderId="57" xfId="0" applyFont="1" applyFill="1" applyBorder="1" applyAlignment="1" applyProtection="1">
      <alignment horizontal="center"/>
      <protection hidden="1"/>
    </xf>
    <xf numFmtId="0" fontId="4" fillId="5" borderId="28" xfId="0" applyFont="1" applyFill="1" applyBorder="1" applyAlignment="1" applyProtection="1">
      <alignment horizontal="center"/>
      <protection hidden="1"/>
    </xf>
    <xf numFmtId="0" fontId="4" fillId="5" borderId="3" xfId="0" applyFont="1" applyFill="1" applyBorder="1" applyAlignment="1" applyProtection="1">
      <alignment horizontal="center"/>
      <protection hidden="1"/>
    </xf>
    <xf numFmtId="0" fontId="21" fillId="4" borderId="0" xfId="0" applyFont="1" applyFill="1" applyAlignment="1">
      <alignment horizontal="center" vertical="center"/>
    </xf>
    <xf numFmtId="0" fontId="10" fillId="0" borderId="0" xfId="2" applyFont="1" applyAlignment="1">
      <alignment horizontal="center"/>
    </xf>
    <xf numFmtId="0" fontId="10" fillId="0" borderId="0" xfId="0" applyFont="1" applyFill="1" applyAlignment="1">
      <alignment horizontal="center"/>
    </xf>
    <xf numFmtId="0" fontId="11" fillId="4" borderId="0" xfId="0" applyFont="1" applyFill="1" applyAlignment="1">
      <alignment horizontal="center"/>
    </xf>
    <xf numFmtId="0" fontId="9" fillId="0" borderId="0" xfId="0" applyFont="1" applyAlignment="1">
      <alignment horizontal="center"/>
    </xf>
    <xf numFmtId="0" fontId="14" fillId="0" borderId="0" xfId="0" applyFont="1" applyFill="1" applyAlignment="1">
      <alignment horizontal="center"/>
    </xf>
    <xf numFmtId="0" fontId="11" fillId="5" borderId="0" xfId="0" applyFont="1" applyFill="1" applyAlignment="1">
      <alignment horizontal="center"/>
    </xf>
    <xf numFmtId="0" fontId="12" fillId="4" borderId="0" xfId="0" applyFont="1" applyFill="1" applyAlignment="1">
      <alignment horizontal="center" vertical="center"/>
    </xf>
    <xf numFmtId="0" fontId="11" fillId="4" borderId="0" xfId="0" applyFont="1" applyFill="1" applyAlignment="1">
      <alignment horizontal="center" wrapText="1"/>
    </xf>
    <xf numFmtId="0" fontId="0" fillId="0" borderId="0" xfId="0" applyAlignment="1">
      <alignment horizontal="left" wrapText="1"/>
    </xf>
    <xf numFmtId="0" fontId="29" fillId="0" borderId="0" xfId="0" applyFont="1" applyAlignment="1">
      <alignment horizontal="center" vertical="center" wrapText="1"/>
    </xf>
    <xf numFmtId="0" fontId="0" fillId="0" borderId="0" xfId="0" applyAlignment="1">
      <alignment horizontal="left" vertical="center" wrapText="1"/>
    </xf>
    <xf numFmtId="0" fontId="28" fillId="0" borderId="0" xfId="0" applyFont="1" applyAlignment="1">
      <alignment horizontal="left" vertical="center"/>
    </xf>
    <xf numFmtId="0" fontId="0" fillId="0" borderId="0" xfId="0" applyAlignment="1">
      <alignment horizontal="left"/>
    </xf>
    <xf numFmtId="0" fontId="31" fillId="5" borderId="0" xfId="0" applyFont="1" applyFill="1" applyAlignment="1" applyProtection="1">
      <alignment horizontal="center" vertical="center"/>
      <protection hidden="1"/>
    </xf>
    <xf numFmtId="0" fontId="31" fillId="3" borderId="0" xfId="0" applyFont="1" applyFill="1" applyAlignment="1" applyProtection="1">
      <alignment horizontal="center" vertical="center"/>
      <protection hidden="1"/>
    </xf>
    <xf numFmtId="0" fontId="31" fillId="7" borderId="0" xfId="0" applyFont="1" applyFill="1" applyAlignment="1" applyProtection="1">
      <alignment horizontal="center" vertical="center"/>
      <protection hidden="1"/>
    </xf>
    <xf numFmtId="0" fontId="31" fillId="17" borderId="0" xfId="0" applyFont="1" applyFill="1" applyAlignment="1" applyProtection="1">
      <alignment horizontal="center" vertical="center"/>
      <protection hidden="1"/>
    </xf>
    <xf numFmtId="0" fontId="33" fillId="0" borderId="0" xfId="0" applyFont="1" applyAlignment="1" applyProtection="1">
      <alignment horizontal="center" vertical="center"/>
      <protection hidden="1"/>
    </xf>
    <xf numFmtId="0" fontId="35" fillId="0" borderId="0" xfId="2" applyFont="1" applyBorder="1" applyAlignment="1" applyProtection="1">
      <alignment horizontal="center" vertical="center"/>
      <protection hidden="1"/>
    </xf>
    <xf numFmtId="0" fontId="31" fillId="0" borderId="0" xfId="0" applyFont="1" applyAlignment="1" applyProtection="1">
      <alignment horizontal="left" vertical="center"/>
      <protection hidden="1"/>
    </xf>
    <xf numFmtId="0" fontId="0" fillId="0" borderId="49" xfId="0" applyBorder="1" applyAlignment="1">
      <alignment horizontal="left" vertical="center" wrapText="1"/>
    </xf>
    <xf numFmtId="0" fontId="0" fillId="0" borderId="50" xfId="0" applyBorder="1" applyAlignment="1">
      <alignment horizontal="left" vertical="center" wrapText="1"/>
    </xf>
    <xf numFmtId="0" fontId="0" fillId="0" borderId="51" xfId="0" applyBorder="1" applyAlignment="1">
      <alignment horizontal="left" vertical="center" wrapText="1"/>
    </xf>
    <xf numFmtId="0" fontId="0" fillId="0" borderId="52" xfId="0" applyBorder="1" applyAlignment="1">
      <alignment horizontal="left" vertical="center" wrapText="1"/>
    </xf>
    <xf numFmtId="0" fontId="0" fillId="0" borderId="0" xfId="0" applyBorder="1" applyAlignment="1">
      <alignment horizontal="left" vertical="center" wrapText="1"/>
    </xf>
    <xf numFmtId="0" fontId="0" fillId="0" borderId="53" xfId="0" applyBorder="1" applyAlignment="1">
      <alignment horizontal="left" vertical="center" wrapText="1"/>
    </xf>
    <xf numFmtId="0" fontId="0" fillId="0" borderId="54" xfId="0" applyBorder="1" applyAlignment="1">
      <alignment horizontal="left" vertical="center" wrapText="1"/>
    </xf>
    <xf numFmtId="0" fontId="0" fillId="0" borderId="55" xfId="0" applyBorder="1" applyAlignment="1">
      <alignment horizontal="left" vertical="center" wrapText="1"/>
    </xf>
    <xf numFmtId="0" fontId="0" fillId="0" borderId="56" xfId="0" applyBorder="1" applyAlignment="1">
      <alignment horizontal="left" vertical="center" wrapText="1"/>
    </xf>
    <xf numFmtId="0" fontId="0" fillId="4" borderId="49" xfId="0" applyFill="1" applyBorder="1" applyAlignment="1">
      <alignment horizontal="center"/>
    </xf>
    <xf numFmtId="0" fontId="0" fillId="4" borderId="50" xfId="0" applyFill="1" applyBorder="1" applyAlignment="1">
      <alignment horizontal="center"/>
    </xf>
    <xf numFmtId="0" fontId="0" fillId="4" borderId="51" xfId="0" applyFill="1" applyBorder="1" applyAlignment="1">
      <alignment horizontal="center"/>
    </xf>
    <xf numFmtId="0" fontId="0" fillId="4" borderId="52" xfId="0" applyFill="1" applyBorder="1" applyAlignment="1">
      <alignment horizontal="center"/>
    </xf>
    <xf numFmtId="0" fontId="0" fillId="4" borderId="0" xfId="0" applyFill="1" applyBorder="1" applyAlignment="1">
      <alignment horizontal="center"/>
    </xf>
    <xf numFmtId="0" fontId="0" fillId="4" borderId="53" xfId="0" applyFill="1" applyBorder="1" applyAlignment="1">
      <alignment horizontal="center"/>
    </xf>
    <xf numFmtId="0" fontId="0" fillId="4" borderId="54" xfId="0" applyFill="1" applyBorder="1" applyAlignment="1">
      <alignment horizontal="center"/>
    </xf>
    <xf numFmtId="0" fontId="0" fillId="4" borderId="55" xfId="0" applyFill="1" applyBorder="1" applyAlignment="1">
      <alignment horizontal="center"/>
    </xf>
    <xf numFmtId="0" fontId="0" fillId="4" borderId="56" xfId="0" applyFill="1" applyBorder="1" applyAlignment="1">
      <alignment horizontal="center"/>
    </xf>
    <xf numFmtId="0" fontId="0" fillId="4" borderId="49" xfId="0" applyFill="1" applyBorder="1" applyAlignment="1">
      <alignment horizontal="center" vertical="center" wrapText="1"/>
    </xf>
    <xf numFmtId="0" fontId="0" fillId="4" borderId="50" xfId="0" applyFill="1" applyBorder="1" applyAlignment="1">
      <alignment horizontal="center" vertical="center" wrapText="1"/>
    </xf>
    <xf numFmtId="0" fontId="0" fillId="4" borderId="51" xfId="0" applyFill="1" applyBorder="1" applyAlignment="1">
      <alignment horizontal="center" vertical="center" wrapText="1"/>
    </xf>
    <xf numFmtId="0" fontId="0" fillId="4" borderId="52" xfId="0" applyFill="1" applyBorder="1" applyAlignment="1">
      <alignment horizontal="center" vertical="center" wrapText="1"/>
    </xf>
    <xf numFmtId="0" fontId="0" fillId="4" borderId="0" xfId="0" applyFill="1" applyBorder="1" applyAlignment="1">
      <alignment horizontal="center" vertical="center" wrapText="1"/>
    </xf>
    <xf numFmtId="0" fontId="0" fillId="4" borderId="53" xfId="0" applyFill="1" applyBorder="1" applyAlignment="1">
      <alignment horizontal="center" vertical="center" wrapText="1"/>
    </xf>
    <xf numFmtId="0" fontId="0" fillId="4" borderId="54" xfId="0" applyFill="1" applyBorder="1" applyAlignment="1">
      <alignment horizontal="center" vertical="center" wrapText="1"/>
    </xf>
    <xf numFmtId="0" fontId="0" fillId="4" borderId="55" xfId="0" applyFill="1" applyBorder="1" applyAlignment="1">
      <alignment horizontal="center" vertical="center" wrapText="1"/>
    </xf>
    <xf numFmtId="0" fontId="0" fillId="4" borderId="56" xfId="0" applyFill="1" applyBorder="1" applyAlignment="1">
      <alignment horizontal="center" vertical="center" wrapText="1"/>
    </xf>
    <xf numFmtId="0" fontId="0" fillId="0" borderId="49" xfId="0" applyBorder="1" applyAlignment="1">
      <alignment horizontal="center" vertical="center" wrapText="1"/>
    </xf>
    <xf numFmtId="0" fontId="0" fillId="0" borderId="50" xfId="0" applyBorder="1" applyAlignment="1">
      <alignment horizontal="center" vertical="center" wrapText="1"/>
    </xf>
    <xf numFmtId="0" fontId="0" fillId="0" borderId="51" xfId="0" applyBorder="1" applyAlignment="1">
      <alignment horizontal="center" vertical="center" wrapText="1"/>
    </xf>
    <xf numFmtId="0" fontId="0" fillId="0" borderId="52" xfId="0" applyBorder="1" applyAlignment="1">
      <alignment horizontal="center" vertical="center" wrapText="1"/>
    </xf>
    <xf numFmtId="0" fontId="0" fillId="0" borderId="0" xfId="0" applyBorder="1" applyAlignment="1">
      <alignment horizontal="center" vertical="center" wrapText="1"/>
    </xf>
    <xf numFmtId="0" fontId="0" fillId="0" borderId="53" xfId="0" applyBorder="1" applyAlignment="1">
      <alignment horizontal="center" vertical="center" wrapText="1"/>
    </xf>
    <xf numFmtId="0" fontId="0" fillId="0" borderId="54" xfId="0" applyBorder="1" applyAlignment="1">
      <alignment horizontal="center" vertical="center" wrapText="1"/>
    </xf>
    <xf numFmtId="0" fontId="0" fillId="0" borderId="55" xfId="0" applyBorder="1" applyAlignment="1">
      <alignment horizontal="center" vertical="center" wrapText="1"/>
    </xf>
    <xf numFmtId="0" fontId="0" fillId="0" borderId="56" xfId="0" applyBorder="1" applyAlignment="1">
      <alignment horizontal="center" vertical="center" wrapText="1"/>
    </xf>
    <xf numFmtId="0" fontId="0" fillId="0" borderId="0" xfId="0" applyFont="1" applyAlignment="1" applyProtection="1">
      <alignment horizontal="left" vertical="center" wrapText="1"/>
      <protection hidden="1"/>
    </xf>
  </cellXfs>
  <cellStyles count="4">
    <cellStyle name="Hipervínculo" xfId="2" builtinId="8"/>
    <cellStyle name="Normal" xfId="0" builtinId="0"/>
    <cellStyle name="Normal 2" xfId="3"/>
    <cellStyle name="Título" xfId="1" builtinId="15"/>
  </cellStyles>
  <dxfs count="950">
    <dxf>
      <font>
        <color theme="0"/>
      </font>
      <border>
        <left/>
        <right/>
        <top/>
        <bottom/>
        <vertical/>
        <horizontal/>
      </border>
    </dxf>
    <dxf>
      <font>
        <color theme="0"/>
      </font>
      <border>
        <left/>
        <right/>
        <top/>
        <bottom/>
        <vertical/>
        <horizontal/>
      </border>
    </dxf>
    <dxf>
      <fill>
        <patternFill>
          <bgColor rgb="FF66FF66"/>
        </patternFill>
      </fill>
    </dxf>
    <dxf>
      <fill>
        <patternFill>
          <bgColor rgb="FFCCFFCC"/>
        </patternFill>
      </fill>
    </dxf>
    <dxf>
      <fill>
        <patternFill>
          <bgColor rgb="FFFFFF66"/>
        </patternFill>
      </fill>
    </dxf>
    <dxf>
      <fill>
        <patternFill>
          <bgColor rgb="FFFFFF99"/>
        </patternFill>
      </fill>
    </dxf>
    <dxf>
      <fill>
        <patternFill>
          <bgColor rgb="FFA7E8FF"/>
        </patternFill>
      </fill>
    </dxf>
    <dxf>
      <fill>
        <patternFill>
          <bgColor rgb="FFFFCC99"/>
        </patternFill>
      </fill>
    </dxf>
    <dxf>
      <fill>
        <patternFill>
          <bgColor rgb="FFFFCCCC"/>
        </patternFill>
      </fill>
    </dxf>
    <dxf>
      <fill>
        <patternFill>
          <bgColor rgb="FF66FF66"/>
        </patternFill>
      </fill>
    </dxf>
    <dxf>
      <fill>
        <patternFill>
          <bgColor rgb="FFCCFFCC"/>
        </patternFill>
      </fill>
    </dxf>
    <dxf>
      <fill>
        <patternFill>
          <bgColor rgb="FFFFFF66"/>
        </patternFill>
      </fill>
    </dxf>
    <dxf>
      <fill>
        <patternFill>
          <bgColor rgb="FFFFFF99"/>
        </patternFill>
      </fill>
    </dxf>
    <dxf>
      <fill>
        <patternFill>
          <bgColor rgb="FFA7E8FF"/>
        </patternFill>
      </fill>
    </dxf>
    <dxf>
      <fill>
        <patternFill>
          <bgColor rgb="FFFFCC99"/>
        </patternFill>
      </fill>
    </dxf>
    <dxf>
      <fill>
        <patternFill>
          <bgColor rgb="FFFFCCCC"/>
        </patternFill>
      </fill>
    </dxf>
    <dxf>
      <border>
        <left style="thin">
          <color auto="1"/>
        </left>
        <right style="thin">
          <color auto="1"/>
        </right>
        <top style="thin">
          <color auto="1"/>
        </top>
        <bottom style="thin">
          <color auto="1"/>
        </bottom>
        <vertical/>
        <horizontal/>
      </border>
    </dxf>
    <dxf>
      <border>
        <left/>
        <right/>
        <top/>
        <bottom/>
        <vertical/>
        <horizontal/>
      </border>
    </dxf>
    <dxf>
      <font>
        <color theme="1"/>
      </font>
      <fill>
        <patternFill>
          <bgColor rgb="FFFFFF99"/>
        </patternFill>
      </fill>
    </dxf>
    <dxf>
      <font>
        <color theme="1"/>
      </font>
      <fill>
        <patternFill>
          <bgColor rgb="FFFFCCCC"/>
        </patternFill>
      </fill>
    </dxf>
    <dxf>
      <font>
        <color theme="1"/>
      </font>
      <fill>
        <patternFill>
          <bgColor rgb="FFCCFFCC"/>
        </patternFill>
      </fill>
    </dxf>
    <dxf>
      <font>
        <color theme="1"/>
      </font>
      <fill>
        <patternFill>
          <bgColor rgb="FFCCFFFF"/>
        </patternFill>
      </fill>
    </dxf>
    <dxf>
      <font>
        <color theme="1"/>
      </font>
      <fill>
        <patternFill>
          <bgColor rgb="FFFFFF99"/>
        </patternFill>
      </fill>
    </dxf>
    <dxf>
      <font>
        <color theme="1"/>
      </font>
      <fill>
        <patternFill>
          <bgColor rgb="FFFFCCCC"/>
        </patternFill>
      </fill>
    </dxf>
    <dxf>
      <font>
        <color theme="1"/>
      </font>
      <fill>
        <patternFill>
          <bgColor rgb="FFCCFFCC"/>
        </patternFill>
      </fill>
    </dxf>
    <dxf>
      <font>
        <color theme="1"/>
      </font>
      <fill>
        <patternFill>
          <bgColor rgb="FFCCFFFF"/>
        </patternFill>
      </fill>
    </dxf>
    <dxf>
      <font>
        <color theme="1"/>
      </font>
      <fill>
        <patternFill>
          <bgColor rgb="FFCCFFFF"/>
        </patternFill>
      </fill>
    </dxf>
    <dxf>
      <font>
        <color theme="1"/>
      </font>
      <fill>
        <patternFill>
          <bgColor rgb="FFCCFFCC"/>
        </patternFill>
      </fill>
    </dxf>
    <dxf>
      <font>
        <color theme="1"/>
      </font>
      <fill>
        <patternFill>
          <bgColor rgb="FFFFCCCC"/>
        </patternFill>
      </fill>
    </dxf>
    <dxf>
      <font>
        <color theme="1"/>
      </font>
      <fill>
        <patternFill>
          <bgColor rgb="FFFFFF99"/>
        </patternFill>
      </fill>
    </dxf>
    <dxf>
      <font>
        <b val="0"/>
        <i val="0"/>
        <color theme="1"/>
      </font>
      <fill>
        <patternFill>
          <bgColor theme="0"/>
        </patternFill>
      </fill>
    </dxf>
    <dxf>
      <font>
        <b val="0"/>
        <i val="0"/>
        <color theme="1"/>
      </font>
      <fill>
        <patternFill>
          <bgColor rgb="FF99FF99"/>
        </patternFill>
      </fill>
    </dxf>
    <dxf>
      <font>
        <b val="0"/>
        <i val="0"/>
        <color theme="1"/>
      </font>
      <fill>
        <patternFill>
          <bgColor theme="0"/>
        </patternFill>
      </fill>
    </dxf>
    <dxf>
      <font>
        <b val="0"/>
        <i val="0"/>
        <color theme="1"/>
      </font>
      <fill>
        <patternFill>
          <bgColor rgb="FF99FF99"/>
        </patternFill>
      </fill>
    </dxf>
    <dxf>
      <font>
        <b val="0"/>
        <i val="0"/>
        <color theme="1"/>
      </font>
      <fill>
        <patternFill>
          <bgColor theme="0"/>
        </patternFill>
      </fill>
    </dxf>
    <dxf>
      <font>
        <b val="0"/>
        <i val="0"/>
        <color theme="1"/>
      </font>
      <fill>
        <patternFill>
          <bgColor rgb="FF99FF99"/>
        </patternFill>
      </fill>
    </dxf>
    <dxf>
      <font>
        <b val="0"/>
        <i val="0"/>
        <color theme="1"/>
      </font>
      <fill>
        <patternFill>
          <bgColor theme="0"/>
        </patternFill>
      </fill>
    </dxf>
    <dxf>
      <font>
        <b val="0"/>
        <i val="0"/>
        <color theme="1"/>
      </font>
      <fill>
        <patternFill>
          <bgColor rgb="FF99FF99"/>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
      <font>
        <b val="0"/>
        <i val="0"/>
        <color auto="1"/>
      </font>
      <fill>
        <patternFill>
          <bgColor theme="0"/>
        </patternFill>
      </fill>
    </dxf>
    <dxf>
      <font>
        <b val="0"/>
        <i val="0"/>
        <color auto="1"/>
      </font>
      <fill>
        <patternFill>
          <bgColor rgb="FF99FF99"/>
        </patternFill>
      </fill>
    </dxf>
    <dxf>
      <font>
        <b val="0"/>
        <i val="0"/>
      </font>
      <fill>
        <patternFill>
          <bgColor rgb="FF99FF99"/>
        </patternFill>
      </fill>
    </dxf>
    <dxf>
      <font>
        <b val="0"/>
        <i val="0"/>
        <color auto="1"/>
      </font>
      <fill>
        <patternFill>
          <bgColor theme="0"/>
        </patternFill>
      </fill>
    </dxf>
    <dxf>
      <font>
        <b val="0"/>
        <i val="0"/>
        <color theme="1"/>
      </font>
      <fill>
        <patternFill>
          <bgColor rgb="FFCCFFCC"/>
        </patternFill>
      </fill>
    </dxf>
    <dxf>
      <font>
        <b val="0"/>
        <i val="0"/>
        <color auto="1"/>
      </font>
      <fill>
        <patternFill>
          <bgColor rgb="FFFFCCCC"/>
        </patternFill>
      </fill>
    </dxf>
    <dxf>
      <font>
        <b val="0"/>
        <i val="0"/>
        <color auto="1"/>
      </font>
      <fill>
        <patternFill>
          <bgColor rgb="FFFFFFCC"/>
        </patternFill>
      </fill>
    </dxf>
    <dxf>
      <font>
        <b val="0"/>
        <i val="0"/>
        <color theme="1"/>
      </font>
      <fill>
        <patternFill>
          <bgColor theme="0"/>
        </patternFill>
      </fill>
    </dxf>
  </dxfs>
  <tableStyles count="0" defaultTableStyle="TableStyleMedium9" defaultPivotStyle="PivotStyleLight16"/>
  <colors>
    <mruColors>
      <color rgb="FFFFCCCC"/>
      <color rgb="FFCCFFFF"/>
      <color rgb="FFCCFFCC"/>
      <color rgb="FFFF9999"/>
      <color rgb="FFFFFF99"/>
      <color rgb="FFFFCC99"/>
      <color rgb="FFA7E8FF"/>
      <color rgb="FFFFFF66"/>
      <color rgb="FF66FF66"/>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6.xml"/><Relationship Id="rId1" Type="http://schemas.microsoft.com/office/2011/relationships/chartStyle" Target="style6.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8.xml"/><Relationship Id="rId1" Type="http://schemas.microsoft.com/office/2011/relationships/chartStyle" Target="style8.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9.xml"/><Relationship Id="rId1" Type="http://schemas.microsoft.com/office/2011/relationships/chartStyle" Target="style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rgbClr val="0070C0"/>
                </a:solidFill>
                <a:latin typeface="+mn-lt"/>
                <a:ea typeface="+mn-ea"/>
                <a:cs typeface="+mn-cs"/>
              </a:defRPr>
            </a:pPr>
            <a:r>
              <a:rPr lang="es-ES">
                <a:solidFill>
                  <a:srgbClr val="0070C0"/>
                </a:solidFill>
              </a:rPr>
              <a:t>Puntos</a:t>
            </a:r>
          </a:p>
        </c:rich>
      </c:tx>
      <c:layout>
        <c:manualLayout>
          <c:xMode val="edge"/>
          <c:yMode val="edge"/>
          <c:x val="0.87837603093921146"/>
          <c:y val="0.90745063988780894"/>
        </c:manualLayout>
      </c:layout>
      <c:overlay val="1"/>
      <c:spPr>
        <a:noFill/>
        <a:ln>
          <a:noFill/>
        </a:ln>
        <a:effectLst/>
      </c:spPr>
      <c:txPr>
        <a:bodyPr rot="0" spcFirstLastPara="1" vertOverflow="ellipsis" vert="horz" wrap="square" anchor="ctr" anchorCtr="1"/>
        <a:lstStyle/>
        <a:p>
          <a:pPr>
            <a:defRPr sz="1400" b="0" i="0" u="none" strike="noStrike" kern="1200" cap="none" spc="20" baseline="0">
              <a:solidFill>
                <a:srgbClr val="0070C0"/>
              </a:solidFill>
              <a:latin typeface="+mn-lt"/>
              <a:ea typeface="+mn-ea"/>
              <a:cs typeface="+mn-cs"/>
            </a:defRPr>
          </a:pPr>
          <a:endParaRPr lang="es-ES"/>
        </a:p>
      </c:txPr>
    </c:title>
    <c:autoTitleDeleted val="0"/>
    <c:plotArea>
      <c:layout>
        <c:manualLayout>
          <c:layoutTarget val="inner"/>
          <c:xMode val="edge"/>
          <c:yMode val="edge"/>
          <c:x val="4.3882477174182463E-2"/>
          <c:y val="4.9211356093706284E-2"/>
          <c:w val="0.93196918302417886"/>
          <c:h val="0.79465241052897428"/>
        </c:manualLayout>
      </c:layout>
      <c:lineChart>
        <c:grouping val="standard"/>
        <c:varyColors val="0"/>
        <c:ser>
          <c:idx val="0"/>
          <c:order val="0"/>
          <c:tx>
            <c:strRef>
              <c:f>'1-Graficos'!$B$14</c:f>
              <c:strCache>
                <c:ptCount val="1"/>
                <c:pt idx="0">
                  <c:v>Real Madrid C.F.</c:v>
                </c:pt>
              </c:strCache>
            </c:strRef>
          </c:tx>
          <c:spPr>
            <a:ln w="22225" cap="rnd" cmpd="sng" algn="ctr">
              <a:solidFill>
                <a:srgbClr val="00B0F0"/>
              </a:solidFill>
              <a:round/>
            </a:ln>
            <a:effectLst/>
          </c:spPr>
          <c:marker>
            <c:symbol val="none"/>
          </c:marker>
          <c:val>
            <c:numRef>
              <c:f>'1-Graficos'!$C$14:$AN$14</c:f>
              <c:numCache>
                <c:formatCode>General</c:formatCode>
                <c:ptCount val="30"/>
                <c:pt idx="0">
                  <c:v>1</c:v>
                </c:pt>
                <c:pt idx="1">
                  <c:v>4</c:v>
                </c:pt>
                <c:pt idx="2">
                  <c:v>7</c:v>
                </c:pt>
                <c:pt idx="3">
                  <c:v>10</c:v>
                </c:pt>
                <c:pt idx="4">
                  <c:v>13</c:v>
                </c:pt>
                <c:pt idx="5">
                  <c:v>14</c:v>
                </c:pt>
                <c:pt idx="6">
                  <c:v>15</c:v>
                </c:pt>
                <c:pt idx="7">
                  <c:v>18</c:v>
                </c:pt>
                <c:pt idx="8">
                  <c:v>21</c:v>
                </c:pt>
                <c:pt idx="9">
                  <c:v>24</c:v>
                </c:pt>
                <c:pt idx="10">
                  <c:v>24</c:v>
                </c:pt>
                <c:pt idx="11">
                  <c:v>24</c:v>
                </c:pt>
                <c:pt idx="12">
                  <c:v>27</c:v>
                </c:pt>
                <c:pt idx="13">
                  <c:v>30</c:v>
                </c:pt>
                <c:pt idx="14">
                  <c:v>30</c:v>
                </c:pt>
                <c:pt idx="15">
                  <c:v>33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val>
          <c:smooth val="0"/>
        </c:ser>
        <c:ser>
          <c:idx val="1"/>
          <c:order val="1"/>
          <c:tx>
            <c:strRef>
              <c:f>'1-Graficos'!$B$15</c:f>
              <c:strCache>
                <c:ptCount val="1"/>
                <c:pt idx="0">
                  <c:v>F.C. Barcelona</c:v>
                </c:pt>
              </c:strCache>
            </c:strRef>
          </c:tx>
          <c:spPr>
            <a:ln w="22225" cap="rnd" cmpd="sng" algn="ctr">
              <a:solidFill>
                <a:srgbClr val="FF0000"/>
              </a:solidFill>
              <a:round/>
            </a:ln>
            <a:effectLst/>
          </c:spPr>
          <c:marker>
            <c:symbol val="none"/>
          </c:marker>
          <c:val>
            <c:numRef>
              <c:f>'1-Graficos'!$C$15:$AN$15</c:f>
              <c:numCache>
                <c:formatCode>General</c:formatCode>
                <c:ptCount val="30"/>
                <c:pt idx="0">
                  <c:v>3</c:v>
                </c:pt>
                <c:pt idx="1">
                  <c:v>6</c:v>
                </c:pt>
                <c:pt idx="2">
                  <c:v>9</c:v>
                </c:pt>
                <c:pt idx="3">
                  <c:v>12</c:v>
                </c:pt>
                <c:pt idx="4">
                  <c:v>12</c:v>
                </c:pt>
                <c:pt idx="5">
                  <c:v>15</c:v>
                </c:pt>
                <c:pt idx="6">
                  <c:v>15</c:v>
                </c:pt>
                <c:pt idx="7">
                  <c:v>18</c:v>
                </c:pt>
                <c:pt idx="8">
                  <c:v>21</c:v>
                </c:pt>
                <c:pt idx="9">
                  <c:v>24</c:v>
                </c:pt>
                <c:pt idx="10">
                  <c:v>27</c:v>
                </c:pt>
                <c:pt idx="11">
                  <c:v>30</c:v>
                </c:pt>
                <c:pt idx="12">
                  <c:v>33</c:v>
                </c:pt>
                <c:pt idx="13">
                  <c:v>34</c:v>
                </c:pt>
                <c:pt idx="14">
                  <c:v>35</c:v>
                </c:pt>
                <c:pt idx="15">
                  <c:v>35</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val>
          <c:smooth val="0"/>
        </c:ser>
        <c:ser>
          <c:idx val="2"/>
          <c:order val="2"/>
          <c:tx>
            <c:strRef>
              <c:f>'1-Graficos'!$B$16</c:f>
              <c:strCache>
                <c:ptCount val="1"/>
                <c:pt idx="0">
                  <c:v>Atlético de Madrid</c:v>
                </c:pt>
              </c:strCache>
            </c:strRef>
          </c:tx>
          <c:spPr>
            <a:ln w="22225" cap="rnd" cmpd="sng" algn="ctr">
              <a:solidFill>
                <a:srgbClr val="92D050"/>
              </a:solidFill>
              <a:round/>
            </a:ln>
            <a:effectLst/>
          </c:spPr>
          <c:marker>
            <c:symbol val="none"/>
          </c:marker>
          <c:val>
            <c:numRef>
              <c:f>'1-Graficos'!$C$16:$AN$16</c:f>
              <c:numCache>
                <c:formatCode>General</c:formatCode>
                <c:ptCount val="30"/>
                <c:pt idx="0">
                  <c:v>3</c:v>
                </c:pt>
                <c:pt idx="1">
                  <c:v>6</c:v>
                </c:pt>
                <c:pt idx="2">
                  <c:v>6</c:v>
                </c:pt>
                <c:pt idx="3">
                  <c:v>9</c:v>
                </c:pt>
                <c:pt idx="4">
                  <c:v>12</c:v>
                </c:pt>
                <c:pt idx="5">
                  <c:v>12</c:v>
                </c:pt>
                <c:pt idx="6">
                  <c:v>13</c:v>
                </c:pt>
                <c:pt idx="7">
                  <c:v>16</c:v>
                </c:pt>
                <c:pt idx="8">
                  <c:v>19</c:v>
                </c:pt>
                <c:pt idx="9">
                  <c:v>20</c:v>
                </c:pt>
                <c:pt idx="10">
                  <c:v>23</c:v>
                </c:pt>
                <c:pt idx="11">
                  <c:v>26</c:v>
                </c:pt>
                <c:pt idx="12">
                  <c:v>29</c:v>
                </c:pt>
                <c:pt idx="13">
                  <c:v>32</c:v>
                </c:pt>
                <c:pt idx="14">
                  <c:v>35</c:v>
                </c:pt>
                <c:pt idx="15">
                  <c:v>35</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val>
          <c:smooth val="0"/>
        </c:ser>
        <c:ser>
          <c:idx val="3"/>
          <c:order val="3"/>
          <c:tx>
            <c:strRef>
              <c:f>'1-Graficos'!$B$17</c:f>
              <c:strCache>
                <c:ptCount val="1"/>
                <c:pt idx="0">
                  <c:v>Valencia C.F.</c:v>
                </c:pt>
              </c:strCache>
            </c:strRef>
          </c:tx>
          <c:spPr>
            <a:ln w="22225" cap="rnd" cmpd="sng" algn="ctr">
              <a:solidFill>
                <a:schemeClr val="accent6"/>
              </a:solidFill>
              <a:round/>
            </a:ln>
            <a:effectLst/>
          </c:spPr>
          <c:marker>
            <c:symbol val="none"/>
          </c:marker>
          <c:val>
            <c:numRef>
              <c:f>'1-Graficos'!$C$17:$AN$17</c:f>
              <c:numCache>
                <c:formatCode>General</c:formatCode>
                <c:ptCount val="30"/>
                <c:pt idx="0">
                  <c:v>1</c:v>
                </c:pt>
                <c:pt idx="1">
                  <c:v>2</c:v>
                </c:pt>
                <c:pt idx="2">
                  <c:v>5</c:v>
                </c:pt>
                <c:pt idx="3">
                  <c:v>6</c:v>
                </c:pt>
                <c:pt idx="4">
                  <c:v>6</c:v>
                </c:pt>
                <c:pt idx="5">
                  <c:v>9</c:v>
                </c:pt>
                <c:pt idx="6">
                  <c:v>9</c:v>
                </c:pt>
                <c:pt idx="7">
                  <c:v>12</c:v>
                </c:pt>
                <c:pt idx="8">
                  <c:v>12</c:v>
                </c:pt>
                <c:pt idx="9">
                  <c:v>15</c:v>
                </c:pt>
                <c:pt idx="10">
                  <c:v>18</c:v>
                </c:pt>
                <c:pt idx="11">
                  <c:v>19</c:v>
                </c:pt>
                <c:pt idx="12">
                  <c:v>19</c:v>
                </c:pt>
                <c:pt idx="13">
                  <c:v>20</c:v>
                </c:pt>
                <c:pt idx="14">
                  <c:v>21</c:v>
                </c:pt>
                <c:pt idx="15">
                  <c:v>22</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val>
          <c:smooth val="0"/>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228651200"/>
        <c:axId val="-1228648480"/>
      </c:lineChart>
      <c:catAx>
        <c:axId val="-1228651200"/>
        <c:scaling>
          <c:orientation val="minMax"/>
        </c:scaling>
        <c:delete val="0"/>
        <c:axPos val="b"/>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1228648480"/>
        <c:crosses val="autoZero"/>
        <c:auto val="1"/>
        <c:lblAlgn val="ctr"/>
        <c:lblOffset val="100"/>
        <c:noMultiLvlLbl val="0"/>
      </c:catAx>
      <c:valAx>
        <c:axId val="-122864848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1228651200"/>
        <c:crosses val="autoZero"/>
        <c:crossBetween val="between"/>
        <c:minorUnit val="1"/>
      </c:valAx>
      <c:spPr>
        <a:gradFill>
          <a:gsLst>
            <a:gs pos="100000">
              <a:schemeClr val="lt1">
                <a:lumMod val="95000"/>
              </a:schemeClr>
            </a:gs>
            <a:gs pos="0">
              <a:schemeClr val="lt1"/>
            </a:gs>
          </a:gsLst>
          <a:lin ang="5400000" scaled="0"/>
        </a:gradFill>
        <a:ln>
          <a:noFill/>
        </a:ln>
        <a:effectLst/>
      </c:spPr>
    </c:plotArea>
    <c:legend>
      <c:legendPos val="b"/>
      <c:layout>
        <c:manualLayout>
          <c:xMode val="edge"/>
          <c:yMode val="edge"/>
          <c:x val="1.7189054472977427E-2"/>
          <c:y val="0.91408403802714522"/>
          <c:w val="0.65514310064411418"/>
          <c:h val="6.33807440407361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1"/>
    <c:dispBlanksAs val="zero"/>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bg1"/>
            </a:solidFill>
            <a:ln>
              <a:solidFill>
                <a:schemeClr val="tx1"/>
              </a:solidFill>
            </a:ln>
          </c:spPr>
          <c:invertIfNegative val="0"/>
          <c:dPt>
            <c:idx val="0"/>
            <c:invertIfNegative val="0"/>
            <c:bubble3D val="0"/>
            <c:spPr>
              <a:solidFill>
                <a:srgbClr val="92D050"/>
              </a:solidFill>
              <a:ln>
                <a:solidFill>
                  <a:schemeClr val="tx1"/>
                </a:solidFill>
              </a:ln>
            </c:spPr>
          </c:dPt>
          <c:dPt>
            <c:idx val="1"/>
            <c:invertIfNegative val="0"/>
            <c:bubble3D val="0"/>
            <c:spPr>
              <a:solidFill>
                <a:srgbClr val="92D050"/>
              </a:solidFill>
              <a:ln>
                <a:solidFill>
                  <a:schemeClr val="tx1"/>
                </a:solidFill>
              </a:ln>
            </c:spPr>
          </c:dPt>
          <c:dPt>
            <c:idx val="2"/>
            <c:invertIfNegative val="0"/>
            <c:bubble3D val="0"/>
            <c:spPr>
              <a:solidFill>
                <a:srgbClr val="92D050"/>
              </a:solidFill>
              <a:ln>
                <a:solidFill>
                  <a:schemeClr val="tx1"/>
                </a:solidFill>
              </a:ln>
            </c:spPr>
          </c:dPt>
          <c:dPt>
            <c:idx val="3"/>
            <c:invertIfNegative val="0"/>
            <c:bubble3D val="0"/>
            <c:spPr>
              <a:solidFill>
                <a:srgbClr val="00B050"/>
              </a:solidFill>
              <a:ln>
                <a:solidFill>
                  <a:schemeClr val="tx1"/>
                </a:solidFill>
              </a:ln>
            </c:spPr>
          </c:dPt>
          <c:dPt>
            <c:idx val="4"/>
            <c:invertIfNegative val="0"/>
            <c:bubble3D val="0"/>
            <c:spPr>
              <a:solidFill>
                <a:srgbClr val="FFFF00"/>
              </a:solidFill>
              <a:ln>
                <a:solidFill>
                  <a:schemeClr val="tx1"/>
                </a:solidFill>
              </a:ln>
            </c:spPr>
          </c:dPt>
          <c:dPt>
            <c:idx val="5"/>
            <c:invertIfNegative val="0"/>
            <c:bubble3D val="0"/>
            <c:spPr>
              <a:solidFill>
                <a:srgbClr val="FFFF00"/>
              </a:solidFill>
              <a:ln>
                <a:solidFill>
                  <a:schemeClr val="tx1"/>
                </a:solidFill>
              </a:ln>
            </c:spPr>
          </c:dPt>
          <c:dPt>
            <c:idx val="17"/>
            <c:invertIfNegative val="0"/>
            <c:bubble3D val="0"/>
            <c:spPr>
              <a:solidFill>
                <a:srgbClr val="FF0000"/>
              </a:solidFill>
              <a:ln>
                <a:solidFill>
                  <a:schemeClr val="tx1"/>
                </a:solidFill>
              </a:ln>
            </c:spPr>
          </c:dPt>
          <c:dPt>
            <c:idx val="18"/>
            <c:invertIfNegative val="0"/>
            <c:bubble3D val="0"/>
            <c:spPr>
              <a:solidFill>
                <a:srgbClr val="FF0000"/>
              </a:solidFill>
              <a:ln>
                <a:solidFill>
                  <a:schemeClr val="tx1"/>
                </a:solidFill>
              </a:ln>
            </c:spPr>
          </c:dPt>
          <c:dPt>
            <c:idx val="19"/>
            <c:invertIfNegative val="0"/>
            <c:bubble3D val="0"/>
            <c:spPr>
              <a:solidFill>
                <a:srgbClr val="FF0000"/>
              </a:solidFill>
              <a:ln>
                <a:solidFill>
                  <a:schemeClr val="tx1"/>
                </a:solidFill>
              </a:ln>
            </c:spPr>
          </c:dPt>
          <c:dPt>
            <c:idx val="20"/>
            <c:invertIfNegative val="0"/>
            <c:bubble3D val="0"/>
            <c:spPr>
              <a:noFill/>
              <a:ln>
                <a:noFill/>
              </a:ln>
            </c:spPr>
          </c:dPt>
          <c:dPt>
            <c:idx val="21"/>
            <c:invertIfNegative val="0"/>
            <c:bubble3D val="0"/>
            <c:spPr>
              <a:noFill/>
              <a:ln>
                <a:noFill/>
              </a:ln>
            </c:spPr>
          </c:dPt>
          <c:cat>
            <c:strRef>
              <c:f>'1-Clasificacion'!$C$5:$C$26</c:f>
              <c:strCache>
                <c:ptCount val="20"/>
                <c:pt idx="0">
                  <c:v>F.C. Barcelona</c:v>
                </c:pt>
                <c:pt idx="1">
                  <c:v>Atlético de Madrid</c:v>
                </c:pt>
                <c:pt idx="2">
                  <c:v>Real Madrid C.F.</c:v>
                </c:pt>
                <c:pt idx="3">
                  <c:v>R.C. Celta de Vigo</c:v>
                </c:pt>
                <c:pt idx="4">
                  <c:v>Villarreal C.F.</c:v>
                </c:pt>
                <c:pt idx="5">
                  <c:v>Deportivo de la Coruña</c:v>
                </c:pt>
                <c:pt idx="6">
                  <c:v>Athletic Club</c:v>
                </c:pt>
                <c:pt idx="7">
                  <c:v>Sevilla F.C.</c:v>
                </c:pt>
                <c:pt idx="8">
                  <c:v>Valencia C.F.</c:v>
                </c:pt>
                <c:pt idx="9">
                  <c:v>S.D. Eibar</c:v>
                </c:pt>
                <c:pt idx="10">
                  <c:v>Real Betis Balompié</c:v>
                </c:pt>
                <c:pt idx="11">
                  <c:v>R.C.D. Español</c:v>
                </c:pt>
                <c:pt idx="12">
                  <c:v>Málaga C.F.</c:v>
                </c:pt>
                <c:pt idx="13">
                  <c:v>Real Sociedad</c:v>
                </c:pt>
                <c:pt idx="14">
                  <c:v>Getafe C.F.</c:v>
                </c:pt>
                <c:pt idx="15">
                  <c:v>Real Sporting de Gijón</c:v>
                </c:pt>
                <c:pt idx="16">
                  <c:v>Granada C.F.</c:v>
                </c:pt>
                <c:pt idx="17">
                  <c:v>Rayo Vallecano</c:v>
                </c:pt>
                <c:pt idx="18">
                  <c:v>U.D. Las Palmas</c:v>
                </c:pt>
                <c:pt idx="19">
                  <c:v>Levante U.D.</c:v>
                </c:pt>
              </c:strCache>
            </c:strRef>
          </c:cat>
          <c:val>
            <c:numRef>
              <c:f>'1-Clasificacion'!$K$5:$K$26</c:f>
              <c:numCache>
                <c:formatCode>General</c:formatCode>
                <c:ptCount val="22"/>
                <c:pt idx="0">
                  <c:v>21</c:v>
                </c:pt>
                <c:pt idx="1">
                  <c:v>14</c:v>
                </c:pt>
                <c:pt idx="2">
                  <c:v>27</c:v>
                </c:pt>
                <c:pt idx="3">
                  <c:v>6</c:v>
                </c:pt>
                <c:pt idx="4">
                  <c:v>6</c:v>
                </c:pt>
                <c:pt idx="5">
                  <c:v>9</c:v>
                </c:pt>
                <c:pt idx="6">
                  <c:v>6</c:v>
                </c:pt>
                <c:pt idx="7">
                  <c:v>2</c:v>
                </c:pt>
                <c:pt idx="8">
                  <c:v>7</c:v>
                </c:pt>
                <c:pt idx="9">
                  <c:v>-1</c:v>
                </c:pt>
                <c:pt idx="10">
                  <c:v>-6</c:v>
                </c:pt>
                <c:pt idx="11">
                  <c:v>-10</c:v>
                </c:pt>
                <c:pt idx="12">
                  <c:v>-4</c:v>
                </c:pt>
                <c:pt idx="13">
                  <c:v>-5</c:v>
                </c:pt>
                <c:pt idx="14">
                  <c:v>-8</c:v>
                </c:pt>
                <c:pt idx="15">
                  <c:v>-8</c:v>
                </c:pt>
                <c:pt idx="16">
                  <c:v>-9</c:v>
                </c:pt>
                <c:pt idx="17">
                  <c:v>-19</c:v>
                </c:pt>
                <c:pt idx="18">
                  <c:v>-11</c:v>
                </c:pt>
                <c:pt idx="19">
                  <c:v>-17</c:v>
                </c:pt>
                <c:pt idx="20">
                  <c:v>27</c:v>
                </c:pt>
                <c:pt idx="21">
                  <c:v>-27</c:v>
                </c:pt>
              </c:numCache>
            </c:numRef>
          </c:val>
        </c:ser>
        <c:dLbls>
          <c:showLegendKey val="0"/>
          <c:showVal val="0"/>
          <c:showCatName val="0"/>
          <c:showSerName val="0"/>
          <c:showPercent val="0"/>
          <c:showBubbleSize val="0"/>
        </c:dLbls>
        <c:gapWidth val="20"/>
        <c:overlap val="100"/>
        <c:axId val="-1228625632"/>
        <c:axId val="-1228625088"/>
      </c:barChart>
      <c:catAx>
        <c:axId val="-1228625632"/>
        <c:scaling>
          <c:orientation val="maxMin"/>
        </c:scaling>
        <c:delete val="1"/>
        <c:axPos val="l"/>
        <c:numFmt formatCode="General" sourceLinked="0"/>
        <c:majorTickMark val="out"/>
        <c:minorTickMark val="none"/>
        <c:tickLblPos val="nextTo"/>
        <c:crossAx val="-1228625088"/>
        <c:crosses val="autoZero"/>
        <c:auto val="1"/>
        <c:lblAlgn val="ctr"/>
        <c:lblOffset val="100"/>
        <c:noMultiLvlLbl val="0"/>
      </c:catAx>
      <c:valAx>
        <c:axId val="-1228625088"/>
        <c:scaling>
          <c:orientation val="minMax"/>
          <c:max val="0"/>
        </c:scaling>
        <c:delete val="0"/>
        <c:axPos val="t"/>
        <c:majorGridlines>
          <c:spPr>
            <a:ln w="6350">
              <a:solidFill>
                <a:schemeClr val="bg1">
                  <a:lumMod val="85000"/>
                </a:schemeClr>
              </a:solidFill>
              <a:prstDash val="lgDash"/>
            </a:ln>
          </c:spPr>
        </c:majorGridlines>
        <c:numFmt formatCode="General" sourceLinked="1"/>
        <c:majorTickMark val="out"/>
        <c:minorTickMark val="none"/>
        <c:tickLblPos val="nextTo"/>
        <c:crossAx val="-1228625632"/>
        <c:crosses val="autoZero"/>
        <c:crossBetween val="between"/>
        <c:minorUnit val="1"/>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225898771261884E-3"/>
          <c:y val="4.5351457727977669E-2"/>
          <c:w val="0.99767739281271073"/>
          <c:h val="0.95464854227202234"/>
        </c:manualLayout>
      </c:layout>
      <c:scatterChart>
        <c:scatterStyle val="lineMarker"/>
        <c:varyColors val="0"/>
        <c:ser>
          <c:idx val="2"/>
          <c:order val="2"/>
          <c:tx>
            <c:strRef>
              <c:f>'H-Configuracion'!$A$34</c:f>
              <c:strCache>
                <c:ptCount val="1"/>
                <c:pt idx="0">
                  <c:v>Atlético de Madrid</c:v>
                </c:pt>
              </c:strCache>
            </c:strRef>
          </c:tx>
          <c:spPr>
            <a:ln w="25400" cap="rnd">
              <a:solidFill>
                <a:srgbClr val="00B050"/>
              </a:solidFill>
              <a:round/>
            </a:ln>
            <a:effectLst>
              <a:outerShdw blurRad="40000" dist="23000" dir="5400000" rotWithShape="0">
                <a:srgbClr val="000000">
                  <a:alpha val="35000"/>
                </a:srgbClr>
              </a:outerShdw>
            </a:effectLst>
          </c:spPr>
          <c:marker>
            <c:symbol val="circle"/>
            <c:size val="6"/>
            <c:spPr>
              <a:solidFill>
                <a:srgbClr val="00B050"/>
              </a:solidFill>
              <a:ln w="9525" cap="rnd">
                <a:solidFill>
                  <a:schemeClr val="accent3"/>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yVal>
            <c:numRef>
              <c:f>'H-Configuracion'!$D$34:$CJ$34</c:f>
              <c:numCache>
                <c:formatCode>General</c:formatCode>
                <c:ptCount val="85"/>
                <c:pt idx="0">
                  <c:v>6</c:v>
                </c:pt>
                <c:pt idx="1">
                  <c:v>10</c:v>
                </c:pt>
                <c:pt idx="2">
                  <c:v>#N/A</c:v>
                </c:pt>
                <c:pt idx="3">
                  <c:v>#N/A</c:v>
                </c:pt>
                <c:pt idx="4">
                  <c:v>#N/A</c:v>
                </c:pt>
                <c:pt idx="5">
                  <c:v>#N/A</c:v>
                </c:pt>
                <c:pt idx="6">
                  <c:v>7</c:v>
                </c:pt>
                <c:pt idx="7">
                  <c:v>11</c:v>
                </c:pt>
                <c:pt idx="8">
                  <c:v>1</c:v>
                </c:pt>
                <c:pt idx="9">
                  <c:v>1</c:v>
                </c:pt>
                <c:pt idx="10">
                  <c:v>3</c:v>
                </c:pt>
                <c:pt idx="11">
                  <c:v>8</c:v>
                </c:pt>
                <c:pt idx="12">
                  <c:v>2</c:v>
                </c:pt>
                <c:pt idx="13">
                  <c:v>3</c:v>
                </c:pt>
                <c:pt idx="14">
                  <c:v>7</c:v>
                </c:pt>
                <c:pt idx="15">
                  <c:v>3</c:v>
                </c:pt>
                <c:pt idx="16">
                  <c:v>3</c:v>
                </c:pt>
                <c:pt idx="17">
                  <c:v>4</c:v>
                </c:pt>
                <c:pt idx="18">
                  <c:v>1</c:v>
                </c:pt>
                <c:pt idx="19">
                  <c:v>1</c:v>
                </c:pt>
                <c:pt idx="20">
                  <c:v>4</c:v>
                </c:pt>
                <c:pt idx="21">
                  <c:v>8</c:v>
                </c:pt>
                <c:pt idx="22">
                  <c:v>9</c:v>
                </c:pt>
                <c:pt idx="23">
                  <c:v>8</c:v>
                </c:pt>
                <c:pt idx="24">
                  <c:v>5</c:v>
                </c:pt>
                <c:pt idx="25">
                  <c:v>5</c:v>
                </c:pt>
                <c:pt idx="26">
                  <c:v>2</c:v>
                </c:pt>
                <c:pt idx="27">
                  <c:v>5</c:v>
                </c:pt>
                <c:pt idx="28">
                  <c:v>5</c:v>
                </c:pt>
                <c:pt idx="29">
                  <c:v>2</c:v>
                </c:pt>
                <c:pt idx="30">
                  <c:v>3</c:v>
                </c:pt>
                <c:pt idx="31">
                  <c:v>2</c:v>
                </c:pt>
                <c:pt idx="32">
                  <c:v>7</c:v>
                </c:pt>
                <c:pt idx="33">
                  <c:v>2</c:v>
                </c:pt>
                <c:pt idx="34">
                  <c:v>1</c:v>
                </c:pt>
                <c:pt idx="35">
                  <c:v>4</c:v>
                </c:pt>
                <c:pt idx="36">
                  <c:v>6</c:v>
                </c:pt>
                <c:pt idx="37">
                  <c:v>6</c:v>
                </c:pt>
                <c:pt idx="38">
                  <c:v>1</c:v>
                </c:pt>
                <c:pt idx="39">
                  <c:v>3</c:v>
                </c:pt>
                <c:pt idx="40">
                  <c:v>4</c:v>
                </c:pt>
                <c:pt idx="41">
                  <c:v>1</c:v>
                </c:pt>
                <c:pt idx="42">
                  <c:v>2</c:v>
                </c:pt>
                <c:pt idx="43">
                  <c:v>6</c:v>
                </c:pt>
                <c:pt idx="44">
                  <c:v>3</c:v>
                </c:pt>
                <c:pt idx="45">
                  <c:v>1</c:v>
                </c:pt>
                <c:pt idx="46">
                  <c:v>6</c:v>
                </c:pt>
                <c:pt idx="47">
                  <c:v>3</c:v>
                </c:pt>
                <c:pt idx="48">
                  <c:v>13</c:v>
                </c:pt>
                <c:pt idx="49">
                  <c:v>3</c:v>
                </c:pt>
                <c:pt idx="50">
                  <c:v>8</c:v>
                </c:pt>
                <c:pt idx="51">
                  <c:v>3</c:v>
                </c:pt>
                <c:pt idx="52">
                  <c:v>4</c:v>
                </c:pt>
                <c:pt idx="53">
                  <c:v>2</c:v>
                </c:pt>
                <c:pt idx="54">
                  <c:v>5</c:v>
                </c:pt>
                <c:pt idx="55">
                  <c:v>7</c:v>
                </c:pt>
                <c:pt idx="56">
                  <c:v>3</c:v>
                </c:pt>
                <c:pt idx="57">
                  <c:v>4</c:v>
                </c:pt>
                <c:pt idx="58">
                  <c:v>4</c:v>
                </c:pt>
                <c:pt idx="59">
                  <c:v>2</c:v>
                </c:pt>
                <c:pt idx="60">
                  <c:v>3</c:v>
                </c:pt>
                <c:pt idx="61">
                  <c:v>6</c:v>
                </c:pt>
                <c:pt idx="62">
                  <c:v>12</c:v>
                </c:pt>
                <c:pt idx="63">
                  <c:v>14</c:v>
                </c:pt>
                <c:pt idx="64">
                  <c:v>1</c:v>
                </c:pt>
                <c:pt idx="65">
                  <c:v>5</c:v>
                </c:pt>
                <c:pt idx="66">
                  <c:v>7</c:v>
                </c:pt>
                <c:pt idx="67">
                  <c:v>13</c:v>
                </c:pt>
                <c:pt idx="68">
                  <c:v>19</c:v>
                </c:pt>
                <c:pt idx="69">
                  <c:v>#N/A</c:v>
                </c:pt>
                <c:pt idx="70">
                  <c:v>#N/A</c:v>
                </c:pt>
                <c:pt idx="71">
                  <c:v>12</c:v>
                </c:pt>
                <c:pt idx="72">
                  <c:v>7</c:v>
                </c:pt>
                <c:pt idx="73">
                  <c:v>11</c:v>
                </c:pt>
                <c:pt idx="74">
                  <c:v>10</c:v>
                </c:pt>
                <c:pt idx="75">
                  <c:v>7</c:v>
                </c:pt>
                <c:pt idx="76">
                  <c:v>4</c:v>
                </c:pt>
                <c:pt idx="77">
                  <c:v>4</c:v>
                </c:pt>
                <c:pt idx="78">
                  <c:v>9</c:v>
                </c:pt>
                <c:pt idx="79">
                  <c:v>7</c:v>
                </c:pt>
                <c:pt idx="80">
                  <c:v>5</c:v>
                </c:pt>
                <c:pt idx="81">
                  <c:v>3</c:v>
                </c:pt>
                <c:pt idx="82">
                  <c:v>1</c:v>
                </c:pt>
                <c:pt idx="83">
                  <c:v>3</c:v>
                </c:pt>
                <c:pt idx="84">
                  <c:v>2</c:v>
                </c:pt>
              </c:numCache>
            </c:numRef>
          </c:yVal>
          <c:smooth val="0"/>
        </c:ser>
        <c:ser>
          <c:idx val="0"/>
          <c:order val="0"/>
          <c:tx>
            <c:strRef>
              <c:f>'H-Configuracion'!$A$32</c:f>
              <c:strCache>
                <c:ptCount val="1"/>
                <c:pt idx="0">
                  <c:v>Real Madrid C.F.</c:v>
                </c:pt>
              </c:strCache>
            </c:strRef>
          </c:tx>
          <c:spPr>
            <a:ln w="25400" cap="rnd">
              <a:solidFill>
                <a:srgbClr val="00B0F0"/>
              </a:solidFill>
              <a:round/>
            </a:ln>
            <a:effectLst>
              <a:outerShdw blurRad="40000" dist="23000" dir="5400000" rotWithShape="0">
                <a:srgbClr val="000000">
                  <a:alpha val="35000"/>
                </a:srgbClr>
              </a:outerShdw>
            </a:effectLst>
          </c:spPr>
          <c:marker>
            <c:symbol val="circle"/>
            <c:size val="6"/>
            <c:spPr>
              <a:solidFill>
                <a:srgbClr val="00B0F0"/>
              </a:solidFill>
              <a:ln w="9525" cap="rnd">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yVal>
            <c:numRef>
              <c:f>'H-Configuracion'!$D$32:$CJ$32</c:f>
              <c:numCache>
                <c:formatCode>General</c:formatCode>
                <c:ptCount val="85"/>
                <c:pt idx="0">
                  <c:v>2</c:v>
                </c:pt>
                <c:pt idx="1">
                  <c:v>5</c:v>
                </c:pt>
                <c:pt idx="2">
                  <c:v>6</c:v>
                </c:pt>
                <c:pt idx="3">
                  <c:v>1</c:v>
                </c:pt>
                <c:pt idx="4">
                  <c:v>1</c:v>
                </c:pt>
                <c:pt idx="5">
                  <c:v>2</c:v>
                </c:pt>
                <c:pt idx="6">
                  <c:v>2</c:v>
                </c:pt>
                <c:pt idx="7">
                  <c:v>2</c:v>
                </c:pt>
                <c:pt idx="8">
                  <c:v>4</c:v>
                </c:pt>
                <c:pt idx="9">
                  <c:v>6</c:v>
                </c:pt>
                <c:pt idx="10">
                  <c:v>2</c:v>
                </c:pt>
                <c:pt idx="11">
                  <c:v>10</c:v>
                </c:pt>
                <c:pt idx="12">
                  <c:v>7</c:v>
                </c:pt>
                <c:pt idx="13">
                  <c:v>2</c:v>
                </c:pt>
                <c:pt idx="14">
                  <c:v>4</c:v>
                </c:pt>
                <c:pt idx="15">
                  <c:v>7</c:v>
                </c:pt>
                <c:pt idx="16">
                  <c:v>11</c:v>
                </c:pt>
                <c:pt idx="17">
                  <c:v>3</c:v>
                </c:pt>
                <c:pt idx="18">
                  <c:v>4</c:v>
                </c:pt>
                <c:pt idx="19">
                  <c:v>9</c:v>
                </c:pt>
                <c:pt idx="20">
                  <c:v>3</c:v>
                </c:pt>
                <c:pt idx="21">
                  <c:v>3</c:v>
                </c:pt>
                <c:pt idx="22">
                  <c:v>1</c:v>
                </c:pt>
                <c:pt idx="23">
                  <c:v>1</c:v>
                </c:pt>
                <c:pt idx="24">
                  <c:v>3</c:v>
                </c:pt>
                <c:pt idx="25">
                  <c:v>1</c:v>
                </c:pt>
                <c:pt idx="26">
                  <c:v>1</c:v>
                </c:pt>
                <c:pt idx="27">
                  <c:v>2</c:v>
                </c:pt>
                <c:pt idx="28">
                  <c:v>2</c:v>
                </c:pt>
                <c:pt idx="29">
                  <c:v>1</c:v>
                </c:pt>
                <c:pt idx="30">
                  <c:v>1</c:v>
                </c:pt>
                <c:pt idx="31">
                  <c:v>1</c:v>
                </c:pt>
                <c:pt idx="32">
                  <c:v>1</c:v>
                </c:pt>
                <c:pt idx="33">
                  <c:v>1</c:v>
                </c:pt>
                <c:pt idx="34">
                  <c:v>2</c:v>
                </c:pt>
                <c:pt idx="35">
                  <c:v>1</c:v>
                </c:pt>
                <c:pt idx="36">
                  <c:v>1</c:v>
                </c:pt>
                <c:pt idx="37">
                  <c:v>1</c:v>
                </c:pt>
                <c:pt idx="38">
                  <c:v>6</c:v>
                </c:pt>
                <c:pt idx="39">
                  <c:v>4</c:v>
                </c:pt>
                <c:pt idx="40">
                  <c:v>1</c:v>
                </c:pt>
                <c:pt idx="41">
                  <c:v>4</c:v>
                </c:pt>
                <c:pt idx="42">
                  <c:v>8</c:v>
                </c:pt>
                <c:pt idx="43">
                  <c:v>1</c:v>
                </c:pt>
                <c:pt idx="44">
                  <c:v>1</c:v>
                </c:pt>
                <c:pt idx="45">
                  <c:v>9</c:v>
                </c:pt>
                <c:pt idx="46">
                  <c:v>1</c:v>
                </c:pt>
                <c:pt idx="47">
                  <c:v>1</c:v>
                </c:pt>
                <c:pt idx="48">
                  <c:v>1</c:v>
                </c:pt>
                <c:pt idx="49">
                  <c:v>2</c:v>
                </c:pt>
                <c:pt idx="50">
                  <c:v>3</c:v>
                </c:pt>
                <c:pt idx="51">
                  <c:v>2</c:v>
                </c:pt>
                <c:pt idx="52">
                  <c:v>2</c:v>
                </c:pt>
                <c:pt idx="53">
                  <c:v>5</c:v>
                </c:pt>
                <c:pt idx="54">
                  <c:v>1</c:v>
                </c:pt>
                <c:pt idx="55">
                  <c:v>1</c:v>
                </c:pt>
                <c:pt idx="56">
                  <c:v>1</c:v>
                </c:pt>
                <c:pt idx="57">
                  <c:v>1</c:v>
                </c:pt>
                <c:pt idx="58">
                  <c:v>1</c:v>
                </c:pt>
                <c:pt idx="59">
                  <c:v>3</c:v>
                </c:pt>
                <c:pt idx="60">
                  <c:v>2</c:v>
                </c:pt>
                <c:pt idx="61">
                  <c:v>2</c:v>
                </c:pt>
                <c:pt idx="62">
                  <c:v>4</c:v>
                </c:pt>
                <c:pt idx="63">
                  <c:v>1</c:v>
                </c:pt>
                <c:pt idx="64">
                  <c:v>6</c:v>
                </c:pt>
                <c:pt idx="65">
                  <c:v>1</c:v>
                </c:pt>
                <c:pt idx="66">
                  <c:v>4</c:v>
                </c:pt>
                <c:pt idx="67">
                  <c:v>2</c:v>
                </c:pt>
                <c:pt idx="68">
                  <c:v>5</c:v>
                </c:pt>
                <c:pt idx="69">
                  <c:v>1</c:v>
                </c:pt>
                <c:pt idx="70">
                  <c:v>3</c:v>
                </c:pt>
                <c:pt idx="71">
                  <c:v>1</c:v>
                </c:pt>
                <c:pt idx="72">
                  <c:v>4</c:v>
                </c:pt>
                <c:pt idx="73">
                  <c:v>2</c:v>
                </c:pt>
                <c:pt idx="74">
                  <c:v>2</c:v>
                </c:pt>
                <c:pt idx="75">
                  <c:v>1</c:v>
                </c:pt>
                <c:pt idx="76">
                  <c:v>1</c:v>
                </c:pt>
                <c:pt idx="77">
                  <c:v>2</c:v>
                </c:pt>
                <c:pt idx="78">
                  <c:v>2</c:v>
                </c:pt>
                <c:pt idx="79">
                  <c:v>2</c:v>
                </c:pt>
                <c:pt idx="80">
                  <c:v>1</c:v>
                </c:pt>
                <c:pt idx="81">
                  <c:v>2</c:v>
                </c:pt>
                <c:pt idx="82">
                  <c:v>3</c:v>
                </c:pt>
                <c:pt idx="83">
                  <c:v>2</c:v>
                </c:pt>
                <c:pt idx="84">
                  <c:v>3</c:v>
                </c:pt>
              </c:numCache>
            </c:numRef>
          </c:yVal>
          <c:smooth val="0"/>
        </c:ser>
        <c:ser>
          <c:idx val="1"/>
          <c:order val="1"/>
          <c:tx>
            <c:strRef>
              <c:f>'H-Configuracion'!$A$33</c:f>
              <c:strCache>
                <c:ptCount val="1"/>
                <c:pt idx="0">
                  <c:v>F.C. Barcelona</c:v>
                </c:pt>
              </c:strCache>
            </c:strRef>
          </c:tx>
          <c:spPr>
            <a:ln w="25400" cap="rnd">
              <a:solidFill>
                <a:schemeClr val="accent2"/>
              </a:solidFill>
              <a:round/>
            </a:ln>
            <a:effectLst>
              <a:outerShdw blurRad="40000" dist="23000" dir="5400000" rotWithShape="0">
                <a:srgbClr val="000000">
                  <a:alpha val="35000"/>
                </a:srgbClr>
              </a:outerShdw>
            </a:effectLst>
          </c:spPr>
          <c:marker>
            <c:symbol val="circle"/>
            <c:size val="6"/>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rnd">
                <a:solidFill>
                  <a:schemeClr val="accent2"/>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yVal>
            <c:numRef>
              <c:f>'H-Configuracion'!$D$33:$CJ$33</c:f>
              <c:numCache>
                <c:formatCode>General</c:formatCode>
                <c:ptCount val="85"/>
                <c:pt idx="0">
                  <c:v>1</c:v>
                </c:pt>
                <c:pt idx="1">
                  <c:v>2</c:v>
                </c:pt>
                <c:pt idx="2">
                  <c:v>4</c:v>
                </c:pt>
                <c:pt idx="3">
                  <c:v>3</c:v>
                </c:pt>
                <c:pt idx="4">
                  <c:v>4</c:v>
                </c:pt>
                <c:pt idx="5">
                  <c:v>9</c:v>
                </c:pt>
                <c:pt idx="6">
                  <c:v>6</c:v>
                </c:pt>
                <c:pt idx="7">
                  <c:v>5</c:v>
                </c:pt>
                <c:pt idx="8">
                  <c:v>9</c:v>
                </c:pt>
                <c:pt idx="9">
                  <c:v>4</c:v>
                </c:pt>
                <c:pt idx="10">
                  <c:v>12</c:v>
                </c:pt>
                <c:pt idx="11">
                  <c:v>3</c:v>
                </c:pt>
                <c:pt idx="12">
                  <c:v>6</c:v>
                </c:pt>
                <c:pt idx="13">
                  <c:v>1</c:v>
                </c:pt>
                <c:pt idx="14">
                  <c:v>2</c:v>
                </c:pt>
                <c:pt idx="15">
                  <c:v>4</c:v>
                </c:pt>
                <c:pt idx="16">
                  <c:v>1</c:v>
                </c:pt>
                <c:pt idx="17">
                  <c:v>1</c:v>
                </c:pt>
                <c:pt idx="18">
                  <c:v>5</c:v>
                </c:pt>
                <c:pt idx="19">
                  <c:v>4</c:v>
                </c:pt>
                <c:pt idx="20">
                  <c:v>1</c:v>
                </c:pt>
                <c:pt idx="21">
                  <c:v>1</c:v>
                </c:pt>
                <c:pt idx="22">
                  <c:v>2</c:v>
                </c:pt>
                <c:pt idx="23">
                  <c:v>2</c:v>
                </c:pt>
                <c:pt idx="24">
                  <c:v>2</c:v>
                </c:pt>
                <c:pt idx="25">
                  <c:v>3</c:v>
                </c:pt>
                <c:pt idx="26">
                  <c:v>3</c:v>
                </c:pt>
                <c:pt idx="27">
                  <c:v>1</c:v>
                </c:pt>
                <c:pt idx="28">
                  <c:v>1</c:v>
                </c:pt>
                <c:pt idx="29">
                  <c:v>4</c:v>
                </c:pt>
                <c:pt idx="30">
                  <c:v>2</c:v>
                </c:pt>
                <c:pt idx="31">
                  <c:v>6</c:v>
                </c:pt>
                <c:pt idx="32">
                  <c:v>2</c:v>
                </c:pt>
                <c:pt idx="33">
                  <c:v>6</c:v>
                </c:pt>
                <c:pt idx="34">
                  <c:v>3</c:v>
                </c:pt>
                <c:pt idx="35">
                  <c:v>2</c:v>
                </c:pt>
                <c:pt idx="36">
                  <c:v>2</c:v>
                </c:pt>
                <c:pt idx="37">
                  <c:v>3</c:v>
                </c:pt>
                <c:pt idx="38">
                  <c:v>4</c:v>
                </c:pt>
                <c:pt idx="39">
                  <c:v>2</c:v>
                </c:pt>
                <c:pt idx="40">
                  <c:v>3</c:v>
                </c:pt>
                <c:pt idx="41">
                  <c:v>2</c:v>
                </c:pt>
                <c:pt idx="42">
                  <c:v>1</c:v>
                </c:pt>
                <c:pt idx="43">
                  <c:v>3</c:v>
                </c:pt>
                <c:pt idx="44">
                  <c:v>2</c:v>
                </c:pt>
                <c:pt idx="45">
                  <c:v>2</c:v>
                </c:pt>
                <c:pt idx="46">
                  <c:v>2</c:v>
                </c:pt>
                <c:pt idx="47">
                  <c:v>5</c:v>
                </c:pt>
                <c:pt idx="48">
                  <c:v>4</c:v>
                </c:pt>
                <c:pt idx="49">
                  <c:v>5</c:v>
                </c:pt>
                <c:pt idx="50">
                  <c:v>2</c:v>
                </c:pt>
                <c:pt idx="51">
                  <c:v>4</c:v>
                </c:pt>
                <c:pt idx="52">
                  <c:v>3</c:v>
                </c:pt>
                <c:pt idx="53">
                  <c:v>1</c:v>
                </c:pt>
                <c:pt idx="54">
                  <c:v>2</c:v>
                </c:pt>
                <c:pt idx="55">
                  <c:v>2</c:v>
                </c:pt>
                <c:pt idx="56">
                  <c:v>6</c:v>
                </c:pt>
                <c:pt idx="57">
                  <c:v>2</c:v>
                </c:pt>
                <c:pt idx="58">
                  <c:v>3</c:v>
                </c:pt>
                <c:pt idx="59">
                  <c:v>1</c:v>
                </c:pt>
                <c:pt idx="60">
                  <c:v>1</c:v>
                </c:pt>
                <c:pt idx="61">
                  <c:v>1</c:v>
                </c:pt>
                <c:pt idx="62">
                  <c:v>1</c:v>
                </c:pt>
                <c:pt idx="63">
                  <c:v>4</c:v>
                </c:pt>
                <c:pt idx="64">
                  <c:v>3</c:v>
                </c:pt>
                <c:pt idx="65">
                  <c:v>2</c:v>
                </c:pt>
                <c:pt idx="66">
                  <c:v>1</c:v>
                </c:pt>
                <c:pt idx="67">
                  <c:v>1</c:v>
                </c:pt>
                <c:pt idx="68">
                  <c:v>2</c:v>
                </c:pt>
                <c:pt idx="69">
                  <c:v>4</c:v>
                </c:pt>
                <c:pt idx="70">
                  <c:v>4</c:v>
                </c:pt>
                <c:pt idx="71">
                  <c:v>6</c:v>
                </c:pt>
                <c:pt idx="72">
                  <c:v>2</c:v>
                </c:pt>
                <c:pt idx="73">
                  <c:v>1</c:v>
                </c:pt>
                <c:pt idx="74">
                  <c:v>1</c:v>
                </c:pt>
                <c:pt idx="75">
                  <c:v>2</c:v>
                </c:pt>
                <c:pt idx="76">
                  <c:v>3</c:v>
                </c:pt>
                <c:pt idx="77">
                  <c:v>1</c:v>
                </c:pt>
                <c:pt idx="78">
                  <c:v>1</c:v>
                </c:pt>
                <c:pt idx="79">
                  <c:v>1</c:v>
                </c:pt>
                <c:pt idx="80">
                  <c:v>2</c:v>
                </c:pt>
                <c:pt idx="81">
                  <c:v>1</c:v>
                </c:pt>
                <c:pt idx="82">
                  <c:v>2</c:v>
                </c:pt>
                <c:pt idx="83">
                  <c:v>1</c:v>
                </c:pt>
                <c:pt idx="84">
                  <c:v>1</c:v>
                </c:pt>
              </c:numCache>
            </c:numRef>
          </c:yVal>
          <c:smooth val="0"/>
        </c:ser>
        <c:ser>
          <c:idx val="3"/>
          <c:order val="3"/>
          <c:tx>
            <c:strRef>
              <c:f>'H-Configuracion'!$A$35</c:f>
              <c:strCache>
                <c:ptCount val="1"/>
                <c:pt idx="0">
                  <c:v>Valencia C.F.</c:v>
                </c:pt>
              </c:strCache>
            </c:strRef>
          </c:tx>
          <c:spPr>
            <a:ln w="25400" cap="rnd">
              <a:solidFill>
                <a:schemeClr val="accent6"/>
              </a:solidFill>
              <a:round/>
            </a:ln>
            <a:effectLst>
              <a:outerShdw blurRad="40000" dist="23000" dir="5400000" rotWithShape="0">
                <a:srgbClr val="000000">
                  <a:alpha val="35000"/>
                </a:srgbClr>
              </a:outerShdw>
            </a:effectLst>
          </c:spPr>
          <c:marker>
            <c:symbol val="circle"/>
            <c:size val="6"/>
            <c:spPr>
              <a:solidFill>
                <a:schemeClr val="accent6"/>
              </a:solidFill>
              <a:ln w="9525" cap="rnd">
                <a:solidFill>
                  <a:schemeClr val="accent6"/>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yVal>
            <c:numRef>
              <c:f>'H-Configuracion'!$D$35:$CJ$35</c:f>
              <c:numCache>
                <c:formatCode>General</c:formatCode>
                <c:ptCount val="85"/>
                <c:pt idx="0">
                  <c:v>#N/A</c:v>
                </c:pt>
                <c:pt idx="1">
                  <c:v>#N/A</c:v>
                </c:pt>
                <c:pt idx="2">
                  <c:v>#N/A</c:v>
                </c:pt>
                <c:pt idx="3">
                  <c:v>7</c:v>
                </c:pt>
                <c:pt idx="4">
                  <c:v>9</c:v>
                </c:pt>
                <c:pt idx="5">
                  <c:v>7</c:v>
                </c:pt>
                <c:pt idx="6">
                  <c:v>9</c:v>
                </c:pt>
                <c:pt idx="7">
                  <c:v>8</c:v>
                </c:pt>
                <c:pt idx="8">
                  <c:v>8</c:v>
                </c:pt>
                <c:pt idx="9">
                  <c:v>3</c:v>
                </c:pt>
                <c:pt idx="10">
                  <c:v>1</c:v>
                </c:pt>
                <c:pt idx="11">
                  <c:v>7</c:v>
                </c:pt>
                <c:pt idx="12">
                  <c:v>1</c:v>
                </c:pt>
                <c:pt idx="13">
                  <c:v>5</c:v>
                </c:pt>
                <c:pt idx="14">
                  <c:v>6</c:v>
                </c:pt>
                <c:pt idx="15">
                  <c:v>1</c:v>
                </c:pt>
                <c:pt idx="16">
                  <c:v>2</c:v>
                </c:pt>
                <c:pt idx="17">
                  <c:v>2</c:v>
                </c:pt>
                <c:pt idx="18">
                  <c:v>3</c:v>
                </c:pt>
                <c:pt idx="19">
                  <c:v>3</c:v>
                </c:pt>
                <c:pt idx="20">
                  <c:v>5</c:v>
                </c:pt>
                <c:pt idx="21">
                  <c:v>2</c:v>
                </c:pt>
                <c:pt idx="22">
                  <c:v>3</c:v>
                </c:pt>
                <c:pt idx="23">
                  <c:v>5</c:v>
                </c:pt>
                <c:pt idx="24">
                  <c:v>6</c:v>
                </c:pt>
                <c:pt idx="25">
                  <c:v>11</c:v>
                </c:pt>
                <c:pt idx="26">
                  <c:v>4</c:v>
                </c:pt>
                <c:pt idx="27">
                  <c:v>4</c:v>
                </c:pt>
                <c:pt idx="28">
                  <c:v>9</c:v>
                </c:pt>
                <c:pt idx="29">
                  <c:v>5</c:v>
                </c:pt>
                <c:pt idx="30">
                  <c:v>7</c:v>
                </c:pt>
                <c:pt idx="31">
                  <c:v>7</c:v>
                </c:pt>
                <c:pt idx="32">
                  <c:v>6</c:v>
                </c:pt>
                <c:pt idx="33">
                  <c:v>4</c:v>
                </c:pt>
                <c:pt idx="34">
                  <c:v>9</c:v>
                </c:pt>
                <c:pt idx="35">
                  <c:v>6</c:v>
                </c:pt>
                <c:pt idx="36">
                  <c:v>4</c:v>
                </c:pt>
                <c:pt idx="37">
                  <c:v>5</c:v>
                </c:pt>
                <c:pt idx="38">
                  <c:v>5</c:v>
                </c:pt>
                <c:pt idx="39">
                  <c:v>1</c:v>
                </c:pt>
                <c:pt idx="40">
                  <c:v>2</c:v>
                </c:pt>
                <c:pt idx="41">
                  <c:v>6</c:v>
                </c:pt>
                <c:pt idx="42">
                  <c:v>10</c:v>
                </c:pt>
                <c:pt idx="43">
                  <c:v>12</c:v>
                </c:pt>
                <c:pt idx="44">
                  <c:v>10</c:v>
                </c:pt>
                <c:pt idx="45">
                  <c:v>7</c:v>
                </c:pt>
                <c:pt idx="46">
                  <c:v>4</c:v>
                </c:pt>
                <c:pt idx="47">
                  <c:v>7</c:v>
                </c:pt>
                <c:pt idx="48">
                  <c:v>6</c:v>
                </c:pt>
                <c:pt idx="49">
                  <c:v>4</c:v>
                </c:pt>
                <c:pt idx="50">
                  <c:v>5</c:v>
                </c:pt>
                <c:pt idx="51">
                  <c:v>15</c:v>
                </c:pt>
                <c:pt idx="52">
                  <c:v>12</c:v>
                </c:pt>
                <c:pt idx="53">
                  <c:v>9</c:v>
                </c:pt>
                <c:pt idx="54">
                  <c:v>16</c:v>
                </c:pt>
                <c:pt idx="55">
                  <c:v>#N/A</c:v>
                </c:pt>
                <c:pt idx="56">
                  <c:v>14</c:v>
                </c:pt>
                <c:pt idx="57">
                  <c:v>3</c:v>
                </c:pt>
                <c:pt idx="58">
                  <c:v>2</c:v>
                </c:pt>
                <c:pt idx="59">
                  <c:v>7</c:v>
                </c:pt>
                <c:pt idx="60">
                  <c:v>4</c:v>
                </c:pt>
                <c:pt idx="61">
                  <c:v>4</c:v>
                </c:pt>
                <c:pt idx="62">
                  <c:v>7</c:v>
                </c:pt>
                <c:pt idx="63">
                  <c:v>10</c:v>
                </c:pt>
                <c:pt idx="64">
                  <c:v>2</c:v>
                </c:pt>
                <c:pt idx="65">
                  <c:v>10</c:v>
                </c:pt>
                <c:pt idx="66">
                  <c:v>9</c:v>
                </c:pt>
                <c:pt idx="67">
                  <c:v>4</c:v>
                </c:pt>
                <c:pt idx="68">
                  <c:v>3</c:v>
                </c:pt>
                <c:pt idx="69">
                  <c:v>5</c:v>
                </c:pt>
                <c:pt idx="70">
                  <c:v>1</c:v>
                </c:pt>
                <c:pt idx="71">
                  <c:v>5</c:v>
                </c:pt>
                <c:pt idx="72">
                  <c:v>1</c:v>
                </c:pt>
                <c:pt idx="73">
                  <c:v>7</c:v>
                </c:pt>
                <c:pt idx="74">
                  <c:v>3</c:v>
                </c:pt>
                <c:pt idx="75">
                  <c:v>4</c:v>
                </c:pt>
                <c:pt idx="76">
                  <c:v>10</c:v>
                </c:pt>
                <c:pt idx="77">
                  <c:v>6</c:v>
                </c:pt>
                <c:pt idx="78">
                  <c:v>3</c:v>
                </c:pt>
                <c:pt idx="79">
                  <c:v>3</c:v>
                </c:pt>
                <c:pt idx="80">
                  <c:v>3</c:v>
                </c:pt>
                <c:pt idx="81">
                  <c:v>5</c:v>
                </c:pt>
                <c:pt idx="82">
                  <c:v>8</c:v>
                </c:pt>
                <c:pt idx="83">
                  <c:v>4</c:v>
                </c:pt>
                <c:pt idx="84">
                  <c:v>9</c:v>
                </c:pt>
              </c:numCache>
            </c:numRef>
          </c:yVal>
          <c:smooth val="0"/>
        </c:ser>
        <c:dLbls>
          <c:showLegendKey val="0"/>
          <c:showVal val="0"/>
          <c:showCatName val="0"/>
          <c:showSerName val="0"/>
          <c:showPercent val="0"/>
          <c:showBubbleSize val="0"/>
        </c:dLbls>
        <c:axId val="-1228626176"/>
        <c:axId val="-1228624544"/>
      </c:scatterChart>
      <c:valAx>
        <c:axId val="-1228626176"/>
        <c:scaling>
          <c:orientation val="minMax"/>
        </c:scaling>
        <c:delete val="1"/>
        <c:axPos val="t"/>
        <c:majorGridlines>
          <c:spPr>
            <a:ln w="9525" cap="flat" cmpd="sng" algn="ctr">
              <a:noFill/>
              <a:round/>
            </a:ln>
            <a:effectLst/>
          </c:spPr>
        </c:majorGridlines>
        <c:numFmt formatCode="General" sourceLinked="1"/>
        <c:majorTickMark val="none"/>
        <c:minorTickMark val="none"/>
        <c:tickLblPos val="nextTo"/>
        <c:crossAx val="-1228624544"/>
        <c:crosses val="autoZero"/>
        <c:crossBetween val="midCat"/>
      </c:valAx>
      <c:valAx>
        <c:axId val="-1228624544"/>
        <c:scaling>
          <c:orientation val="maxMin"/>
          <c:max val="22"/>
          <c:min val="0"/>
        </c:scaling>
        <c:delete val="1"/>
        <c:axPos val="l"/>
        <c:majorGridlines>
          <c:spPr>
            <a:ln w="9525" cap="flat" cmpd="sng" algn="ctr">
              <a:noFill/>
              <a:round/>
            </a:ln>
            <a:effectLst/>
          </c:spPr>
        </c:majorGridlines>
        <c:numFmt formatCode="General" sourceLinked="1"/>
        <c:majorTickMark val="none"/>
        <c:minorTickMark val="none"/>
        <c:tickLblPos val="nextTo"/>
        <c:crossAx val="-1228626176"/>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rgbClr val="0070C0"/>
                </a:solidFill>
                <a:latin typeface="+mn-lt"/>
                <a:ea typeface="+mn-ea"/>
                <a:cs typeface="+mn-cs"/>
              </a:defRPr>
            </a:pPr>
            <a:r>
              <a:rPr lang="es-ES">
                <a:solidFill>
                  <a:srgbClr val="0070C0"/>
                </a:solidFill>
              </a:rPr>
              <a:t>Puntos</a:t>
            </a:r>
          </a:p>
        </c:rich>
      </c:tx>
      <c:layout>
        <c:manualLayout>
          <c:xMode val="edge"/>
          <c:yMode val="edge"/>
          <c:x val="0.87837603093921146"/>
          <c:y val="0.90745063988780894"/>
        </c:manualLayout>
      </c:layout>
      <c:overlay val="1"/>
      <c:spPr>
        <a:noFill/>
        <a:ln>
          <a:noFill/>
        </a:ln>
        <a:effectLst/>
      </c:spPr>
      <c:txPr>
        <a:bodyPr rot="0" spcFirstLastPara="1" vertOverflow="ellipsis" vert="horz" wrap="square" anchor="ctr" anchorCtr="1"/>
        <a:lstStyle/>
        <a:p>
          <a:pPr>
            <a:defRPr sz="1400" b="0" i="0" u="none" strike="noStrike" kern="1200" cap="none" spc="20" baseline="0">
              <a:solidFill>
                <a:srgbClr val="0070C0"/>
              </a:solidFill>
              <a:latin typeface="+mn-lt"/>
              <a:ea typeface="+mn-ea"/>
              <a:cs typeface="+mn-cs"/>
            </a:defRPr>
          </a:pPr>
          <a:endParaRPr lang="es-ES"/>
        </a:p>
      </c:txPr>
    </c:title>
    <c:autoTitleDeleted val="0"/>
    <c:plotArea>
      <c:layout>
        <c:manualLayout>
          <c:layoutTarget val="inner"/>
          <c:xMode val="edge"/>
          <c:yMode val="edge"/>
          <c:x val="4.3882477174182463E-2"/>
          <c:y val="4.9211356093706284E-2"/>
          <c:w val="0.93196918302417886"/>
          <c:h val="0.79465241052897428"/>
        </c:manualLayout>
      </c:layout>
      <c:lineChart>
        <c:grouping val="standard"/>
        <c:varyColors val="0"/>
        <c:ser>
          <c:idx val="0"/>
          <c:order val="0"/>
          <c:tx>
            <c:strRef>
              <c:f>'H-Configuracion'!$A$40</c:f>
              <c:strCache>
                <c:ptCount val="1"/>
                <c:pt idx="0">
                  <c:v>Real Madrid C.F.</c:v>
                </c:pt>
              </c:strCache>
            </c:strRef>
          </c:tx>
          <c:spPr>
            <a:ln w="22225" cap="rnd" cmpd="sng" algn="ctr">
              <a:solidFill>
                <a:srgbClr val="00B0F0"/>
              </a:solidFill>
              <a:round/>
            </a:ln>
            <a:effectLst/>
          </c:spPr>
          <c:marker>
            <c:symbol val="square"/>
            <c:size val="5"/>
            <c:spPr>
              <a:solidFill>
                <a:srgbClr val="00B0F0"/>
              </a:solidFill>
              <a:ln w="9525" cap="flat" cmpd="sng" algn="ctr">
                <a:noFill/>
                <a:round/>
              </a:ln>
              <a:effectLst/>
            </c:spPr>
          </c:marker>
          <c:cat>
            <c:numRef>
              <c:f>'H-Configuracion'!$D$1:$CJ$1</c:f>
              <c:numCache>
                <c:formatCode>General</c:formatCode>
                <c:ptCount val="85"/>
                <c:pt idx="0">
                  <c:v>29</c:v>
                </c:pt>
                <c:pt idx="1">
                  <c:v>30</c:v>
                </c:pt>
                <c:pt idx="2">
                  <c:v>31</c:v>
                </c:pt>
                <c:pt idx="3">
                  <c:v>32</c:v>
                </c:pt>
                <c:pt idx="4">
                  <c:v>33</c:v>
                </c:pt>
                <c:pt idx="5">
                  <c:v>34</c:v>
                </c:pt>
                <c:pt idx="6">
                  <c:v>35</c:v>
                </c:pt>
                <c:pt idx="7">
                  <c:v>36</c:v>
                </c:pt>
                <c:pt idx="8">
                  <c:v>40</c:v>
                </c:pt>
                <c:pt idx="9">
                  <c:v>41</c:v>
                </c:pt>
                <c:pt idx="10">
                  <c:v>42</c:v>
                </c:pt>
                <c:pt idx="11">
                  <c:v>43</c:v>
                </c:pt>
                <c:pt idx="12">
                  <c:v>44</c:v>
                </c:pt>
                <c:pt idx="13">
                  <c:v>45</c:v>
                </c:pt>
                <c:pt idx="14">
                  <c:v>46</c:v>
                </c:pt>
                <c:pt idx="15">
                  <c:v>47</c:v>
                </c:pt>
                <c:pt idx="16">
                  <c:v>48</c:v>
                </c:pt>
                <c:pt idx="17">
                  <c:v>49</c:v>
                </c:pt>
                <c:pt idx="18">
                  <c:v>50</c:v>
                </c:pt>
                <c:pt idx="19">
                  <c:v>51</c:v>
                </c:pt>
                <c:pt idx="20">
                  <c:v>52</c:v>
                </c:pt>
                <c:pt idx="21">
                  <c:v>53</c:v>
                </c:pt>
                <c:pt idx="22">
                  <c:v>54</c:v>
                </c:pt>
                <c:pt idx="23">
                  <c:v>55</c:v>
                </c:pt>
                <c:pt idx="24">
                  <c:v>56</c:v>
                </c:pt>
                <c:pt idx="25">
                  <c:v>57</c:v>
                </c:pt>
                <c:pt idx="26">
                  <c:v>58</c:v>
                </c:pt>
                <c:pt idx="27">
                  <c:v>59</c:v>
                </c:pt>
                <c:pt idx="28">
                  <c:v>60</c:v>
                </c:pt>
                <c:pt idx="29">
                  <c:v>61</c:v>
                </c:pt>
                <c:pt idx="30">
                  <c:v>62</c:v>
                </c:pt>
                <c:pt idx="31">
                  <c:v>63</c:v>
                </c:pt>
                <c:pt idx="32">
                  <c:v>64</c:v>
                </c:pt>
                <c:pt idx="33">
                  <c:v>65</c:v>
                </c:pt>
                <c:pt idx="34">
                  <c:v>66</c:v>
                </c:pt>
                <c:pt idx="35">
                  <c:v>67</c:v>
                </c:pt>
                <c:pt idx="36">
                  <c:v>68</c:v>
                </c:pt>
                <c:pt idx="37">
                  <c:v>69</c:v>
                </c:pt>
                <c:pt idx="38">
                  <c:v>70</c:v>
                </c:pt>
                <c:pt idx="39">
                  <c:v>71</c:v>
                </c:pt>
                <c:pt idx="40">
                  <c:v>72</c:v>
                </c:pt>
                <c:pt idx="41">
                  <c:v>73</c:v>
                </c:pt>
                <c:pt idx="42">
                  <c:v>74</c:v>
                </c:pt>
                <c:pt idx="43">
                  <c:v>75</c:v>
                </c:pt>
                <c:pt idx="44">
                  <c:v>76</c:v>
                </c:pt>
                <c:pt idx="45">
                  <c:v>77</c:v>
                </c:pt>
                <c:pt idx="46">
                  <c:v>78</c:v>
                </c:pt>
                <c:pt idx="47">
                  <c:v>79</c:v>
                </c:pt>
                <c:pt idx="48">
                  <c:v>80</c:v>
                </c:pt>
                <c:pt idx="49">
                  <c:v>81</c:v>
                </c:pt>
                <c:pt idx="50">
                  <c:v>82</c:v>
                </c:pt>
                <c:pt idx="51">
                  <c:v>83</c:v>
                </c:pt>
                <c:pt idx="52">
                  <c:v>84</c:v>
                </c:pt>
                <c:pt idx="53">
                  <c:v>85</c:v>
                </c:pt>
                <c:pt idx="54">
                  <c:v>86</c:v>
                </c:pt>
                <c:pt idx="55">
                  <c:v>87</c:v>
                </c:pt>
                <c:pt idx="56">
                  <c:v>88</c:v>
                </c:pt>
                <c:pt idx="57">
                  <c:v>89</c:v>
                </c:pt>
                <c:pt idx="58">
                  <c:v>90</c:v>
                </c:pt>
                <c:pt idx="59">
                  <c:v>91</c:v>
                </c:pt>
                <c:pt idx="60">
                  <c:v>92</c:v>
                </c:pt>
                <c:pt idx="61">
                  <c:v>93</c:v>
                </c:pt>
                <c:pt idx="62">
                  <c:v>94</c:v>
                </c:pt>
                <c:pt idx="63">
                  <c:v>95</c:v>
                </c:pt>
                <c:pt idx="64">
                  <c:v>96</c:v>
                </c:pt>
                <c:pt idx="65">
                  <c:v>97</c:v>
                </c:pt>
                <c:pt idx="66">
                  <c:v>98</c:v>
                </c:pt>
                <c:pt idx="67">
                  <c:v>99</c:v>
                </c:pt>
                <c:pt idx="68">
                  <c:v>0</c:v>
                </c:pt>
                <c:pt idx="69">
                  <c:v>1</c:v>
                </c:pt>
                <c:pt idx="70">
                  <c:v>2</c:v>
                </c:pt>
                <c:pt idx="71">
                  <c:v>3</c:v>
                </c:pt>
                <c:pt idx="72">
                  <c:v>4</c:v>
                </c:pt>
                <c:pt idx="73">
                  <c:v>5</c:v>
                </c:pt>
                <c:pt idx="74">
                  <c:v>6</c:v>
                </c:pt>
                <c:pt idx="75">
                  <c:v>7</c:v>
                </c:pt>
                <c:pt idx="76">
                  <c:v>8</c:v>
                </c:pt>
                <c:pt idx="77">
                  <c:v>9</c:v>
                </c:pt>
                <c:pt idx="78">
                  <c:v>10</c:v>
                </c:pt>
                <c:pt idx="79">
                  <c:v>11</c:v>
                </c:pt>
                <c:pt idx="80">
                  <c:v>12</c:v>
                </c:pt>
                <c:pt idx="81">
                  <c:v>13</c:v>
                </c:pt>
                <c:pt idx="82">
                  <c:v>14</c:v>
                </c:pt>
                <c:pt idx="83">
                  <c:v>15</c:v>
                </c:pt>
                <c:pt idx="84">
                  <c:v>16</c:v>
                </c:pt>
              </c:numCache>
            </c:numRef>
          </c:cat>
          <c:val>
            <c:numRef>
              <c:f>'H-Configuracion'!$D$40:$CJ$40</c:f>
              <c:numCache>
                <c:formatCode>General</c:formatCode>
                <c:ptCount val="85"/>
                <c:pt idx="0">
                  <c:v>23</c:v>
                </c:pt>
                <c:pt idx="1">
                  <c:v>17</c:v>
                </c:pt>
                <c:pt idx="2">
                  <c:v>18</c:v>
                </c:pt>
                <c:pt idx="3">
                  <c:v>28</c:v>
                </c:pt>
                <c:pt idx="4">
                  <c:v>28</c:v>
                </c:pt>
                <c:pt idx="5">
                  <c:v>22</c:v>
                </c:pt>
                <c:pt idx="6">
                  <c:v>33</c:v>
                </c:pt>
                <c:pt idx="7">
                  <c:v>29</c:v>
                </c:pt>
                <c:pt idx="8">
                  <c:v>25</c:v>
                </c:pt>
                <c:pt idx="9">
                  <c:v>24</c:v>
                </c:pt>
                <c:pt idx="10">
                  <c:v>33</c:v>
                </c:pt>
                <c:pt idx="11">
                  <c:v>25</c:v>
                </c:pt>
                <c:pt idx="12">
                  <c:v>28</c:v>
                </c:pt>
                <c:pt idx="13">
                  <c:v>38</c:v>
                </c:pt>
                <c:pt idx="14">
                  <c:v>31</c:v>
                </c:pt>
                <c:pt idx="15">
                  <c:v>27</c:v>
                </c:pt>
                <c:pt idx="16">
                  <c:v>21</c:v>
                </c:pt>
                <c:pt idx="17">
                  <c:v>34</c:v>
                </c:pt>
                <c:pt idx="18">
                  <c:v>31</c:v>
                </c:pt>
                <c:pt idx="19">
                  <c:v>31</c:v>
                </c:pt>
                <c:pt idx="20">
                  <c:v>38</c:v>
                </c:pt>
                <c:pt idx="21">
                  <c:v>39</c:v>
                </c:pt>
                <c:pt idx="22">
                  <c:v>40</c:v>
                </c:pt>
                <c:pt idx="23">
                  <c:v>46</c:v>
                </c:pt>
                <c:pt idx="24">
                  <c:v>38</c:v>
                </c:pt>
                <c:pt idx="25">
                  <c:v>44</c:v>
                </c:pt>
                <c:pt idx="26">
                  <c:v>45</c:v>
                </c:pt>
                <c:pt idx="27">
                  <c:v>47</c:v>
                </c:pt>
                <c:pt idx="28">
                  <c:v>46</c:v>
                </c:pt>
                <c:pt idx="29">
                  <c:v>52</c:v>
                </c:pt>
                <c:pt idx="30">
                  <c:v>43</c:v>
                </c:pt>
                <c:pt idx="31">
                  <c:v>49</c:v>
                </c:pt>
                <c:pt idx="32">
                  <c:v>46</c:v>
                </c:pt>
                <c:pt idx="33">
                  <c:v>47</c:v>
                </c:pt>
                <c:pt idx="34">
                  <c:v>43</c:v>
                </c:pt>
                <c:pt idx="35">
                  <c:v>47</c:v>
                </c:pt>
                <c:pt idx="36">
                  <c:v>42</c:v>
                </c:pt>
                <c:pt idx="37">
                  <c:v>47</c:v>
                </c:pt>
                <c:pt idx="38">
                  <c:v>35</c:v>
                </c:pt>
                <c:pt idx="39">
                  <c:v>41</c:v>
                </c:pt>
                <c:pt idx="40">
                  <c:v>47</c:v>
                </c:pt>
                <c:pt idx="41">
                  <c:v>43</c:v>
                </c:pt>
                <c:pt idx="42">
                  <c:v>34</c:v>
                </c:pt>
                <c:pt idx="43">
                  <c:v>50</c:v>
                </c:pt>
                <c:pt idx="44">
                  <c:v>48</c:v>
                </c:pt>
                <c:pt idx="45">
                  <c:v>34</c:v>
                </c:pt>
                <c:pt idx="46">
                  <c:v>47</c:v>
                </c:pt>
                <c:pt idx="47">
                  <c:v>47</c:v>
                </c:pt>
                <c:pt idx="48">
                  <c:v>53</c:v>
                </c:pt>
                <c:pt idx="49">
                  <c:v>45</c:v>
                </c:pt>
                <c:pt idx="50">
                  <c:v>44</c:v>
                </c:pt>
                <c:pt idx="51">
                  <c:v>49</c:v>
                </c:pt>
                <c:pt idx="52">
                  <c:v>49</c:v>
                </c:pt>
                <c:pt idx="53">
                  <c:v>36</c:v>
                </c:pt>
                <c:pt idx="54">
                  <c:v>56</c:v>
                </c:pt>
                <c:pt idx="55">
                  <c:v>66</c:v>
                </c:pt>
                <c:pt idx="56">
                  <c:v>62</c:v>
                </c:pt>
                <c:pt idx="57">
                  <c:v>62</c:v>
                </c:pt>
                <c:pt idx="58">
                  <c:v>62</c:v>
                </c:pt>
                <c:pt idx="59">
                  <c:v>46</c:v>
                </c:pt>
                <c:pt idx="60">
                  <c:v>54</c:v>
                </c:pt>
                <c:pt idx="61">
                  <c:v>57</c:v>
                </c:pt>
                <c:pt idx="62">
                  <c:v>45</c:v>
                </c:pt>
                <c:pt idx="63">
                  <c:v>55</c:v>
                </c:pt>
                <c:pt idx="64">
                  <c:v>70</c:v>
                </c:pt>
                <c:pt idx="65">
                  <c:v>92</c:v>
                </c:pt>
                <c:pt idx="66">
                  <c:v>63</c:v>
                </c:pt>
                <c:pt idx="67">
                  <c:v>68</c:v>
                </c:pt>
                <c:pt idx="68">
                  <c:v>62</c:v>
                </c:pt>
                <c:pt idx="69">
                  <c:v>80</c:v>
                </c:pt>
                <c:pt idx="70">
                  <c:v>66</c:v>
                </c:pt>
                <c:pt idx="71">
                  <c:v>78</c:v>
                </c:pt>
                <c:pt idx="72">
                  <c:v>70</c:v>
                </c:pt>
                <c:pt idx="73">
                  <c:v>80</c:v>
                </c:pt>
                <c:pt idx="74">
                  <c:v>70</c:v>
                </c:pt>
                <c:pt idx="75">
                  <c:v>76</c:v>
                </c:pt>
                <c:pt idx="76">
                  <c:v>85</c:v>
                </c:pt>
                <c:pt idx="77">
                  <c:v>78</c:v>
                </c:pt>
                <c:pt idx="78">
                  <c:v>96</c:v>
                </c:pt>
                <c:pt idx="79">
                  <c:v>92</c:v>
                </c:pt>
                <c:pt idx="80">
                  <c:v>100</c:v>
                </c:pt>
                <c:pt idx="81">
                  <c:v>85</c:v>
                </c:pt>
                <c:pt idx="82">
                  <c:v>87</c:v>
                </c:pt>
                <c:pt idx="83">
                  <c:v>92</c:v>
                </c:pt>
                <c:pt idx="84">
                  <c:v>33</c:v>
                </c:pt>
              </c:numCache>
            </c:numRef>
          </c:val>
          <c:smooth val="0"/>
        </c:ser>
        <c:ser>
          <c:idx val="1"/>
          <c:order val="1"/>
          <c:tx>
            <c:strRef>
              <c:f>'H-Configuracion'!$A$41</c:f>
              <c:strCache>
                <c:ptCount val="1"/>
                <c:pt idx="0">
                  <c:v>F.C. Barcelona</c:v>
                </c:pt>
              </c:strCache>
            </c:strRef>
          </c:tx>
          <c:spPr>
            <a:ln w="22225" cap="rnd" cmpd="sng" algn="ctr">
              <a:solidFill>
                <a:srgbClr val="FF0000"/>
              </a:solidFill>
              <a:round/>
            </a:ln>
            <a:effectLst/>
          </c:spPr>
          <c:marker>
            <c:symbol val="square"/>
            <c:size val="5"/>
            <c:spPr>
              <a:solidFill>
                <a:srgbClr val="FF0000"/>
              </a:solidFill>
              <a:ln w="9525" cap="flat" cmpd="sng" algn="ctr">
                <a:noFill/>
                <a:round/>
              </a:ln>
              <a:effectLst/>
            </c:spPr>
          </c:marker>
          <c:cat>
            <c:numRef>
              <c:f>'H-Configuracion'!$D$1:$CJ$1</c:f>
              <c:numCache>
                <c:formatCode>General</c:formatCode>
                <c:ptCount val="85"/>
                <c:pt idx="0">
                  <c:v>29</c:v>
                </c:pt>
                <c:pt idx="1">
                  <c:v>30</c:v>
                </c:pt>
                <c:pt idx="2">
                  <c:v>31</c:v>
                </c:pt>
                <c:pt idx="3">
                  <c:v>32</c:v>
                </c:pt>
                <c:pt idx="4">
                  <c:v>33</c:v>
                </c:pt>
                <c:pt idx="5">
                  <c:v>34</c:v>
                </c:pt>
                <c:pt idx="6">
                  <c:v>35</c:v>
                </c:pt>
                <c:pt idx="7">
                  <c:v>36</c:v>
                </c:pt>
                <c:pt idx="8">
                  <c:v>40</c:v>
                </c:pt>
                <c:pt idx="9">
                  <c:v>41</c:v>
                </c:pt>
                <c:pt idx="10">
                  <c:v>42</c:v>
                </c:pt>
                <c:pt idx="11">
                  <c:v>43</c:v>
                </c:pt>
                <c:pt idx="12">
                  <c:v>44</c:v>
                </c:pt>
                <c:pt idx="13">
                  <c:v>45</c:v>
                </c:pt>
                <c:pt idx="14">
                  <c:v>46</c:v>
                </c:pt>
                <c:pt idx="15">
                  <c:v>47</c:v>
                </c:pt>
                <c:pt idx="16">
                  <c:v>48</c:v>
                </c:pt>
                <c:pt idx="17">
                  <c:v>49</c:v>
                </c:pt>
                <c:pt idx="18">
                  <c:v>50</c:v>
                </c:pt>
                <c:pt idx="19">
                  <c:v>51</c:v>
                </c:pt>
                <c:pt idx="20">
                  <c:v>52</c:v>
                </c:pt>
                <c:pt idx="21">
                  <c:v>53</c:v>
                </c:pt>
                <c:pt idx="22">
                  <c:v>54</c:v>
                </c:pt>
                <c:pt idx="23">
                  <c:v>55</c:v>
                </c:pt>
                <c:pt idx="24">
                  <c:v>56</c:v>
                </c:pt>
                <c:pt idx="25">
                  <c:v>57</c:v>
                </c:pt>
                <c:pt idx="26">
                  <c:v>58</c:v>
                </c:pt>
                <c:pt idx="27">
                  <c:v>59</c:v>
                </c:pt>
                <c:pt idx="28">
                  <c:v>60</c:v>
                </c:pt>
                <c:pt idx="29">
                  <c:v>61</c:v>
                </c:pt>
                <c:pt idx="30">
                  <c:v>62</c:v>
                </c:pt>
                <c:pt idx="31">
                  <c:v>63</c:v>
                </c:pt>
                <c:pt idx="32">
                  <c:v>64</c:v>
                </c:pt>
                <c:pt idx="33">
                  <c:v>65</c:v>
                </c:pt>
                <c:pt idx="34">
                  <c:v>66</c:v>
                </c:pt>
                <c:pt idx="35">
                  <c:v>67</c:v>
                </c:pt>
                <c:pt idx="36">
                  <c:v>68</c:v>
                </c:pt>
                <c:pt idx="37">
                  <c:v>69</c:v>
                </c:pt>
                <c:pt idx="38">
                  <c:v>70</c:v>
                </c:pt>
                <c:pt idx="39">
                  <c:v>71</c:v>
                </c:pt>
                <c:pt idx="40">
                  <c:v>72</c:v>
                </c:pt>
                <c:pt idx="41">
                  <c:v>73</c:v>
                </c:pt>
                <c:pt idx="42">
                  <c:v>74</c:v>
                </c:pt>
                <c:pt idx="43">
                  <c:v>75</c:v>
                </c:pt>
                <c:pt idx="44">
                  <c:v>76</c:v>
                </c:pt>
                <c:pt idx="45">
                  <c:v>77</c:v>
                </c:pt>
                <c:pt idx="46">
                  <c:v>78</c:v>
                </c:pt>
                <c:pt idx="47">
                  <c:v>79</c:v>
                </c:pt>
                <c:pt idx="48">
                  <c:v>80</c:v>
                </c:pt>
                <c:pt idx="49">
                  <c:v>81</c:v>
                </c:pt>
                <c:pt idx="50">
                  <c:v>82</c:v>
                </c:pt>
                <c:pt idx="51">
                  <c:v>83</c:v>
                </c:pt>
                <c:pt idx="52">
                  <c:v>84</c:v>
                </c:pt>
                <c:pt idx="53">
                  <c:v>85</c:v>
                </c:pt>
                <c:pt idx="54">
                  <c:v>86</c:v>
                </c:pt>
                <c:pt idx="55">
                  <c:v>87</c:v>
                </c:pt>
                <c:pt idx="56">
                  <c:v>88</c:v>
                </c:pt>
                <c:pt idx="57">
                  <c:v>89</c:v>
                </c:pt>
                <c:pt idx="58">
                  <c:v>90</c:v>
                </c:pt>
                <c:pt idx="59">
                  <c:v>91</c:v>
                </c:pt>
                <c:pt idx="60">
                  <c:v>92</c:v>
                </c:pt>
                <c:pt idx="61">
                  <c:v>93</c:v>
                </c:pt>
                <c:pt idx="62">
                  <c:v>94</c:v>
                </c:pt>
                <c:pt idx="63">
                  <c:v>95</c:v>
                </c:pt>
                <c:pt idx="64">
                  <c:v>96</c:v>
                </c:pt>
                <c:pt idx="65">
                  <c:v>97</c:v>
                </c:pt>
                <c:pt idx="66">
                  <c:v>98</c:v>
                </c:pt>
                <c:pt idx="67">
                  <c:v>99</c:v>
                </c:pt>
                <c:pt idx="68">
                  <c:v>0</c:v>
                </c:pt>
                <c:pt idx="69">
                  <c:v>1</c:v>
                </c:pt>
                <c:pt idx="70">
                  <c:v>2</c:v>
                </c:pt>
                <c:pt idx="71">
                  <c:v>3</c:v>
                </c:pt>
                <c:pt idx="72">
                  <c:v>4</c:v>
                </c:pt>
                <c:pt idx="73">
                  <c:v>5</c:v>
                </c:pt>
                <c:pt idx="74">
                  <c:v>6</c:v>
                </c:pt>
                <c:pt idx="75">
                  <c:v>7</c:v>
                </c:pt>
                <c:pt idx="76">
                  <c:v>8</c:v>
                </c:pt>
                <c:pt idx="77">
                  <c:v>9</c:v>
                </c:pt>
                <c:pt idx="78">
                  <c:v>10</c:v>
                </c:pt>
                <c:pt idx="79">
                  <c:v>11</c:v>
                </c:pt>
                <c:pt idx="80">
                  <c:v>12</c:v>
                </c:pt>
                <c:pt idx="81">
                  <c:v>13</c:v>
                </c:pt>
                <c:pt idx="82">
                  <c:v>14</c:v>
                </c:pt>
                <c:pt idx="83">
                  <c:v>15</c:v>
                </c:pt>
                <c:pt idx="84">
                  <c:v>16</c:v>
                </c:pt>
              </c:numCache>
            </c:numRef>
          </c:cat>
          <c:val>
            <c:numRef>
              <c:f>'H-Configuracion'!$D$41:$CJ$41</c:f>
              <c:numCache>
                <c:formatCode>General</c:formatCode>
                <c:ptCount val="85"/>
                <c:pt idx="0">
                  <c:v>25</c:v>
                </c:pt>
                <c:pt idx="1">
                  <c:v>23</c:v>
                </c:pt>
                <c:pt idx="2">
                  <c:v>21</c:v>
                </c:pt>
                <c:pt idx="3">
                  <c:v>24</c:v>
                </c:pt>
                <c:pt idx="4">
                  <c:v>19</c:v>
                </c:pt>
                <c:pt idx="5">
                  <c:v>16</c:v>
                </c:pt>
                <c:pt idx="6">
                  <c:v>24</c:v>
                </c:pt>
                <c:pt idx="7">
                  <c:v>24</c:v>
                </c:pt>
                <c:pt idx="8">
                  <c:v>19</c:v>
                </c:pt>
                <c:pt idx="9">
                  <c:v>27</c:v>
                </c:pt>
                <c:pt idx="10">
                  <c:v>19</c:v>
                </c:pt>
                <c:pt idx="11">
                  <c:v>32</c:v>
                </c:pt>
                <c:pt idx="12">
                  <c:v>28</c:v>
                </c:pt>
                <c:pt idx="13">
                  <c:v>39</c:v>
                </c:pt>
                <c:pt idx="14">
                  <c:v>35</c:v>
                </c:pt>
                <c:pt idx="15">
                  <c:v>31</c:v>
                </c:pt>
                <c:pt idx="16">
                  <c:v>37</c:v>
                </c:pt>
                <c:pt idx="17">
                  <c:v>37</c:v>
                </c:pt>
                <c:pt idx="18">
                  <c:v>29</c:v>
                </c:pt>
                <c:pt idx="19">
                  <c:v>35</c:v>
                </c:pt>
                <c:pt idx="20">
                  <c:v>43</c:v>
                </c:pt>
                <c:pt idx="21">
                  <c:v>42</c:v>
                </c:pt>
                <c:pt idx="22">
                  <c:v>36</c:v>
                </c:pt>
                <c:pt idx="23">
                  <c:v>41</c:v>
                </c:pt>
                <c:pt idx="24">
                  <c:v>47</c:v>
                </c:pt>
                <c:pt idx="25">
                  <c:v>39</c:v>
                </c:pt>
                <c:pt idx="26">
                  <c:v>38</c:v>
                </c:pt>
                <c:pt idx="27">
                  <c:v>51</c:v>
                </c:pt>
                <c:pt idx="28">
                  <c:v>46</c:v>
                </c:pt>
                <c:pt idx="29">
                  <c:v>32</c:v>
                </c:pt>
                <c:pt idx="30">
                  <c:v>40</c:v>
                </c:pt>
                <c:pt idx="31">
                  <c:v>31</c:v>
                </c:pt>
                <c:pt idx="32">
                  <c:v>42</c:v>
                </c:pt>
                <c:pt idx="33">
                  <c:v>32</c:v>
                </c:pt>
                <c:pt idx="34">
                  <c:v>38</c:v>
                </c:pt>
                <c:pt idx="35">
                  <c:v>42</c:v>
                </c:pt>
                <c:pt idx="36">
                  <c:v>39</c:v>
                </c:pt>
                <c:pt idx="37">
                  <c:v>36</c:v>
                </c:pt>
                <c:pt idx="38">
                  <c:v>35</c:v>
                </c:pt>
                <c:pt idx="39">
                  <c:v>43</c:v>
                </c:pt>
                <c:pt idx="40">
                  <c:v>43</c:v>
                </c:pt>
                <c:pt idx="41">
                  <c:v>46</c:v>
                </c:pt>
                <c:pt idx="42">
                  <c:v>50</c:v>
                </c:pt>
                <c:pt idx="43">
                  <c:v>37</c:v>
                </c:pt>
                <c:pt idx="44">
                  <c:v>43</c:v>
                </c:pt>
                <c:pt idx="45">
                  <c:v>45</c:v>
                </c:pt>
                <c:pt idx="46">
                  <c:v>41</c:v>
                </c:pt>
                <c:pt idx="47">
                  <c:v>38</c:v>
                </c:pt>
                <c:pt idx="48">
                  <c:v>38</c:v>
                </c:pt>
                <c:pt idx="49">
                  <c:v>41</c:v>
                </c:pt>
                <c:pt idx="50">
                  <c:v>45</c:v>
                </c:pt>
                <c:pt idx="51">
                  <c:v>44</c:v>
                </c:pt>
                <c:pt idx="52">
                  <c:v>48</c:v>
                </c:pt>
                <c:pt idx="53">
                  <c:v>53</c:v>
                </c:pt>
                <c:pt idx="54">
                  <c:v>45</c:v>
                </c:pt>
                <c:pt idx="55">
                  <c:v>63</c:v>
                </c:pt>
                <c:pt idx="56">
                  <c:v>39</c:v>
                </c:pt>
                <c:pt idx="57">
                  <c:v>57</c:v>
                </c:pt>
                <c:pt idx="58">
                  <c:v>51</c:v>
                </c:pt>
                <c:pt idx="59">
                  <c:v>57</c:v>
                </c:pt>
                <c:pt idx="60">
                  <c:v>55</c:v>
                </c:pt>
                <c:pt idx="61">
                  <c:v>58</c:v>
                </c:pt>
                <c:pt idx="62">
                  <c:v>56</c:v>
                </c:pt>
                <c:pt idx="63">
                  <c:v>46</c:v>
                </c:pt>
                <c:pt idx="64">
                  <c:v>80</c:v>
                </c:pt>
                <c:pt idx="65">
                  <c:v>90</c:v>
                </c:pt>
                <c:pt idx="66">
                  <c:v>74</c:v>
                </c:pt>
                <c:pt idx="67">
                  <c:v>79</c:v>
                </c:pt>
                <c:pt idx="68">
                  <c:v>64</c:v>
                </c:pt>
                <c:pt idx="69">
                  <c:v>63</c:v>
                </c:pt>
                <c:pt idx="70">
                  <c:v>64</c:v>
                </c:pt>
                <c:pt idx="71">
                  <c:v>56</c:v>
                </c:pt>
                <c:pt idx="72">
                  <c:v>72</c:v>
                </c:pt>
                <c:pt idx="73">
                  <c:v>84</c:v>
                </c:pt>
                <c:pt idx="74">
                  <c:v>82</c:v>
                </c:pt>
                <c:pt idx="75">
                  <c:v>76</c:v>
                </c:pt>
                <c:pt idx="76">
                  <c:v>67</c:v>
                </c:pt>
                <c:pt idx="77">
                  <c:v>87</c:v>
                </c:pt>
                <c:pt idx="78">
                  <c:v>99</c:v>
                </c:pt>
                <c:pt idx="79">
                  <c:v>96</c:v>
                </c:pt>
                <c:pt idx="80">
                  <c:v>91</c:v>
                </c:pt>
                <c:pt idx="81">
                  <c:v>100</c:v>
                </c:pt>
                <c:pt idx="82">
                  <c:v>87</c:v>
                </c:pt>
                <c:pt idx="83">
                  <c:v>94</c:v>
                </c:pt>
                <c:pt idx="84">
                  <c:v>35</c:v>
                </c:pt>
              </c:numCache>
            </c:numRef>
          </c:val>
          <c:smooth val="0"/>
        </c:ser>
        <c:ser>
          <c:idx val="2"/>
          <c:order val="2"/>
          <c:tx>
            <c:strRef>
              <c:f>'H-Configuracion'!$A$42</c:f>
              <c:strCache>
                <c:ptCount val="1"/>
                <c:pt idx="0">
                  <c:v>Atlético de Madrid</c:v>
                </c:pt>
              </c:strCache>
            </c:strRef>
          </c:tx>
          <c:spPr>
            <a:ln w="22225" cap="rnd" cmpd="sng" algn="ctr">
              <a:solidFill>
                <a:srgbClr val="92D050"/>
              </a:solidFill>
              <a:round/>
            </a:ln>
            <a:effectLst/>
          </c:spPr>
          <c:marker>
            <c:symbol val="square"/>
            <c:size val="5"/>
            <c:spPr>
              <a:solidFill>
                <a:srgbClr val="92D050"/>
              </a:solidFill>
              <a:ln w="9525" cap="flat" cmpd="sng" algn="ctr">
                <a:noFill/>
                <a:round/>
              </a:ln>
              <a:effectLst/>
            </c:spPr>
          </c:marker>
          <c:cat>
            <c:numRef>
              <c:f>'H-Configuracion'!$D$1:$CJ$1</c:f>
              <c:numCache>
                <c:formatCode>General</c:formatCode>
                <c:ptCount val="85"/>
                <c:pt idx="0">
                  <c:v>29</c:v>
                </c:pt>
                <c:pt idx="1">
                  <c:v>30</c:v>
                </c:pt>
                <c:pt idx="2">
                  <c:v>31</c:v>
                </c:pt>
                <c:pt idx="3">
                  <c:v>32</c:v>
                </c:pt>
                <c:pt idx="4">
                  <c:v>33</c:v>
                </c:pt>
                <c:pt idx="5">
                  <c:v>34</c:v>
                </c:pt>
                <c:pt idx="6">
                  <c:v>35</c:v>
                </c:pt>
                <c:pt idx="7">
                  <c:v>36</c:v>
                </c:pt>
                <c:pt idx="8">
                  <c:v>40</c:v>
                </c:pt>
                <c:pt idx="9">
                  <c:v>41</c:v>
                </c:pt>
                <c:pt idx="10">
                  <c:v>42</c:v>
                </c:pt>
                <c:pt idx="11">
                  <c:v>43</c:v>
                </c:pt>
                <c:pt idx="12">
                  <c:v>44</c:v>
                </c:pt>
                <c:pt idx="13">
                  <c:v>45</c:v>
                </c:pt>
                <c:pt idx="14">
                  <c:v>46</c:v>
                </c:pt>
                <c:pt idx="15">
                  <c:v>47</c:v>
                </c:pt>
                <c:pt idx="16">
                  <c:v>48</c:v>
                </c:pt>
                <c:pt idx="17">
                  <c:v>49</c:v>
                </c:pt>
                <c:pt idx="18">
                  <c:v>50</c:v>
                </c:pt>
                <c:pt idx="19">
                  <c:v>51</c:v>
                </c:pt>
                <c:pt idx="20">
                  <c:v>52</c:v>
                </c:pt>
                <c:pt idx="21">
                  <c:v>53</c:v>
                </c:pt>
                <c:pt idx="22">
                  <c:v>54</c:v>
                </c:pt>
                <c:pt idx="23">
                  <c:v>55</c:v>
                </c:pt>
                <c:pt idx="24">
                  <c:v>56</c:v>
                </c:pt>
                <c:pt idx="25">
                  <c:v>57</c:v>
                </c:pt>
                <c:pt idx="26">
                  <c:v>58</c:v>
                </c:pt>
                <c:pt idx="27">
                  <c:v>59</c:v>
                </c:pt>
                <c:pt idx="28">
                  <c:v>60</c:v>
                </c:pt>
                <c:pt idx="29">
                  <c:v>61</c:v>
                </c:pt>
                <c:pt idx="30">
                  <c:v>62</c:v>
                </c:pt>
                <c:pt idx="31">
                  <c:v>63</c:v>
                </c:pt>
                <c:pt idx="32">
                  <c:v>64</c:v>
                </c:pt>
                <c:pt idx="33">
                  <c:v>65</c:v>
                </c:pt>
                <c:pt idx="34">
                  <c:v>66</c:v>
                </c:pt>
                <c:pt idx="35">
                  <c:v>67</c:v>
                </c:pt>
                <c:pt idx="36">
                  <c:v>68</c:v>
                </c:pt>
                <c:pt idx="37">
                  <c:v>69</c:v>
                </c:pt>
                <c:pt idx="38">
                  <c:v>70</c:v>
                </c:pt>
                <c:pt idx="39">
                  <c:v>71</c:v>
                </c:pt>
                <c:pt idx="40">
                  <c:v>72</c:v>
                </c:pt>
                <c:pt idx="41">
                  <c:v>73</c:v>
                </c:pt>
                <c:pt idx="42">
                  <c:v>74</c:v>
                </c:pt>
                <c:pt idx="43">
                  <c:v>75</c:v>
                </c:pt>
                <c:pt idx="44">
                  <c:v>76</c:v>
                </c:pt>
                <c:pt idx="45">
                  <c:v>77</c:v>
                </c:pt>
                <c:pt idx="46">
                  <c:v>78</c:v>
                </c:pt>
                <c:pt idx="47">
                  <c:v>79</c:v>
                </c:pt>
                <c:pt idx="48">
                  <c:v>80</c:v>
                </c:pt>
                <c:pt idx="49">
                  <c:v>81</c:v>
                </c:pt>
                <c:pt idx="50">
                  <c:v>82</c:v>
                </c:pt>
                <c:pt idx="51">
                  <c:v>83</c:v>
                </c:pt>
                <c:pt idx="52">
                  <c:v>84</c:v>
                </c:pt>
                <c:pt idx="53">
                  <c:v>85</c:v>
                </c:pt>
                <c:pt idx="54">
                  <c:v>86</c:v>
                </c:pt>
                <c:pt idx="55">
                  <c:v>87</c:v>
                </c:pt>
                <c:pt idx="56">
                  <c:v>88</c:v>
                </c:pt>
                <c:pt idx="57">
                  <c:v>89</c:v>
                </c:pt>
                <c:pt idx="58">
                  <c:v>90</c:v>
                </c:pt>
                <c:pt idx="59">
                  <c:v>91</c:v>
                </c:pt>
                <c:pt idx="60">
                  <c:v>92</c:v>
                </c:pt>
                <c:pt idx="61">
                  <c:v>93</c:v>
                </c:pt>
                <c:pt idx="62">
                  <c:v>94</c:v>
                </c:pt>
                <c:pt idx="63">
                  <c:v>95</c:v>
                </c:pt>
                <c:pt idx="64">
                  <c:v>96</c:v>
                </c:pt>
                <c:pt idx="65">
                  <c:v>97</c:v>
                </c:pt>
                <c:pt idx="66">
                  <c:v>98</c:v>
                </c:pt>
                <c:pt idx="67">
                  <c:v>99</c:v>
                </c:pt>
                <c:pt idx="68">
                  <c:v>0</c:v>
                </c:pt>
                <c:pt idx="69">
                  <c:v>1</c:v>
                </c:pt>
                <c:pt idx="70">
                  <c:v>2</c:v>
                </c:pt>
                <c:pt idx="71">
                  <c:v>3</c:v>
                </c:pt>
                <c:pt idx="72">
                  <c:v>4</c:v>
                </c:pt>
                <c:pt idx="73">
                  <c:v>5</c:v>
                </c:pt>
                <c:pt idx="74">
                  <c:v>6</c:v>
                </c:pt>
                <c:pt idx="75">
                  <c:v>7</c:v>
                </c:pt>
                <c:pt idx="76">
                  <c:v>8</c:v>
                </c:pt>
                <c:pt idx="77">
                  <c:v>9</c:v>
                </c:pt>
                <c:pt idx="78">
                  <c:v>10</c:v>
                </c:pt>
                <c:pt idx="79">
                  <c:v>11</c:v>
                </c:pt>
                <c:pt idx="80">
                  <c:v>12</c:v>
                </c:pt>
                <c:pt idx="81">
                  <c:v>13</c:v>
                </c:pt>
                <c:pt idx="82">
                  <c:v>14</c:v>
                </c:pt>
                <c:pt idx="83">
                  <c:v>15</c:v>
                </c:pt>
                <c:pt idx="84">
                  <c:v>16</c:v>
                </c:pt>
              </c:numCache>
            </c:numRef>
          </c:cat>
          <c:val>
            <c:numRef>
              <c:f>'H-Configuracion'!$D$42:$CJ$42</c:f>
              <c:numCache>
                <c:formatCode>General</c:formatCode>
                <c:ptCount val="85"/>
                <c:pt idx="0">
                  <c:v>18</c:v>
                </c:pt>
                <c:pt idx="1">
                  <c:v>12</c:v>
                </c:pt>
                <c:pt idx="2">
                  <c:v>#N/A</c:v>
                </c:pt>
                <c:pt idx="3">
                  <c:v>#N/A</c:v>
                </c:pt>
                <c:pt idx="4">
                  <c:v>#N/A</c:v>
                </c:pt>
                <c:pt idx="5">
                  <c:v>#N/A</c:v>
                </c:pt>
                <c:pt idx="6">
                  <c:v>21</c:v>
                </c:pt>
                <c:pt idx="7">
                  <c:v>15</c:v>
                </c:pt>
                <c:pt idx="8">
                  <c:v>29</c:v>
                </c:pt>
                <c:pt idx="9">
                  <c:v>33</c:v>
                </c:pt>
                <c:pt idx="10">
                  <c:v>33</c:v>
                </c:pt>
                <c:pt idx="11">
                  <c:v>27</c:v>
                </c:pt>
                <c:pt idx="12">
                  <c:v>34</c:v>
                </c:pt>
                <c:pt idx="13">
                  <c:v>31</c:v>
                </c:pt>
                <c:pt idx="14">
                  <c:v>26</c:v>
                </c:pt>
                <c:pt idx="15">
                  <c:v>32</c:v>
                </c:pt>
                <c:pt idx="16">
                  <c:v>33</c:v>
                </c:pt>
                <c:pt idx="17">
                  <c:v>34</c:v>
                </c:pt>
                <c:pt idx="18">
                  <c:v>33</c:v>
                </c:pt>
                <c:pt idx="19">
                  <c:v>40</c:v>
                </c:pt>
                <c:pt idx="20">
                  <c:v>37</c:v>
                </c:pt>
                <c:pt idx="21">
                  <c:v>30</c:v>
                </c:pt>
                <c:pt idx="22">
                  <c:v>29</c:v>
                </c:pt>
                <c:pt idx="23">
                  <c:v>29</c:v>
                </c:pt>
                <c:pt idx="24">
                  <c:v>33</c:v>
                </c:pt>
                <c:pt idx="25">
                  <c:v>34</c:v>
                </c:pt>
                <c:pt idx="26">
                  <c:v>42</c:v>
                </c:pt>
                <c:pt idx="27">
                  <c:v>32</c:v>
                </c:pt>
                <c:pt idx="28">
                  <c:v>34</c:v>
                </c:pt>
                <c:pt idx="29">
                  <c:v>40</c:v>
                </c:pt>
                <c:pt idx="30">
                  <c:v>36</c:v>
                </c:pt>
                <c:pt idx="31">
                  <c:v>37</c:v>
                </c:pt>
                <c:pt idx="32">
                  <c:v>29</c:v>
                </c:pt>
                <c:pt idx="33">
                  <c:v>43</c:v>
                </c:pt>
                <c:pt idx="34">
                  <c:v>44</c:v>
                </c:pt>
                <c:pt idx="35">
                  <c:v>35</c:v>
                </c:pt>
                <c:pt idx="36">
                  <c:v>33</c:v>
                </c:pt>
                <c:pt idx="37">
                  <c:v>30</c:v>
                </c:pt>
                <c:pt idx="38">
                  <c:v>42</c:v>
                </c:pt>
                <c:pt idx="39">
                  <c:v>42</c:v>
                </c:pt>
                <c:pt idx="40">
                  <c:v>39</c:v>
                </c:pt>
                <c:pt idx="41">
                  <c:v>48</c:v>
                </c:pt>
                <c:pt idx="42">
                  <c:v>42</c:v>
                </c:pt>
                <c:pt idx="43">
                  <c:v>35</c:v>
                </c:pt>
                <c:pt idx="44">
                  <c:v>42</c:v>
                </c:pt>
                <c:pt idx="45">
                  <c:v>46</c:v>
                </c:pt>
                <c:pt idx="46">
                  <c:v>36</c:v>
                </c:pt>
                <c:pt idx="47">
                  <c:v>41</c:v>
                </c:pt>
                <c:pt idx="48">
                  <c:v>31</c:v>
                </c:pt>
                <c:pt idx="49">
                  <c:v>42</c:v>
                </c:pt>
                <c:pt idx="50">
                  <c:v>34</c:v>
                </c:pt>
                <c:pt idx="51">
                  <c:v>46</c:v>
                </c:pt>
                <c:pt idx="52">
                  <c:v>42</c:v>
                </c:pt>
                <c:pt idx="53">
                  <c:v>43</c:v>
                </c:pt>
                <c:pt idx="54">
                  <c:v>42</c:v>
                </c:pt>
                <c:pt idx="55">
                  <c:v>47</c:v>
                </c:pt>
                <c:pt idx="56">
                  <c:v>48</c:v>
                </c:pt>
                <c:pt idx="57">
                  <c:v>46</c:v>
                </c:pt>
                <c:pt idx="58">
                  <c:v>50</c:v>
                </c:pt>
                <c:pt idx="59">
                  <c:v>47</c:v>
                </c:pt>
                <c:pt idx="60">
                  <c:v>53</c:v>
                </c:pt>
                <c:pt idx="61">
                  <c:v>43</c:v>
                </c:pt>
                <c:pt idx="62">
                  <c:v>35</c:v>
                </c:pt>
                <c:pt idx="63">
                  <c:v>35</c:v>
                </c:pt>
                <c:pt idx="64">
                  <c:v>87</c:v>
                </c:pt>
                <c:pt idx="65">
                  <c:v>71</c:v>
                </c:pt>
                <c:pt idx="66">
                  <c:v>60</c:v>
                </c:pt>
                <c:pt idx="67">
                  <c:v>46</c:v>
                </c:pt>
                <c:pt idx="68">
                  <c:v>38</c:v>
                </c:pt>
                <c:pt idx="69">
                  <c:v>#N/A</c:v>
                </c:pt>
                <c:pt idx="70">
                  <c:v>#N/A</c:v>
                </c:pt>
                <c:pt idx="71">
                  <c:v>47</c:v>
                </c:pt>
                <c:pt idx="72">
                  <c:v>55</c:v>
                </c:pt>
                <c:pt idx="73">
                  <c:v>50</c:v>
                </c:pt>
                <c:pt idx="74">
                  <c:v>52</c:v>
                </c:pt>
                <c:pt idx="75">
                  <c:v>60</c:v>
                </c:pt>
                <c:pt idx="76">
                  <c:v>64</c:v>
                </c:pt>
                <c:pt idx="77">
                  <c:v>67</c:v>
                </c:pt>
                <c:pt idx="78">
                  <c:v>47</c:v>
                </c:pt>
                <c:pt idx="79">
                  <c:v>58</c:v>
                </c:pt>
                <c:pt idx="80">
                  <c:v>56</c:v>
                </c:pt>
                <c:pt idx="81">
                  <c:v>76</c:v>
                </c:pt>
                <c:pt idx="82">
                  <c:v>90</c:v>
                </c:pt>
                <c:pt idx="83">
                  <c:v>78</c:v>
                </c:pt>
                <c:pt idx="84">
                  <c:v>35</c:v>
                </c:pt>
              </c:numCache>
            </c:numRef>
          </c:val>
          <c:smooth val="0"/>
        </c:ser>
        <c:ser>
          <c:idx val="3"/>
          <c:order val="3"/>
          <c:tx>
            <c:strRef>
              <c:f>'H-Configuracion'!$A$43</c:f>
              <c:strCache>
                <c:ptCount val="1"/>
                <c:pt idx="0">
                  <c:v>Valencia C.F.</c:v>
                </c:pt>
              </c:strCache>
            </c:strRef>
          </c:tx>
          <c:spPr>
            <a:ln w="22225" cap="rnd" cmpd="sng" algn="ctr">
              <a:solidFill>
                <a:schemeClr val="accent6"/>
              </a:solidFill>
              <a:round/>
            </a:ln>
            <a:effectLst/>
          </c:spPr>
          <c:marker>
            <c:symbol val="square"/>
            <c:size val="5"/>
            <c:spPr>
              <a:solidFill>
                <a:schemeClr val="accent6"/>
              </a:solidFill>
              <a:ln w="9525" cap="flat" cmpd="sng" algn="ctr">
                <a:noFill/>
                <a:round/>
              </a:ln>
              <a:effectLst/>
            </c:spPr>
          </c:marker>
          <c:cat>
            <c:numRef>
              <c:f>'H-Configuracion'!$D$1:$CJ$1</c:f>
              <c:numCache>
                <c:formatCode>General</c:formatCode>
                <c:ptCount val="85"/>
                <c:pt idx="0">
                  <c:v>29</c:v>
                </c:pt>
                <c:pt idx="1">
                  <c:v>30</c:v>
                </c:pt>
                <c:pt idx="2">
                  <c:v>31</c:v>
                </c:pt>
                <c:pt idx="3">
                  <c:v>32</c:v>
                </c:pt>
                <c:pt idx="4">
                  <c:v>33</c:v>
                </c:pt>
                <c:pt idx="5">
                  <c:v>34</c:v>
                </c:pt>
                <c:pt idx="6">
                  <c:v>35</c:v>
                </c:pt>
                <c:pt idx="7">
                  <c:v>36</c:v>
                </c:pt>
                <c:pt idx="8">
                  <c:v>40</c:v>
                </c:pt>
                <c:pt idx="9">
                  <c:v>41</c:v>
                </c:pt>
                <c:pt idx="10">
                  <c:v>42</c:v>
                </c:pt>
                <c:pt idx="11">
                  <c:v>43</c:v>
                </c:pt>
                <c:pt idx="12">
                  <c:v>44</c:v>
                </c:pt>
                <c:pt idx="13">
                  <c:v>45</c:v>
                </c:pt>
                <c:pt idx="14">
                  <c:v>46</c:v>
                </c:pt>
                <c:pt idx="15">
                  <c:v>47</c:v>
                </c:pt>
                <c:pt idx="16">
                  <c:v>48</c:v>
                </c:pt>
                <c:pt idx="17">
                  <c:v>49</c:v>
                </c:pt>
                <c:pt idx="18">
                  <c:v>50</c:v>
                </c:pt>
                <c:pt idx="19">
                  <c:v>51</c:v>
                </c:pt>
                <c:pt idx="20">
                  <c:v>52</c:v>
                </c:pt>
                <c:pt idx="21">
                  <c:v>53</c:v>
                </c:pt>
                <c:pt idx="22">
                  <c:v>54</c:v>
                </c:pt>
                <c:pt idx="23">
                  <c:v>55</c:v>
                </c:pt>
                <c:pt idx="24">
                  <c:v>56</c:v>
                </c:pt>
                <c:pt idx="25">
                  <c:v>57</c:v>
                </c:pt>
                <c:pt idx="26">
                  <c:v>58</c:v>
                </c:pt>
                <c:pt idx="27">
                  <c:v>59</c:v>
                </c:pt>
                <c:pt idx="28">
                  <c:v>60</c:v>
                </c:pt>
                <c:pt idx="29">
                  <c:v>61</c:v>
                </c:pt>
                <c:pt idx="30">
                  <c:v>62</c:v>
                </c:pt>
                <c:pt idx="31">
                  <c:v>63</c:v>
                </c:pt>
                <c:pt idx="32">
                  <c:v>64</c:v>
                </c:pt>
                <c:pt idx="33">
                  <c:v>65</c:v>
                </c:pt>
                <c:pt idx="34">
                  <c:v>66</c:v>
                </c:pt>
                <c:pt idx="35">
                  <c:v>67</c:v>
                </c:pt>
                <c:pt idx="36">
                  <c:v>68</c:v>
                </c:pt>
                <c:pt idx="37">
                  <c:v>69</c:v>
                </c:pt>
                <c:pt idx="38">
                  <c:v>70</c:v>
                </c:pt>
                <c:pt idx="39">
                  <c:v>71</c:v>
                </c:pt>
                <c:pt idx="40">
                  <c:v>72</c:v>
                </c:pt>
                <c:pt idx="41">
                  <c:v>73</c:v>
                </c:pt>
                <c:pt idx="42">
                  <c:v>74</c:v>
                </c:pt>
                <c:pt idx="43">
                  <c:v>75</c:v>
                </c:pt>
                <c:pt idx="44">
                  <c:v>76</c:v>
                </c:pt>
                <c:pt idx="45">
                  <c:v>77</c:v>
                </c:pt>
                <c:pt idx="46">
                  <c:v>78</c:v>
                </c:pt>
                <c:pt idx="47">
                  <c:v>79</c:v>
                </c:pt>
                <c:pt idx="48">
                  <c:v>80</c:v>
                </c:pt>
                <c:pt idx="49">
                  <c:v>81</c:v>
                </c:pt>
                <c:pt idx="50">
                  <c:v>82</c:v>
                </c:pt>
                <c:pt idx="51">
                  <c:v>83</c:v>
                </c:pt>
                <c:pt idx="52">
                  <c:v>84</c:v>
                </c:pt>
                <c:pt idx="53">
                  <c:v>85</c:v>
                </c:pt>
                <c:pt idx="54">
                  <c:v>86</c:v>
                </c:pt>
                <c:pt idx="55">
                  <c:v>87</c:v>
                </c:pt>
                <c:pt idx="56">
                  <c:v>88</c:v>
                </c:pt>
                <c:pt idx="57">
                  <c:v>89</c:v>
                </c:pt>
                <c:pt idx="58">
                  <c:v>90</c:v>
                </c:pt>
                <c:pt idx="59">
                  <c:v>91</c:v>
                </c:pt>
                <c:pt idx="60">
                  <c:v>92</c:v>
                </c:pt>
                <c:pt idx="61">
                  <c:v>93</c:v>
                </c:pt>
                <c:pt idx="62">
                  <c:v>94</c:v>
                </c:pt>
                <c:pt idx="63">
                  <c:v>95</c:v>
                </c:pt>
                <c:pt idx="64">
                  <c:v>96</c:v>
                </c:pt>
                <c:pt idx="65">
                  <c:v>97</c:v>
                </c:pt>
                <c:pt idx="66">
                  <c:v>98</c:v>
                </c:pt>
                <c:pt idx="67">
                  <c:v>99</c:v>
                </c:pt>
                <c:pt idx="68">
                  <c:v>0</c:v>
                </c:pt>
                <c:pt idx="69">
                  <c:v>1</c:v>
                </c:pt>
                <c:pt idx="70">
                  <c:v>2</c:v>
                </c:pt>
                <c:pt idx="71">
                  <c:v>3</c:v>
                </c:pt>
                <c:pt idx="72">
                  <c:v>4</c:v>
                </c:pt>
                <c:pt idx="73">
                  <c:v>5</c:v>
                </c:pt>
                <c:pt idx="74">
                  <c:v>6</c:v>
                </c:pt>
                <c:pt idx="75">
                  <c:v>7</c:v>
                </c:pt>
                <c:pt idx="76">
                  <c:v>8</c:v>
                </c:pt>
                <c:pt idx="77">
                  <c:v>9</c:v>
                </c:pt>
                <c:pt idx="78">
                  <c:v>10</c:v>
                </c:pt>
                <c:pt idx="79">
                  <c:v>11</c:v>
                </c:pt>
                <c:pt idx="80">
                  <c:v>12</c:v>
                </c:pt>
                <c:pt idx="81">
                  <c:v>13</c:v>
                </c:pt>
                <c:pt idx="82">
                  <c:v>14</c:v>
                </c:pt>
                <c:pt idx="83">
                  <c:v>15</c:v>
                </c:pt>
                <c:pt idx="84">
                  <c:v>16</c:v>
                </c:pt>
              </c:numCache>
            </c:numRef>
          </c:cat>
          <c:val>
            <c:numRef>
              <c:f>'H-Configuracion'!$D$43:$CJ$43</c:f>
              <c:numCache>
                <c:formatCode>General</c:formatCode>
                <c:ptCount val="85"/>
                <c:pt idx="0">
                  <c:v>#N/A</c:v>
                </c:pt>
                <c:pt idx="1">
                  <c:v>#N/A</c:v>
                </c:pt>
                <c:pt idx="2">
                  <c:v>#N/A</c:v>
                </c:pt>
                <c:pt idx="3">
                  <c:v>15</c:v>
                </c:pt>
                <c:pt idx="4">
                  <c:v>13</c:v>
                </c:pt>
                <c:pt idx="5">
                  <c:v>17</c:v>
                </c:pt>
                <c:pt idx="6">
                  <c:v>20</c:v>
                </c:pt>
                <c:pt idx="7">
                  <c:v>19</c:v>
                </c:pt>
                <c:pt idx="8">
                  <c:v>21</c:v>
                </c:pt>
                <c:pt idx="9">
                  <c:v>27</c:v>
                </c:pt>
                <c:pt idx="10">
                  <c:v>40</c:v>
                </c:pt>
                <c:pt idx="11">
                  <c:v>27</c:v>
                </c:pt>
                <c:pt idx="12">
                  <c:v>40</c:v>
                </c:pt>
                <c:pt idx="13">
                  <c:v>30</c:v>
                </c:pt>
                <c:pt idx="14">
                  <c:v>28</c:v>
                </c:pt>
                <c:pt idx="15">
                  <c:v>34</c:v>
                </c:pt>
                <c:pt idx="16">
                  <c:v>34</c:v>
                </c:pt>
                <c:pt idx="17">
                  <c:v>35</c:v>
                </c:pt>
                <c:pt idx="18">
                  <c:v>31</c:v>
                </c:pt>
                <c:pt idx="19">
                  <c:v>37</c:v>
                </c:pt>
                <c:pt idx="20">
                  <c:v>35</c:v>
                </c:pt>
                <c:pt idx="21">
                  <c:v>40</c:v>
                </c:pt>
                <c:pt idx="22">
                  <c:v>34</c:v>
                </c:pt>
                <c:pt idx="23">
                  <c:v>33</c:v>
                </c:pt>
                <c:pt idx="24">
                  <c:v>32</c:v>
                </c:pt>
                <c:pt idx="25">
                  <c:v>27</c:v>
                </c:pt>
                <c:pt idx="26">
                  <c:v>36</c:v>
                </c:pt>
                <c:pt idx="27">
                  <c:v>33</c:v>
                </c:pt>
                <c:pt idx="28">
                  <c:v>28</c:v>
                </c:pt>
                <c:pt idx="29">
                  <c:v>32</c:v>
                </c:pt>
                <c:pt idx="30">
                  <c:v>31</c:v>
                </c:pt>
                <c:pt idx="31">
                  <c:v>31</c:v>
                </c:pt>
                <c:pt idx="32">
                  <c:v>32</c:v>
                </c:pt>
                <c:pt idx="33">
                  <c:v>38</c:v>
                </c:pt>
                <c:pt idx="34">
                  <c:v>27</c:v>
                </c:pt>
                <c:pt idx="35">
                  <c:v>32</c:v>
                </c:pt>
                <c:pt idx="36">
                  <c:v>34</c:v>
                </c:pt>
                <c:pt idx="37">
                  <c:v>31</c:v>
                </c:pt>
                <c:pt idx="38">
                  <c:v>35</c:v>
                </c:pt>
                <c:pt idx="39">
                  <c:v>43</c:v>
                </c:pt>
                <c:pt idx="40">
                  <c:v>45</c:v>
                </c:pt>
                <c:pt idx="41">
                  <c:v>34</c:v>
                </c:pt>
                <c:pt idx="42">
                  <c:v>33</c:v>
                </c:pt>
                <c:pt idx="43">
                  <c:v>32</c:v>
                </c:pt>
                <c:pt idx="44">
                  <c:v>32</c:v>
                </c:pt>
                <c:pt idx="45">
                  <c:v>36</c:v>
                </c:pt>
                <c:pt idx="46">
                  <c:v>39</c:v>
                </c:pt>
                <c:pt idx="47">
                  <c:v>35</c:v>
                </c:pt>
                <c:pt idx="48">
                  <c:v>36</c:v>
                </c:pt>
                <c:pt idx="49">
                  <c:v>42</c:v>
                </c:pt>
                <c:pt idx="50">
                  <c:v>39</c:v>
                </c:pt>
                <c:pt idx="51">
                  <c:v>25</c:v>
                </c:pt>
                <c:pt idx="52">
                  <c:v>32</c:v>
                </c:pt>
                <c:pt idx="53">
                  <c:v>33</c:v>
                </c:pt>
                <c:pt idx="54">
                  <c:v>25</c:v>
                </c:pt>
                <c:pt idx="55">
                  <c:v>#N/A</c:v>
                </c:pt>
                <c:pt idx="56">
                  <c:v>33</c:v>
                </c:pt>
                <c:pt idx="57">
                  <c:v>49</c:v>
                </c:pt>
                <c:pt idx="58">
                  <c:v>53</c:v>
                </c:pt>
                <c:pt idx="59">
                  <c:v>40</c:v>
                </c:pt>
                <c:pt idx="60">
                  <c:v>47</c:v>
                </c:pt>
                <c:pt idx="61">
                  <c:v>48</c:v>
                </c:pt>
                <c:pt idx="62">
                  <c:v>40</c:v>
                </c:pt>
                <c:pt idx="63">
                  <c:v>38</c:v>
                </c:pt>
                <c:pt idx="64">
                  <c:v>83</c:v>
                </c:pt>
                <c:pt idx="65">
                  <c:v>56</c:v>
                </c:pt>
                <c:pt idx="66">
                  <c:v>55</c:v>
                </c:pt>
                <c:pt idx="67">
                  <c:v>65</c:v>
                </c:pt>
                <c:pt idx="68">
                  <c:v>64</c:v>
                </c:pt>
                <c:pt idx="69">
                  <c:v>63</c:v>
                </c:pt>
                <c:pt idx="70">
                  <c:v>75</c:v>
                </c:pt>
                <c:pt idx="71">
                  <c:v>60</c:v>
                </c:pt>
                <c:pt idx="72">
                  <c:v>77</c:v>
                </c:pt>
                <c:pt idx="73">
                  <c:v>58</c:v>
                </c:pt>
                <c:pt idx="74">
                  <c:v>69</c:v>
                </c:pt>
                <c:pt idx="75">
                  <c:v>66</c:v>
                </c:pt>
                <c:pt idx="76">
                  <c:v>51</c:v>
                </c:pt>
                <c:pt idx="77">
                  <c:v>62</c:v>
                </c:pt>
                <c:pt idx="78">
                  <c:v>71</c:v>
                </c:pt>
                <c:pt idx="79">
                  <c:v>71</c:v>
                </c:pt>
                <c:pt idx="80">
                  <c:v>61</c:v>
                </c:pt>
                <c:pt idx="81">
                  <c:v>65</c:v>
                </c:pt>
                <c:pt idx="82">
                  <c:v>49</c:v>
                </c:pt>
                <c:pt idx="83">
                  <c:v>77</c:v>
                </c:pt>
                <c:pt idx="84">
                  <c:v>22</c:v>
                </c:pt>
              </c:numCache>
            </c:numRef>
          </c:val>
          <c:smooth val="0"/>
        </c:ser>
        <c:ser>
          <c:idx val="4"/>
          <c:order val="4"/>
          <c:tx>
            <c:strRef>
              <c:f>'H-Configuracion'!$A$44</c:f>
              <c:strCache>
                <c:ptCount val="1"/>
                <c:pt idx="0">
                  <c:v>Récord</c:v>
                </c:pt>
              </c:strCache>
            </c:strRef>
          </c:tx>
          <c:spPr>
            <a:ln w="12700" cap="rnd" cmpd="sng" algn="ctr">
              <a:solidFill>
                <a:schemeClr val="tx1"/>
              </a:solidFill>
              <a:round/>
            </a:ln>
            <a:effectLst/>
          </c:spPr>
          <c:marker>
            <c:symbol val="none"/>
          </c:marker>
          <c:cat>
            <c:numRef>
              <c:f>'H-Configuracion'!$D$1:$CJ$1</c:f>
              <c:numCache>
                <c:formatCode>General</c:formatCode>
                <c:ptCount val="85"/>
                <c:pt idx="0">
                  <c:v>29</c:v>
                </c:pt>
                <c:pt idx="1">
                  <c:v>30</c:v>
                </c:pt>
                <c:pt idx="2">
                  <c:v>31</c:v>
                </c:pt>
                <c:pt idx="3">
                  <c:v>32</c:v>
                </c:pt>
                <c:pt idx="4">
                  <c:v>33</c:v>
                </c:pt>
                <c:pt idx="5">
                  <c:v>34</c:v>
                </c:pt>
                <c:pt idx="6">
                  <c:v>35</c:v>
                </c:pt>
                <c:pt idx="7">
                  <c:v>36</c:v>
                </c:pt>
                <c:pt idx="8">
                  <c:v>40</c:v>
                </c:pt>
                <c:pt idx="9">
                  <c:v>41</c:v>
                </c:pt>
                <c:pt idx="10">
                  <c:v>42</c:v>
                </c:pt>
                <c:pt idx="11">
                  <c:v>43</c:v>
                </c:pt>
                <c:pt idx="12">
                  <c:v>44</c:v>
                </c:pt>
                <c:pt idx="13">
                  <c:v>45</c:v>
                </c:pt>
                <c:pt idx="14">
                  <c:v>46</c:v>
                </c:pt>
                <c:pt idx="15">
                  <c:v>47</c:v>
                </c:pt>
                <c:pt idx="16">
                  <c:v>48</c:v>
                </c:pt>
                <c:pt idx="17">
                  <c:v>49</c:v>
                </c:pt>
                <c:pt idx="18">
                  <c:v>50</c:v>
                </c:pt>
                <c:pt idx="19">
                  <c:v>51</c:v>
                </c:pt>
                <c:pt idx="20">
                  <c:v>52</c:v>
                </c:pt>
                <c:pt idx="21">
                  <c:v>53</c:v>
                </c:pt>
                <c:pt idx="22">
                  <c:v>54</c:v>
                </c:pt>
                <c:pt idx="23">
                  <c:v>55</c:v>
                </c:pt>
                <c:pt idx="24">
                  <c:v>56</c:v>
                </c:pt>
                <c:pt idx="25">
                  <c:v>57</c:v>
                </c:pt>
                <c:pt idx="26">
                  <c:v>58</c:v>
                </c:pt>
                <c:pt idx="27">
                  <c:v>59</c:v>
                </c:pt>
                <c:pt idx="28">
                  <c:v>60</c:v>
                </c:pt>
                <c:pt idx="29">
                  <c:v>61</c:v>
                </c:pt>
                <c:pt idx="30">
                  <c:v>62</c:v>
                </c:pt>
                <c:pt idx="31">
                  <c:v>63</c:v>
                </c:pt>
                <c:pt idx="32">
                  <c:v>64</c:v>
                </c:pt>
                <c:pt idx="33">
                  <c:v>65</c:v>
                </c:pt>
                <c:pt idx="34">
                  <c:v>66</c:v>
                </c:pt>
                <c:pt idx="35">
                  <c:v>67</c:v>
                </c:pt>
                <c:pt idx="36">
                  <c:v>68</c:v>
                </c:pt>
                <c:pt idx="37">
                  <c:v>69</c:v>
                </c:pt>
                <c:pt idx="38">
                  <c:v>70</c:v>
                </c:pt>
                <c:pt idx="39">
                  <c:v>71</c:v>
                </c:pt>
                <c:pt idx="40">
                  <c:v>72</c:v>
                </c:pt>
                <c:pt idx="41">
                  <c:v>73</c:v>
                </c:pt>
                <c:pt idx="42">
                  <c:v>74</c:v>
                </c:pt>
                <c:pt idx="43">
                  <c:v>75</c:v>
                </c:pt>
                <c:pt idx="44">
                  <c:v>76</c:v>
                </c:pt>
                <c:pt idx="45">
                  <c:v>77</c:v>
                </c:pt>
                <c:pt idx="46">
                  <c:v>78</c:v>
                </c:pt>
                <c:pt idx="47">
                  <c:v>79</c:v>
                </c:pt>
                <c:pt idx="48">
                  <c:v>80</c:v>
                </c:pt>
                <c:pt idx="49">
                  <c:v>81</c:v>
                </c:pt>
                <c:pt idx="50">
                  <c:v>82</c:v>
                </c:pt>
                <c:pt idx="51">
                  <c:v>83</c:v>
                </c:pt>
                <c:pt idx="52">
                  <c:v>84</c:v>
                </c:pt>
                <c:pt idx="53">
                  <c:v>85</c:v>
                </c:pt>
                <c:pt idx="54">
                  <c:v>86</c:v>
                </c:pt>
                <c:pt idx="55">
                  <c:v>87</c:v>
                </c:pt>
                <c:pt idx="56">
                  <c:v>88</c:v>
                </c:pt>
                <c:pt idx="57">
                  <c:v>89</c:v>
                </c:pt>
                <c:pt idx="58">
                  <c:v>90</c:v>
                </c:pt>
                <c:pt idx="59">
                  <c:v>91</c:v>
                </c:pt>
                <c:pt idx="60">
                  <c:v>92</c:v>
                </c:pt>
                <c:pt idx="61">
                  <c:v>93</c:v>
                </c:pt>
                <c:pt idx="62">
                  <c:v>94</c:v>
                </c:pt>
                <c:pt idx="63">
                  <c:v>95</c:v>
                </c:pt>
                <c:pt idx="64">
                  <c:v>96</c:v>
                </c:pt>
                <c:pt idx="65">
                  <c:v>97</c:v>
                </c:pt>
                <c:pt idx="66">
                  <c:v>98</c:v>
                </c:pt>
                <c:pt idx="67">
                  <c:v>99</c:v>
                </c:pt>
                <c:pt idx="68">
                  <c:v>0</c:v>
                </c:pt>
                <c:pt idx="69">
                  <c:v>1</c:v>
                </c:pt>
                <c:pt idx="70">
                  <c:v>2</c:v>
                </c:pt>
                <c:pt idx="71">
                  <c:v>3</c:v>
                </c:pt>
                <c:pt idx="72">
                  <c:v>4</c:v>
                </c:pt>
                <c:pt idx="73">
                  <c:v>5</c:v>
                </c:pt>
                <c:pt idx="74">
                  <c:v>6</c:v>
                </c:pt>
                <c:pt idx="75">
                  <c:v>7</c:v>
                </c:pt>
                <c:pt idx="76">
                  <c:v>8</c:v>
                </c:pt>
                <c:pt idx="77">
                  <c:v>9</c:v>
                </c:pt>
                <c:pt idx="78">
                  <c:v>10</c:v>
                </c:pt>
                <c:pt idx="79">
                  <c:v>11</c:v>
                </c:pt>
                <c:pt idx="80">
                  <c:v>12</c:v>
                </c:pt>
                <c:pt idx="81">
                  <c:v>13</c:v>
                </c:pt>
                <c:pt idx="82">
                  <c:v>14</c:v>
                </c:pt>
                <c:pt idx="83">
                  <c:v>15</c:v>
                </c:pt>
                <c:pt idx="84">
                  <c:v>16</c:v>
                </c:pt>
              </c:numCache>
            </c:numRef>
          </c:cat>
          <c:val>
            <c:numRef>
              <c:f>'H-Configuracion'!$D$44:$CJ$44</c:f>
              <c:numCache>
                <c:formatCode>General</c:formatCode>
                <c:ptCount val="85"/>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numCache>
            </c:numRef>
          </c:val>
          <c:smooth val="0"/>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marker val="1"/>
        <c:smooth val="0"/>
        <c:axId val="-1228622912"/>
        <c:axId val="-1228639232"/>
      </c:lineChart>
      <c:catAx>
        <c:axId val="-1228622912"/>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1228639232"/>
        <c:crosses val="autoZero"/>
        <c:auto val="1"/>
        <c:lblAlgn val="ctr"/>
        <c:lblOffset val="100"/>
        <c:noMultiLvlLbl val="0"/>
      </c:catAx>
      <c:valAx>
        <c:axId val="-1228639232"/>
        <c:scaling>
          <c:orientation val="minMax"/>
          <c:max val="105"/>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1228622912"/>
        <c:crosses val="autoZero"/>
        <c:crossBetween val="between"/>
        <c:minorUnit val="1"/>
      </c:valAx>
      <c:spPr>
        <a:gradFill>
          <a:gsLst>
            <a:gs pos="100000">
              <a:schemeClr val="lt1">
                <a:lumMod val="95000"/>
              </a:schemeClr>
            </a:gs>
            <a:gs pos="0">
              <a:schemeClr val="lt1"/>
            </a:gs>
          </a:gsLst>
          <a:lin ang="5400000" scaled="0"/>
        </a:gradFill>
        <a:ln>
          <a:noFill/>
        </a:ln>
        <a:effectLst/>
      </c:spPr>
    </c:plotArea>
    <c:legend>
      <c:legendPos val="b"/>
      <c:layout>
        <c:manualLayout>
          <c:xMode val="edge"/>
          <c:yMode val="edge"/>
          <c:x val="1.7189054472977427E-2"/>
          <c:y val="0.91408403802714522"/>
          <c:w val="0.71757022610207355"/>
          <c:h val="6.33807440407361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1"/>
    <c:dispBlanksAs val="zero"/>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rgbClr val="0070C0"/>
                </a:solidFill>
                <a:latin typeface="+mn-lt"/>
                <a:ea typeface="+mn-ea"/>
                <a:cs typeface="+mn-cs"/>
              </a:defRPr>
            </a:pPr>
            <a:r>
              <a:rPr lang="es-ES">
                <a:solidFill>
                  <a:srgbClr val="0070C0"/>
                </a:solidFill>
              </a:rPr>
              <a:t>Partidos Ganados</a:t>
            </a:r>
          </a:p>
        </c:rich>
      </c:tx>
      <c:layout>
        <c:manualLayout>
          <c:xMode val="edge"/>
          <c:yMode val="edge"/>
          <c:x val="0.82443375040102662"/>
          <c:y val="0.90002266429788202"/>
        </c:manualLayout>
      </c:layout>
      <c:overlay val="1"/>
      <c:spPr>
        <a:noFill/>
        <a:ln>
          <a:noFill/>
        </a:ln>
        <a:effectLst/>
      </c:spPr>
      <c:txPr>
        <a:bodyPr rot="0" spcFirstLastPara="1" vertOverflow="ellipsis" vert="horz" wrap="square" anchor="ctr" anchorCtr="1"/>
        <a:lstStyle/>
        <a:p>
          <a:pPr>
            <a:defRPr sz="1400" b="0" i="0" u="none" strike="noStrike" kern="1200" cap="none" spc="20" baseline="0">
              <a:solidFill>
                <a:srgbClr val="0070C0"/>
              </a:solidFill>
              <a:latin typeface="+mn-lt"/>
              <a:ea typeface="+mn-ea"/>
              <a:cs typeface="+mn-cs"/>
            </a:defRPr>
          </a:pPr>
          <a:endParaRPr lang="es-ES"/>
        </a:p>
      </c:txPr>
    </c:title>
    <c:autoTitleDeleted val="0"/>
    <c:plotArea>
      <c:layout>
        <c:manualLayout>
          <c:layoutTarget val="inner"/>
          <c:xMode val="edge"/>
          <c:yMode val="edge"/>
          <c:x val="4.3882477174182463E-2"/>
          <c:y val="4.9211356093706284E-2"/>
          <c:w val="0.93196918302417886"/>
          <c:h val="0.79465241052897428"/>
        </c:manualLayout>
      </c:layout>
      <c:lineChart>
        <c:grouping val="standard"/>
        <c:varyColors val="0"/>
        <c:ser>
          <c:idx val="0"/>
          <c:order val="0"/>
          <c:tx>
            <c:strRef>
              <c:f>'H-Configuracion'!$A$49</c:f>
              <c:strCache>
                <c:ptCount val="1"/>
                <c:pt idx="0">
                  <c:v>Real Madrid C.F.</c:v>
                </c:pt>
              </c:strCache>
            </c:strRef>
          </c:tx>
          <c:spPr>
            <a:ln w="22225" cap="rnd" cmpd="sng" algn="ctr">
              <a:solidFill>
                <a:srgbClr val="00B0F0"/>
              </a:solidFill>
              <a:round/>
            </a:ln>
            <a:effectLst/>
          </c:spPr>
          <c:marker>
            <c:symbol val="square"/>
            <c:size val="5"/>
            <c:spPr>
              <a:solidFill>
                <a:srgbClr val="00B0F0"/>
              </a:solidFill>
              <a:ln w="9525" cap="flat" cmpd="sng" algn="ctr">
                <a:noFill/>
                <a:round/>
              </a:ln>
              <a:effectLst/>
            </c:spPr>
          </c:marker>
          <c:cat>
            <c:numRef>
              <c:f>'H-Configuracion'!$D$1:$CJ$1</c:f>
              <c:numCache>
                <c:formatCode>General</c:formatCode>
                <c:ptCount val="85"/>
                <c:pt idx="0">
                  <c:v>29</c:v>
                </c:pt>
                <c:pt idx="1">
                  <c:v>30</c:v>
                </c:pt>
                <c:pt idx="2">
                  <c:v>31</c:v>
                </c:pt>
                <c:pt idx="3">
                  <c:v>32</c:v>
                </c:pt>
                <c:pt idx="4">
                  <c:v>33</c:v>
                </c:pt>
                <c:pt idx="5">
                  <c:v>34</c:v>
                </c:pt>
                <c:pt idx="6">
                  <c:v>35</c:v>
                </c:pt>
                <c:pt idx="7">
                  <c:v>36</c:v>
                </c:pt>
                <c:pt idx="8">
                  <c:v>40</c:v>
                </c:pt>
                <c:pt idx="9">
                  <c:v>41</c:v>
                </c:pt>
                <c:pt idx="10">
                  <c:v>42</c:v>
                </c:pt>
                <c:pt idx="11">
                  <c:v>43</c:v>
                </c:pt>
                <c:pt idx="12">
                  <c:v>44</c:v>
                </c:pt>
                <c:pt idx="13">
                  <c:v>45</c:v>
                </c:pt>
                <c:pt idx="14">
                  <c:v>46</c:v>
                </c:pt>
                <c:pt idx="15">
                  <c:v>47</c:v>
                </c:pt>
                <c:pt idx="16">
                  <c:v>48</c:v>
                </c:pt>
                <c:pt idx="17">
                  <c:v>49</c:v>
                </c:pt>
                <c:pt idx="18">
                  <c:v>50</c:v>
                </c:pt>
                <c:pt idx="19">
                  <c:v>51</c:v>
                </c:pt>
                <c:pt idx="20">
                  <c:v>52</c:v>
                </c:pt>
                <c:pt idx="21">
                  <c:v>53</c:v>
                </c:pt>
                <c:pt idx="22">
                  <c:v>54</c:v>
                </c:pt>
                <c:pt idx="23">
                  <c:v>55</c:v>
                </c:pt>
                <c:pt idx="24">
                  <c:v>56</c:v>
                </c:pt>
                <c:pt idx="25">
                  <c:v>57</c:v>
                </c:pt>
                <c:pt idx="26">
                  <c:v>58</c:v>
                </c:pt>
                <c:pt idx="27">
                  <c:v>59</c:v>
                </c:pt>
                <c:pt idx="28">
                  <c:v>60</c:v>
                </c:pt>
                <c:pt idx="29">
                  <c:v>61</c:v>
                </c:pt>
                <c:pt idx="30">
                  <c:v>62</c:v>
                </c:pt>
                <c:pt idx="31">
                  <c:v>63</c:v>
                </c:pt>
                <c:pt idx="32">
                  <c:v>64</c:v>
                </c:pt>
                <c:pt idx="33">
                  <c:v>65</c:v>
                </c:pt>
                <c:pt idx="34">
                  <c:v>66</c:v>
                </c:pt>
                <c:pt idx="35">
                  <c:v>67</c:v>
                </c:pt>
                <c:pt idx="36">
                  <c:v>68</c:v>
                </c:pt>
                <c:pt idx="37">
                  <c:v>69</c:v>
                </c:pt>
                <c:pt idx="38">
                  <c:v>70</c:v>
                </c:pt>
                <c:pt idx="39">
                  <c:v>71</c:v>
                </c:pt>
                <c:pt idx="40">
                  <c:v>72</c:v>
                </c:pt>
                <c:pt idx="41">
                  <c:v>73</c:v>
                </c:pt>
                <c:pt idx="42">
                  <c:v>74</c:v>
                </c:pt>
                <c:pt idx="43">
                  <c:v>75</c:v>
                </c:pt>
                <c:pt idx="44">
                  <c:v>76</c:v>
                </c:pt>
                <c:pt idx="45">
                  <c:v>77</c:v>
                </c:pt>
                <c:pt idx="46">
                  <c:v>78</c:v>
                </c:pt>
                <c:pt idx="47">
                  <c:v>79</c:v>
                </c:pt>
                <c:pt idx="48">
                  <c:v>80</c:v>
                </c:pt>
                <c:pt idx="49">
                  <c:v>81</c:v>
                </c:pt>
                <c:pt idx="50">
                  <c:v>82</c:v>
                </c:pt>
                <c:pt idx="51">
                  <c:v>83</c:v>
                </c:pt>
                <c:pt idx="52">
                  <c:v>84</c:v>
                </c:pt>
                <c:pt idx="53">
                  <c:v>85</c:v>
                </c:pt>
                <c:pt idx="54">
                  <c:v>86</c:v>
                </c:pt>
                <c:pt idx="55">
                  <c:v>87</c:v>
                </c:pt>
                <c:pt idx="56">
                  <c:v>88</c:v>
                </c:pt>
                <c:pt idx="57">
                  <c:v>89</c:v>
                </c:pt>
                <c:pt idx="58">
                  <c:v>90</c:v>
                </c:pt>
                <c:pt idx="59">
                  <c:v>91</c:v>
                </c:pt>
                <c:pt idx="60">
                  <c:v>92</c:v>
                </c:pt>
                <c:pt idx="61">
                  <c:v>93</c:v>
                </c:pt>
                <c:pt idx="62">
                  <c:v>94</c:v>
                </c:pt>
                <c:pt idx="63">
                  <c:v>95</c:v>
                </c:pt>
                <c:pt idx="64">
                  <c:v>96</c:v>
                </c:pt>
                <c:pt idx="65">
                  <c:v>97</c:v>
                </c:pt>
                <c:pt idx="66">
                  <c:v>98</c:v>
                </c:pt>
                <c:pt idx="67">
                  <c:v>99</c:v>
                </c:pt>
                <c:pt idx="68">
                  <c:v>0</c:v>
                </c:pt>
                <c:pt idx="69">
                  <c:v>1</c:v>
                </c:pt>
                <c:pt idx="70">
                  <c:v>2</c:v>
                </c:pt>
                <c:pt idx="71">
                  <c:v>3</c:v>
                </c:pt>
                <c:pt idx="72">
                  <c:v>4</c:v>
                </c:pt>
                <c:pt idx="73">
                  <c:v>5</c:v>
                </c:pt>
                <c:pt idx="74">
                  <c:v>6</c:v>
                </c:pt>
                <c:pt idx="75">
                  <c:v>7</c:v>
                </c:pt>
                <c:pt idx="76">
                  <c:v>8</c:v>
                </c:pt>
                <c:pt idx="77">
                  <c:v>9</c:v>
                </c:pt>
                <c:pt idx="78">
                  <c:v>10</c:v>
                </c:pt>
                <c:pt idx="79">
                  <c:v>11</c:v>
                </c:pt>
                <c:pt idx="80">
                  <c:v>12</c:v>
                </c:pt>
                <c:pt idx="81">
                  <c:v>13</c:v>
                </c:pt>
                <c:pt idx="82">
                  <c:v>14</c:v>
                </c:pt>
                <c:pt idx="83">
                  <c:v>15</c:v>
                </c:pt>
                <c:pt idx="84">
                  <c:v>16</c:v>
                </c:pt>
              </c:numCache>
            </c:numRef>
          </c:cat>
          <c:val>
            <c:numRef>
              <c:f>'H-Configuracion'!$D$49:$CJ$49</c:f>
              <c:numCache>
                <c:formatCode>General</c:formatCode>
                <c:ptCount val="85"/>
                <c:pt idx="0">
                  <c:v>11</c:v>
                </c:pt>
                <c:pt idx="1">
                  <c:v>7</c:v>
                </c:pt>
                <c:pt idx="2">
                  <c:v>7</c:v>
                </c:pt>
                <c:pt idx="3">
                  <c:v>10</c:v>
                </c:pt>
                <c:pt idx="4">
                  <c:v>13</c:v>
                </c:pt>
                <c:pt idx="5">
                  <c:v>10</c:v>
                </c:pt>
                <c:pt idx="6">
                  <c:v>16</c:v>
                </c:pt>
                <c:pt idx="7">
                  <c:v>13</c:v>
                </c:pt>
                <c:pt idx="8">
                  <c:v>12</c:v>
                </c:pt>
                <c:pt idx="9">
                  <c:v>11</c:v>
                </c:pt>
                <c:pt idx="10">
                  <c:v>14</c:v>
                </c:pt>
                <c:pt idx="11">
                  <c:v>10</c:v>
                </c:pt>
                <c:pt idx="12">
                  <c:v>11</c:v>
                </c:pt>
                <c:pt idx="13">
                  <c:v>18</c:v>
                </c:pt>
                <c:pt idx="14">
                  <c:v>11</c:v>
                </c:pt>
                <c:pt idx="15">
                  <c:v>11</c:v>
                </c:pt>
                <c:pt idx="16">
                  <c:v>7</c:v>
                </c:pt>
                <c:pt idx="17">
                  <c:v>15</c:v>
                </c:pt>
                <c:pt idx="18">
                  <c:v>11</c:v>
                </c:pt>
                <c:pt idx="19">
                  <c:v>13</c:v>
                </c:pt>
                <c:pt idx="20">
                  <c:v>16</c:v>
                </c:pt>
                <c:pt idx="21">
                  <c:v>18</c:v>
                </c:pt>
                <c:pt idx="22">
                  <c:v>17</c:v>
                </c:pt>
                <c:pt idx="23">
                  <c:v>20</c:v>
                </c:pt>
                <c:pt idx="24">
                  <c:v>18</c:v>
                </c:pt>
                <c:pt idx="25">
                  <c:v>20</c:v>
                </c:pt>
                <c:pt idx="26">
                  <c:v>20</c:v>
                </c:pt>
                <c:pt idx="27">
                  <c:v>21</c:v>
                </c:pt>
                <c:pt idx="28">
                  <c:v>21</c:v>
                </c:pt>
                <c:pt idx="29">
                  <c:v>24</c:v>
                </c:pt>
                <c:pt idx="30">
                  <c:v>19</c:v>
                </c:pt>
                <c:pt idx="31">
                  <c:v>23</c:v>
                </c:pt>
                <c:pt idx="32">
                  <c:v>22</c:v>
                </c:pt>
                <c:pt idx="33">
                  <c:v>21</c:v>
                </c:pt>
                <c:pt idx="34">
                  <c:v>19</c:v>
                </c:pt>
                <c:pt idx="35">
                  <c:v>19</c:v>
                </c:pt>
                <c:pt idx="36">
                  <c:v>16</c:v>
                </c:pt>
                <c:pt idx="37">
                  <c:v>18</c:v>
                </c:pt>
                <c:pt idx="38">
                  <c:v>13</c:v>
                </c:pt>
                <c:pt idx="39">
                  <c:v>17</c:v>
                </c:pt>
                <c:pt idx="40">
                  <c:v>19</c:v>
                </c:pt>
                <c:pt idx="41">
                  <c:v>17</c:v>
                </c:pt>
                <c:pt idx="42">
                  <c:v>13</c:v>
                </c:pt>
                <c:pt idx="43">
                  <c:v>20</c:v>
                </c:pt>
                <c:pt idx="44">
                  <c:v>20</c:v>
                </c:pt>
                <c:pt idx="45">
                  <c:v>12</c:v>
                </c:pt>
                <c:pt idx="46">
                  <c:v>22</c:v>
                </c:pt>
                <c:pt idx="47">
                  <c:v>16</c:v>
                </c:pt>
                <c:pt idx="48">
                  <c:v>22</c:v>
                </c:pt>
                <c:pt idx="49">
                  <c:v>20</c:v>
                </c:pt>
                <c:pt idx="50">
                  <c:v>18</c:v>
                </c:pt>
                <c:pt idx="51">
                  <c:v>20</c:v>
                </c:pt>
                <c:pt idx="52">
                  <c:v>22</c:v>
                </c:pt>
                <c:pt idx="53">
                  <c:v>13</c:v>
                </c:pt>
                <c:pt idx="54">
                  <c:v>26</c:v>
                </c:pt>
                <c:pt idx="55">
                  <c:v>27</c:v>
                </c:pt>
                <c:pt idx="56">
                  <c:v>28</c:v>
                </c:pt>
                <c:pt idx="57">
                  <c:v>25</c:v>
                </c:pt>
                <c:pt idx="58">
                  <c:v>26</c:v>
                </c:pt>
                <c:pt idx="59">
                  <c:v>20</c:v>
                </c:pt>
                <c:pt idx="60">
                  <c:v>23</c:v>
                </c:pt>
                <c:pt idx="61">
                  <c:v>24</c:v>
                </c:pt>
                <c:pt idx="62">
                  <c:v>19</c:v>
                </c:pt>
                <c:pt idx="63">
                  <c:v>23</c:v>
                </c:pt>
                <c:pt idx="64">
                  <c:v>20</c:v>
                </c:pt>
                <c:pt idx="65">
                  <c:v>27</c:v>
                </c:pt>
                <c:pt idx="66">
                  <c:v>17</c:v>
                </c:pt>
                <c:pt idx="67">
                  <c:v>21</c:v>
                </c:pt>
                <c:pt idx="68">
                  <c:v>16</c:v>
                </c:pt>
                <c:pt idx="69">
                  <c:v>24</c:v>
                </c:pt>
                <c:pt idx="70">
                  <c:v>19</c:v>
                </c:pt>
                <c:pt idx="71">
                  <c:v>22</c:v>
                </c:pt>
                <c:pt idx="72">
                  <c:v>21</c:v>
                </c:pt>
                <c:pt idx="73">
                  <c:v>25</c:v>
                </c:pt>
                <c:pt idx="74">
                  <c:v>20</c:v>
                </c:pt>
                <c:pt idx="75">
                  <c:v>23</c:v>
                </c:pt>
                <c:pt idx="76">
                  <c:v>27</c:v>
                </c:pt>
                <c:pt idx="77">
                  <c:v>25</c:v>
                </c:pt>
                <c:pt idx="78">
                  <c:v>31</c:v>
                </c:pt>
                <c:pt idx="79">
                  <c:v>29</c:v>
                </c:pt>
                <c:pt idx="80">
                  <c:v>32</c:v>
                </c:pt>
                <c:pt idx="81">
                  <c:v>26</c:v>
                </c:pt>
                <c:pt idx="82">
                  <c:v>27</c:v>
                </c:pt>
                <c:pt idx="83">
                  <c:v>30</c:v>
                </c:pt>
                <c:pt idx="84">
                  <c:v>33</c:v>
                </c:pt>
              </c:numCache>
            </c:numRef>
          </c:val>
          <c:smooth val="0"/>
        </c:ser>
        <c:ser>
          <c:idx val="1"/>
          <c:order val="1"/>
          <c:tx>
            <c:strRef>
              <c:f>'H-Configuracion'!$A$50</c:f>
              <c:strCache>
                <c:ptCount val="1"/>
                <c:pt idx="0">
                  <c:v>F.C. Barcelona</c:v>
                </c:pt>
              </c:strCache>
            </c:strRef>
          </c:tx>
          <c:spPr>
            <a:ln w="22225" cap="rnd" cmpd="sng" algn="ctr">
              <a:solidFill>
                <a:srgbClr val="FF0000"/>
              </a:solidFill>
              <a:round/>
            </a:ln>
            <a:effectLst/>
          </c:spPr>
          <c:marker>
            <c:symbol val="square"/>
            <c:size val="5"/>
            <c:spPr>
              <a:solidFill>
                <a:srgbClr val="FF0000"/>
              </a:solidFill>
              <a:ln w="9525" cap="flat" cmpd="sng" algn="ctr">
                <a:noFill/>
                <a:round/>
              </a:ln>
              <a:effectLst/>
            </c:spPr>
          </c:marker>
          <c:cat>
            <c:numRef>
              <c:f>'H-Configuracion'!$D$1:$CJ$1</c:f>
              <c:numCache>
                <c:formatCode>General</c:formatCode>
                <c:ptCount val="85"/>
                <c:pt idx="0">
                  <c:v>29</c:v>
                </c:pt>
                <c:pt idx="1">
                  <c:v>30</c:v>
                </c:pt>
                <c:pt idx="2">
                  <c:v>31</c:v>
                </c:pt>
                <c:pt idx="3">
                  <c:v>32</c:v>
                </c:pt>
                <c:pt idx="4">
                  <c:v>33</c:v>
                </c:pt>
                <c:pt idx="5">
                  <c:v>34</c:v>
                </c:pt>
                <c:pt idx="6">
                  <c:v>35</c:v>
                </c:pt>
                <c:pt idx="7">
                  <c:v>36</c:v>
                </c:pt>
                <c:pt idx="8">
                  <c:v>40</c:v>
                </c:pt>
                <c:pt idx="9">
                  <c:v>41</c:v>
                </c:pt>
                <c:pt idx="10">
                  <c:v>42</c:v>
                </c:pt>
                <c:pt idx="11">
                  <c:v>43</c:v>
                </c:pt>
                <c:pt idx="12">
                  <c:v>44</c:v>
                </c:pt>
                <c:pt idx="13">
                  <c:v>45</c:v>
                </c:pt>
                <c:pt idx="14">
                  <c:v>46</c:v>
                </c:pt>
                <c:pt idx="15">
                  <c:v>47</c:v>
                </c:pt>
                <c:pt idx="16">
                  <c:v>48</c:v>
                </c:pt>
                <c:pt idx="17">
                  <c:v>49</c:v>
                </c:pt>
                <c:pt idx="18">
                  <c:v>50</c:v>
                </c:pt>
                <c:pt idx="19">
                  <c:v>51</c:v>
                </c:pt>
                <c:pt idx="20">
                  <c:v>52</c:v>
                </c:pt>
                <c:pt idx="21">
                  <c:v>53</c:v>
                </c:pt>
                <c:pt idx="22">
                  <c:v>54</c:v>
                </c:pt>
                <c:pt idx="23">
                  <c:v>55</c:v>
                </c:pt>
                <c:pt idx="24">
                  <c:v>56</c:v>
                </c:pt>
                <c:pt idx="25">
                  <c:v>57</c:v>
                </c:pt>
                <c:pt idx="26">
                  <c:v>58</c:v>
                </c:pt>
                <c:pt idx="27">
                  <c:v>59</c:v>
                </c:pt>
                <c:pt idx="28">
                  <c:v>60</c:v>
                </c:pt>
                <c:pt idx="29">
                  <c:v>61</c:v>
                </c:pt>
                <c:pt idx="30">
                  <c:v>62</c:v>
                </c:pt>
                <c:pt idx="31">
                  <c:v>63</c:v>
                </c:pt>
                <c:pt idx="32">
                  <c:v>64</c:v>
                </c:pt>
                <c:pt idx="33">
                  <c:v>65</c:v>
                </c:pt>
                <c:pt idx="34">
                  <c:v>66</c:v>
                </c:pt>
                <c:pt idx="35">
                  <c:v>67</c:v>
                </c:pt>
                <c:pt idx="36">
                  <c:v>68</c:v>
                </c:pt>
                <c:pt idx="37">
                  <c:v>69</c:v>
                </c:pt>
                <c:pt idx="38">
                  <c:v>70</c:v>
                </c:pt>
                <c:pt idx="39">
                  <c:v>71</c:v>
                </c:pt>
                <c:pt idx="40">
                  <c:v>72</c:v>
                </c:pt>
                <c:pt idx="41">
                  <c:v>73</c:v>
                </c:pt>
                <c:pt idx="42">
                  <c:v>74</c:v>
                </c:pt>
                <c:pt idx="43">
                  <c:v>75</c:v>
                </c:pt>
                <c:pt idx="44">
                  <c:v>76</c:v>
                </c:pt>
                <c:pt idx="45">
                  <c:v>77</c:v>
                </c:pt>
                <c:pt idx="46">
                  <c:v>78</c:v>
                </c:pt>
                <c:pt idx="47">
                  <c:v>79</c:v>
                </c:pt>
                <c:pt idx="48">
                  <c:v>80</c:v>
                </c:pt>
                <c:pt idx="49">
                  <c:v>81</c:v>
                </c:pt>
                <c:pt idx="50">
                  <c:v>82</c:v>
                </c:pt>
                <c:pt idx="51">
                  <c:v>83</c:v>
                </c:pt>
                <c:pt idx="52">
                  <c:v>84</c:v>
                </c:pt>
                <c:pt idx="53">
                  <c:v>85</c:v>
                </c:pt>
                <c:pt idx="54">
                  <c:v>86</c:v>
                </c:pt>
                <c:pt idx="55">
                  <c:v>87</c:v>
                </c:pt>
                <c:pt idx="56">
                  <c:v>88</c:v>
                </c:pt>
                <c:pt idx="57">
                  <c:v>89</c:v>
                </c:pt>
                <c:pt idx="58">
                  <c:v>90</c:v>
                </c:pt>
                <c:pt idx="59">
                  <c:v>91</c:v>
                </c:pt>
                <c:pt idx="60">
                  <c:v>92</c:v>
                </c:pt>
                <c:pt idx="61">
                  <c:v>93</c:v>
                </c:pt>
                <c:pt idx="62">
                  <c:v>94</c:v>
                </c:pt>
                <c:pt idx="63">
                  <c:v>95</c:v>
                </c:pt>
                <c:pt idx="64">
                  <c:v>96</c:v>
                </c:pt>
                <c:pt idx="65">
                  <c:v>97</c:v>
                </c:pt>
                <c:pt idx="66">
                  <c:v>98</c:v>
                </c:pt>
                <c:pt idx="67">
                  <c:v>99</c:v>
                </c:pt>
                <c:pt idx="68">
                  <c:v>0</c:v>
                </c:pt>
                <c:pt idx="69">
                  <c:v>1</c:v>
                </c:pt>
                <c:pt idx="70">
                  <c:v>2</c:v>
                </c:pt>
                <c:pt idx="71">
                  <c:v>3</c:v>
                </c:pt>
                <c:pt idx="72">
                  <c:v>4</c:v>
                </c:pt>
                <c:pt idx="73">
                  <c:v>5</c:v>
                </c:pt>
                <c:pt idx="74">
                  <c:v>6</c:v>
                </c:pt>
                <c:pt idx="75">
                  <c:v>7</c:v>
                </c:pt>
                <c:pt idx="76">
                  <c:v>8</c:v>
                </c:pt>
                <c:pt idx="77">
                  <c:v>9</c:v>
                </c:pt>
                <c:pt idx="78">
                  <c:v>10</c:v>
                </c:pt>
                <c:pt idx="79">
                  <c:v>11</c:v>
                </c:pt>
                <c:pt idx="80">
                  <c:v>12</c:v>
                </c:pt>
                <c:pt idx="81">
                  <c:v>13</c:v>
                </c:pt>
                <c:pt idx="82">
                  <c:v>14</c:v>
                </c:pt>
                <c:pt idx="83">
                  <c:v>15</c:v>
                </c:pt>
                <c:pt idx="84">
                  <c:v>16</c:v>
                </c:pt>
              </c:numCache>
            </c:numRef>
          </c:cat>
          <c:val>
            <c:numRef>
              <c:f>'H-Configuracion'!$D$50:$CJ$50</c:f>
              <c:numCache>
                <c:formatCode>General</c:formatCode>
                <c:ptCount val="85"/>
                <c:pt idx="0">
                  <c:v>11</c:v>
                </c:pt>
                <c:pt idx="1">
                  <c:v>11</c:v>
                </c:pt>
                <c:pt idx="2">
                  <c:v>7</c:v>
                </c:pt>
                <c:pt idx="3">
                  <c:v>10</c:v>
                </c:pt>
                <c:pt idx="4">
                  <c:v>7</c:v>
                </c:pt>
                <c:pt idx="5">
                  <c:v>8</c:v>
                </c:pt>
                <c:pt idx="6">
                  <c:v>9</c:v>
                </c:pt>
                <c:pt idx="7">
                  <c:v>11</c:v>
                </c:pt>
                <c:pt idx="8">
                  <c:v>8</c:v>
                </c:pt>
                <c:pt idx="9">
                  <c:v>13</c:v>
                </c:pt>
                <c:pt idx="10">
                  <c:v>8</c:v>
                </c:pt>
                <c:pt idx="11">
                  <c:v>14</c:v>
                </c:pt>
                <c:pt idx="12">
                  <c:v>10</c:v>
                </c:pt>
                <c:pt idx="13">
                  <c:v>17</c:v>
                </c:pt>
                <c:pt idx="14">
                  <c:v>14</c:v>
                </c:pt>
                <c:pt idx="15">
                  <c:v>14</c:v>
                </c:pt>
                <c:pt idx="16">
                  <c:v>14</c:v>
                </c:pt>
                <c:pt idx="17">
                  <c:v>16</c:v>
                </c:pt>
                <c:pt idx="18">
                  <c:v>13</c:v>
                </c:pt>
                <c:pt idx="19">
                  <c:v>16</c:v>
                </c:pt>
                <c:pt idx="20">
                  <c:v>19</c:v>
                </c:pt>
                <c:pt idx="21">
                  <c:v>19</c:v>
                </c:pt>
                <c:pt idx="22">
                  <c:v>16</c:v>
                </c:pt>
                <c:pt idx="23">
                  <c:v>17</c:v>
                </c:pt>
                <c:pt idx="24">
                  <c:v>22</c:v>
                </c:pt>
                <c:pt idx="25">
                  <c:v>16</c:v>
                </c:pt>
                <c:pt idx="26">
                  <c:v>17</c:v>
                </c:pt>
                <c:pt idx="27">
                  <c:v>24</c:v>
                </c:pt>
                <c:pt idx="28">
                  <c:v>22</c:v>
                </c:pt>
                <c:pt idx="29">
                  <c:v>13</c:v>
                </c:pt>
                <c:pt idx="30">
                  <c:v>18</c:v>
                </c:pt>
                <c:pt idx="31">
                  <c:v>11</c:v>
                </c:pt>
                <c:pt idx="32">
                  <c:v>19</c:v>
                </c:pt>
                <c:pt idx="33">
                  <c:v>14</c:v>
                </c:pt>
                <c:pt idx="34">
                  <c:v>16</c:v>
                </c:pt>
                <c:pt idx="35">
                  <c:v>20</c:v>
                </c:pt>
                <c:pt idx="36">
                  <c:v>15</c:v>
                </c:pt>
                <c:pt idx="37">
                  <c:v>13</c:v>
                </c:pt>
                <c:pt idx="38">
                  <c:v>13</c:v>
                </c:pt>
                <c:pt idx="39">
                  <c:v>19</c:v>
                </c:pt>
                <c:pt idx="40">
                  <c:v>17</c:v>
                </c:pt>
                <c:pt idx="41">
                  <c:v>18</c:v>
                </c:pt>
                <c:pt idx="42">
                  <c:v>21</c:v>
                </c:pt>
                <c:pt idx="43">
                  <c:v>15</c:v>
                </c:pt>
                <c:pt idx="44">
                  <c:v>18</c:v>
                </c:pt>
                <c:pt idx="45">
                  <c:v>18</c:v>
                </c:pt>
                <c:pt idx="46">
                  <c:v>16</c:v>
                </c:pt>
                <c:pt idx="47">
                  <c:v>16</c:v>
                </c:pt>
                <c:pt idx="48">
                  <c:v>13</c:v>
                </c:pt>
                <c:pt idx="49">
                  <c:v>18</c:v>
                </c:pt>
                <c:pt idx="50">
                  <c:v>19</c:v>
                </c:pt>
                <c:pt idx="51">
                  <c:v>17</c:v>
                </c:pt>
                <c:pt idx="52">
                  <c:v>20</c:v>
                </c:pt>
                <c:pt idx="53">
                  <c:v>21</c:v>
                </c:pt>
                <c:pt idx="54">
                  <c:v>18</c:v>
                </c:pt>
                <c:pt idx="55">
                  <c:v>24</c:v>
                </c:pt>
                <c:pt idx="56">
                  <c:v>15</c:v>
                </c:pt>
                <c:pt idx="57">
                  <c:v>23</c:v>
                </c:pt>
                <c:pt idx="58">
                  <c:v>23</c:v>
                </c:pt>
                <c:pt idx="59">
                  <c:v>25</c:v>
                </c:pt>
                <c:pt idx="60">
                  <c:v>23</c:v>
                </c:pt>
                <c:pt idx="61">
                  <c:v>25</c:v>
                </c:pt>
                <c:pt idx="62">
                  <c:v>25</c:v>
                </c:pt>
                <c:pt idx="63">
                  <c:v>18</c:v>
                </c:pt>
                <c:pt idx="64">
                  <c:v>22</c:v>
                </c:pt>
                <c:pt idx="65">
                  <c:v>28</c:v>
                </c:pt>
                <c:pt idx="66">
                  <c:v>23</c:v>
                </c:pt>
                <c:pt idx="67">
                  <c:v>24</c:v>
                </c:pt>
                <c:pt idx="68">
                  <c:v>19</c:v>
                </c:pt>
                <c:pt idx="69">
                  <c:v>17</c:v>
                </c:pt>
                <c:pt idx="70">
                  <c:v>18</c:v>
                </c:pt>
                <c:pt idx="71">
                  <c:v>15</c:v>
                </c:pt>
                <c:pt idx="72">
                  <c:v>21</c:v>
                </c:pt>
                <c:pt idx="73">
                  <c:v>25</c:v>
                </c:pt>
                <c:pt idx="74">
                  <c:v>25</c:v>
                </c:pt>
                <c:pt idx="75">
                  <c:v>22</c:v>
                </c:pt>
                <c:pt idx="76">
                  <c:v>19</c:v>
                </c:pt>
                <c:pt idx="77">
                  <c:v>27</c:v>
                </c:pt>
                <c:pt idx="78">
                  <c:v>31</c:v>
                </c:pt>
                <c:pt idx="79">
                  <c:v>30</c:v>
                </c:pt>
                <c:pt idx="80">
                  <c:v>28</c:v>
                </c:pt>
                <c:pt idx="81">
                  <c:v>32</c:v>
                </c:pt>
                <c:pt idx="82">
                  <c:v>27</c:v>
                </c:pt>
                <c:pt idx="83">
                  <c:v>30</c:v>
                </c:pt>
                <c:pt idx="84">
                  <c:v>35</c:v>
                </c:pt>
              </c:numCache>
            </c:numRef>
          </c:val>
          <c:smooth val="0"/>
        </c:ser>
        <c:ser>
          <c:idx val="2"/>
          <c:order val="2"/>
          <c:tx>
            <c:strRef>
              <c:f>'H-Configuracion'!$A$51</c:f>
              <c:strCache>
                <c:ptCount val="1"/>
                <c:pt idx="0">
                  <c:v>Atlético de Madrid</c:v>
                </c:pt>
              </c:strCache>
            </c:strRef>
          </c:tx>
          <c:spPr>
            <a:ln w="22225" cap="rnd" cmpd="sng" algn="ctr">
              <a:solidFill>
                <a:srgbClr val="92D050"/>
              </a:solidFill>
              <a:round/>
            </a:ln>
            <a:effectLst/>
          </c:spPr>
          <c:marker>
            <c:symbol val="square"/>
            <c:size val="5"/>
            <c:spPr>
              <a:solidFill>
                <a:srgbClr val="92D050"/>
              </a:solidFill>
              <a:ln w="9525" cap="flat" cmpd="sng" algn="ctr">
                <a:noFill/>
                <a:round/>
              </a:ln>
              <a:effectLst/>
            </c:spPr>
          </c:marker>
          <c:cat>
            <c:numRef>
              <c:f>'H-Configuracion'!$D$1:$CJ$1</c:f>
              <c:numCache>
                <c:formatCode>General</c:formatCode>
                <c:ptCount val="85"/>
                <c:pt idx="0">
                  <c:v>29</c:v>
                </c:pt>
                <c:pt idx="1">
                  <c:v>30</c:v>
                </c:pt>
                <c:pt idx="2">
                  <c:v>31</c:v>
                </c:pt>
                <c:pt idx="3">
                  <c:v>32</c:v>
                </c:pt>
                <c:pt idx="4">
                  <c:v>33</c:v>
                </c:pt>
                <c:pt idx="5">
                  <c:v>34</c:v>
                </c:pt>
                <c:pt idx="6">
                  <c:v>35</c:v>
                </c:pt>
                <c:pt idx="7">
                  <c:v>36</c:v>
                </c:pt>
                <c:pt idx="8">
                  <c:v>40</c:v>
                </c:pt>
                <c:pt idx="9">
                  <c:v>41</c:v>
                </c:pt>
                <c:pt idx="10">
                  <c:v>42</c:v>
                </c:pt>
                <c:pt idx="11">
                  <c:v>43</c:v>
                </c:pt>
                <c:pt idx="12">
                  <c:v>44</c:v>
                </c:pt>
                <c:pt idx="13">
                  <c:v>45</c:v>
                </c:pt>
                <c:pt idx="14">
                  <c:v>46</c:v>
                </c:pt>
                <c:pt idx="15">
                  <c:v>47</c:v>
                </c:pt>
                <c:pt idx="16">
                  <c:v>48</c:v>
                </c:pt>
                <c:pt idx="17">
                  <c:v>49</c:v>
                </c:pt>
                <c:pt idx="18">
                  <c:v>50</c:v>
                </c:pt>
                <c:pt idx="19">
                  <c:v>51</c:v>
                </c:pt>
                <c:pt idx="20">
                  <c:v>52</c:v>
                </c:pt>
                <c:pt idx="21">
                  <c:v>53</c:v>
                </c:pt>
                <c:pt idx="22">
                  <c:v>54</c:v>
                </c:pt>
                <c:pt idx="23">
                  <c:v>55</c:v>
                </c:pt>
                <c:pt idx="24">
                  <c:v>56</c:v>
                </c:pt>
                <c:pt idx="25">
                  <c:v>57</c:v>
                </c:pt>
                <c:pt idx="26">
                  <c:v>58</c:v>
                </c:pt>
                <c:pt idx="27">
                  <c:v>59</c:v>
                </c:pt>
                <c:pt idx="28">
                  <c:v>60</c:v>
                </c:pt>
                <c:pt idx="29">
                  <c:v>61</c:v>
                </c:pt>
                <c:pt idx="30">
                  <c:v>62</c:v>
                </c:pt>
                <c:pt idx="31">
                  <c:v>63</c:v>
                </c:pt>
                <c:pt idx="32">
                  <c:v>64</c:v>
                </c:pt>
                <c:pt idx="33">
                  <c:v>65</c:v>
                </c:pt>
                <c:pt idx="34">
                  <c:v>66</c:v>
                </c:pt>
                <c:pt idx="35">
                  <c:v>67</c:v>
                </c:pt>
                <c:pt idx="36">
                  <c:v>68</c:v>
                </c:pt>
                <c:pt idx="37">
                  <c:v>69</c:v>
                </c:pt>
                <c:pt idx="38">
                  <c:v>70</c:v>
                </c:pt>
                <c:pt idx="39">
                  <c:v>71</c:v>
                </c:pt>
                <c:pt idx="40">
                  <c:v>72</c:v>
                </c:pt>
                <c:pt idx="41">
                  <c:v>73</c:v>
                </c:pt>
                <c:pt idx="42">
                  <c:v>74</c:v>
                </c:pt>
                <c:pt idx="43">
                  <c:v>75</c:v>
                </c:pt>
                <c:pt idx="44">
                  <c:v>76</c:v>
                </c:pt>
                <c:pt idx="45">
                  <c:v>77</c:v>
                </c:pt>
                <c:pt idx="46">
                  <c:v>78</c:v>
                </c:pt>
                <c:pt idx="47">
                  <c:v>79</c:v>
                </c:pt>
                <c:pt idx="48">
                  <c:v>80</c:v>
                </c:pt>
                <c:pt idx="49">
                  <c:v>81</c:v>
                </c:pt>
                <c:pt idx="50">
                  <c:v>82</c:v>
                </c:pt>
                <c:pt idx="51">
                  <c:v>83</c:v>
                </c:pt>
                <c:pt idx="52">
                  <c:v>84</c:v>
                </c:pt>
                <c:pt idx="53">
                  <c:v>85</c:v>
                </c:pt>
                <c:pt idx="54">
                  <c:v>86</c:v>
                </c:pt>
                <c:pt idx="55">
                  <c:v>87</c:v>
                </c:pt>
                <c:pt idx="56">
                  <c:v>88</c:v>
                </c:pt>
                <c:pt idx="57">
                  <c:v>89</c:v>
                </c:pt>
                <c:pt idx="58">
                  <c:v>90</c:v>
                </c:pt>
                <c:pt idx="59">
                  <c:v>91</c:v>
                </c:pt>
                <c:pt idx="60">
                  <c:v>92</c:v>
                </c:pt>
                <c:pt idx="61">
                  <c:v>93</c:v>
                </c:pt>
                <c:pt idx="62">
                  <c:v>94</c:v>
                </c:pt>
                <c:pt idx="63">
                  <c:v>95</c:v>
                </c:pt>
                <c:pt idx="64">
                  <c:v>96</c:v>
                </c:pt>
                <c:pt idx="65">
                  <c:v>97</c:v>
                </c:pt>
                <c:pt idx="66">
                  <c:v>98</c:v>
                </c:pt>
                <c:pt idx="67">
                  <c:v>99</c:v>
                </c:pt>
                <c:pt idx="68">
                  <c:v>0</c:v>
                </c:pt>
                <c:pt idx="69">
                  <c:v>1</c:v>
                </c:pt>
                <c:pt idx="70">
                  <c:v>2</c:v>
                </c:pt>
                <c:pt idx="71">
                  <c:v>3</c:v>
                </c:pt>
                <c:pt idx="72">
                  <c:v>4</c:v>
                </c:pt>
                <c:pt idx="73">
                  <c:v>5</c:v>
                </c:pt>
                <c:pt idx="74">
                  <c:v>6</c:v>
                </c:pt>
                <c:pt idx="75">
                  <c:v>7</c:v>
                </c:pt>
                <c:pt idx="76">
                  <c:v>8</c:v>
                </c:pt>
                <c:pt idx="77">
                  <c:v>9</c:v>
                </c:pt>
                <c:pt idx="78">
                  <c:v>10</c:v>
                </c:pt>
                <c:pt idx="79">
                  <c:v>11</c:v>
                </c:pt>
                <c:pt idx="80">
                  <c:v>12</c:v>
                </c:pt>
                <c:pt idx="81">
                  <c:v>13</c:v>
                </c:pt>
                <c:pt idx="82">
                  <c:v>14</c:v>
                </c:pt>
                <c:pt idx="83">
                  <c:v>15</c:v>
                </c:pt>
                <c:pt idx="84">
                  <c:v>16</c:v>
                </c:pt>
              </c:numCache>
            </c:numRef>
          </c:cat>
          <c:val>
            <c:numRef>
              <c:f>'H-Configuracion'!$D$51:$CJ$51</c:f>
              <c:numCache>
                <c:formatCode>General</c:formatCode>
                <c:ptCount val="85"/>
                <c:pt idx="0">
                  <c:v>8</c:v>
                </c:pt>
                <c:pt idx="1">
                  <c:v>5</c:v>
                </c:pt>
                <c:pt idx="2">
                  <c:v>#N/A</c:v>
                </c:pt>
                <c:pt idx="3">
                  <c:v>#N/A</c:v>
                </c:pt>
                <c:pt idx="4">
                  <c:v>#N/A</c:v>
                </c:pt>
                <c:pt idx="5">
                  <c:v>#N/A</c:v>
                </c:pt>
                <c:pt idx="6">
                  <c:v>8</c:v>
                </c:pt>
                <c:pt idx="7">
                  <c:v>6</c:v>
                </c:pt>
                <c:pt idx="8">
                  <c:v>14</c:v>
                </c:pt>
                <c:pt idx="9">
                  <c:v>13</c:v>
                </c:pt>
                <c:pt idx="10">
                  <c:v>14</c:v>
                </c:pt>
                <c:pt idx="11">
                  <c:v>11</c:v>
                </c:pt>
                <c:pt idx="12">
                  <c:v>15</c:v>
                </c:pt>
                <c:pt idx="13">
                  <c:v>13</c:v>
                </c:pt>
                <c:pt idx="14">
                  <c:v>10</c:v>
                </c:pt>
                <c:pt idx="15">
                  <c:v>13</c:v>
                </c:pt>
                <c:pt idx="16">
                  <c:v>13</c:v>
                </c:pt>
                <c:pt idx="17">
                  <c:v>15</c:v>
                </c:pt>
                <c:pt idx="18">
                  <c:v>15</c:v>
                </c:pt>
                <c:pt idx="19">
                  <c:v>17</c:v>
                </c:pt>
                <c:pt idx="20">
                  <c:v>16</c:v>
                </c:pt>
                <c:pt idx="21">
                  <c:v>13</c:v>
                </c:pt>
                <c:pt idx="22">
                  <c:v>11</c:v>
                </c:pt>
                <c:pt idx="23">
                  <c:v>11</c:v>
                </c:pt>
                <c:pt idx="24">
                  <c:v>14</c:v>
                </c:pt>
                <c:pt idx="25">
                  <c:v>15</c:v>
                </c:pt>
                <c:pt idx="26">
                  <c:v>16</c:v>
                </c:pt>
                <c:pt idx="27">
                  <c:v>13</c:v>
                </c:pt>
                <c:pt idx="28">
                  <c:v>15</c:v>
                </c:pt>
                <c:pt idx="29">
                  <c:v>17</c:v>
                </c:pt>
                <c:pt idx="30">
                  <c:v>15</c:v>
                </c:pt>
                <c:pt idx="31">
                  <c:v>14</c:v>
                </c:pt>
                <c:pt idx="32">
                  <c:v>10</c:v>
                </c:pt>
                <c:pt idx="33">
                  <c:v>20</c:v>
                </c:pt>
                <c:pt idx="34">
                  <c:v>18</c:v>
                </c:pt>
                <c:pt idx="35">
                  <c:v>14</c:v>
                </c:pt>
                <c:pt idx="36">
                  <c:v>12</c:v>
                </c:pt>
                <c:pt idx="37">
                  <c:v>10</c:v>
                </c:pt>
                <c:pt idx="38">
                  <c:v>18</c:v>
                </c:pt>
                <c:pt idx="39">
                  <c:v>17</c:v>
                </c:pt>
                <c:pt idx="40">
                  <c:v>14</c:v>
                </c:pt>
                <c:pt idx="41">
                  <c:v>20</c:v>
                </c:pt>
                <c:pt idx="42">
                  <c:v>18</c:v>
                </c:pt>
                <c:pt idx="43">
                  <c:v>11</c:v>
                </c:pt>
                <c:pt idx="44">
                  <c:v>18</c:v>
                </c:pt>
                <c:pt idx="45">
                  <c:v>19</c:v>
                </c:pt>
                <c:pt idx="46">
                  <c:v>16</c:v>
                </c:pt>
                <c:pt idx="47">
                  <c:v>14</c:v>
                </c:pt>
                <c:pt idx="48">
                  <c:v>10</c:v>
                </c:pt>
                <c:pt idx="49">
                  <c:v>16</c:v>
                </c:pt>
                <c:pt idx="50">
                  <c:v>15</c:v>
                </c:pt>
                <c:pt idx="51">
                  <c:v>20</c:v>
                </c:pt>
                <c:pt idx="52">
                  <c:v>17</c:v>
                </c:pt>
                <c:pt idx="53">
                  <c:v>16</c:v>
                </c:pt>
                <c:pt idx="54">
                  <c:v>17</c:v>
                </c:pt>
                <c:pt idx="55">
                  <c:v>18</c:v>
                </c:pt>
                <c:pt idx="56">
                  <c:v>19</c:v>
                </c:pt>
                <c:pt idx="57">
                  <c:v>19</c:v>
                </c:pt>
                <c:pt idx="58">
                  <c:v>20</c:v>
                </c:pt>
                <c:pt idx="59">
                  <c:v>17</c:v>
                </c:pt>
                <c:pt idx="60">
                  <c:v>24</c:v>
                </c:pt>
                <c:pt idx="61">
                  <c:v>16</c:v>
                </c:pt>
                <c:pt idx="62">
                  <c:v>13</c:v>
                </c:pt>
                <c:pt idx="63">
                  <c:v>13</c:v>
                </c:pt>
                <c:pt idx="64">
                  <c:v>26</c:v>
                </c:pt>
                <c:pt idx="65">
                  <c:v>20</c:v>
                </c:pt>
                <c:pt idx="66">
                  <c:v>16</c:v>
                </c:pt>
                <c:pt idx="67">
                  <c:v>12</c:v>
                </c:pt>
                <c:pt idx="68">
                  <c:v>9</c:v>
                </c:pt>
                <c:pt idx="69">
                  <c:v>#N/A</c:v>
                </c:pt>
                <c:pt idx="70">
                  <c:v>#N/A</c:v>
                </c:pt>
                <c:pt idx="71">
                  <c:v>12</c:v>
                </c:pt>
                <c:pt idx="72">
                  <c:v>15</c:v>
                </c:pt>
                <c:pt idx="73">
                  <c:v>13</c:v>
                </c:pt>
                <c:pt idx="74">
                  <c:v>13</c:v>
                </c:pt>
                <c:pt idx="75">
                  <c:v>17</c:v>
                </c:pt>
                <c:pt idx="76">
                  <c:v>19</c:v>
                </c:pt>
                <c:pt idx="77">
                  <c:v>20</c:v>
                </c:pt>
                <c:pt idx="78">
                  <c:v>13</c:v>
                </c:pt>
                <c:pt idx="79">
                  <c:v>17</c:v>
                </c:pt>
                <c:pt idx="80">
                  <c:v>15</c:v>
                </c:pt>
                <c:pt idx="81">
                  <c:v>23</c:v>
                </c:pt>
                <c:pt idx="82">
                  <c:v>28</c:v>
                </c:pt>
                <c:pt idx="83">
                  <c:v>23</c:v>
                </c:pt>
                <c:pt idx="84">
                  <c:v>35</c:v>
                </c:pt>
              </c:numCache>
            </c:numRef>
          </c:val>
          <c:smooth val="0"/>
        </c:ser>
        <c:ser>
          <c:idx val="3"/>
          <c:order val="3"/>
          <c:tx>
            <c:strRef>
              <c:f>'H-Configuracion'!$A$52</c:f>
              <c:strCache>
                <c:ptCount val="1"/>
                <c:pt idx="0">
                  <c:v>Valencia C.F.</c:v>
                </c:pt>
              </c:strCache>
            </c:strRef>
          </c:tx>
          <c:spPr>
            <a:ln w="22225" cap="rnd" cmpd="sng" algn="ctr">
              <a:solidFill>
                <a:schemeClr val="accent6"/>
              </a:solidFill>
              <a:round/>
            </a:ln>
            <a:effectLst/>
          </c:spPr>
          <c:marker>
            <c:symbol val="square"/>
            <c:size val="5"/>
            <c:spPr>
              <a:solidFill>
                <a:schemeClr val="accent6"/>
              </a:solidFill>
              <a:ln w="9525" cap="flat" cmpd="sng" algn="ctr">
                <a:noFill/>
                <a:round/>
              </a:ln>
              <a:effectLst/>
            </c:spPr>
          </c:marker>
          <c:cat>
            <c:numRef>
              <c:f>'H-Configuracion'!$D$1:$CJ$1</c:f>
              <c:numCache>
                <c:formatCode>General</c:formatCode>
                <c:ptCount val="85"/>
                <c:pt idx="0">
                  <c:v>29</c:v>
                </c:pt>
                <c:pt idx="1">
                  <c:v>30</c:v>
                </c:pt>
                <c:pt idx="2">
                  <c:v>31</c:v>
                </c:pt>
                <c:pt idx="3">
                  <c:v>32</c:v>
                </c:pt>
                <c:pt idx="4">
                  <c:v>33</c:v>
                </c:pt>
                <c:pt idx="5">
                  <c:v>34</c:v>
                </c:pt>
                <c:pt idx="6">
                  <c:v>35</c:v>
                </c:pt>
                <c:pt idx="7">
                  <c:v>36</c:v>
                </c:pt>
                <c:pt idx="8">
                  <c:v>40</c:v>
                </c:pt>
                <c:pt idx="9">
                  <c:v>41</c:v>
                </c:pt>
                <c:pt idx="10">
                  <c:v>42</c:v>
                </c:pt>
                <c:pt idx="11">
                  <c:v>43</c:v>
                </c:pt>
                <c:pt idx="12">
                  <c:v>44</c:v>
                </c:pt>
                <c:pt idx="13">
                  <c:v>45</c:v>
                </c:pt>
                <c:pt idx="14">
                  <c:v>46</c:v>
                </c:pt>
                <c:pt idx="15">
                  <c:v>47</c:v>
                </c:pt>
                <c:pt idx="16">
                  <c:v>48</c:v>
                </c:pt>
                <c:pt idx="17">
                  <c:v>49</c:v>
                </c:pt>
                <c:pt idx="18">
                  <c:v>50</c:v>
                </c:pt>
                <c:pt idx="19">
                  <c:v>51</c:v>
                </c:pt>
                <c:pt idx="20">
                  <c:v>52</c:v>
                </c:pt>
                <c:pt idx="21">
                  <c:v>53</c:v>
                </c:pt>
                <c:pt idx="22">
                  <c:v>54</c:v>
                </c:pt>
                <c:pt idx="23">
                  <c:v>55</c:v>
                </c:pt>
                <c:pt idx="24">
                  <c:v>56</c:v>
                </c:pt>
                <c:pt idx="25">
                  <c:v>57</c:v>
                </c:pt>
                <c:pt idx="26">
                  <c:v>58</c:v>
                </c:pt>
                <c:pt idx="27">
                  <c:v>59</c:v>
                </c:pt>
                <c:pt idx="28">
                  <c:v>60</c:v>
                </c:pt>
                <c:pt idx="29">
                  <c:v>61</c:v>
                </c:pt>
                <c:pt idx="30">
                  <c:v>62</c:v>
                </c:pt>
                <c:pt idx="31">
                  <c:v>63</c:v>
                </c:pt>
                <c:pt idx="32">
                  <c:v>64</c:v>
                </c:pt>
                <c:pt idx="33">
                  <c:v>65</c:v>
                </c:pt>
                <c:pt idx="34">
                  <c:v>66</c:v>
                </c:pt>
                <c:pt idx="35">
                  <c:v>67</c:v>
                </c:pt>
                <c:pt idx="36">
                  <c:v>68</c:v>
                </c:pt>
                <c:pt idx="37">
                  <c:v>69</c:v>
                </c:pt>
                <c:pt idx="38">
                  <c:v>70</c:v>
                </c:pt>
                <c:pt idx="39">
                  <c:v>71</c:v>
                </c:pt>
                <c:pt idx="40">
                  <c:v>72</c:v>
                </c:pt>
                <c:pt idx="41">
                  <c:v>73</c:v>
                </c:pt>
                <c:pt idx="42">
                  <c:v>74</c:v>
                </c:pt>
                <c:pt idx="43">
                  <c:v>75</c:v>
                </c:pt>
                <c:pt idx="44">
                  <c:v>76</c:v>
                </c:pt>
                <c:pt idx="45">
                  <c:v>77</c:v>
                </c:pt>
                <c:pt idx="46">
                  <c:v>78</c:v>
                </c:pt>
                <c:pt idx="47">
                  <c:v>79</c:v>
                </c:pt>
                <c:pt idx="48">
                  <c:v>80</c:v>
                </c:pt>
                <c:pt idx="49">
                  <c:v>81</c:v>
                </c:pt>
                <c:pt idx="50">
                  <c:v>82</c:v>
                </c:pt>
                <c:pt idx="51">
                  <c:v>83</c:v>
                </c:pt>
                <c:pt idx="52">
                  <c:v>84</c:v>
                </c:pt>
                <c:pt idx="53">
                  <c:v>85</c:v>
                </c:pt>
                <c:pt idx="54">
                  <c:v>86</c:v>
                </c:pt>
                <c:pt idx="55">
                  <c:v>87</c:v>
                </c:pt>
                <c:pt idx="56">
                  <c:v>88</c:v>
                </c:pt>
                <c:pt idx="57">
                  <c:v>89</c:v>
                </c:pt>
                <c:pt idx="58">
                  <c:v>90</c:v>
                </c:pt>
                <c:pt idx="59">
                  <c:v>91</c:v>
                </c:pt>
                <c:pt idx="60">
                  <c:v>92</c:v>
                </c:pt>
                <c:pt idx="61">
                  <c:v>93</c:v>
                </c:pt>
                <c:pt idx="62">
                  <c:v>94</c:v>
                </c:pt>
                <c:pt idx="63">
                  <c:v>95</c:v>
                </c:pt>
                <c:pt idx="64">
                  <c:v>96</c:v>
                </c:pt>
                <c:pt idx="65">
                  <c:v>97</c:v>
                </c:pt>
                <c:pt idx="66">
                  <c:v>98</c:v>
                </c:pt>
                <c:pt idx="67">
                  <c:v>99</c:v>
                </c:pt>
                <c:pt idx="68">
                  <c:v>0</c:v>
                </c:pt>
                <c:pt idx="69">
                  <c:v>1</c:v>
                </c:pt>
                <c:pt idx="70">
                  <c:v>2</c:v>
                </c:pt>
                <c:pt idx="71">
                  <c:v>3</c:v>
                </c:pt>
                <c:pt idx="72">
                  <c:v>4</c:v>
                </c:pt>
                <c:pt idx="73">
                  <c:v>5</c:v>
                </c:pt>
                <c:pt idx="74">
                  <c:v>6</c:v>
                </c:pt>
                <c:pt idx="75">
                  <c:v>7</c:v>
                </c:pt>
                <c:pt idx="76">
                  <c:v>8</c:v>
                </c:pt>
                <c:pt idx="77">
                  <c:v>9</c:v>
                </c:pt>
                <c:pt idx="78">
                  <c:v>10</c:v>
                </c:pt>
                <c:pt idx="79">
                  <c:v>11</c:v>
                </c:pt>
                <c:pt idx="80">
                  <c:v>12</c:v>
                </c:pt>
                <c:pt idx="81">
                  <c:v>13</c:v>
                </c:pt>
                <c:pt idx="82">
                  <c:v>14</c:v>
                </c:pt>
                <c:pt idx="83">
                  <c:v>15</c:v>
                </c:pt>
                <c:pt idx="84">
                  <c:v>16</c:v>
                </c:pt>
              </c:numCache>
            </c:numRef>
          </c:cat>
          <c:val>
            <c:numRef>
              <c:f>'H-Configuracion'!$D$52:$CJ$52</c:f>
              <c:numCache>
                <c:formatCode>General</c:formatCode>
                <c:ptCount val="85"/>
                <c:pt idx="0">
                  <c:v>#N/A</c:v>
                </c:pt>
                <c:pt idx="1">
                  <c:v>#N/A</c:v>
                </c:pt>
                <c:pt idx="2">
                  <c:v>#N/A</c:v>
                </c:pt>
                <c:pt idx="3">
                  <c:v>6</c:v>
                </c:pt>
                <c:pt idx="4">
                  <c:v>4</c:v>
                </c:pt>
                <c:pt idx="5">
                  <c:v>7</c:v>
                </c:pt>
                <c:pt idx="6">
                  <c:v>9</c:v>
                </c:pt>
                <c:pt idx="7">
                  <c:v>7</c:v>
                </c:pt>
                <c:pt idx="8">
                  <c:v>9</c:v>
                </c:pt>
                <c:pt idx="9">
                  <c:v>11</c:v>
                </c:pt>
                <c:pt idx="10">
                  <c:v>18</c:v>
                </c:pt>
                <c:pt idx="11">
                  <c:v>10</c:v>
                </c:pt>
                <c:pt idx="12">
                  <c:v>18</c:v>
                </c:pt>
                <c:pt idx="13">
                  <c:v>12</c:v>
                </c:pt>
                <c:pt idx="14">
                  <c:v>9</c:v>
                </c:pt>
                <c:pt idx="15">
                  <c:v>16</c:v>
                </c:pt>
                <c:pt idx="16">
                  <c:v>14</c:v>
                </c:pt>
                <c:pt idx="17">
                  <c:v>16</c:v>
                </c:pt>
                <c:pt idx="18">
                  <c:v>12</c:v>
                </c:pt>
                <c:pt idx="19">
                  <c:v>17</c:v>
                </c:pt>
                <c:pt idx="20">
                  <c:v>15</c:v>
                </c:pt>
                <c:pt idx="21">
                  <c:v>16</c:v>
                </c:pt>
                <c:pt idx="22">
                  <c:v>14</c:v>
                </c:pt>
                <c:pt idx="23">
                  <c:v>15</c:v>
                </c:pt>
                <c:pt idx="24">
                  <c:v>13</c:v>
                </c:pt>
                <c:pt idx="25">
                  <c:v>10</c:v>
                </c:pt>
                <c:pt idx="26">
                  <c:v>13</c:v>
                </c:pt>
                <c:pt idx="27">
                  <c:v>13</c:v>
                </c:pt>
                <c:pt idx="28">
                  <c:v>11</c:v>
                </c:pt>
                <c:pt idx="29">
                  <c:v>11</c:v>
                </c:pt>
                <c:pt idx="30">
                  <c:v>12</c:v>
                </c:pt>
                <c:pt idx="31">
                  <c:v>14</c:v>
                </c:pt>
                <c:pt idx="32">
                  <c:v>16</c:v>
                </c:pt>
                <c:pt idx="33">
                  <c:v>17</c:v>
                </c:pt>
                <c:pt idx="34">
                  <c:v>11</c:v>
                </c:pt>
                <c:pt idx="35">
                  <c:v>14</c:v>
                </c:pt>
                <c:pt idx="36">
                  <c:v>13</c:v>
                </c:pt>
                <c:pt idx="37">
                  <c:v>10</c:v>
                </c:pt>
                <c:pt idx="38">
                  <c:v>15</c:v>
                </c:pt>
                <c:pt idx="39">
                  <c:v>18</c:v>
                </c:pt>
                <c:pt idx="40">
                  <c:v>19</c:v>
                </c:pt>
                <c:pt idx="41">
                  <c:v>12</c:v>
                </c:pt>
                <c:pt idx="42">
                  <c:v>13</c:v>
                </c:pt>
                <c:pt idx="43">
                  <c:v>12</c:v>
                </c:pt>
                <c:pt idx="44">
                  <c:v>12</c:v>
                </c:pt>
                <c:pt idx="45">
                  <c:v>13</c:v>
                </c:pt>
                <c:pt idx="46">
                  <c:v>16</c:v>
                </c:pt>
                <c:pt idx="47">
                  <c:v>14</c:v>
                </c:pt>
                <c:pt idx="48">
                  <c:v>12</c:v>
                </c:pt>
                <c:pt idx="49">
                  <c:v>17</c:v>
                </c:pt>
                <c:pt idx="50">
                  <c:v>17</c:v>
                </c:pt>
                <c:pt idx="51">
                  <c:v>9</c:v>
                </c:pt>
                <c:pt idx="52">
                  <c:v>12</c:v>
                </c:pt>
                <c:pt idx="53">
                  <c:v>9</c:v>
                </c:pt>
                <c:pt idx="54">
                  <c:v>8</c:v>
                </c:pt>
                <c:pt idx="55">
                  <c:v>#N/A</c:v>
                </c:pt>
                <c:pt idx="56">
                  <c:v>10</c:v>
                </c:pt>
                <c:pt idx="57">
                  <c:v>18</c:v>
                </c:pt>
                <c:pt idx="58">
                  <c:v>20</c:v>
                </c:pt>
                <c:pt idx="59">
                  <c:v>15</c:v>
                </c:pt>
                <c:pt idx="60">
                  <c:v>20</c:v>
                </c:pt>
                <c:pt idx="61">
                  <c:v>19</c:v>
                </c:pt>
                <c:pt idx="62">
                  <c:v>14</c:v>
                </c:pt>
                <c:pt idx="63">
                  <c:v>13</c:v>
                </c:pt>
                <c:pt idx="64">
                  <c:v>26</c:v>
                </c:pt>
                <c:pt idx="65">
                  <c:v>15</c:v>
                </c:pt>
                <c:pt idx="66">
                  <c:v>16</c:v>
                </c:pt>
                <c:pt idx="67">
                  <c:v>19</c:v>
                </c:pt>
                <c:pt idx="68">
                  <c:v>18</c:v>
                </c:pt>
                <c:pt idx="69">
                  <c:v>18</c:v>
                </c:pt>
                <c:pt idx="70">
                  <c:v>21</c:v>
                </c:pt>
                <c:pt idx="71">
                  <c:v>17</c:v>
                </c:pt>
                <c:pt idx="72">
                  <c:v>23</c:v>
                </c:pt>
                <c:pt idx="73">
                  <c:v>14</c:v>
                </c:pt>
                <c:pt idx="74">
                  <c:v>19</c:v>
                </c:pt>
                <c:pt idx="75">
                  <c:v>20</c:v>
                </c:pt>
                <c:pt idx="76">
                  <c:v>15</c:v>
                </c:pt>
                <c:pt idx="77">
                  <c:v>18</c:v>
                </c:pt>
                <c:pt idx="78">
                  <c:v>21</c:v>
                </c:pt>
                <c:pt idx="79">
                  <c:v>21</c:v>
                </c:pt>
                <c:pt idx="80">
                  <c:v>17</c:v>
                </c:pt>
                <c:pt idx="81">
                  <c:v>19</c:v>
                </c:pt>
                <c:pt idx="82">
                  <c:v>13</c:v>
                </c:pt>
                <c:pt idx="83">
                  <c:v>22</c:v>
                </c:pt>
                <c:pt idx="84">
                  <c:v>22</c:v>
                </c:pt>
              </c:numCache>
            </c:numRef>
          </c:val>
          <c:smooth val="0"/>
        </c:ser>
        <c:ser>
          <c:idx val="4"/>
          <c:order val="4"/>
          <c:tx>
            <c:strRef>
              <c:f>'H-Configuracion'!$A$53</c:f>
              <c:strCache>
                <c:ptCount val="1"/>
                <c:pt idx="0">
                  <c:v>Récord</c:v>
                </c:pt>
              </c:strCache>
            </c:strRef>
          </c:tx>
          <c:spPr>
            <a:ln w="12700" cap="rnd" cmpd="sng" algn="ctr">
              <a:solidFill>
                <a:schemeClr val="tx1"/>
              </a:solidFill>
              <a:round/>
            </a:ln>
            <a:effectLst/>
          </c:spPr>
          <c:marker>
            <c:symbol val="none"/>
          </c:marker>
          <c:cat>
            <c:numRef>
              <c:f>'H-Configuracion'!$D$1:$CJ$1</c:f>
              <c:numCache>
                <c:formatCode>General</c:formatCode>
                <c:ptCount val="85"/>
                <c:pt idx="0">
                  <c:v>29</c:v>
                </c:pt>
                <c:pt idx="1">
                  <c:v>30</c:v>
                </c:pt>
                <c:pt idx="2">
                  <c:v>31</c:v>
                </c:pt>
                <c:pt idx="3">
                  <c:v>32</c:v>
                </c:pt>
                <c:pt idx="4">
                  <c:v>33</c:v>
                </c:pt>
                <c:pt idx="5">
                  <c:v>34</c:v>
                </c:pt>
                <c:pt idx="6">
                  <c:v>35</c:v>
                </c:pt>
                <c:pt idx="7">
                  <c:v>36</c:v>
                </c:pt>
                <c:pt idx="8">
                  <c:v>40</c:v>
                </c:pt>
                <c:pt idx="9">
                  <c:v>41</c:v>
                </c:pt>
                <c:pt idx="10">
                  <c:v>42</c:v>
                </c:pt>
                <c:pt idx="11">
                  <c:v>43</c:v>
                </c:pt>
                <c:pt idx="12">
                  <c:v>44</c:v>
                </c:pt>
                <c:pt idx="13">
                  <c:v>45</c:v>
                </c:pt>
                <c:pt idx="14">
                  <c:v>46</c:v>
                </c:pt>
                <c:pt idx="15">
                  <c:v>47</c:v>
                </c:pt>
                <c:pt idx="16">
                  <c:v>48</c:v>
                </c:pt>
                <c:pt idx="17">
                  <c:v>49</c:v>
                </c:pt>
                <c:pt idx="18">
                  <c:v>50</c:v>
                </c:pt>
                <c:pt idx="19">
                  <c:v>51</c:v>
                </c:pt>
                <c:pt idx="20">
                  <c:v>52</c:v>
                </c:pt>
                <c:pt idx="21">
                  <c:v>53</c:v>
                </c:pt>
                <c:pt idx="22">
                  <c:v>54</c:v>
                </c:pt>
                <c:pt idx="23">
                  <c:v>55</c:v>
                </c:pt>
                <c:pt idx="24">
                  <c:v>56</c:v>
                </c:pt>
                <c:pt idx="25">
                  <c:v>57</c:v>
                </c:pt>
                <c:pt idx="26">
                  <c:v>58</c:v>
                </c:pt>
                <c:pt idx="27">
                  <c:v>59</c:v>
                </c:pt>
                <c:pt idx="28">
                  <c:v>60</c:v>
                </c:pt>
                <c:pt idx="29">
                  <c:v>61</c:v>
                </c:pt>
                <c:pt idx="30">
                  <c:v>62</c:v>
                </c:pt>
                <c:pt idx="31">
                  <c:v>63</c:v>
                </c:pt>
                <c:pt idx="32">
                  <c:v>64</c:v>
                </c:pt>
                <c:pt idx="33">
                  <c:v>65</c:v>
                </c:pt>
                <c:pt idx="34">
                  <c:v>66</c:v>
                </c:pt>
                <c:pt idx="35">
                  <c:v>67</c:v>
                </c:pt>
                <c:pt idx="36">
                  <c:v>68</c:v>
                </c:pt>
                <c:pt idx="37">
                  <c:v>69</c:v>
                </c:pt>
                <c:pt idx="38">
                  <c:v>70</c:v>
                </c:pt>
                <c:pt idx="39">
                  <c:v>71</c:v>
                </c:pt>
                <c:pt idx="40">
                  <c:v>72</c:v>
                </c:pt>
                <c:pt idx="41">
                  <c:v>73</c:v>
                </c:pt>
                <c:pt idx="42">
                  <c:v>74</c:v>
                </c:pt>
                <c:pt idx="43">
                  <c:v>75</c:v>
                </c:pt>
                <c:pt idx="44">
                  <c:v>76</c:v>
                </c:pt>
                <c:pt idx="45">
                  <c:v>77</c:v>
                </c:pt>
                <c:pt idx="46">
                  <c:v>78</c:v>
                </c:pt>
                <c:pt idx="47">
                  <c:v>79</c:v>
                </c:pt>
                <c:pt idx="48">
                  <c:v>80</c:v>
                </c:pt>
                <c:pt idx="49">
                  <c:v>81</c:v>
                </c:pt>
                <c:pt idx="50">
                  <c:v>82</c:v>
                </c:pt>
                <c:pt idx="51">
                  <c:v>83</c:v>
                </c:pt>
                <c:pt idx="52">
                  <c:v>84</c:v>
                </c:pt>
                <c:pt idx="53">
                  <c:v>85</c:v>
                </c:pt>
                <c:pt idx="54">
                  <c:v>86</c:v>
                </c:pt>
                <c:pt idx="55">
                  <c:v>87</c:v>
                </c:pt>
                <c:pt idx="56">
                  <c:v>88</c:v>
                </c:pt>
                <c:pt idx="57">
                  <c:v>89</c:v>
                </c:pt>
                <c:pt idx="58">
                  <c:v>90</c:v>
                </c:pt>
                <c:pt idx="59">
                  <c:v>91</c:v>
                </c:pt>
                <c:pt idx="60">
                  <c:v>92</c:v>
                </c:pt>
                <c:pt idx="61">
                  <c:v>93</c:v>
                </c:pt>
                <c:pt idx="62">
                  <c:v>94</c:v>
                </c:pt>
                <c:pt idx="63">
                  <c:v>95</c:v>
                </c:pt>
                <c:pt idx="64">
                  <c:v>96</c:v>
                </c:pt>
                <c:pt idx="65">
                  <c:v>97</c:v>
                </c:pt>
                <c:pt idx="66">
                  <c:v>98</c:v>
                </c:pt>
                <c:pt idx="67">
                  <c:v>99</c:v>
                </c:pt>
                <c:pt idx="68">
                  <c:v>0</c:v>
                </c:pt>
                <c:pt idx="69">
                  <c:v>1</c:v>
                </c:pt>
                <c:pt idx="70">
                  <c:v>2</c:v>
                </c:pt>
                <c:pt idx="71">
                  <c:v>3</c:v>
                </c:pt>
                <c:pt idx="72">
                  <c:v>4</c:v>
                </c:pt>
                <c:pt idx="73">
                  <c:v>5</c:v>
                </c:pt>
                <c:pt idx="74">
                  <c:v>6</c:v>
                </c:pt>
                <c:pt idx="75">
                  <c:v>7</c:v>
                </c:pt>
                <c:pt idx="76">
                  <c:v>8</c:v>
                </c:pt>
                <c:pt idx="77">
                  <c:v>9</c:v>
                </c:pt>
                <c:pt idx="78">
                  <c:v>10</c:v>
                </c:pt>
                <c:pt idx="79">
                  <c:v>11</c:v>
                </c:pt>
                <c:pt idx="80">
                  <c:v>12</c:v>
                </c:pt>
                <c:pt idx="81">
                  <c:v>13</c:v>
                </c:pt>
                <c:pt idx="82">
                  <c:v>14</c:v>
                </c:pt>
                <c:pt idx="83">
                  <c:v>15</c:v>
                </c:pt>
                <c:pt idx="84">
                  <c:v>16</c:v>
                </c:pt>
              </c:numCache>
            </c:numRef>
          </c:cat>
          <c:val>
            <c:numRef>
              <c:f>'H-Configuracion'!$D$53:$CJ$53</c:f>
              <c:numCache>
                <c:formatCode>General</c:formatCode>
                <c:ptCount val="85"/>
                <c:pt idx="0">
                  <c:v>32</c:v>
                </c:pt>
                <c:pt idx="1">
                  <c:v>32</c:v>
                </c:pt>
                <c:pt idx="2">
                  <c:v>32</c:v>
                </c:pt>
                <c:pt idx="3">
                  <c:v>32</c:v>
                </c:pt>
                <c:pt idx="4">
                  <c:v>32</c:v>
                </c:pt>
                <c:pt idx="5">
                  <c:v>32</c:v>
                </c:pt>
                <c:pt idx="6">
                  <c:v>32</c:v>
                </c:pt>
                <c:pt idx="7">
                  <c:v>32</c:v>
                </c:pt>
                <c:pt idx="8">
                  <c:v>32</c:v>
                </c:pt>
                <c:pt idx="9">
                  <c:v>32</c:v>
                </c:pt>
                <c:pt idx="10">
                  <c:v>32</c:v>
                </c:pt>
                <c:pt idx="11">
                  <c:v>32</c:v>
                </c:pt>
                <c:pt idx="12">
                  <c:v>32</c:v>
                </c:pt>
                <c:pt idx="13">
                  <c:v>32</c:v>
                </c:pt>
                <c:pt idx="14">
                  <c:v>32</c:v>
                </c:pt>
                <c:pt idx="15">
                  <c:v>32</c:v>
                </c:pt>
                <c:pt idx="16">
                  <c:v>32</c:v>
                </c:pt>
                <c:pt idx="17">
                  <c:v>32</c:v>
                </c:pt>
                <c:pt idx="18">
                  <c:v>32</c:v>
                </c:pt>
                <c:pt idx="19">
                  <c:v>32</c:v>
                </c:pt>
                <c:pt idx="20">
                  <c:v>32</c:v>
                </c:pt>
                <c:pt idx="21">
                  <c:v>32</c:v>
                </c:pt>
                <c:pt idx="22">
                  <c:v>32</c:v>
                </c:pt>
                <c:pt idx="23">
                  <c:v>32</c:v>
                </c:pt>
                <c:pt idx="24">
                  <c:v>32</c:v>
                </c:pt>
                <c:pt idx="25">
                  <c:v>32</c:v>
                </c:pt>
                <c:pt idx="26">
                  <c:v>32</c:v>
                </c:pt>
                <c:pt idx="27">
                  <c:v>32</c:v>
                </c:pt>
                <c:pt idx="28">
                  <c:v>32</c:v>
                </c:pt>
                <c:pt idx="29">
                  <c:v>32</c:v>
                </c:pt>
                <c:pt idx="30">
                  <c:v>32</c:v>
                </c:pt>
                <c:pt idx="31">
                  <c:v>32</c:v>
                </c:pt>
                <c:pt idx="32">
                  <c:v>32</c:v>
                </c:pt>
                <c:pt idx="33">
                  <c:v>32</c:v>
                </c:pt>
                <c:pt idx="34">
                  <c:v>32</c:v>
                </c:pt>
                <c:pt idx="35">
                  <c:v>32</c:v>
                </c:pt>
                <c:pt idx="36">
                  <c:v>32</c:v>
                </c:pt>
                <c:pt idx="37">
                  <c:v>32</c:v>
                </c:pt>
                <c:pt idx="38">
                  <c:v>32</c:v>
                </c:pt>
                <c:pt idx="39">
                  <c:v>32</c:v>
                </c:pt>
                <c:pt idx="40">
                  <c:v>32</c:v>
                </c:pt>
                <c:pt idx="41">
                  <c:v>32</c:v>
                </c:pt>
                <c:pt idx="42">
                  <c:v>32</c:v>
                </c:pt>
                <c:pt idx="43">
                  <c:v>32</c:v>
                </c:pt>
                <c:pt idx="44">
                  <c:v>32</c:v>
                </c:pt>
                <c:pt idx="45">
                  <c:v>32</c:v>
                </c:pt>
                <c:pt idx="46">
                  <c:v>32</c:v>
                </c:pt>
                <c:pt idx="47">
                  <c:v>32</c:v>
                </c:pt>
                <c:pt idx="48">
                  <c:v>32</c:v>
                </c:pt>
                <c:pt idx="49">
                  <c:v>32</c:v>
                </c:pt>
                <c:pt idx="50">
                  <c:v>32</c:v>
                </c:pt>
                <c:pt idx="51">
                  <c:v>32</c:v>
                </c:pt>
                <c:pt idx="52">
                  <c:v>32</c:v>
                </c:pt>
                <c:pt idx="53">
                  <c:v>32</c:v>
                </c:pt>
                <c:pt idx="54">
                  <c:v>32</c:v>
                </c:pt>
                <c:pt idx="55">
                  <c:v>32</c:v>
                </c:pt>
                <c:pt idx="56">
                  <c:v>32</c:v>
                </c:pt>
                <c:pt idx="57">
                  <c:v>32</c:v>
                </c:pt>
                <c:pt idx="58">
                  <c:v>32</c:v>
                </c:pt>
                <c:pt idx="59">
                  <c:v>32</c:v>
                </c:pt>
                <c:pt idx="60">
                  <c:v>32</c:v>
                </c:pt>
                <c:pt idx="61">
                  <c:v>32</c:v>
                </c:pt>
                <c:pt idx="62">
                  <c:v>32</c:v>
                </c:pt>
                <c:pt idx="63">
                  <c:v>32</c:v>
                </c:pt>
                <c:pt idx="64">
                  <c:v>32</c:v>
                </c:pt>
                <c:pt idx="65">
                  <c:v>32</c:v>
                </c:pt>
                <c:pt idx="66">
                  <c:v>32</c:v>
                </c:pt>
                <c:pt idx="67">
                  <c:v>32</c:v>
                </c:pt>
                <c:pt idx="68">
                  <c:v>32</c:v>
                </c:pt>
                <c:pt idx="69">
                  <c:v>32</c:v>
                </c:pt>
                <c:pt idx="70">
                  <c:v>32</c:v>
                </c:pt>
                <c:pt idx="71">
                  <c:v>32</c:v>
                </c:pt>
                <c:pt idx="72">
                  <c:v>32</c:v>
                </c:pt>
                <c:pt idx="73">
                  <c:v>32</c:v>
                </c:pt>
                <c:pt idx="74">
                  <c:v>32</c:v>
                </c:pt>
                <c:pt idx="75">
                  <c:v>32</c:v>
                </c:pt>
                <c:pt idx="76">
                  <c:v>32</c:v>
                </c:pt>
                <c:pt idx="77">
                  <c:v>32</c:v>
                </c:pt>
                <c:pt idx="78">
                  <c:v>32</c:v>
                </c:pt>
                <c:pt idx="79">
                  <c:v>32</c:v>
                </c:pt>
                <c:pt idx="80">
                  <c:v>32</c:v>
                </c:pt>
                <c:pt idx="81">
                  <c:v>32</c:v>
                </c:pt>
                <c:pt idx="82">
                  <c:v>32</c:v>
                </c:pt>
                <c:pt idx="83">
                  <c:v>32</c:v>
                </c:pt>
                <c:pt idx="84">
                  <c:v>32</c:v>
                </c:pt>
              </c:numCache>
            </c:numRef>
          </c:val>
          <c:smooth val="0"/>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marker val="1"/>
        <c:smooth val="0"/>
        <c:axId val="-1228621280"/>
        <c:axId val="-1228620736"/>
      </c:lineChart>
      <c:catAx>
        <c:axId val="-1228621280"/>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1228620736"/>
        <c:crosses val="autoZero"/>
        <c:auto val="1"/>
        <c:lblAlgn val="ctr"/>
        <c:lblOffset val="100"/>
        <c:noMultiLvlLbl val="0"/>
      </c:catAx>
      <c:valAx>
        <c:axId val="-1228620736"/>
        <c:scaling>
          <c:orientation val="minMax"/>
          <c:max val="33"/>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1228621280"/>
        <c:crosses val="autoZero"/>
        <c:crossBetween val="between"/>
        <c:minorUnit val="1"/>
      </c:valAx>
      <c:spPr>
        <a:gradFill>
          <a:gsLst>
            <a:gs pos="100000">
              <a:schemeClr val="lt1">
                <a:lumMod val="95000"/>
              </a:schemeClr>
            </a:gs>
            <a:gs pos="0">
              <a:schemeClr val="lt1"/>
            </a:gs>
          </a:gsLst>
          <a:lin ang="5400000" scaled="0"/>
        </a:gradFill>
        <a:ln>
          <a:noFill/>
        </a:ln>
        <a:effectLst/>
      </c:spPr>
    </c:plotArea>
    <c:legend>
      <c:legendPos val="b"/>
      <c:layout>
        <c:manualLayout>
          <c:xMode val="edge"/>
          <c:yMode val="edge"/>
          <c:x val="1.7189054472977427E-2"/>
          <c:y val="0.91408403802714522"/>
          <c:w val="0.71757022610207355"/>
          <c:h val="6.33807440407361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1"/>
    <c:dispBlanksAs val="zero"/>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rgbClr val="0070C0"/>
                </a:solidFill>
                <a:latin typeface="+mn-lt"/>
                <a:ea typeface="+mn-ea"/>
                <a:cs typeface="+mn-cs"/>
              </a:defRPr>
            </a:pPr>
            <a:r>
              <a:rPr lang="es-ES">
                <a:solidFill>
                  <a:srgbClr val="0070C0"/>
                </a:solidFill>
              </a:rPr>
              <a:t>Goles</a:t>
            </a:r>
            <a:r>
              <a:rPr lang="es-ES" baseline="0">
                <a:solidFill>
                  <a:srgbClr val="0070C0"/>
                </a:solidFill>
              </a:rPr>
              <a:t> a Favor</a:t>
            </a:r>
            <a:endParaRPr lang="es-ES">
              <a:solidFill>
                <a:srgbClr val="0070C0"/>
              </a:solidFill>
            </a:endParaRPr>
          </a:p>
        </c:rich>
      </c:tx>
      <c:layout>
        <c:manualLayout>
          <c:xMode val="edge"/>
          <c:yMode val="edge"/>
          <c:x val="0.82837429926692541"/>
          <c:y val="0.89993890057710269"/>
        </c:manualLayout>
      </c:layout>
      <c:overlay val="1"/>
      <c:spPr>
        <a:noFill/>
        <a:ln>
          <a:noFill/>
        </a:ln>
        <a:effectLst/>
      </c:spPr>
      <c:txPr>
        <a:bodyPr rot="0" spcFirstLastPara="1" vertOverflow="ellipsis" vert="horz" wrap="square" anchor="ctr" anchorCtr="1"/>
        <a:lstStyle/>
        <a:p>
          <a:pPr>
            <a:defRPr sz="1400" b="0" i="0" u="none" strike="noStrike" kern="1200" cap="none" spc="20" baseline="0">
              <a:solidFill>
                <a:srgbClr val="0070C0"/>
              </a:solidFill>
              <a:latin typeface="+mn-lt"/>
              <a:ea typeface="+mn-ea"/>
              <a:cs typeface="+mn-cs"/>
            </a:defRPr>
          </a:pPr>
          <a:endParaRPr lang="es-ES"/>
        </a:p>
      </c:txPr>
    </c:title>
    <c:autoTitleDeleted val="0"/>
    <c:plotArea>
      <c:layout>
        <c:manualLayout>
          <c:layoutTarget val="inner"/>
          <c:xMode val="edge"/>
          <c:yMode val="edge"/>
          <c:x val="4.3882477174182463E-2"/>
          <c:y val="4.9211356093706284E-2"/>
          <c:w val="0.93196918302417886"/>
          <c:h val="0.79465241052897428"/>
        </c:manualLayout>
      </c:layout>
      <c:lineChart>
        <c:grouping val="standard"/>
        <c:varyColors val="0"/>
        <c:ser>
          <c:idx val="0"/>
          <c:order val="0"/>
          <c:tx>
            <c:strRef>
              <c:f>'H-Configuracion'!$A$58</c:f>
              <c:strCache>
                <c:ptCount val="1"/>
                <c:pt idx="0">
                  <c:v>Real Madrid C.F.</c:v>
                </c:pt>
              </c:strCache>
            </c:strRef>
          </c:tx>
          <c:spPr>
            <a:ln w="22225" cap="rnd" cmpd="sng" algn="ctr">
              <a:solidFill>
                <a:srgbClr val="00B0F0"/>
              </a:solidFill>
              <a:round/>
            </a:ln>
            <a:effectLst/>
          </c:spPr>
          <c:marker>
            <c:symbol val="square"/>
            <c:size val="5"/>
            <c:spPr>
              <a:solidFill>
                <a:srgbClr val="00B0F0"/>
              </a:solidFill>
              <a:ln w="9525" cap="flat" cmpd="sng" algn="ctr">
                <a:noFill/>
                <a:round/>
              </a:ln>
              <a:effectLst/>
            </c:spPr>
          </c:marker>
          <c:cat>
            <c:numRef>
              <c:f>'H-Configuracion'!$D$1:$CJ$1</c:f>
              <c:numCache>
                <c:formatCode>General</c:formatCode>
                <c:ptCount val="85"/>
                <c:pt idx="0">
                  <c:v>29</c:v>
                </c:pt>
                <c:pt idx="1">
                  <c:v>30</c:v>
                </c:pt>
                <c:pt idx="2">
                  <c:v>31</c:v>
                </c:pt>
                <c:pt idx="3">
                  <c:v>32</c:v>
                </c:pt>
                <c:pt idx="4">
                  <c:v>33</c:v>
                </c:pt>
                <c:pt idx="5">
                  <c:v>34</c:v>
                </c:pt>
                <c:pt idx="6">
                  <c:v>35</c:v>
                </c:pt>
                <c:pt idx="7">
                  <c:v>36</c:v>
                </c:pt>
                <c:pt idx="8">
                  <c:v>40</c:v>
                </c:pt>
                <c:pt idx="9">
                  <c:v>41</c:v>
                </c:pt>
                <c:pt idx="10">
                  <c:v>42</c:v>
                </c:pt>
                <c:pt idx="11">
                  <c:v>43</c:v>
                </c:pt>
                <c:pt idx="12">
                  <c:v>44</c:v>
                </c:pt>
                <c:pt idx="13">
                  <c:v>45</c:v>
                </c:pt>
                <c:pt idx="14">
                  <c:v>46</c:v>
                </c:pt>
                <c:pt idx="15">
                  <c:v>47</c:v>
                </c:pt>
                <c:pt idx="16">
                  <c:v>48</c:v>
                </c:pt>
                <c:pt idx="17">
                  <c:v>49</c:v>
                </c:pt>
                <c:pt idx="18">
                  <c:v>50</c:v>
                </c:pt>
                <c:pt idx="19">
                  <c:v>51</c:v>
                </c:pt>
                <c:pt idx="20">
                  <c:v>52</c:v>
                </c:pt>
                <c:pt idx="21">
                  <c:v>53</c:v>
                </c:pt>
                <c:pt idx="22">
                  <c:v>54</c:v>
                </c:pt>
                <c:pt idx="23">
                  <c:v>55</c:v>
                </c:pt>
                <c:pt idx="24">
                  <c:v>56</c:v>
                </c:pt>
                <c:pt idx="25">
                  <c:v>57</c:v>
                </c:pt>
                <c:pt idx="26">
                  <c:v>58</c:v>
                </c:pt>
                <c:pt idx="27">
                  <c:v>59</c:v>
                </c:pt>
                <c:pt idx="28">
                  <c:v>60</c:v>
                </c:pt>
                <c:pt idx="29">
                  <c:v>61</c:v>
                </c:pt>
                <c:pt idx="30">
                  <c:v>62</c:v>
                </c:pt>
                <c:pt idx="31">
                  <c:v>63</c:v>
                </c:pt>
                <c:pt idx="32">
                  <c:v>64</c:v>
                </c:pt>
                <c:pt idx="33">
                  <c:v>65</c:v>
                </c:pt>
                <c:pt idx="34">
                  <c:v>66</c:v>
                </c:pt>
                <c:pt idx="35">
                  <c:v>67</c:v>
                </c:pt>
                <c:pt idx="36">
                  <c:v>68</c:v>
                </c:pt>
                <c:pt idx="37">
                  <c:v>69</c:v>
                </c:pt>
                <c:pt idx="38">
                  <c:v>70</c:v>
                </c:pt>
                <c:pt idx="39">
                  <c:v>71</c:v>
                </c:pt>
                <c:pt idx="40">
                  <c:v>72</c:v>
                </c:pt>
                <c:pt idx="41">
                  <c:v>73</c:v>
                </c:pt>
                <c:pt idx="42">
                  <c:v>74</c:v>
                </c:pt>
                <c:pt idx="43">
                  <c:v>75</c:v>
                </c:pt>
                <c:pt idx="44">
                  <c:v>76</c:v>
                </c:pt>
                <c:pt idx="45">
                  <c:v>77</c:v>
                </c:pt>
                <c:pt idx="46">
                  <c:v>78</c:v>
                </c:pt>
                <c:pt idx="47">
                  <c:v>79</c:v>
                </c:pt>
                <c:pt idx="48">
                  <c:v>80</c:v>
                </c:pt>
                <c:pt idx="49">
                  <c:v>81</c:v>
                </c:pt>
                <c:pt idx="50">
                  <c:v>82</c:v>
                </c:pt>
                <c:pt idx="51">
                  <c:v>83</c:v>
                </c:pt>
                <c:pt idx="52">
                  <c:v>84</c:v>
                </c:pt>
                <c:pt idx="53">
                  <c:v>85</c:v>
                </c:pt>
                <c:pt idx="54">
                  <c:v>86</c:v>
                </c:pt>
                <c:pt idx="55">
                  <c:v>87</c:v>
                </c:pt>
                <c:pt idx="56">
                  <c:v>88</c:v>
                </c:pt>
                <c:pt idx="57">
                  <c:v>89</c:v>
                </c:pt>
                <c:pt idx="58">
                  <c:v>90</c:v>
                </c:pt>
                <c:pt idx="59">
                  <c:v>91</c:v>
                </c:pt>
                <c:pt idx="60">
                  <c:v>92</c:v>
                </c:pt>
                <c:pt idx="61">
                  <c:v>93</c:v>
                </c:pt>
                <c:pt idx="62">
                  <c:v>94</c:v>
                </c:pt>
                <c:pt idx="63">
                  <c:v>95</c:v>
                </c:pt>
                <c:pt idx="64">
                  <c:v>96</c:v>
                </c:pt>
                <c:pt idx="65">
                  <c:v>97</c:v>
                </c:pt>
                <c:pt idx="66">
                  <c:v>98</c:v>
                </c:pt>
                <c:pt idx="67">
                  <c:v>99</c:v>
                </c:pt>
                <c:pt idx="68">
                  <c:v>0</c:v>
                </c:pt>
                <c:pt idx="69">
                  <c:v>1</c:v>
                </c:pt>
                <c:pt idx="70">
                  <c:v>2</c:v>
                </c:pt>
                <c:pt idx="71">
                  <c:v>3</c:v>
                </c:pt>
                <c:pt idx="72">
                  <c:v>4</c:v>
                </c:pt>
                <c:pt idx="73">
                  <c:v>5</c:v>
                </c:pt>
                <c:pt idx="74">
                  <c:v>6</c:v>
                </c:pt>
                <c:pt idx="75">
                  <c:v>7</c:v>
                </c:pt>
                <c:pt idx="76">
                  <c:v>8</c:v>
                </c:pt>
                <c:pt idx="77">
                  <c:v>9</c:v>
                </c:pt>
                <c:pt idx="78">
                  <c:v>10</c:v>
                </c:pt>
                <c:pt idx="79">
                  <c:v>11</c:v>
                </c:pt>
                <c:pt idx="80">
                  <c:v>12</c:v>
                </c:pt>
                <c:pt idx="81">
                  <c:v>13</c:v>
                </c:pt>
                <c:pt idx="82">
                  <c:v>14</c:v>
                </c:pt>
                <c:pt idx="83">
                  <c:v>15</c:v>
                </c:pt>
                <c:pt idx="84">
                  <c:v>16</c:v>
                </c:pt>
              </c:numCache>
            </c:numRef>
          </c:cat>
          <c:val>
            <c:numRef>
              <c:f>'H-Configuracion'!$D$58:$CJ$58</c:f>
              <c:numCache>
                <c:formatCode>General</c:formatCode>
                <c:ptCount val="85"/>
                <c:pt idx="0">
                  <c:v>40</c:v>
                </c:pt>
                <c:pt idx="1">
                  <c:v>45</c:v>
                </c:pt>
                <c:pt idx="2">
                  <c:v>24</c:v>
                </c:pt>
                <c:pt idx="3">
                  <c:v>37</c:v>
                </c:pt>
                <c:pt idx="4">
                  <c:v>49</c:v>
                </c:pt>
                <c:pt idx="5">
                  <c:v>41</c:v>
                </c:pt>
                <c:pt idx="6">
                  <c:v>61</c:v>
                </c:pt>
                <c:pt idx="7">
                  <c:v>62</c:v>
                </c:pt>
                <c:pt idx="8">
                  <c:v>47</c:v>
                </c:pt>
                <c:pt idx="9">
                  <c:v>51</c:v>
                </c:pt>
                <c:pt idx="10">
                  <c:v>65</c:v>
                </c:pt>
                <c:pt idx="11">
                  <c:v>52</c:v>
                </c:pt>
                <c:pt idx="12">
                  <c:v>48</c:v>
                </c:pt>
                <c:pt idx="13">
                  <c:v>68</c:v>
                </c:pt>
                <c:pt idx="14">
                  <c:v>46</c:v>
                </c:pt>
                <c:pt idx="15">
                  <c:v>62</c:v>
                </c:pt>
                <c:pt idx="16">
                  <c:v>41</c:v>
                </c:pt>
                <c:pt idx="17">
                  <c:v>67</c:v>
                </c:pt>
                <c:pt idx="18">
                  <c:v>60</c:v>
                </c:pt>
                <c:pt idx="19">
                  <c:v>80</c:v>
                </c:pt>
                <c:pt idx="20">
                  <c:v>79</c:v>
                </c:pt>
                <c:pt idx="21">
                  <c:v>67</c:v>
                </c:pt>
                <c:pt idx="22">
                  <c:v>72</c:v>
                </c:pt>
                <c:pt idx="23">
                  <c:v>80</c:v>
                </c:pt>
                <c:pt idx="24">
                  <c:v>81</c:v>
                </c:pt>
                <c:pt idx="25">
                  <c:v>74</c:v>
                </c:pt>
                <c:pt idx="26">
                  <c:v>71</c:v>
                </c:pt>
                <c:pt idx="27">
                  <c:v>89</c:v>
                </c:pt>
                <c:pt idx="28">
                  <c:v>92</c:v>
                </c:pt>
                <c:pt idx="29">
                  <c:v>89</c:v>
                </c:pt>
                <c:pt idx="30">
                  <c:v>58</c:v>
                </c:pt>
                <c:pt idx="31">
                  <c:v>83</c:v>
                </c:pt>
                <c:pt idx="32">
                  <c:v>61</c:v>
                </c:pt>
                <c:pt idx="33">
                  <c:v>64</c:v>
                </c:pt>
                <c:pt idx="34">
                  <c:v>53</c:v>
                </c:pt>
                <c:pt idx="35">
                  <c:v>58</c:v>
                </c:pt>
                <c:pt idx="36">
                  <c:v>55</c:v>
                </c:pt>
                <c:pt idx="37">
                  <c:v>46</c:v>
                </c:pt>
                <c:pt idx="38">
                  <c:v>50</c:v>
                </c:pt>
                <c:pt idx="39">
                  <c:v>46</c:v>
                </c:pt>
                <c:pt idx="40">
                  <c:v>51</c:v>
                </c:pt>
                <c:pt idx="41">
                  <c:v>45</c:v>
                </c:pt>
                <c:pt idx="42">
                  <c:v>48</c:v>
                </c:pt>
                <c:pt idx="43">
                  <c:v>66</c:v>
                </c:pt>
                <c:pt idx="44">
                  <c:v>54</c:v>
                </c:pt>
                <c:pt idx="45">
                  <c:v>57</c:v>
                </c:pt>
                <c:pt idx="46">
                  <c:v>77</c:v>
                </c:pt>
                <c:pt idx="47">
                  <c:v>61</c:v>
                </c:pt>
                <c:pt idx="48">
                  <c:v>70</c:v>
                </c:pt>
                <c:pt idx="49">
                  <c:v>66</c:v>
                </c:pt>
                <c:pt idx="50">
                  <c:v>57</c:v>
                </c:pt>
                <c:pt idx="51">
                  <c:v>57</c:v>
                </c:pt>
                <c:pt idx="52">
                  <c:v>59</c:v>
                </c:pt>
                <c:pt idx="53">
                  <c:v>46</c:v>
                </c:pt>
                <c:pt idx="54">
                  <c:v>83</c:v>
                </c:pt>
                <c:pt idx="55">
                  <c:v>84</c:v>
                </c:pt>
                <c:pt idx="56">
                  <c:v>95</c:v>
                </c:pt>
                <c:pt idx="57">
                  <c:v>91</c:v>
                </c:pt>
                <c:pt idx="58">
                  <c:v>107</c:v>
                </c:pt>
                <c:pt idx="59">
                  <c:v>63</c:v>
                </c:pt>
                <c:pt idx="60">
                  <c:v>78</c:v>
                </c:pt>
                <c:pt idx="61">
                  <c:v>75</c:v>
                </c:pt>
                <c:pt idx="62">
                  <c:v>61</c:v>
                </c:pt>
                <c:pt idx="63">
                  <c:v>76</c:v>
                </c:pt>
                <c:pt idx="64">
                  <c:v>75</c:v>
                </c:pt>
                <c:pt idx="65">
                  <c:v>85</c:v>
                </c:pt>
                <c:pt idx="66">
                  <c:v>63</c:v>
                </c:pt>
                <c:pt idx="67">
                  <c:v>77</c:v>
                </c:pt>
                <c:pt idx="68">
                  <c:v>58</c:v>
                </c:pt>
                <c:pt idx="69">
                  <c:v>81</c:v>
                </c:pt>
                <c:pt idx="70">
                  <c:v>69</c:v>
                </c:pt>
                <c:pt idx="71">
                  <c:v>86</c:v>
                </c:pt>
                <c:pt idx="72">
                  <c:v>72</c:v>
                </c:pt>
                <c:pt idx="73">
                  <c:v>71</c:v>
                </c:pt>
                <c:pt idx="74">
                  <c:v>70</c:v>
                </c:pt>
                <c:pt idx="75">
                  <c:v>66</c:v>
                </c:pt>
                <c:pt idx="76">
                  <c:v>84</c:v>
                </c:pt>
                <c:pt idx="77">
                  <c:v>83</c:v>
                </c:pt>
                <c:pt idx="78">
                  <c:v>102</c:v>
                </c:pt>
                <c:pt idx="79">
                  <c:v>102</c:v>
                </c:pt>
                <c:pt idx="80">
                  <c:v>121</c:v>
                </c:pt>
                <c:pt idx="81">
                  <c:v>103</c:v>
                </c:pt>
                <c:pt idx="82">
                  <c:v>104</c:v>
                </c:pt>
                <c:pt idx="83">
                  <c:v>118</c:v>
                </c:pt>
                <c:pt idx="84">
                  <c:v>42</c:v>
                </c:pt>
              </c:numCache>
            </c:numRef>
          </c:val>
          <c:smooth val="0"/>
        </c:ser>
        <c:ser>
          <c:idx val="1"/>
          <c:order val="1"/>
          <c:tx>
            <c:strRef>
              <c:f>'H-Configuracion'!$A$59</c:f>
              <c:strCache>
                <c:ptCount val="1"/>
                <c:pt idx="0">
                  <c:v>F.C. Barcelona</c:v>
                </c:pt>
              </c:strCache>
            </c:strRef>
          </c:tx>
          <c:spPr>
            <a:ln w="22225" cap="rnd" cmpd="sng" algn="ctr">
              <a:solidFill>
                <a:srgbClr val="FF0000"/>
              </a:solidFill>
              <a:round/>
            </a:ln>
            <a:effectLst/>
          </c:spPr>
          <c:marker>
            <c:symbol val="square"/>
            <c:size val="5"/>
            <c:spPr>
              <a:solidFill>
                <a:srgbClr val="FF0000"/>
              </a:solidFill>
              <a:ln w="9525" cap="flat" cmpd="sng" algn="ctr">
                <a:noFill/>
                <a:round/>
              </a:ln>
              <a:effectLst/>
            </c:spPr>
          </c:marker>
          <c:cat>
            <c:numRef>
              <c:f>'H-Configuracion'!$D$1:$CJ$1</c:f>
              <c:numCache>
                <c:formatCode>General</c:formatCode>
                <c:ptCount val="85"/>
                <c:pt idx="0">
                  <c:v>29</c:v>
                </c:pt>
                <c:pt idx="1">
                  <c:v>30</c:v>
                </c:pt>
                <c:pt idx="2">
                  <c:v>31</c:v>
                </c:pt>
                <c:pt idx="3">
                  <c:v>32</c:v>
                </c:pt>
                <c:pt idx="4">
                  <c:v>33</c:v>
                </c:pt>
                <c:pt idx="5">
                  <c:v>34</c:v>
                </c:pt>
                <c:pt idx="6">
                  <c:v>35</c:v>
                </c:pt>
                <c:pt idx="7">
                  <c:v>36</c:v>
                </c:pt>
                <c:pt idx="8">
                  <c:v>40</c:v>
                </c:pt>
                <c:pt idx="9">
                  <c:v>41</c:v>
                </c:pt>
                <c:pt idx="10">
                  <c:v>42</c:v>
                </c:pt>
                <c:pt idx="11">
                  <c:v>43</c:v>
                </c:pt>
                <c:pt idx="12">
                  <c:v>44</c:v>
                </c:pt>
                <c:pt idx="13">
                  <c:v>45</c:v>
                </c:pt>
                <c:pt idx="14">
                  <c:v>46</c:v>
                </c:pt>
                <c:pt idx="15">
                  <c:v>47</c:v>
                </c:pt>
                <c:pt idx="16">
                  <c:v>48</c:v>
                </c:pt>
                <c:pt idx="17">
                  <c:v>49</c:v>
                </c:pt>
                <c:pt idx="18">
                  <c:v>50</c:v>
                </c:pt>
                <c:pt idx="19">
                  <c:v>51</c:v>
                </c:pt>
                <c:pt idx="20">
                  <c:v>52</c:v>
                </c:pt>
                <c:pt idx="21">
                  <c:v>53</c:v>
                </c:pt>
                <c:pt idx="22">
                  <c:v>54</c:v>
                </c:pt>
                <c:pt idx="23">
                  <c:v>55</c:v>
                </c:pt>
                <c:pt idx="24">
                  <c:v>56</c:v>
                </c:pt>
                <c:pt idx="25">
                  <c:v>57</c:v>
                </c:pt>
                <c:pt idx="26">
                  <c:v>58</c:v>
                </c:pt>
                <c:pt idx="27">
                  <c:v>59</c:v>
                </c:pt>
                <c:pt idx="28">
                  <c:v>60</c:v>
                </c:pt>
                <c:pt idx="29">
                  <c:v>61</c:v>
                </c:pt>
                <c:pt idx="30">
                  <c:v>62</c:v>
                </c:pt>
                <c:pt idx="31">
                  <c:v>63</c:v>
                </c:pt>
                <c:pt idx="32">
                  <c:v>64</c:v>
                </c:pt>
                <c:pt idx="33">
                  <c:v>65</c:v>
                </c:pt>
                <c:pt idx="34">
                  <c:v>66</c:v>
                </c:pt>
                <c:pt idx="35">
                  <c:v>67</c:v>
                </c:pt>
                <c:pt idx="36">
                  <c:v>68</c:v>
                </c:pt>
                <c:pt idx="37">
                  <c:v>69</c:v>
                </c:pt>
                <c:pt idx="38">
                  <c:v>70</c:v>
                </c:pt>
                <c:pt idx="39">
                  <c:v>71</c:v>
                </c:pt>
                <c:pt idx="40">
                  <c:v>72</c:v>
                </c:pt>
                <c:pt idx="41">
                  <c:v>73</c:v>
                </c:pt>
                <c:pt idx="42">
                  <c:v>74</c:v>
                </c:pt>
                <c:pt idx="43">
                  <c:v>75</c:v>
                </c:pt>
                <c:pt idx="44">
                  <c:v>76</c:v>
                </c:pt>
                <c:pt idx="45">
                  <c:v>77</c:v>
                </c:pt>
                <c:pt idx="46">
                  <c:v>78</c:v>
                </c:pt>
                <c:pt idx="47">
                  <c:v>79</c:v>
                </c:pt>
                <c:pt idx="48">
                  <c:v>80</c:v>
                </c:pt>
                <c:pt idx="49">
                  <c:v>81</c:v>
                </c:pt>
                <c:pt idx="50">
                  <c:v>82</c:v>
                </c:pt>
                <c:pt idx="51">
                  <c:v>83</c:v>
                </c:pt>
                <c:pt idx="52">
                  <c:v>84</c:v>
                </c:pt>
                <c:pt idx="53">
                  <c:v>85</c:v>
                </c:pt>
                <c:pt idx="54">
                  <c:v>86</c:v>
                </c:pt>
                <c:pt idx="55">
                  <c:v>87</c:v>
                </c:pt>
                <c:pt idx="56">
                  <c:v>88</c:v>
                </c:pt>
                <c:pt idx="57">
                  <c:v>89</c:v>
                </c:pt>
                <c:pt idx="58">
                  <c:v>90</c:v>
                </c:pt>
                <c:pt idx="59">
                  <c:v>91</c:v>
                </c:pt>
                <c:pt idx="60">
                  <c:v>92</c:v>
                </c:pt>
                <c:pt idx="61">
                  <c:v>93</c:v>
                </c:pt>
                <c:pt idx="62">
                  <c:v>94</c:v>
                </c:pt>
                <c:pt idx="63">
                  <c:v>95</c:v>
                </c:pt>
                <c:pt idx="64">
                  <c:v>96</c:v>
                </c:pt>
                <c:pt idx="65">
                  <c:v>97</c:v>
                </c:pt>
                <c:pt idx="66">
                  <c:v>98</c:v>
                </c:pt>
                <c:pt idx="67">
                  <c:v>99</c:v>
                </c:pt>
                <c:pt idx="68">
                  <c:v>0</c:v>
                </c:pt>
                <c:pt idx="69">
                  <c:v>1</c:v>
                </c:pt>
                <c:pt idx="70">
                  <c:v>2</c:v>
                </c:pt>
                <c:pt idx="71">
                  <c:v>3</c:v>
                </c:pt>
                <c:pt idx="72">
                  <c:v>4</c:v>
                </c:pt>
                <c:pt idx="73">
                  <c:v>5</c:v>
                </c:pt>
                <c:pt idx="74">
                  <c:v>6</c:v>
                </c:pt>
                <c:pt idx="75">
                  <c:v>7</c:v>
                </c:pt>
                <c:pt idx="76">
                  <c:v>8</c:v>
                </c:pt>
                <c:pt idx="77">
                  <c:v>9</c:v>
                </c:pt>
                <c:pt idx="78">
                  <c:v>10</c:v>
                </c:pt>
                <c:pt idx="79">
                  <c:v>11</c:v>
                </c:pt>
                <c:pt idx="80">
                  <c:v>12</c:v>
                </c:pt>
                <c:pt idx="81">
                  <c:v>13</c:v>
                </c:pt>
                <c:pt idx="82">
                  <c:v>14</c:v>
                </c:pt>
                <c:pt idx="83">
                  <c:v>15</c:v>
                </c:pt>
                <c:pt idx="84">
                  <c:v>16</c:v>
                </c:pt>
              </c:numCache>
            </c:numRef>
          </c:cat>
          <c:val>
            <c:numRef>
              <c:f>'H-Configuracion'!$D$59:$CJ$59</c:f>
              <c:numCache>
                <c:formatCode>General</c:formatCode>
                <c:ptCount val="85"/>
                <c:pt idx="0">
                  <c:v>37</c:v>
                </c:pt>
                <c:pt idx="1">
                  <c:v>46</c:v>
                </c:pt>
                <c:pt idx="2">
                  <c:v>40</c:v>
                </c:pt>
                <c:pt idx="3">
                  <c:v>40</c:v>
                </c:pt>
                <c:pt idx="4">
                  <c:v>42</c:v>
                </c:pt>
                <c:pt idx="5">
                  <c:v>42</c:v>
                </c:pt>
                <c:pt idx="6">
                  <c:v>55</c:v>
                </c:pt>
                <c:pt idx="7">
                  <c:v>39</c:v>
                </c:pt>
                <c:pt idx="8">
                  <c:v>32</c:v>
                </c:pt>
                <c:pt idx="9">
                  <c:v>55</c:v>
                </c:pt>
                <c:pt idx="10">
                  <c:v>57</c:v>
                </c:pt>
                <c:pt idx="11">
                  <c:v>77</c:v>
                </c:pt>
                <c:pt idx="12">
                  <c:v>59</c:v>
                </c:pt>
                <c:pt idx="13">
                  <c:v>50</c:v>
                </c:pt>
                <c:pt idx="14">
                  <c:v>48</c:v>
                </c:pt>
                <c:pt idx="15">
                  <c:v>59</c:v>
                </c:pt>
                <c:pt idx="16">
                  <c:v>65</c:v>
                </c:pt>
                <c:pt idx="17">
                  <c:v>66</c:v>
                </c:pt>
                <c:pt idx="18">
                  <c:v>67</c:v>
                </c:pt>
                <c:pt idx="19">
                  <c:v>83</c:v>
                </c:pt>
                <c:pt idx="20">
                  <c:v>92</c:v>
                </c:pt>
                <c:pt idx="21">
                  <c:v>82</c:v>
                </c:pt>
                <c:pt idx="22">
                  <c:v>74</c:v>
                </c:pt>
                <c:pt idx="23">
                  <c:v>75</c:v>
                </c:pt>
                <c:pt idx="24">
                  <c:v>67</c:v>
                </c:pt>
                <c:pt idx="25">
                  <c:v>70</c:v>
                </c:pt>
                <c:pt idx="26">
                  <c:v>69</c:v>
                </c:pt>
                <c:pt idx="27">
                  <c:v>96</c:v>
                </c:pt>
                <c:pt idx="28">
                  <c:v>86</c:v>
                </c:pt>
                <c:pt idx="29">
                  <c:v>62</c:v>
                </c:pt>
                <c:pt idx="30">
                  <c:v>81</c:v>
                </c:pt>
                <c:pt idx="31">
                  <c:v>45</c:v>
                </c:pt>
                <c:pt idx="32">
                  <c:v>74</c:v>
                </c:pt>
                <c:pt idx="33">
                  <c:v>59</c:v>
                </c:pt>
                <c:pt idx="34">
                  <c:v>51</c:v>
                </c:pt>
                <c:pt idx="35">
                  <c:v>58</c:v>
                </c:pt>
                <c:pt idx="36">
                  <c:v>48</c:v>
                </c:pt>
                <c:pt idx="37">
                  <c:v>40</c:v>
                </c:pt>
                <c:pt idx="38">
                  <c:v>40</c:v>
                </c:pt>
                <c:pt idx="39">
                  <c:v>50</c:v>
                </c:pt>
                <c:pt idx="40">
                  <c:v>40</c:v>
                </c:pt>
                <c:pt idx="41">
                  <c:v>41</c:v>
                </c:pt>
                <c:pt idx="42">
                  <c:v>75</c:v>
                </c:pt>
                <c:pt idx="43">
                  <c:v>57</c:v>
                </c:pt>
                <c:pt idx="44">
                  <c:v>61</c:v>
                </c:pt>
                <c:pt idx="45">
                  <c:v>69</c:v>
                </c:pt>
                <c:pt idx="46">
                  <c:v>49</c:v>
                </c:pt>
                <c:pt idx="47">
                  <c:v>69</c:v>
                </c:pt>
                <c:pt idx="48">
                  <c:v>42</c:v>
                </c:pt>
                <c:pt idx="49">
                  <c:v>66</c:v>
                </c:pt>
                <c:pt idx="50">
                  <c:v>75</c:v>
                </c:pt>
                <c:pt idx="51">
                  <c:v>60</c:v>
                </c:pt>
                <c:pt idx="52">
                  <c:v>62</c:v>
                </c:pt>
                <c:pt idx="53">
                  <c:v>69</c:v>
                </c:pt>
                <c:pt idx="54">
                  <c:v>61</c:v>
                </c:pt>
                <c:pt idx="55">
                  <c:v>63</c:v>
                </c:pt>
                <c:pt idx="56">
                  <c:v>49</c:v>
                </c:pt>
                <c:pt idx="57">
                  <c:v>80</c:v>
                </c:pt>
                <c:pt idx="58">
                  <c:v>83</c:v>
                </c:pt>
                <c:pt idx="59">
                  <c:v>74</c:v>
                </c:pt>
                <c:pt idx="60">
                  <c:v>87</c:v>
                </c:pt>
                <c:pt idx="61">
                  <c:v>87</c:v>
                </c:pt>
                <c:pt idx="62">
                  <c:v>91</c:v>
                </c:pt>
                <c:pt idx="63">
                  <c:v>60</c:v>
                </c:pt>
                <c:pt idx="64">
                  <c:v>72</c:v>
                </c:pt>
                <c:pt idx="65">
                  <c:v>102</c:v>
                </c:pt>
                <c:pt idx="66">
                  <c:v>78</c:v>
                </c:pt>
                <c:pt idx="67">
                  <c:v>87</c:v>
                </c:pt>
                <c:pt idx="68">
                  <c:v>70</c:v>
                </c:pt>
                <c:pt idx="69">
                  <c:v>80</c:v>
                </c:pt>
                <c:pt idx="70">
                  <c:v>65</c:v>
                </c:pt>
                <c:pt idx="71">
                  <c:v>63</c:v>
                </c:pt>
                <c:pt idx="72">
                  <c:v>63</c:v>
                </c:pt>
                <c:pt idx="73">
                  <c:v>73</c:v>
                </c:pt>
                <c:pt idx="74">
                  <c:v>80</c:v>
                </c:pt>
                <c:pt idx="75">
                  <c:v>78</c:v>
                </c:pt>
                <c:pt idx="76">
                  <c:v>76</c:v>
                </c:pt>
                <c:pt idx="77">
                  <c:v>105</c:v>
                </c:pt>
                <c:pt idx="78">
                  <c:v>98</c:v>
                </c:pt>
                <c:pt idx="79">
                  <c:v>95</c:v>
                </c:pt>
                <c:pt idx="80">
                  <c:v>114</c:v>
                </c:pt>
                <c:pt idx="81">
                  <c:v>115</c:v>
                </c:pt>
                <c:pt idx="82">
                  <c:v>100</c:v>
                </c:pt>
                <c:pt idx="83">
                  <c:v>110</c:v>
                </c:pt>
                <c:pt idx="84">
                  <c:v>36</c:v>
                </c:pt>
              </c:numCache>
            </c:numRef>
          </c:val>
          <c:smooth val="0"/>
        </c:ser>
        <c:ser>
          <c:idx val="2"/>
          <c:order val="2"/>
          <c:tx>
            <c:strRef>
              <c:f>'H-Configuracion'!$A$60</c:f>
              <c:strCache>
                <c:ptCount val="1"/>
                <c:pt idx="0">
                  <c:v>Atlético de Madrid</c:v>
                </c:pt>
              </c:strCache>
            </c:strRef>
          </c:tx>
          <c:spPr>
            <a:ln w="22225" cap="rnd" cmpd="sng" algn="ctr">
              <a:solidFill>
                <a:srgbClr val="92D050"/>
              </a:solidFill>
              <a:round/>
            </a:ln>
            <a:effectLst/>
          </c:spPr>
          <c:marker>
            <c:symbol val="square"/>
            <c:size val="5"/>
            <c:spPr>
              <a:solidFill>
                <a:srgbClr val="92D050"/>
              </a:solidFill>
              <a:ln w="9525" cap="flat" cmpd="sng" algn="ctr">
                <a:noFill/>
                <a:round/>
              </a:ln>
              <a:effectLst/>
            </c:spPr>
          </c:marker>
          <c:cat>
            <c:numRef>
              <c:f>'H-Configuracion'!$D$1:$CJ$1</c:f>
              <c:numCache>
                <c:formatCode>General</c:formatCode>
                <c:ptCount val="85"/>
                <c:pt idx="0">
                  <c:v>29</c:v>
                </c:pt>
                <c:pt idx="1">
                  <c:v>30</c:v>
                </c:pt>
                <c:pt idx="2">
                  <c:v>31</c:v>
                </c:pt>
                <c:pt idx="3">
                  <c:v>32</c:v>
                </c:pt>
                <c:pt idx="4">
                  <c:v>33</c:v>
                </c:pt>
                <c:pt idx="5">
                  <c:v>34</c:v>
                </c:pt>
                <c:pt idx="6">
                  <c:v>35</c:v>
                </c:pt>
                <c:pt idx="7">
                  <c:v>36</c:v>
                </c:pt>
                <c:pt idx="8">
                  <c:v>40</c:v>
                </c:pt>
                <c:pt idx="9">
                  <c:v>41</c:v>
                </c:pt>
                <c:pt idx="10">
                  <c:v>42</c:v>
                </c:pt>
                <c:pt idx="11">
                  <c:v>43</c:v>
                </c:pt>
                <c:pt idx="12">
                  <c:v>44</c:v>
                </c:pt>
                <c:pt idx="13">
                  <c:v>45</c:v>
                </c:pt>
                <c:pt idx="14">
                  <c:v>46</c:v>
                </c:pt>
                <c:pt idx="15">
                  <c:v>47</c:v>
                </c:pt>
                <c:pt idx="16">
                  <c:v>48</c:v>
                </c:pt>
                <c:pt idx="17">
                  <c:v>49</c:v>
                </c:pt>
                <c:pt idx="18">
                  <c:v>50</c:v>
                </c:pt>
                <c:pt idx="19">
                  <c:v>51</c:v>
                </c:pt>
                <c:pt idx="20">
                  <c:v>52</c:v>
                </c:pt>
                <c:pt idx="21">
                  <c:v>53</c:v>
                </c:pt>
                <c:pt idx="22">
                  <c:v>54</c:v>
                </c:pt>
                <c:pt idx="23">
                  <c:v>55</c:v>
                </c:pt>
                <c:pt idx="24">
                  <c:v>56</c:v>
                </c:pt>
                <c:pt idx="25">
                  <c:v>57</c:v>
                </c:pt>
                <c:pt idx="26">
                  <c:v>58</c:v>
                </c:pt>
                <c:pt idx="27">
                  <c:v>59</c:v>
                </c:pt>
                <c:pt idx="28">
                  <c:v>60</c:v>
                </c:pt>
                <c:pt idx="29">
                  <c:v>61</c:v>
                </c:pt>
                <c:pt idx="30">
                  <c:v>62</c:v>
                </c:pt>
                <c:pt idx="31">
                  <c:v>63</c:v>
                </c:pt>
                <c:pt idx="32">
                  <c:v>64</c:v>
                </c:pt>
                <c:pt idx="33">
                  <c:v>65</c:v>
                </c:pt>
                <c:pt idx="34">
                  <c:v>66</c:v>
                </c:pt>
                <c:pt idx="35">
                  <c:v>67</c:v>
                </c:pt>
                <c:pt idx="36">
                  <c:v>68</c:v>
                </c:pt>
                <c:pt idx="37">
                  <c:v>69</c:v>
                </c:pt>
                <c:pt idx="38">
                  <c:v>70</c:v>
                </c:pt>
                <c:pt idx="39">
                  <c:v>71</c:v>
                </c:pt>
                <c:pt idx="40">
                  <c:v>72</c:v>
                </c:pt>
                <c:pt idx="41">
                  <c:v>73</c:v>
                </c:pt>
                <c:pt idx="42">
                  <c:v>74</c:v>
                </c:pt>
                <c:pt idx="43">
                  <c:v>75</c:v>
                </c:pt>
                <c:pt idx="44">
                  <c:v>76</c:v>
                </c:pt>
                <c:pt idx="45">
                  <c:v>77</c:v>
                </c:pt>
                <c:pt idx="46">
                  <c:v>78</c:v>
                </c:pt>
                <c:pt idx="47">
                  <c:v>79</c:v>
                </c:pt>
                <c:pt idx="48">
                  <c:v>80</c:v>
                </c:pt>
                <c:pt idx="49">
                  <c:v>81</c:v>
                </c:pt>
                <c:pt idx="50">
                  <c:v>82</c:v>
                </c:pt>
                <c:pt idx="51">
                  <c:v>83</c:v>
                </c:pt>
                <c:pt idx="52">
                  <c:v>84</c:v>
                </c:pt>
                <c:pt idx="53">
                  <c:v>85</c:v>
                </c:pt>
                <c:pt idx="54">
                  <c:v>86</c:v>
                </c:pt>
                <c:pt idx="55">
                  <c:v>87</c:v>
                </c:pt>
                <c:pt idx="56">
                  <c:v>88</c:v>
                </c:pt>
                <c:pt idx="57">
                  <c:v>89</c:v>
                </c:pt>
                <c:pt idx="58">
                  <c:v>90</c:v>
                </c:pt>
                <c:pt idx="59">
                  <c:v>91</c:v>
                </c:pt>
                <c:pt idx="60">
                  <c:v>92</c:v>
                </c:pt>
                <c:pt idx="61">
                  <c:v>93</c:v>
                </c:pt>
                <c:pt idx="62">
                  <c:v>94</c:v>
                </c:pt>
                <c:pt idx="63">
                  <c:v>95</c:v>
                </c:pt>
                <c:pt idx="64">
                  <c:v>96</c:v>
                </c:pt>
                <c:pt idx="65">
                  <c:v>97</c:v>
                </c:pt>
                <c:pt idx="66">
                  <c:v>98</c:v>
                </c:pt>
                <c:pt idx="67">
                  <c:v>99</c:v>
                </c:pt>
                <c:pt idx="68">
                  <c:v>0</c:v>
                </c:pt>
                <c:pt idx="69">
                  <c:v>1</c:v>
                </c:pt>
                <c:pt idx="70">
                  <c:v>2</c:v>
                </c:pt>
                <c:pt idx="71">
                  <c:v>3</c:v>
                </c:pt>
                <c:pt idx="72">
                  <c:v>4</c:v>
                </c:pt>
                <c:pt idx="73">
                  <c:v>5</c:v>
                </c:pt>
                <c:pt idx="74">
                  <c:v>6</c:v>
                </c:pt>
                <c:pt idx="75">
                  <c:v>7</c:v>
                </c:pt>
                <c:pt idx="76">
                  <c:v>8</c:v>
                </c:pt>
                <c:pt idx="77">
                  <c:v>9</c:v>
                </c:pt>
                <c:pt idx="78">
                  <c:v>10</c:v>
                </c:pt>
                <c:pt idx="79">
                  <c:v>11</c:v>
                </c:pt>
                <c:pt idx="80">
                  <c:v>12</c:v>
                </c:pt>
                <c:pt idx="81">
                  <c:v>13</c:v>
                </c:pt>
                <c:pt idx="82">
                  <c:v>14</c:v>
                </c:pt>
                <c:pt idx="83">
                  <c:v>15</c:v>
                </c:pt>
                <c:pt idx="84">
                  <c:v>16</c:v>
                </c:pt>
              </c:numCache>
            </c:numRef>
          </c:cat>
          <c:val>
            <c:numRef>
              <c:f>'H-Configuracion'!$D$60:$CJ$60</c:f>
              <c:numCache>
                <c:formatCode>General</c:formatCode>
                <c:ptCount val="85"/>
                <c:pt idx="0">
                  <c:v>43</c:v>
                </c:pt>
                <c:pt idx="1">
                  <c:v>32</c:v>
                </c:pt>
                <c:pt idx="2">
                  <c:v>#N/A</c:v>
                </c:pt>
                <c:pt idx="3">
                  <c:v>#N/A</c:v>
                </c:pt>
                <c:pt idx="4">
                  <c:v>#N/A</c:v>
                </c:pt>
                <c:pt idx="5">
                  <c:v>#N/A</c:v>
                </c:pt>
                <c:pt idx="6">
                  <c:v>40</c:v>
                </c:pt>
                <c:pt idx="7">
                  <c:v>34</c:v>
                </c:pt>
                <c:pt idx="8">
                  <c:v>43</c:v>
                </c:pt>
                <c:pt idx="9">
                  <c:v>70</c:v>
                </c:pt>
                <c:pt idx="10">
                  <c:v>50</c:v>
                </c:pt>
                <c:pt idx="11">
                  <c:v>54</c:v>
                </c:pt>
                <c:pt idx="12">
                  <c:v>66</c:v>
                </c:pt>
                <c:pt idx="13">
                  <c:v>46</c:v>
                </c:pt>
                <c:pt idx="14">
                  <c:v>50</c:v>
                </c:pt>
                <c:pt idx="15">
                  <c:v>58</c:v>
                </c:pt>
                <c:pt idx="16">
                  <c:v>73</c:v>
                </c:pt>
                <c:pt idx="17">
                  <c:v>54</c:v>
                </c:pt>
                <c:pt idx="18">
                  <c:v>71</c:v>
                </c:pt>
                <c:pt idx="19">
                  <c:v>87</c:v>
                </c:pt>
                <c:pt idx="20">
                  <c:v>80</c:v>
                </c:pt>
                <c:pt idx="21">
                  <c:v>65</c:v>
                </c:pt>
                <c:pt idx="22">
                  <c:v>57</c:v>
                </c:pt>
                <c:pt idx="23">
                  <c:v>59</c:v>
                </c:pt>
                <c:pt idx="24">
                  <c:v>75</c:v>
                </c:pt>
                <c:pt idx="25">
                  <c:v>65</c:v>
                </c:pt>
                <c:pt idx="26">
                  <c:v>78</c:v>
                </c:pt>
                <c:pt idx="27">
                  <c:v>58</c:v>
                </c:pt>
                <c:pt idx="28">
                  <c:v>59</c:v>
                </c:pt>
                <c:pt idx="29">
                  <c:v>57</c:v>
                </c:pt>
                <c:pt idx="30">
                  <c:v>50</c:v>
                </c:pt>
                <c:pt idx="31">
                  <c:v>61</c:v>
                </c:pt>
                <c:pt idx="32">
                  <c:v>37</c:v>
                </c:pt>
                <c:pt idx="33">
                  <c:v>58</c:v>
                </c:pt>
                <c:pt idx="34">
                  <c:v>54</c:v>
                </c:pt>
                <c:pt idx="35">
                  <c:v>57</c:v>
                </c:pt>
                <c:pt idx="36">
                  <c:v>38</c:v>
                </c:pt>
                <c:pt idx="37">
                  <c:v>40</c:v>
                </c:pt>
                <c:pt idx="38">
                  <c:v>53</c:v>
                </c:pt>
                <c:pt idx="39">
                  <c:v>51</c:v>
                </c:pt>
                <c:pt idx="40">
                  <c:v>45</c:v>
                </c:pt>
                <c:pt idx="41">
                  <c:v>49</c:v>
                </c:pt>
                <c:pt idx="42">
                  <c:v>50</c:v>
                </c:pt>
                <c:pt idx="43">
                  <c:v>46</c:v>
                </c:pt>
                <c:pt idx="44">
                  <c:v>60</c:v>
                </c:pt>
                <c:pt idx="45">
                  <c:v>62</c:v>
                </c:pt>
                <c:pt idx="46">
                  <c:v>61</c:v>
                </c:pt>
                <c:pt idx="47">
                  <c:v>55</c:v>
                </c:pt>
                <c:pt idx="48">
                  <c:v>38</c:v>
                </c:pt>
                <c:pt idx="49">
                  <c:v>46</c:v>
                </c:pt>
                <c:pt idx="50">
                  <c:v>38</c:v>
                </c:pt>
                <c:pt idx="51">
                  <c:v>56</c:v>
                </c:pt>
                <c:pt idx="52">
                  <c:v>53</c:v>
                </c:pt>
                <c:pt idx="53">
                  <c:v>51</c:v>
                </c:pt>
                <c:pt idx="54">
                  <c:v>53</c:v>
                </c:pt>
                <c:pt idx="55">
                  <c:v>58</c:v>
                </c:pt>
                <c:pt idx="56">
                  <c:v>60</c:v>
                </c:pt>
                <c:pt idx="57">
                  <c:v>69</c:v>
                </c:pt>
                <c:pt idx="58">
                  <c:v>55</c:v>
                </c:pt>
                <c:pt idx="59">
                  <c:v>52</c:v>
                </c:pt>
                <c:pt idx="60">
                  <c:v>67</c:v>
                </c:pt>
                <c:pt idx="61">
                  <c:v>52</c:v>
                </c:pt>
                <c:pt idx="62">
                  <c:v>54</c:v>
                </c:pt>
                <c:pt idx="63">
                  <c:v>56</c:v>
                </c:pt>
                <c:pt idx="64">
                  <c:v>75</c:v>
                </c:pt>
                <c:pt idx="65">
                  <c:v>76</c:v>
                </c:pt>
                <c:pt idx="66">
                  <c:v>79</c:v>
                </c:pt>
                <c:pt idx="67">
                  <c:v>54</c:v>
                </c:pt>
                <c:pt idx="68">
                  <c:v>48</c:v>
                </c:pt>
                <c:pt idx="69">
                  <c:v>#N/A</c:v>
                </c:pt>
                <c:pt idx="70">
                  <c:v>#N/A</c:v>
                </c:pt>
                <c:pt idx="71">
                  <c:v>51</c:v>
                </c:pt>
                <c:pt idx="72">
                  <c:v>51</c:v>
                </c:pt>
                <c:pt idx="73">
                  <c:v>40</c:v>
                </c:pt>
                <c:pt idx="74">
                  <c:v>45</c:v>
                </c:pt>
                <c:pt idx="75">
                  <c:v>46</c:v>
                </c:pt>
                <c:pt idx="76">
                  <c:v>66</c:v>
                </c:pt>
                <c:pt idx="77">
                  <c:v>80</c:v>
                </c:pt>
                <c:pt idx="78">
                  <c:v>57</c:v>
                </c:pt>
                <c:pt idx="79">
                  <c:v>62</c:v>
                </c:pt>
                <c:pt idx="80">
                  <c:v>53</c:v>
                </c:pt>
                <c:pt idx="81">
                  <c:v>65</c:v>
                </c:pt>
                <c:pt idx="82">
                  <c:v>77</c:v>
                </c:pt>
                <c:pt idx="83">
                  <c:v>67</c:v>
                </c:pt>
                <c:pt idx="84">
                  <c:v>22</c:v>
                </c:pt>
              </c:numCache>
            </c:numRef>
          </c:val>
          <c:smooth val="0"/>
        </c:ser>
        <c:ser>
          <c:idx val="3"/>
          <c:order val="3"/>
          <c:tx>
            <c:strRef>
              <c:f>'H-Configuracion'!$A$61</c:f>
              <c:strCache>
                <c:ptCount val="1"/>
                <c:pt idx="0">
                  <c:v>Valencia C.F.</c:v>
                </c:pt>
              </c:strCache>
            </c:strRef>
          </c:tx>
          <c:spPr>
            <a:ln w="22225" cap="rnd" cmpd="sng" algn="ctr">
              <a:solidFill>
                <a:schemeClr val="accent6"/>
              </a:solidFill>
              <a:round/>
            </a:ln>
            <a:effectLst/>
          </c:spPr>
          <c:marker>
            <c:symbol val="square"/>
            <c:size val="5"/>
            <c:spPr>
              <a:solidFill>
                <a:schemeClr val="accent6"/>
              </a:solidFill>
              <a:ln w="9525" cap="flat" cmpd="sng" algn="ctr">
                <a:noFill/>
                <a:round/>
              </a:ln>
              <a:effectLst/>
            </c:spPr>
          </c:marker>
          <c:cat>
            <c:numRef>
              <c:f>'H-Configuracion'!$D$1:$CJ$1</c:f>
              <c:numCache>
                <c:formatCode>General</c:formatCode>
                <c:ptCount val="85"/>
                <c:pt idx="0">
                  <c:v>29</c:v>
                </c:pt>
                <c:pt idx="1">
                  <c:v>30</c:v>
                </c:pt>
                <c:pt idx="2">
                  <c:v>31</c:v>
                </c:pt>
                <c:pt idx="3">
                  <c:v>32</c:v>
                </c:pt>
                <c:pt idx="4">
                  <c:v>33</c:v>
                </c:pt>
                <c:pt idx="5">
                  <c:v>34</c:v>
                </c:pt>
                <c:pt idx="6">
                  <c:v>35</c:v>
                </c:pt>
                <c:pt idx="7">
                  <c:v>36</c:v>
                </c:pt>
                <c:pt idx="8">
                  <c:v>40</c:v>
                </c:pt>
                <c:pt idx="9">
                  <c:v>41</c:v>
                </c:pt>
                <c:pt idx="10">
                  <c:v>42</c:v>
                </c:pt>
                <c:pt idx="11">
                  <c:v>43</c:v>
                </c:pt>
                <c:pt idx="12">
                  <c:v>44</c:v>
                </c:pt>
                <c:pt idx="13">
                  <c:v>45</c:v>
                </c:pt>
                <c:pt idx="14">
                  <c:v>46</c:v>
                </c:pt>
                <c:pt idx="15">
                  <c:v>47</c:v>
                </c:pt>
                <c:pt idx="16">
                  <c:v>48</c:v>
                </c:pt>
                <c:pt idx="17">
                  <c:v>49</c:v>
                </c:pt>
                <c:pt idx="18">
                  <c:v>50</c:v>
                </c:pt>
                <c:pt idx="19">
                  <c:v>51</c:v>
                </c:pt>
                <c:pt idx="20">
                  <c:v>52</c:v>
                </c:pt>
                <c:pt idx="21">
                  <c:v>53</c:v>
                </c:pt>
                <c:pt idx="22">
                  <c:v>54</c:v>
                </c:pt>
                <c:pt idx="23">
                  <c:v>55</c:v>
                </c:pt>
                <c:pt idx="24">
                  <c:v>56</c:v>
                </c:pt>
                <c:pt idx="25">
                  <c:v>57</c:v>
                </c:pt>
                <c:pt idx="26">
                  <c:v>58</c:v>
                </c:pt>
                <c:pt idx="27">
                  <c:v>59</c:v>
                </c:pt>
                <c:pt idx="28">
                  <c:v>60</c:v>
                </c:pt>
                <c:pt idx="29">
                  <c:v>61</c:v>
                </c:pt>
                <c:pt idx="30">
                  <c:v>62</c:v>
                </c:pt>
                <c:pt idx="31">
                  <c:v>63</c:v>
                </c:pt>
                <c:pt idx="32">
                  <c:v>64</c:v>
                </c:pt>
                <c:pt idx="33">
                  <c:v>65</c:v>
                </c:pt>
                <c:pt idx="34">
                  <c:v>66</c:v>
                </c:pt>
                <c:pt idx="35">
                  <c:v>67</c:v>
                </c:pt>
                <c:pt idx="36">
                  <c:v>68</c:v>
                </c:pt>
                <c:pt idx="37">
                  <c:v>69</c:v>
                </c:pt>
                <c:pt idx="38">
                  <c:v>70</c:v>
                </c:pt>
                <c:pt idx="39">
                  <c:v>71</c:v>
                </c:pt>
                <c:pt idx="40">
                  <c:v>72</c:v>
                </c:pt>
                <c:pt idx="41">
                  <c:v>73</c:v>
                </c:pt>
                <c:pt idx="42">
                  <c:v>74</c:v>
                </c:pt>
                <c:pt idx="43">
                  <c:v>75</c:v>
                </c:pt>
                <c:pt idx="44">
                  <c:v>76</c:v>
                </c:pt>
                <c:pt idx="45">
                  <c:v>77</c:v>
                </c:pt>
                <c:pt idx="46">
                  <c:v>78</c:v>
                </c:pt>
                <c:pt idx="47">
                  <c:v>79</c:v>
                </c:pt>
                <c:pt idx="48">
                  <c:v>80</c:v>
                </c:pt>
                <c:pt idx="49">
                  <c:v>81</c:v>
                </c:pt>
                <c:pt idx="50">
                  <c:v>82</c:v>
                </c:pt>
                <c:pt idx="51">
                  <c:v>83</c:v>
                </c:pt>
                <c:pt idx="52">
                  <c:v>84</c:v>
                </c:pt>
                <c:pt idx="53">
                  <c:v>85</c:v>
                </c:pt>
                <c:pt idx="54">
                  <c:v>86</c:v>
                </c:pt>
                <c:pt idx="55">
                  <c:v>87</c:v>
                </c:pt>
                <c:pt idx="56">
                  <c:v>88</c:v>
                </c:pt>
                <c:pt idx="57">
                  <c:v>89</c:v>
                </c:pt>
                <c:pt idx="58">
                  <c:v>90</c:v>
                </c:pt>
                <c:pt idx="59">
                  <c:v>91</c:v>
                </c:pt>
                <c:pt idx="60">
                  <c:v>92</c:v>
                </c:pt>
                <c:pt idx="61">
                  <c:v>93</c:v>
                </c:pt>
                <c:pt idx="62">
                  <c:v>94</c:v>
                </c:pt>
                <c:pt idx="63">
                  <c:v>95</c:v>
                </c:pt>
                <c:pt idx="64">
                  <c:v>96</c:v>
                </c:pt>
                <c:pt idx="65">
                  <c:v>97</c:v>
                </c:pt>
                <c:pt idx="66">
                  <c:v>98</c:v>
                </c:pt>
                <c:pt idx="67">
                  <c:v>99</c:v>
                </c:pt>
                <c:pt idx="68">
                  <c:v>0</c:v>
                </c:pt>
                <c:pt idx="69">
                  <c:v>1</c:v>
                </c:pt>
                <c:pt idx="70">
                  <c:v>2</c:v>
                </c:pt>
                <c:pt idx="71">
                  <c:v>3</c:v>
                </c:pt>
                <c:pt idx="72">
                  <c:v>4</c:v>
                </c:pt>
                <c:pt idx="73">
                  <c:v>5</c:v>
                </c:pt>
                <c:pt idx="74">
                  <c:v>6</c:v>
                </c:pt>
                <c:pt idx="75">
                  <c:v>7</c:v>
                </c:pt>
                <c:pt idx="76">
                  <c:v>8</c:v>
                </c:pt>
                <c:pt idx="77">
                  <c:v>9</c:v>
                </c:pt>
                <c:pt idx="78">
                  <c:v>10</c:v>
                </c:pt>
                <c:pt idx="79">
                  <c:v>11</c:v>
                </c:pt>
                <c:pt idx="80">
                  <c:v>12</c:v>
                </c:pt>
                <c:pt idx="81">
                  <c:v>13</c:v>
                </c:pt>
                <c:pt idx="82">
                  <c:v>14</c:v>
                </c:pt>
                <c:pt idx="83">
                  <c:v>15</c:v>
                </c:pt>
                <c:pt idx="84">
                  <c:v>16</c:v>
                </c:pt>
              </c:numCache>
            </c:numRef>
          </c:cat>
          <c:val>
            <c:numRef>
              <c:f>'H-Configuracion'!$D$61:$CJ$61</c:f>
              <c:numCache>
                <c:formatCode>General</c:formatCode>
                <c:ptCount val="85"/>
                <c:pt idx="0">
                  <c:v>#N/A</c:v>
                </c:pt>
                <c:pt idx="1">
                  <c:v>#N/A</c:v>
                </c:pt>
                <c:pt idx="2">
                  <c:v>#N/A</c:v>
                </c:pt>
                <c:pt idx="3">
                  <c:v>38</c:v>
                </c:pt>
                <c:pt idx="4">
                  <c:v>34</c:v>
                </c:pt>
                <c:pt idx="5">
                  <c:v>28</c:v>
                </c:pt>
                <c:pt idx="6">
                  <c:v>40</c:v>
                </c:pt>
                <c:pt idx="7">
                  <c:v>36</c:v>
                </c:pt>
                <c:pt idx="8">
                  <c:v>40</c:v>
                </c:pt>
                <c:pt idx="9">
                  <c:v>60</c:v>
                </c:pt>
                <c:pt idx="10">
                  <c:v>85</c:v>
                </c:pt>
                <c:pt idx="11">
                  <c:v>58</c:v>
                </c:pt>
                <c:pt idx="12">
                  <c:v>73</c:v>
                </c:pt>
                <c:pt idx="13">
                  <c:v>61</c:v>
                </c:pt>
                <c:pt idx="14">
                  <c:v>44</c:v>
                </c:pt>
                <c:pt idx="15">
                  <c:v>54</c:v>
                </c:pt>
                <c:pt idx="16">
                  <c:v>59</c:v>
                </c:pt>
                <c:pt idx="17">
                  <c:v>78</c:v>
                </c:pt>
                <c:pt idx="18">
                  <c:v>71</c:v>
                </c:pt>
                <c:pt idx="19">
                  <c:v>64</c:v>
                </c:pt>
                <c:pt idx="20">
                  <c:v>68</c:v>
                </c:pt>
                <c:pt idx="21">
                  <c:v>66</c:v>
                </c:pt>
                <c:pt idx="22">
                  <c:v>69</c:v>
                </c:pt>
                <c:pt idx="23">
                  <c:v>71</c:v>
                </c:pt>
                <c:pt idx="24">
                  <c:v>58</c:v>
                </c:pt>
                <c:pt idx="25">
                  <c:v>43</c:v>
                </c:pt>
                <c:pt idx="26">
                  <c:v>56</c:v>
                </c:pt>
                <c:pt idx="27">
                  <c:v>47</c:v>
                </c:pt>
                <c:pt idx="28">
                  <c:v>37</c:v>
                </c:pt>
                <c:pt idx="29">
                  <c:v>46</c:v>
                </c:pt>
                <c:pt idx="30">
                  <c:v>50</c:v>
                </c:pt>
                <c:pt idx="31">
                  <c:v>49</c:v>
                </c:pt>
                <c:pt idx="32">
                  <c:v>53</c:v>
                </c:pt>
                <c:pt idx="33">
                  <c:v>59</c:v>
                </c:pt>
                <c:pt idx="34">
                  <c:v>40</c:v>
                </c:pt>
                <c:pt idx="35">
                  <c:v>58</c:v>
                </c:pt>
                <c:pt idx="36">
                  <c:v>52</c:v>
                </c:pt>
                <c:pt idx="37">
                  <c:v>36</c:v>
                </c:pt>
                <c:pt idx="38">
                  <c:v>35</c:v>
                </c:pt>
                <c:pt idx="39">
                  <c:v>41</c:v>
                </c:pt>
                <c:pt idx="40">
                  <c:v>53</c:v>
                </c:pt>
                <c:pt idx="41">
                  <c:v>37</c:v>
                </c:pt>
                <c:pt idx="42">
                  <c:v>41</c:v>
                </c:pt>
                <c:pt idx="43">
                  <c:v>53</c:v>
                </c:pt>
                <c:pt idx="44">
                  <c:v>43</c:v>
                </c:pt>
                <c:pt idx="45">
                  <c:v>53</c:v>
                </c:pt>
                <c:pt idx="46">
                  <c:v>54</c:v>
                </c:pt>
                <c:pt idx="47">
                  <c:v>44</c:v>
                </c:pt>
                <c:pt idx="48">
                  <c:v>50</c:v>
                </c:pt>
                <c:pt idx="49">
                  <c:v>59</c:v>
                </c:pt>
                <c:pt idx="50">
                  <c:v>54</c:v>
                </c:pt>
                <c:pt idx="51">
                  <c:v>42</c:v>
                </c:pt>
                <c:pt idx="52">
                  <c:v>45</c:v>
                </c:pt>
                <c:pt idx="53">
                  <c:v>40</c:v>
                </c:pt>
                <c:pt idx="54">
                  <c:v>38</c:v>
                </c:pt>
                <c:pt idx="55">
                  <c:v>#N/A</c:v>
                </c:pt>
                <c:pt idx="56">
                  <c:v>44</c:v>
                </c:pt>
                <c:pt idx="57">
                  <c:v>39</c:v>
                </c:pt>
                <c:pt idx="58">
                  <c:v>67</c:v>
                </c:pt>
                <c:pt idx="59">
                  <c:v>44</c:v>
                </c:pt>
                <c:pt idx="60">
                  <c:v>63</c:v>
                </c:pt>
                <c:pt idx="61">
                  <c:v>60</c:v>
                </c:pt>
                <c:pt idx="62">
                  <c:v>55</c:v>
                </c:pt>
                <c:pt idx="63">
                  <c:v>53</c:v>
                </c:pt>
                <c:pt idx="64">
                  <c:v>77</c:v>
                </c:pt>
                <c:pt idx="65">
                  <c:v>63</c:v>
                </c:pt>
                <c:pt idx="66">
                  <c:v>58</c:v>
                </c:pt>
                <c:pt idx="67">
                  <c:v>63</c:v>
                </c:pt>
                <c:pt idx="68">
                  <c:v>59</c:v>
                </c:pt>
                <c:pt idx="69">
                  <c:v>55</c:v>
                </c:pt>
                <c:pt idx="70">
                  <c:v>51</c:v>
                </c:pt>
                <c:pt idx="71">
                  <c:v>56</c:v>
                </c:pt>
                <c:pt idx="72">
                  <c:v>71</c:v>
                </c:pt>
                <c:pt idx="73">
                  <c:v>54</c:v>
                </c:pt>
                <c:pt idx="74">
                  <c:v>58</c:v>
                </c:pt>
                <c:pt idx="75">
                  <c:v>57</c:v>
                </c:pt>
                <c:pt idx="76">
                  <c:v>48</c:v>
                </c:pt>
                <c:pt idx="77">
                  <c:v>68</c:v>
                </c:pt>
                <c:pt idx="78">
                  <c:v>59</c:v>
                </c:pt>
                <c:pt idx="79">
                  <c:v>64</c:v>
                </c:pt>
                <c:pt idx="80">
                  <c:v>59</c:v>
                </c:pt>
                <c:pt idx="81">
                  <c:v>67</c:v>
                </c:pt>
                <c:pt idx="82">
                  <c:v>51</c:v>
                </c:pt>
                <c:pt idx="83">
                  <c:v>70</c:v>
                </c:pt>
                <c:pt idx="84">
                  <c:v>21</c:v>
                </c:pt>
              </c:numCache>
            </c:numRef>
          </c:val>
          <c:smooth val="0"/>
        </c:ser>
        <c:ser>
          <c:idx val="4"/>
          <c:order val="4"/>
          <c:tx>
            <c:strRef>
              <c:f>'H-Configuracion'!$A$62</c:f>
              <c:strCache>
                <c:ptCount val="1"/>
                <c:pt idx="0">
                  <c:v>Récord</c:v>
                </c:pt>
              </c:strCache>
            </c:strRef>
          </c:tx>
          <c:spPr>
            <a:ln w="12700" cap="rnd" cmpd="sng" algn="ctr">
              <a:solidFill>
                <a:schemeClr val="tx1"/>
              </a:solidFill>
              <a:round/>
            </a:ln>
            <a:effectLst/>
          </c:spPr>
          <c:marker>
            <c:symbol val="none"/>
          </c:marker>
          <c:cat>
            <c:numRef>
              <c:f>'H-Configuracion'!$D$1:$CJ$1</c:f>
              <c:numCache>
                <c:formatCode>General</c:formatCode>
                <c:ptCount val="85"/>
                <c:pt idx="0">
                  <c:v>29</c:v>
                </c:pt>
                <c:pt idx="1">
                  <c:v>30</c:v>
                </c:pt>
                <c:pt idx="2">
                  <c:v>31</c:v>
                </c:pt>
                <c:pt idx="3">
                  <c:v>32</c:v>
                </c:pt>
                <c:pt idx="4">
                  <c:v>33</c:v>
                </c:pt>
                <c:pt idx="5">
                  <c:v>34</c:v>
                </c:pt>
                <c:pt idx="6">
                  <c:v>35</c:v>
                </c:pt>
                <c:pt idx="7">
                  <c:v>36</c:v>
                </c:pt>
                <c:pt idx="8">
                  <c:v>40</c:v>
                </c:pt>
                <c:pt idx="9">
                  <c:v>41</c:v>
                </c:pt>
                <c:pt idx="10">
                  <c:v>42</c:v>
                </c:pt>
                <c:pt idx="11">
                  <c:v>43</c:v>
                </c:pt>
                <c:pt idx="12">
                  <c:v>44</c:v>
                </c:pt>
                <c:pt idx="13">
                  <c:v>45</c:v>
                </c:pt>
                <c:pt idx="14">
                  <c:v>46</c:v>
                </c:pt>
                <c:pt idx="15">
                  <c:v>47</c:v>
                </c:pt>
                <c:pt idx="16">
                  <c:v>48</c:v>
                </c:pt>
                <c:pt idx="17">
                  <c:v>49</c:v>
                </c:pt>
                <c:pt idx="18">
                  <c:v>50</c:v>
                </c:pt>
                <c:pt idx="19">
                  <c:v>51</c:v>
                </c:pt>
                <c:pt idx="20">
                  <c:v>52</c:v>
                </c:pt>
                <c:pt idx="21">
                  <c:v>53</c:v>
                </c:pt>
                <c:pt idx="22">
                  <c:v>54</c:v>
                </c:pt>
                <c:pt idx="23">
                  <c:v>55</c:v>
                </c:pt>
                <c:pt idx="24">
                  <c:v>56</c:v>
                </c:pt>
                <c:pt idx="25">
                  <c:v>57</c:v>
                </c:pt>
                <c:pt idx="26">
                  <c:v>58</c:v>
                </c:pt>
                <c:pt idx="27">
                  <c:v>59</c:v>
                </c:pt>
                <c:pt idx="28">
                  <c:v>60</c:v>
                </c:pt>
                <c:pt idx="29">
                  <c:v>61</c:v>
                </c:pt>
                <c:pt idx="30">
                  <c:v>62</c:v>
                </c:pt>
                <c:pt idx="31">
                  <c:v>63</c:v>
                </c:pt>
                <c:pt idx="32">
                  <c:v>64</c:v>
                </c:pt>
                <c:pt idx="33">
                  <c:v>65</c:v>
                </c:pt>
                <c:pt idx="34">
                  <c:v>66</c:v>
                </c:pt>
                <c:pt idx="35">
                  <c:v>67</c:v>
                </c:pt>
                <c:pt idx="36">
                  <c:v>68</c:v>
                </c:pt>
                <c:pt idx="37">
                  <c:v>69</c:v>
                </c:pt>
                <c:pt idx="38">
                  <c:v>70</c:v>
                </c:pt>
                <c:pt idx="39">
                  <c:v>71</c:v>
                </c:pt>
                <c:pt idx="40">
                  <c:v>72</c:v>
                </c:pt>
                <c:pt idx="41">
                  <c:v>73</c:v>
                </c:pt>
                <c:pt idx="42">
                  <c:v>74</c:v>
                </c:pt>
                <c:pt idx="43">
                  <c:v>75</c:v>
                </c:pt>
                <c:pt idx="44">
                  <c:v>76</c:v>
                </c:pt>
                <c:pt idx="45">
                  <c:v>77</c:v>
                </c:pt>
                <c:pt idx="46">
                  <c:v>78</c:v>
                </c:pt>
                <c:pt idx="47">
                  <c:v>79</c:v>
                </c:pt>
                <c:pt idx="48">
                  <c:v>80</c:v>
                </c:pt>
                <c:pt idx="49">
                  <c:v>81</c:v>
                </c:pt>
                <c:pt idx="50">
                  <c:v>82</c:v>
                </c:pt>
                <c:pt idx="51">
                  <c:v>83</c:v>
                </c:pt>
                <c:pt idx="52">
                  <c:v>84</c:v>
                </c:pt>
                <c:pt idx="53">
                  <c:v>85</c:v>
                </c:pt>
                <c:pt idx="54">
                  <c:v>86</c:v>
                </c:pt>
                <c:pt idx="55">
                  <c:v>87</c:v>
                </c:pt>
                <c:pt idx="56">
                  <c:v>88</c:v>
                </c:pt>
                <c:pt idx="57">
                  <c:v>89</c:v>
                </c:pt>
                <c:pt idx="58">
                  <c:v>90</c:v>
                </c:pt>
                <c:pt idx="59">
                  <c:v>91</c:v>
                </c:pt>
                <c:pt idx="60">
                  <c:v>92</c:v>
                </c:pt>
                <c:pt idx="61">
                  <c:v>93</c:v>
                </c:pt>
                <c:pt idx="62">
                  <c:v>94</c:v>
                </c:pt>
                <c:pt idx="63">
                  <c:v>95</c:v>
                </c:pt>
                <c:pt idx="64">
                  <c:v>96</c:v>
                </c:pt>
                <c:pt idx="65">
                  <c:v>97</c:v>
                </c:pt>
                <c:pt idx="66">
                  <c:v>98</c:v>
                </c:pt>
                <c:pt idx="67">
                  <c:v>99</c:v>
                </c:pt>
                <c:pt idx="68">
                  <c:v>0</c:v>
                </c:pt>
                <c:pt idx="69">
                  <c:v>1</c:v>
                </c:pt>
                <c:pt idx="70">
                  <c:v>2</c:v>
                </c:pt>
                <c:pt idx="71">
                  <c:v>3</c:v>
                </c:pt>
                <c:pt idx="72">
                  <c:v>4</c:v>
                </c:pt>
                <c:pt idx="73">
                  <c:v>5</c:v>
                </c:pt>
                <c:pt idx="74">
                  <c:v>6</c:v>
                </c:pt>
                <c:pt idx="75">
                  <c:v>7</c:v>
                </c:pt>
                <c:pt idx="76">
                  <c:v>8</c:v>
                </c:pt>
                <c:pt idx="77">
                  <c:v>9</c:v>
                </c:pt>
                <c:pt idx="78">
                  <c:v>10</c:v>
                </c:pt>
                <c:pt idx="79">
                  <c:v>11</c:v>
                </c:pt>
                <c:pt idx="80">
                  <c:v>12</c:v>
                </c:pt>
                <c:pt idx="81">
                  <c:v>13</c:v>
                </c:pt>
                <c:pt idx="82">
                  <c:v>14</c:v>
                </c:pt>
                <c:pt idx="83">
                  <c:v>15</c:v>
                </c:pt>
                <c:pt idx="84">
                  <c:v>16</c:v>
                </c:pt>
              </c:numCache>
            </c:numRef>
          </c:cat>
          <c:val>
            <c:numRef>
              <c:f>'H-Configuracion'!$D$62:$CJ$62</c:f>
              <c:numCache>
                <c:formatCode>General</c:formatCode>
                <c:ptCount val="85"/>
                <c:pt idx="0">
                  <c:v>121</c:v>
                </c:pt>
                <c:pt idx="1">
                  <c:v>121</c:v>
                </c:pt>
                <c:pt idx="2">
                  <c:v>121</c:v>
                </c:pt>
                <c:pt idx="3">
                  <c:v>121</c:v>
                </c:pt>
                <c:pt idx="4">
                  <c:v>121</c:v>
                </c:pt>
                <c:pt idx="5">
                  <c:v>121</c:v>
                </c:pt>
                <c:pt idx="6">
                  <c:v>121</c:v>
                </c:pt>
                <c:pt idx="7">
                  <c:v>121</c:v>
                </c:pt>
                <c:pt idx="8">
                  <c:v>121</c:v>
                </c:pt>
                <c:pt idx="9">
                  <c:v>121</c:v>
                </c:pt>
                <c:pt idx="10">
                  <c:v>121</c:v>
                </c:pt>
                <c:pt idx="11">
                  <c:v>121</c:v>
                </c:pt>
                <c:pt idx="12">
                  <c:v>121</c:v>
                </c:pt>
                <c:pt idx="13">
                  <c:v>121</c:v>
                </c:pt>
                <c:pt idx="14">
                  <c:v>121</c:v>
                </c:pt>
                <c:pt idx="15">
                  <c:v>121</c:v>
                </c:pt>
                <c:pt idx="16">
                  <c:v>121</c:v>
                </c:pt>
                <c:pt idx="17">
                  <c:v>121</c:v>
                </c:pt>
                <c:pt idx="18">
                  <c:v>121</c:v>
                </c:pt>
                <c:pt idx="19">
                  <c:v>121</c:v>
                </c:pt>
                <c:pt idx="20">
                  <c:v>121</c:v>
                </c:pt>
                <c:pt idx="21">
                  <c:v>121</c:v>
                </c:pt>
                <c:pt idx="22">
                  <c:v>121</c:v>
                </c:pt>
                <c:pt idx="23">
                  <c:v>121</c:v>
                </c:pt>
                <c:pt idx="24">
                  <c:v>121</c:v>
                </c:pt>
                <c:pt idx="25">
                  <c:v>121</c:v>
                </c:pt>
                <c:pt idx="26">
                  <c:v>121</c:v>
                </c:pt>
                <c:pt idx="27">
                  <c:v>121</c:v>
                </c:pt>
                <c:pt idx="28">
                  <c:v>121</c:v>
                </c:pt>
                <c:pt idx="29">
                  <c:v>121</c:v>
                </c:pt>
                <c:pt idx="30">
                  <c:v>121</c:v>
                </c:pt>
                <c:pt idx="31">
                  <c:v>121</c:v>
                </c:pt>
                <c:pt idx="32">
                  <c:v>121</c:v>
                </c:pt>
                <c:pt idx="33">
                  <c:v>121</c:v>
                </c:pt>
                <c:pt idx="34">
                  <c:v>121</c:v>
                </c:pt>
                <c:pt idx="35">
                  <c:v>121</c:v>
                </c:pt>
                <c:pt idx="36">
                  <c:v>121</c:v>
                </c:pt>
                <c:pt idx="37">
                  <c:v>121</c:v>
                </c:pt>
                <c:pt idx="38">
                  <c:v>121</c:v>
                </c:pt>
                <c:pt idx="39">
                  <c:v>121</c:v>
                </c:pt>
                <c:pt idx="40">
                  <c:v>121</c:v>
                </c:pt>
                <c:pt idx="41">
                  <c:v>121</c:v>
                </c:pt>
                <c:pt idx="42">
                  <c:v>121</c:v>
                </c:pt>
                <c:pt idx="43">
                  <c:v>121</c:v>
                </c:pt>
                <c:pt idx="44">
                  <c:v>121</c:v>
                </c:pt>
                <c:pt idx="45">
                  <c:v>121</c:v>
                </c:pt>
                <c:pt idx="46">
                  <c:v>121</c:v>
                </c:pt>
                <c:pt idx="47">
                  <c:v>121</c:v>
                </c:pt>
                <c:pt idx="48">
                  <c:v>121</c:v>
                </c:pt>
                <c:pt idx="49">
                  <c:v>121</c:v>
                </c:pt>
                <c:pt idx="50">
                  <c:v>121</c:v>
                </c:pt>
                <c:pt idx="51">
                  <c:v>121</c:v>
                </c:pt>
                <c:pt idx="52">
                  <c:v>121</c:v>
                </c:pt>
                <c:pt idx="53">
                  <c:v>121</c:v>
                </c:pt>
                <c:pt idx="54">
                  <c:v>121</c:v>
                </c:pt>
                <c:pt idx="55">
                  <c:v>121</c:v>
                </c:pt>
                <c:pt idx="56">
                  <c:v>121</c:v>
                </c:pt>
                <c:pt idx="57">
                  <c:v>121</c:v>
                </c:pt>
                <c:pt idx="58">
                  <c:v>121</c:v>
                </c:pt>
                <c:pt idx="59">
                  <c:v>121</c:v>
                </c:pt>
                <c:pt idx="60">
                  <c:v>121</c:v>
                </c:pt>
                <c:pt idx="61">
                  <c:v>121</c:v>
                </c:pt>
                <c:pt idx="62">
                  <c:v>121</c:v>
                </c:pt>
                <c:pt idx="63">
                  <c:v>121</c:v>
                </c:pt>
                <c:pt idx="64">
                  <c:v>121</c:v>
                </c:pt>
                <c:pt idx="65">
                  <c:v>121</c:v>
                </c:pt>
                <c:pt idx="66">
                  <c:v>121</c:v>
                </c:pt>
                <c:pt idx="67">
                  <c:v>121</c:v>
                </c:pt>
                <c:pt idx="68">
                  <c:v>121</c:v>
                </c:pt>
                <c:pt idx="69">
                  <c:v>121</c:v>
                </c:pt>
                <c:pt idx="70">
                  <c:v>121</c:v>
                </c:pt>
                <c:pt idx="71">
                  <c:v>121</c:v>
                </c:pt>
                <c:pt idx="72">
                  <c:v>121</c:v>
                </c:pt>
                <c:pt idx="73">
                  <c:v>121</c:v>
                </c:pt>
                <c:pt idx="74">
                  <c:v>121</c:v>
                </c:pt>
                <c:pt idx="75">
                  <c:v>121</c:v>
                </c:pt>
                <c:pt idx="76">
                  <c:v>121</c:v>
                </c:pt>
                <c:pt idx="77">
                  <c:v>121</c:v>
                </c:pt>
                <c:pt idx="78">
                  <c:v>121</c:v>
                </c:pt>
                <c:pt idx="79">
                  <c:v>121</c:v>
                </c:pt>
                <c:pt idx="80">
                  <c:v>121</c:v>
                </c:pt>
                <c:pt idx="81">
                  <c:v>121</c:v>
                </c:pt>
                <c:pt idx="82">
                  <c:v>121</c:v>
                </c:pt>
                <c:pt idx="83">
                  <c:v>121</c:v>
                </c:pt>
                <c:pt idx="84">
                  <c:v>121</c:v>
                </c:pt>
              </c:numCache>
            </c:numRef>
          </c:val>
          <c:smooth val="0"/>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marker val="1"/>
        <c:smooth val="0"/>
        <c:axId val="-1228619104"/>
        <c:axId val="-1903553120"/>
      </c:lineChart>
      <c:catAx>
        <c:axId val="-122861910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1903553120"/>
        <c:crosses val="autoZero"/>
        <c:auto val="1"/>
        <c:lblAlgn val="ctr"/>
        <c:lblOffset val="100"/>
        <c:noMultiLvlLbl val="0"/>
      </c:catAx>
      <c:valAx>
        <c:axId val="-1903553120"/>
        <c:scaling>
          <c:orientation val="minMax"/>
          <c:max val="125"/>
          <c:min val="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1228619104"/>
        <c:crosses val="autoZero"/>
        <c:crossBetween val="between"/>
        <c:minorUnit val="1"/>
      </c:valAx>
      <c:spPr>
        <a:gradFill>
          <a:gsLst>
            <a:gs pos="100000">
              <a:schemeClr val="lt1">
                <a:lumMod val="95000"/>
              </a:schemeClr>
            </a:gs>
            <a:gs pos="0">
              <a:schemeClr val="lt1"/>
            </a:gs>
          </a:gsLst>
          <a:lin ang="5400000" scaled="0"/>
        </a:gradFill>
        <a:ln>
          <a:noFill/>
        </a:ln>
        <a:effectLst/>
      </c:spPr>
    </c:plotArea>
    <c:legend>
      <c:legendPos val="b"/>
      <c:layout>
        <c:manualLayout>
          <c:xMode val="edge"/>
          <c:yMode val="edge"/>
          <c:x val="1.7189054472977427E-2"/>
          <c:y val="0.91408403802714522"/>
          <c:w val="0.71757022610207355"/>
          <c:h val="6.33807440407361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1"/>
    <c:dispBlanksAs val="zero"/>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rgbClr val="0070C0"/>
                </a:solidFill>
                <a:latin typeface="+mn-lt"/>
                <a:ea typeface="+mn-ea"/>
                <a:cs typeface="+mn-cs"/>
              </a:defRPr>
            </a:pPr>
            <a:r>
              <a:rPr lang="es-ES">
                <a:solidFill>
                  <a:srgbClr val="0070C0"/>
                </a:solidFill>
              </a:rPr>
              <a:t>Goles en Contra</a:t>
            </a:r>
          </a:p>
        </c:rich>
      </c:tx>
      <c:layout>
        <c:manualLayout>
          <c:xMode val="edge"/>
          <c:yMode val="edge"/>
          <c:x val="0.82837429926692541"/>
          <c:y val="0.89993890057710269"/>
        </c:manualLayout>
      </c:layout>
      <c:overlay val="1"/>
      <c:spPr>
        <a:noFill/>
        <a:ln>
          <a:noFill/>
        </a:ln>
        <a:effectLst/>
      </c:spPr>
      <c:txPr>
        <a:bodyPr rot="0" spcFirstLastPara="1" vertOverflow="ellipsis" vert="horz" wrap="square" anchor="ctr" anchorCtr="1"/>
        <a:lstStyle/>
        <a:p>
          <a:pPr>
            <a:defRPr sz="1400" b="0" i="0" u="none" strike="noStrike" kern="1200" cap="none" spc="20" baseline="0">
              <a:solidFill>
                <a:srgbClr val="0070C0"/>
              </a:solidFill>
              <a:latin typeface="+mn-lt"/>
              <a:ea typeface="+mn-ea"/>
              <a:cs typeface="+mn-cs"/>
            </a:defRPr>
          </a:pPr>
          <a:endParaRPr lang="es-ES"/>
        </a:p>
      </c:txPr>
    </c:title>
    <c:autoTitleDeleted val="0"/>
    <c:plotArea>
      <c:layout>
        <c:manualLayout>
          <c:layoutTarget val="inner"/>
          <c:xMode val="edge"/>
          <c:yMode val="edge"/>
          <c:x val="4.3882477174182463E-2"/>
          <c:y val="4.9211356093706284E-2"/>
          <c:w val="0.93196918302417886"/>
          <c:h val="0.79465241052897428"/>
        </c:manualLayout>
      </c:layout>
      <c:lineChart>
        <c:grouping val="standard"/>
        <c:varyColors val="0"/>
        <c:ser>
          <c:idx val="0"/>
          <c:order val="0"/>
          <c:tx>
            <c:strRef>
              <c:f>'H-Configuracion'!$A$67</c:f>
              <c:strCache>
                <c:ptCount val="1"/>
                <c:pt idx="0">
                  <c:v>Real Madrid C.F.</c:v>
                </c:pt>
              </c:strCache>
            </c:strRef>
          </c:tx>
          <c:spPr>
            <a:ln w="22225" cap="rnd" cmpd="sng" algn="ctr">
              <a:solidFill>
                <a:srgbClr val="00B0F0"/>
              </a:solidFill>
              <a:round/>
            </a:ln>
            <a:effectLst/>
          </c:spPr>
          <c:marker>
            <c:symbol val="square"/>
            <c:size val="5"/>
            <c:spPr>
              <a:solidFill>
                <a:srgbClr val="00B0F0"/>
              </a:solidFill>
              <a:ln w="9525" cap="flat" cmpd="sng" algn="ctr">
                <a:noFill/>
                <a:round/>
              </a:ln>
              <a:effectLst/>
            </c:spPr>
          </c:marker>
          <c:cat>
            <c:numRef>
              <c:f>'H-Configuracion'!$D$1:$CJ$1</c:f>
              <c:numCache>
                <c:formatCode>General</c:formatCode>
                <c:ptCount val="85"/>
                <c:pt idx="0">
                  <c:v>29</c:v>
                </c:pt>
                <c:pt idx="1">
                  <c:v>30</c:v>
                </c:pt>
                <c:pt idx="2">
                  <c:v>31</c:v>
                </c:pt>
                <c:pt idx="3">
                  <c:v>32</c:v>
                </c:pt>
                <c:pt idx="4">
                  <c:v>33</c:v>
                </c:pt>
                <c:pt idx="5">
                  <c:v>34</c:v>
                </c:pt>
                <c:pt idx="6">
                  <c:v>35</c:v>
                </c:pt>
                <c:pt idx="7">
                  <c:v>36</c:v>
                </c:pt>
                <c:pt idx="8">
                  <c:v>40</c:v>
                </c:pt>
                <c:pt idx="9">
                  <c:v>41</c:v>
                </c:pt>
                <c:pt idx="10">
                  <c:v>42</c:v>
                </c:pt>
                <c:pt idx="11">
                  <c:v>43</c:v>
                </c:pt>
                <c:pt idx="12">
                  <c:v>44</c:v>
                </c:pt>
                <c:pt idx="13">
                  <c:v>45</c:v>
                </c:pt>
                <c:pt idx="14">
                  <c:v>46</c:v>
                </c:pt>
                <c:pt idx="15">
                  <c:v>47</c:v>
                </c:pt>
                <c:pt idx="16">
                  <c:v>48</c:v>
                </c:pt>
                <c:pt idx="17">
                  <c:v>49</c:v>
                </c:pt>
                <c:pt idx="18">
                  <c:v>50</c:v>
                </c:pt>
                <c:pt idx="19">
                  <c:v>51</c:v>
                </c:pt>
                <c:pt idx="20">
                  <c:v>52</c:v>
                </c:pt>
                <c:pt idx="21">
                  <c:v>53</c:v>
                </c:pt>
                <c:pt idx="22">
                  <c:v>54</c:v>
                </c:pt>
                <c:pt idx="23">
                  <c:v>55</c:v>
                </c:pt>
                <c:pt idx="24">
                  <c:v>56</c:v>
                </c:pt>
                <c:pt idx="25">
                  <c:v>57</c:v>
                </c:pt>
                <c:pt idx="26">
                  <c:v>58</c:v>
                </c:pt>
                <c:pt idx="27">
                  <c:v>59</c:v>
                </c:pt>
                <c:pt idx="28">
                  <c:v>60</c:v>
                </c:pt>
                <c:pt idx="29">
                  <c:v>61</c:v>
                </c:pt>
                <c:pt idx="30">
                  <c:v>62</c:v>
                </c:pt>
                <c:pt idx="31">
                  <c:v>63</c:v>
                </c:pt>
                <c:pt idx="32">
                  <c:v>64</c:v>
                </c:pt>
                <c:pt idx="33">
                  <c:v>65</c:v>
                </c:pt>
                <c:pt idx="34">
                  <c:v>66</c:v>
                </c:pt>
                <c:pt idx="35">
                  <c:v>67</c:v>
                </c:pt>
                <c:pt idx="36">
                  <c:v>68</c:v>
                </c:pt>
                <c:pt idx="37">
                  <c:v>69</c:v>
                </c:pt>
                <c:pt idx="38">
                  <c:v>70</c:v>
                </c:pt>
                <c:pt idx="39">
                  <c:v>71</c:v>
                </c:pt>
                <c:pt idx="40">
                  <c:v>72</c:v>
                </c:pt>
                <c:pt idx="41">
                  <c:v>73</c:v>
                </c:pt>
                <c:pt idx="42">
                  <c:v>74</c:v>
                </c:pt>
                <c:pt idx="43">
                  <c:v>75</c:v>
                </c:pt>
                <c:pt idx="44">
                  <c:v>76</c:v>
                </c:pt>
                <c:pt idx="45">
                  <c:v>77</c:v>
                </c:pt>
                <c:pt idx="46">
                  <c:v>78</c:v>
                </c:pt>
                <c:pt idx="47">
                  <c:v>79</c:v>
                </c:pt>
                <c:pt idx="48">
                  <c:v>80</c:v>
                </c:pt>
                <c:pt idx="49">
                  <c:v>81</c:v>
                </c:pt>
                <c:pt idx="50">
                  <c:v>82</c:v>
                </c:pt>
                <c:pt idx="51">
                  <c:v>83</c:v>
                </c:pt>
                <c:pt idx="52">
                  <c:v>84</c:v>
                </c:pt>
                <c:pt idx="53">
                  <c:v>85</c:v>
                </c:pt>
                <c:pt idx="54">
                  <c:v>86</c:v>
                </c:pt>
                <c:pt idx="55">
                  <c:v>87</c:v>
                </c:pt>
                <c:pt idx="56">
                  <c:v>88</c:v>
                </c:pt>
                <c:pt idx="57">
                  <c:v>89</c:v>
                </c:pt>
                <c:pt idx="58">
                  <c:v>90</c:v>
                </c:pt>
                <c:pt idx="59">
                  <c:v>91</c:v>
                </c:pt>
                <c:pt idx="60">
                  <c:v>92</c:v>
                </c:pt>
                <c:pt idx="61">
                  <c:v>93</c:v>
                </c:pt>
                <c:pt idx="62">
                  <c:v>94</c:v>
                </c:pt>
                <c:pt idx="63">
                  <c:v>95</c:v>
                </c:pt>
                <c:pt idx="64">
                  <c:v>96</c:v>
                </c:pt>
                <c:pt idx="65">
                  <c:v>97</c:v>
                </c:pt>
                <c:pt idx="66">
                  <c:v>98</c:v>
                </c:pt>
                <c:pt idx="67">
                  <c:v>99</c:v>
                </c:pt>
                <c:pt idx="68">
                  <c:v>0</c:v>
                </c:pt>
                <c:pt idx="69">
                  <c:v>1</c:v>
                </c:pt>
                <c:pt idx="70">
                  <c:v>2</c:v>
                </c:pt>
                <c:pt idx="71">
                  <c:v>3</c:v>
                </c:pt>
                <c:pt idx="72">
                  <c:v>4</c:v>
                </c:pt>
                <c:pt idx="73">
                  <c:v>5</c:v>
                </c:pt>
                <c:pt idx="74">
                  <c:v>6</c:v>
                </c:pt>
                <c:pt idx="75">
                  <c:v>7</c:v>
                </c:pt>
                <c:pt idx="76">
                  <c:v>8</c:v>
                </c:pt>
                <c:pt idx="77">
                  <c:v>9</c:v>
                </c:pt>
                <c:pt idx="78">
                  <c:v>10</c:v>
                </c:pt>
                <c:pt idx="79">
                  <c:v>11</c:v>
                </c:pt>
                <c:pt idx="80">
                  <c:v>12</c:v>
                </c:pt>
                <c:pt idx="81">
                  <c:v>13</c:v>
                </c:pt>
                <c:pt idx="82">
                  <c:v>14</c:v>
                </c:pt>
                <c:pt idx="83">
                  <c:v>15</c:v>
                </c:pt>
                <c:pt idx="84">
                  <c:v>16</c:v>
                </c:pt>
              </c:numCache>
            </c:numRef>
          </c:cat>
          <c:val>
            <c:numRef>
              <c:f>'H-Configuracion'!$D$67:$CJ$67</c:f>
              <c:numCache>
                <c:formatCode>General</c:formatCode>
                <c:ptCount val="85"/>
                <c:pt idx="0">
                  <c:v>27</c:v>
                </c:pt>
                <c:pt idx="1">
                  <c:v>42</c:v>
                </c:pt>
                <c:pt idx="2">
                  <c:v>27</c:v>
                </c:pt>
                <c:pt idx="3">
                  <c:v>15</c:v>
                </c:pt>
                <c:pt idx="4">
                  <c:v>17</c:v>
                </c:pt>
                <c:pt idx="5">
                  <c:v>29</c:v>
                </c:pt>
                <c:pt idx="6">
                  <c:v>34</c:v>
                </c:pt>
                <c:pt idx="7">
                  <c:v>35</c:v>
                </c:pt>
                <c:pt idx="8">
                  <c:v>35</c:v>
                </c:pt>
                <c:pt idx="9">
                  <c:v>38</c:v>
                </c:pt>
                <c:pt idx="10">
                  <c:v>43</c:v>
                </c:pt>
                <c:pt idx="11">
                  <c:v>50</c:v>
                </c:pt>
                <c:pt idx="12">
                  <c:v>38</c:v>
                </c:pt>
                <c:pt idx="13">
                  <c:v>35</c:v>
                </c:pt>
                <c:pt idx="14">
                  <c:v>30</c:v>
                </c:pt>
                <c:pt idx="15">
                  <c:v>56</c:v>
                </c:pt>
                <c:pt idx="16">
                  <c:v>61</c:v>
                </c:pt>
                <c:pt idx="17">
                  <c:v>42</c:v>
                </c:pt>
                <c:pt idx="18">
                  <c:v>49</c:v>
                </c:pt>
                <c:pt idx="19">
                  <c:v>71</c:v>
                </c:pt>
                <c:pt idx="20">
                  <c:v>50</c:v>
                </c:pt>
                <c:pt idx="21">
                  <c:v>49</c:v>
                </c:pt>
                <c:pt idx="22">
                  <c:v>41</c:v>
                </c:pt>
                <c:pt idx="23">
                  <c:v>31</c:v>
                </c:pt>
                <c:pt idx="24">
                  <c:v>39</c:v>
                </c:pt>
                <c:pt idx="25">
                  <c:v>35</c:v>
                </c:pt>
                <c:pt idx="26">
                  <c:v>26</c:v>
                </c:pt>
                <c:pt idx="27">
                  <c:v>29</c:v>
                </c:pt>
                <c:pt idx="28">
                  <c:v>36</c:v>
                </c:pt>
                <c:pt idx="29">
                  <c:v>25</c:v>
                </c:pt>
                <c:pt idx="30">
                  <c:v>24</c:v>
                </c:pt>
                <c:pt idx="31">
                  <c:v>33</c:v>
                </c:pt>
                <c:pt idx="32">
                  <c:v>23</c:v>
                </c:pt>
                <c:pt idx="33">
                  <c:v>18</c:v>
                </c:pt>
                <c:pt idx="34">
                  <c:v>30</c:v>
                </c:pt>
                <c:pt idx="35">
                  <c:v>22</c:v>
                </c:pt>
                <c:pt idx="36">
                  <c:v>26</c:v>
                </c:pt>
                <c:pt idx="37">
                  <c:v>21</c:v>
                </c:pt>
                <c:pt idx="38">
                  <c:v>42</c:v>
                </c:pt>
                <c:pt idx="39">
                  <c:v>24</c:v>
                </c:pt>
                <c:pt idx="40">
                  <c:v>27</c:v>
                </c:pt>
                <c:pt idx="41">
                  <c:v>29</c:v>
                </c:pt>
                <c:pt idx="42">
                  <c:v>38</c:v>
                </c:pt>
                <c:pt idx="43">
                  <c:v>34</c:v>
                </c:pt>
                <c:pt idx="44">
                  <c:v>26</c:v>
                </c:pt>
                <c:pt idx="45">
                  <c:v>53</c:v>
                </c:pt>
                <c:pt idx="46">
                  <c:v>40</c:v>
                </c:pt>
                <c:pt idx="47">
                  <c:v>36</c:v>
                </c:pt>
                <c:pt idx="48">
                  <c:v>33</c:v>
                </c:pt>
                <c:pt idx="49">
                  <c:v>37</c:v>
                </c:pt>
                <c:pt idx="50">
                  <c:v>34</c:v>
                </c:pt>
                <c:pt idx="51">
                  <c:v>25</c:v>
                </c:pt>
                <c:pt idx="52">
                  <c:v>37</c:v>
                </c:pt>
                <c:pt idx="53">
                  <c:v>36</c:v>
                </c:pt>
                <c:pt idx="54">
                  <c:v>33</c:v>
                </c:pt>
                <c:pt idx="55">
                  <c:v>37</c:v>
                </c:pt>
                <c:pt idx="56">
                  <c:v>26</c:v>
                </c:pt>
                <c:pt idx="57">
                  <c:v>37</c:v>
                </c:pt>
                <c:pt idx="58">
                  <c:v>38</c:v>
                </c:pt>
                <c:pt idx="59">
                  <c:v>37</c:v>
                </c:pt>
                <c:pt idx="60">
                  <c:v>32</c:v>
                </c:pt>
                <c:pt idx="61">
                  <c:v>28</c:v>
                </c:pt>
                <c:pt idx="62">
                  <c:v>50</c:v>
                </c:pt>
                <c:pt idx="63">
                  <c:v>29</c:v>
                </c:pt>
                <c:pt idx="64">
                  <c:v>51</c:v>
                </c:pt>
                <c:pt idx="65">
                  <c:v>36</c:v>
                </c:pt>
                <c:pt idx="66">
                  <c:v>45</c:v>
                </c:pt>
                <c:pt idx="67">
                  <c:v>62</c:v>
                </c:pt>
                <c:pt idx="68">
                  <c:v>48</c:v>
                </c:pt>
                <c:pt idx="69">
                  <c:v>40</c:v>
                </c:pt>
                <c:pt idx="70">
                  <c:v>44</c:v>
                </c:pt>
                <c:pt idx="71">
                  <c:v>42</c:v>
                </c:pt>
                <c:pt idx="72">
                  <c:v>54</c:v>
                </c:pt>
                <c:pt idx="73">
                  <c:v>32</c:v>
                </c:pt>
                <c:pt idx="74">
                  <c:v>40</c:v>
                </c:pt>
                <c:pt idx="75">
                  <c:v>40</c:v>
                </c:pt>
                <c:pt idx="76">
                  <c:v>36</c:v>
                </c:pt>
                <c:pt idx="77">
                  <c:v>52</c:v>
                </c:pt>
                <c:pt idx="78">
                  <c:v>35</c:v>
                </c:pt>
                <c:pt idx="79">
                  <c:v>33</c:v>
                </c:pt>
                <c:pt idx="80">
                  <c:v>32</c:v>
                </c:pt>
                <c:pt idx="81">
                  <c:v>42</c:v>
                </c:pt>
                <c:pt idx="82">
                  <c:v>38</c:v>
                </c:pt>
                <c:pt idx="83">
                  <c:v>38</c:v>
                </c:pt>
                <c:pt idx="84">
                  <c:v>15</c:v>
                </c:pt>
              </c:numCache>
            </c:numRef>
          </c:val>
          <c:smooth val="0"/>
        </c:ser>
        <c:ser>
          <c:idx val="1"/>
          <c:order val="1"/>
          <c:tx>
            <c:strRef>
              <c:f>'H-Configuracion'!$A$68</c:f>
              <c:strCache>
                <c:ptCount val="1"/>
                <c:pt idx="0">
                  <c:v>F.C. Barcelona</c:v>
                </c:pt>
              </c:strCache>
            </c:strRef>
          </c:tx>
          <c:spPr>
            <a:ln w="22225" cap="rnd" cmpd="sng" algn="ctr">
              <a:solidFill>
                <a:srgbClr val="FF0000"/>
              </a:solidFill>
              <a:round/>
            </a:ln>
            <a:effectLst/>
          </c:spPr>
          <c:marker>
            <c:symbol val="square"/>
            <c:size val="5"/>
            <c:spPr>
              <a:solidFill>
                <a:srgbClr val="FF0000"/>
              </a:solidFill>
              <a:ln w="9525" cap="flat" cmpd="sng" algn="ctr">
                <a:noFill/>
                <a:round/>
              </a:ln>
              <a:effectLst/>
            </c:spPr>
          </c:marker>
          <c:cat>
            <c:numRef>
              <c:f>'H-Configuracion'!$D$1:$CJ$1</c:f>
              <c:numCache>
                <c:formatCode>General</c:formatCode>
                <c:ptCount val="85"/>
                <c:pt idx="0">
                  <c:v>29</c:v>
                </c:pt>
                <c:pt idx="1">
                  <c:v>30</c:v>
                </c:pt>
                <c:pt idx="2">
                  <c:v>31</c:v>
                </c:pt>
                <c:pt idx="3">
                  <c:v>32</c:v>
                </c:pt>
                <c:pt idx="4">
                  <c:v>33</c:v>
                </c:pt>
                <c:pt idx="5">
                  <c:v>34</c:v>
                </c:pt>
                <c:pt idx="6">
                  <c:v>35</c:v>
                </c:pt>
                <c:pt idx="7">
                  <c:v>36</c:v>
                </c:pt>
                <c:pt idx="8">
                  <c:v>40</c:v>
                </c:pt>
                <c:pt idx="9">
                  <c:v>41</c:v>
                </c:pt>
                <c:pt idx="10">
                  <c:v>42</c:v>
                </c:pt>
                <c:pt idx="11">
                  <c:v>43</c:v>
                </c:pt>
                <c:pt idx="12">
                  <c:v>44</c:v>
                </c:pt>
                <c:pt idx="13">
                  <c:v>45</c:v>
                </c:pt>
                <c:pt idx="14">
                  <c:v>46</c:v>
                </c:pt>
                <c:pt idx="15">
                  <c:v>47</c:v>
                </c:pt>
                <c:pt idx="16">
                  <c:v>48</c:v>
                </c:pt>
                <c:pt idx="17">
                  <c:v>49</c:v>
                </c:pt>
                <c:pt idx="18">
                  <c:v>50</c:v>
                </c:pt>
                <c:pt idx="19">
                  <c:v>51</c:v>
                </c:pt>
                <c:pt idx="20">
                  <c:v>52</c:v>
                </c:pt>
                <c:pt idx="21">
                  <c:v>53</c:v>
                </c:pt>
                <c:pt idx="22">
                  <c:v>54</c:v>
                </c:pt>
                <c:pt idx="23">
                  <c:v>55</c:v>
                </c:pt>
                <c:pt idx="24">
                  <c:v>56</c:v>
                </c:pt>
                <c:pt idx="25">
                  <c:v>57</c:v>
                </c:pt>
                <c:pt idx="26">
                  <c:v>58</c:v>
                </c:pt>
                <c:pt idx="27">
                  <c:v>59</c:v>
                </c:pt>
                <c:pt idx="28">
                  <c:v>60</c:v>
                </c:pt>
                <c:pt idx="29">
                  <c:v>61</c:v>
                </c:pt>
                <c:pt idx="30">
                  <c:v>62</c:v>
                </c:pt>
                <c:pt idx="31">
                  <c:v>63</c:v>
                </c:pt>
                <c:pt idx="32">
                  <c:v>64</c:v>
                </c:pt>
                <c:pt idx="33">
                  <c:v>65</c:v>
                </c:pt>
                <c:pt idx="34">
                  <c:v>66</c:v>
                </c:pt>
                <c:pt idx="35">
                  <c:v>67</c:v>
                </c:pt>
                <c:pt idx="36">
                  <c:v>68</c:v>
                </c:pt>
                <c:pt idx="37">
                  <c:v>69</c:v>
                </c:pt>
                <c:pt idx="38">
                  <c:v>70</c:v>
                </c:pt>
                <c:pt idx="39">
                  <c:v>71</c:v>
                </c:pt>
                <c:pt idx="40">
                  <c:v>72</c:v>
                </c:pt>
                <c:pt idx="41">
                  <c:v>73</c:v>
                </c:pt>
                <c:pt idx="42">
                  <c:v>74</c:v>
                </c:pt>
                <c:pt idx="43">
                  <c:v>75</c:v>
                </c:pt>
                <c:pt idx="44">
                  <c:v>76</c:v>
                </c:pt>
                <c:pt idx="45">
                  <c:v>77</c:v>
                </c:pt>
                <c:pt idx="46">
                  <c:v>78</c:v>
                </c:pt>
                <c:pt idx="47">
                  <c:v>79</c:v>
                </c:pt>
                <c:pt idx="48">
                  <c:v>80</c:v>
                </c:pt>
                <c:pt idx="49">
                  <c:v>81</c:v>
                </c:pt>
                <c:pt idx="50">
                  <c:v>82</c:v>
                </c:pt>
                <c:pt idx="51">
                  <c:v>83</c:v>
                </c:pt>
                <c:pt idx="52">
                  <c:v>84</c:v>
                </c:pt>
                <c:pt idx="53">
                  <c:v>85</c:v>
                </c:pt>
                <c:pt idx="54">
                  <c:v>86</c:v>
                </c:pt>
                <c:pt idx="55">
                  <c:v>87</c:v>
                </c:pt>
                <c:pt idx="56">
                  <c:v>88</c:v>
                </c:pt>
                <c:pt idx="57">
                  <c:v>89</c:v>
                </c:pt>
                <c:pt idx="58">
                  <c:v>90</c:v>
                </c:pt>
                <c:pt idx="59">
                  <c:v>91</c:v>
                </c:pt>
                <c:pt idx="60">
                  <c:v>92</c:v>
                </c:pt>
                <c:pt idx="61">
                  <c:v>93</c:v>
                </c:pt>
                <c:pt idx="62">
                  <c:v>94</c:v>
                </c:pt>
                <c:pt idx="63">
                  <c:v>95</c:v>
                </c:pt>
                <c:pt idx="64">
                  <c:v>96</c:v>
                </c:pt>
                <c:pt idx="65">
                  <c:v>97</c:v>
                </c:pt>
                <c:pt idx="66">
                  <c:v>98</c:v>
                </c:pt>
                <c:pt idx="67">
                  <c:v>99</c:v>
                </c:pt>
                <c:pt idx="68">
                  <c:v>0</c:v>
                </c:pt>
                <c:pt idx="69">
                  <c:v>1</c:v>
                </c:pt>
                <c:pt idx="70">
                  <c:v>2</c:v>
                </c:pt>
                <c:pt idx="71">
                  <c:v>3</c:v>
                </c:pt>
                <c:pt idx="72">
                  <c:v>4</c:v>
                </c:pt>
                <c:pt idx="73">
                  <c:v>5</c:v>
                </c:pt>
                <c:pt idx="74">
                  <c:v>6</c:v>
                </c:pt>
                <c:pt idx="75">
                  <c:v>7</c:v>
                </c:pt>
                <c:pt idx="76">
                  <c:v>8</c:v>
                </c:pt>
                <c:pt idx="77">
                  <c:v>9</c:v>
                </c:pt>
                <c:pt idx="78">
                  <c:v>10</c:v>
                </c:pt>
                <c:pt idx="79">
                  <c:v>11</c:v>
                </c:pt>
                <c:pt idx="80">
                  <c:v>12</c:v>
                </c:pt>
                <c:pt idx="81">
                  <c:v>13</c:v>
                </c:pt>
                <c:pt idx="82">
                  <c:v>14</c:v>
                </c:pt>
                <c:pt idx="83">
                  <c:v>15</c:v>
                </c:pt>
                <c:pt idx="84">
                  <c:v>16</c:v>
                </c:pt>
              </c:numCache>
            </c:numRef>
          </c:cat>
          <c:val>
            <c:numRef>
              <c:f>'H-Configuracion'!$D$68:$CJ$68</c:f>
              <c:numCache>
                <c:formatCode>General</c:formatCode>
                <c:ptCount val="85"/>
                <c:pt idx="0">
                  <c:v>23</c:v>
                </c:pt>
                <c:pt idx="1">
                  <c:v>36</c:v>
                </c:pt>
                <c:pt idx="2">
                  <c:v>43</c:v>
                </c:pt>
                <c:pt idx="3">
                  <c:v>26</c:v>
                </c:pt>
                <c:pt idx="4">
                  <c:v>34</c:v>
                </c:pt>
                <c:pt idx="5">
                  <c:v>40</c:v>
                </c:pt>
                <c:pt idx="6">
                  <c:v>44</c:v>
                </c:pt>
                <c:pt idx="7">
                  <c:v>32</c:v>
                </c:pt>
                <c:pt idx="8">
                  <c:v>38</c:v>
                </c:pt>
                <c:pt idx="9">
                  <c:v>45</c:v>
                </c:pt>
                <c:pt idx="10">
                  <c:v>66</c:v>
                </c:pt>
                <c:pt idx="11">
                  <c:v>50</c:v>
                </c:pt>
                <c:pt idx="12">
                  <c:v>46</c:v>
                </c:pt>
                <c:pt idx="13">
                  <c:v>30</c:v>
                </c:pt>
                <c:pt idx="14">
                  <c:v>31</c:v>
                </c:pt>
                <c:pt idx="15">
                  <c:v>42</c:v>
                </c:pt>
                <c:pt idx="16">
                  <c:v>31</c:v>
                </c:pt>
                <c:pt idx="17">
                  <c:v>36</c:v>
                </c:pt>
                <c:pt idx="18">
                  <c:v>47</c:v>
                </c:pt>
                <c:pt idx="19">
                  <c:v>61</c:v>
                </c:pt>
                <c:pt idx="20">
                  <c:v>43</c:v>
                </c:pt>
                <c:pt idx="21">
                  <c:v>43</c:v>
                </c:pt>
                <c:pt idx="22">
                  <c:v>39</c:v>
                </c:pt>
                <c:pt idx="23">
                  <c:v>39</c:v>
                </c:pt>
                <c:pt idx="24">
                  <c:v>26</c:v>
                </c:pt>
                <c:pt idx="25">
                  <c:v>37</c:v>
                </c:pt>
                <c:pt idx="26">
                  <c:v>38</c:v>
                </c:pt>
                <c:pt idx="27">
                  <c:v>26</c:v>
                </c:pt>
                <c:pt idx="28">
                  <c:v>28</c:v>
                </c:pt>
                <c:pt idx="29">
                  <c:v>47</c:v>
                </c:pt>
                <c:pt idx="30">
                  <c:v>46</c:v>
                </c:pt>
                <c:pt idx="31">
                  <c:v>36</c:v>
                </c:pt>
                <c:pt idx="32">
                  <c:v>38</c:v>
                </c:pt>
                <c:pt idx="33">
                  <c:v>41</c:v>
                </c:pt>
                <c:pt idx="34">
                  <c:v>27</c:v>
                </c:pt>
                <c:pt idx="35">
                  <c:v>29</c:v>
                </c:pt>
                <c:pt idx="36">
                  <c:v>29</c:v>
                </c:pt>
                <c:pt idx="37">
                  <c:v>18</c:v>
                </c:pt>
                <c:pt idx="38">
                  <c:v>31</c:v>
                </c:pt>
                <c:pt idx="39">
                  <c:v>22</c:v>
                </c:pt>
                <c:pt idx="40">
                  <c:v>26</c:v>
                </c:pt>
                <c:pt idx="41">
                  <c:v>21</c:v>
                </c:pt>
                <c:pt idx="42">
                  <c:v>24</c:v>
                </c:pt>
                <c:pt idx="43">
                  <c:v>36</c:v>
                </c:pt>
                <c:pt idx="44">
                  <c:v>41</c:v>
                </c:pt>
                <c:pt idx="45">
                  <c:v>34</c:v>
                </c:pt>
                <c:pt idx="46">
                  <c:v>29</c:v>
                </c:pt>
                <c:pt idx="47">
                  <c:v>37</c:v>
                </c:pt>
                <c:pt idx="48">
                  <c:v>33</c:v>
                </c:pt>
                <c:pt idx="49">
                  <c:v>41</c:v>
                </c:pt>
                <c:pt idx="50">
                  <c:v>40</c:v>
                </c:pt>
                <c:pt idx="51">
                  <c:v>29</c:v>
                </c:pt>
                <c:pt idx="52">
                  <c:v>28</c:v>
                </c:pt>
                <c:pt idx="53">
                  <c:v>25</c:v>
                </c:pt>
                <c:pt idx="54">
                  <c:v>36</c:v>
                </c:pt>
                <c:pt idx="55">
                  <c:v>29</c:v>
                </c:pt>
                <c:pt idx="56">
                  <c:v>44</c:v>
                </c:pt>
                <c:pt idx="57">
                  <c:v>26</c:v>
                </c:pt>
                <c:pt idx="58">
                  <c:v>39</c:v>
                </c:pt>
                <c:pt idx="59">
                  <c:v>33</c:v>
                </c:pt>
                <c:pt idx="60">
                  <c:v>37</c:v>
                </c:pt>
                <c:pt idx="61">
                  <c:v>34</c:v>
                </c:pt>
                <c:pt idx="62">
                  <c:v>42</c:v>
                </c:pt>
                <c:pt idx="63">
                  <c:v>45</c:v>
                </c:pt>
                <c:pt idx="64">
                  <c:v>39</c:v>
                </c:pt>
                <c:pt idx="65">
                  <c:v>48</c:v>
                </c:pt>
                <c:pt idx="66">
                  <c:v>56</c:v>
                </c:pt>
                <c:pt idx="67">
                  <c:v>43</c:v>
                </c:pt>
                <c:pt idx="68">
                  <c:v>46</c:v>
                </c:pt>
                <c:pt idx="69">
                  <c:v>57</c:v>
                </c:pt>
                <c:pt idx="70">
                  <c:v>37</c:v>
                </c:pt>
                <c:pt idx="71">
                  <c:v>47</c:v>
                </c:pt>
                <c:pt idx="72">
                  <c:v>39</c:v>
                </c:pt>
                <c:pt idx="73">
                  <c:v>29</c:v>
                </c:pt>
                <c:pt idx="74">
                  <c:v>35</c:v>
                </c:pt>
                <c:pt idx="75">
                  <c:v>33</c:v>
                </c:pt>
                <c:pt idx="76">
                  <c:v>43</c:v>
                </c:pt>
                <c:pt idx="77">
                  <c:v>35</c:v>
                </c:pt>
                <c:pt idx="78">
                  <c:v>24</c:v>
                </c:pt>
                <c:pt idx="79">
                  <c:v>21</c:v>
                </c:pt>
                <c:pt idx="80">
                  <c:v>29</c:v>
                </c:pt>
                <c:pt idx="81">
                  <c:v>40</c:v>
                </c:pt>
                <c:pt idx="82">
                  <c:v>33</c:v>
                </c:pt>
                <c:pt idx="83">
                  <c:v>21</c:v>
                </c:pt>
                <c:pt idx="84">
                  <c:v>15</c:v>
                </c:pt>
              </c:numCache>
            </c:numRef>
          </c:val>
          <c:smooth val="0"/>
        </c:ser>
        <c:ser>
          <c:idx val="2"/>
          <c:order val="2"/>
          <c:tx>
            <c:strRef>
              <c:f>'H-Configuracion'!$A$69</c:f>
              <c:strCache>
                <c:ptCount val="1"/>
                <c:pt idx="0">
                  <c:v>Atlético de Madrid</c:v>
                </c:pt>
              </c:strCache>
            </c:strRef>
          </c:tx>
          <c:spPr>
            <a:ln w="22225" cap="rnd" cmpd="sng" algn="ctr">
              <a:solidFill>
                <a:srgbClr val="92D050"/>
              </a:solidFill>
              <a:round/>
            </a:ln>
            <a:effectLst/>
          </c:spPr>
          <c:marker>
            <c:symbol val="square"/>
            <c:size val="5"/>
            <c:spPr>
              <a:solidFill>
                <a:srgbClr val="92D050"/>
              </a:solidFill>
              <a:ln w="9525" cap="flat" cmpd="sng" algn="ctr">
                <a:noFill/>
                <a:round/>
              </a:ln>
              <a:effectLst/>
            </c:spPr>
          </c:marker>
          <c:cat>
            <c:numRef>
              <c:f>'H-Configuracion'!$D$1:$CJ$1</c:f>
              <c:numCache>
                <c:formatCode>General</c:formatCode>
                <c:ptCount val="85"/>
                <c:pt idx="0">
                  <c:v>29</c:v>
                </c:pt>
                <c:pt idx="1">
                  <c:v>30</c:v>
                </c:pt>
                <c:pt idx="2">
                  <c:v>31</c:v>
                </c:pt>
                <c:pt idx="3">
                  <c:v>32</c:v>
                </c:pt>
                <c:pt idx="4">
                  <c:v>33</c:v>
                </c:pt>
                <c:pt idx="5">
                  <c:v>34</c:v>
                </c:pt>
                <c:pt idx="6">
                  <c:v>35</c:v>
                </c:pt>
                <c:pt idx="7">
                  <c:v>36</c:v>
                </c:pt>
                <c:pt idx="8">
                  <c:v>40</c:v>
                </c:pt>
                <c:pt idx="9">
                  <c:v>41</c:v>
                </c:pt>
                <c:pt idx="10">
                  <c:v>42</c:v>
                </c:pt>
                <c:pt idx="11">
                  <c:v>43</c:v>
                </c:pt>
                <c:pt idx="12">
                  <c:v>44</c:v>
                </c:pt>
                <c:pt idx="13">
                  <c:v>45</c:v>
                </c:pt>
                <c:pt idx="14">
                  <c:v>46</c:v>
                </c:pt>
                <c:pt idx="15">
                  <c:v>47</c:v>
                </c:pt>
                <c:pt idx="16">
                  <c:v>48</c:v>
                </c:pt>
                <c:pt idx="17">
                  <c:v>49</c:v>
                </c:pt>
                <c:pt idx="18">
                  <c:v>50</c:v>
                </c:pt>
                <c:pt idx="19">
                  <c:v>51</c:v>
                </c:pt>
                <c:pt idx="20">
                  <c:v>52</c:v>
                </c:pt>
                <c:pt idx="21">
                  <c:v>53</c:v>
                </c:pt>
                <c:pt idx="22">
                  <c:v>54</c:v>
                </c:pt>
                <c:pt idx="23">
                  <c:v>55</c:v>
                </c:pt>
                <c:pt idx="24">
                  <c:v>56</c:v>
                </c:pt>
                <c:pt idx="25">
                  <c:v>57</c:v>
                </c:pt>
                <c:pt idx="26">
                  <c:v>58</c:v>
                </c:pt>
                <c:pt idx="27">
                  <c:v>59</c:v>
                </c:pt>
                <c:pt idx="28">
                  <c:v>60</c:v>
                </c:pt>
                <c:pt idx="29">
                  <c:v>61</c:v>
                </c:pt>
                <c:pt idx="30">
                  <c:v>62</c:v>
                </c:pt>
                <c:pt idx="31">
                  <c:v>63</c:v>
                </c:pt>
                <c:pt idx="32">
                  <c:v>64</c:v>
                </c:pt>
                <c:pt idx="33">
                  <c:v>65</c:v>
                </c:pt>
                <c:pt idx="34">
                  <c:v>66</c:v>
                </c:pt>
                <c:pt idx="35">
                  <c:v>67</c:v>
                </c:pt>
                <c:pt idx="36">
                  <c:v>68</c:v>
                </c:pt>
                <c:pt idx="37">
                  <c:v>69</c:v>
                </c:pt>
                <c:pt idx="38">
                  <c:v>70</c:v>
                </c:pt>
                <c:pt idx="39">
                  <c:v>71</c:v>
                </c:pt>
                <c:pt idx="40">
                  <c:v>72</c:v>
                </c:pt>
                <c:pt idx="41">
                  <c:v>73</c:v>
                </c:pt>
                <c:pt idx="42">
                  <c:v>74</c:v>
                </c:pt>
                <c:pt idx="43">
                  <c:v>75</c:v>
                </c:pt>
                <c:pt idx="44">
                  <c:v>76</c:v>
                </c:pt>
                <c:pt idx="45">
                  <c:v>77</c:v>
                </c:pt>
                <c:pt idx="46">
                  <c:v>78</c:v>
                </c:pt>
                <c:pt idx="47">
                  <c:v>79</c:v>
                </c:pt>
                <c:pt idx="48">
                  <c:v>80</c:v>
                </c:pt>
                <c:pt idx="49">
                  <c:v>81</c:v>
                </c:pt>
                <c:pt idx="50">
                  <c:v>82</c:v>
                </c:pt>
                <c:pt idx="51">
                  <c:v>83</c:v>
                </c:pt>
                <c:pt idx="52">
                  <c:v>84</c:v>
                </c:pt>
                <c:pt idx="53">
                  <c:v>85</c:v>
                </c:pt>
                <c:pt idx="54">
                  <c:v>86</c:v>
                </c:pt>
                <c:pt idx="55">
                  <c:v>87</c:v>
                </c:pt>
                <c:pt idx="56">
                  <c:v>88</c:v>
                </c:pt>
                <c:pt idx="57">
                  <c:v>89</c:v>
                </c:pt>
                <c:pt idx="58">
                  <c:v>90</c:v>
                </c:pt>
                <c:pt idx="59">
                  <c:v>91</c:v>
                </c:pt>
                <c:pt idx="60">
                  <c:v>92</c:v>
                </c:pt>
                <c:pt idx="61">
                  <c:v>93</c:v>
                </c:pt>
                <c:pt idx="62">
                  <c:v>94</c:v>
                </c:pt>
                <c:pt idx="63">
                  <c:v>95</c:v>
                </c:pt>
                <c:pt idx="64">
                  <c:v>96</c:v>
                </c:pt>
                <c:pt idx="65">
                  <c:v>97</c:v>
                </c:pt>
                <c:pt idx="66">
                  <c:v>98</c:v>
                </c:pt>
                <c:pt idx="67">
                  <c:v>99</c:v>
                </c:pt>
                <c:pt idx="68">
                  <c:v>0</c:v>
                </c:pt>
                <c:pt idx="69">
                  <c:v>1</c:v>
                </c:pt>
                <c:pt idx="70">
                  <c:v>2</c:v>
                </c:pt>
                <c:pt idx="71">
                  <c:v>3</c:v>
                </c:pt>
                <c:pt idx="72">
                  <c:v>4</c:v>
                </c:pt>
                <c:pt idx="73">
                  <c:v>5</c:v>
                </c:pt>
                <c:pt idx="74">
                  <c:v>6</c:v>
                </c:pt>
                <c:pt idx="75">
                  <c:v>7</c:v>
                </c:pt>
                <c:pt idx="76">
                  <c:v>8</c:v>
                </c:pt>
                <c:pt idx="77">
                  <c:v>9</c:v>
                </c:pt>
                <c:pt idx="78">
                  <c:v>10</c:v>
                </c:pt>
                <c:pt idx="79">
                  <c:v>11</c:v>
                </c:pt>
                <c:pt idx="80">
                  <c:v>12</c:v>
                </c:pt>
                <c:pt idx="81">
                  <c:v>13</c:v>
                </c:pt>
                <c:pt idx="82">
                  <c:v>14</c:v>
                </c:pt>
                <c:pt idx="83">
                  <c:v>15</c:v>
                </c:pt>
                <c:pt idx="84">
                  <c:v>16</c:v>
                </c:pt>
              </c:numCache>
            </c:numRef>
          </c:cat>
          <c:val>
            <c:numRef>
              <c:f>'H-Configuracion'!$D$69:$CJ$69</c:f>
              <c:numCache>
                <c:formatCode>General</c:formatCode>
                <c:ptCount val="85"/>
                <c:pt idx="0">
                  <c:v>41</c:v>
                </c:pt>
                <c:pt idx="1">
                  <c:v>50</c:v>
                </c:pt>
                <c:pt idx="2">
                  <c:v>#N/A</c:v>
                </c:pt>
                <c:pt idx="3">
                  <c:v>#N/A</c:v>
                </c:pt>
                <c:pt idx="4">
                  <c:v>#N/A</c:v>
                </c:pt>
                <c:pt idx="5">
                  <c:v>#N/A</c:v>
                </c:pt>
                <c:pt idx="6">
                  <c:v>45</c:v>
                </c:pt>
                <c:pt idx="7">
                  <c:v>50</c:v>
                </c:pt>
                <c:pt idx="8">
                  <c:v>29</c:v>
                </c:pt>
                <c:pt idx="9">
                  <c:v>36</c:v>
                </c:pt>
                <c:pt idx="10">
                  <c:v>44</c:v>
                </c:pt>
                <c:pt idx="11">
                  <c:v>44</c:v>
                </c:pt>
                <c:pt idx="12">
                  <c:v>49</c:v>
                </c:pt>
                <c:pt idx="13">
                  <c:v>41</c:v>
                </c:pt>
                <c:pt idx="14">
                  <c:v>48</c:v>
                </c:pt>
                <c:pt idx="15">
                  <c:v>44</c:v>
                </c:pt>
                <c:pt idx="16">
                  <c:v>45</c:v>
                </c:pt>
                <c:pt idx="17">
                  <c:v>32</c:v>
                </c:pt>
                <c:pt idx="18">
                  <c:v>51</c:v>
                </c:pt>
                <c:pt idx="19">
                  <c:v>50</c:v>
                </c:pt>
                <c:pt idx="20">
                  <c:v>57</c:v>
                </c:pt>
                <c:pt idx="21">
                  <c:v>70</c:v>
                </c:pt>
                <c:pt idx="22">
                  <c:v>47</c:v>
                </c:pt>
                <c:pt idx="23">
                  <c:v>64</c:v>
                </c:pt>
                <c:pt idx="24">
                  <c:v>49</c:v>
                </c:pt>
                <c:pt idx="25">
                  <c:v>45</c:v>
                </c:pt>
                <c:pt idx="26">
                  <c:v>43</c:v>
                </c:pt>
                <c:pt idx="27">
                  <c:v>48</c:v>
                </c:pt>
                <c:pt idx="28">
                  <c:v>40</c:v>
                </c:pt>
                <c:pt idx="29">
                  <c:v>35</c:v>
                </c:pt>
                <c:pt idx="30">
                  <c:v>36</c:v>
                </c:pt>
                <c:pt idx="31">
                  <c:v>36</c:v>
                </c:pt>
                <c:pt idx="32">
                  <c:v>34</c:v>
                </c:pt>
                <c:pt idx="33">
                  <c:v>27</c:v>
                </c:pt>
                <c:pt idx="34">
                  <c:v>20</c:v>
                </c:pt>
                <c:pt idx="35">
                  <c:v>30</c:v>
                </c:pt>
                <c:pt idx="36">
                  <c:v>32</c:v>
                </c:pt>
                <c:pt idx="37">
                  <c:v>37</c:v>
                </c:pt>
                <c:pt idx="38">
                  <c:v>22</c:v>
                </c:pt>
                <c:pt idx="39">
                  <c:v>20</c:v>
                </c:pt>
                <c:pt idx="40">
                  <c:v>28</c:v>
                </c:pt>
                <c:pt idx="41">
                  <c:v>29</c:v>
                </c:pt>
                <c:pt idx="42">
                  <c:v>31</c:v>
                </c:pt>
                <c:pt idx="43">
                  <c:v>34</c:v>
                </c:pt>
                <c:pt idx="44">
                  <c:v>38</c:v>
                </c:pt>
                <c:pt idx="45">
                  <c:v>33</c:v>
                </c:pt>
                <c:pt idx="46">
                  <c:v>52</c:v>
                </c:pt>
                <c:pt idx="47">
                  <c:v>37</c:v>
                </c:pt>
                <c:pt idx="48">
                  <c:v>44</c:v>
                </c:pt>
                <c:pt idx="49">
                  <c:v>39</c:v>
                </c:pt>
                <c:pt idx="50">
                  <c:v>37</c:v>
                </c:pt>
                <c:pt idx="51">
                  <c:v>38</c:v>
                </c:pt>
                <c:pt idx="52">
                  <c:v>47</c:v>
                </c:pt>
                <c:pt idx="53">
                  <c:v>28</c:v>
                </c:pt>
                <c:pt idx="54">
                  <c:v>38</c:v>
                </c:pt>
                <c:pt idx="55">
                  <c:v>54</c:v>
                </c:pt>
                <c:pt idx="56">
                  <c:v>38</c:v>
                </c:pt>
                <c:pt idx="57">
                  <c:v>45</c:v>
                </c:pt>
                <c:pt idx="58">
                  <c:v>35</c:v>
                </c:pt>
                <c:pt idx="59">
                  <c:v>28</c:v>
                </c:pt>
                <c:pt idx="60">
                  <c:v>35</c:v>
                </c:pt>
                <c:pt idx="61">
                  <c:v>42</c:v>
                </c:pt>
                <c:pt idx="62">
                  <c:v>54</c:v>
                </c:pt>
                <c:pt idx="63">
                  <c:v>54</c:v>
                </c:pt>
                <c:pt idx="64">
                  <c:v>32</c:v>
                </c:pt>
                <c:pt idx="65">
                  <c:v>64</c:v>
                </c:pt>
                <c:pt idx="66">
                  <c:v>56</c:v>
                </c:pt>
                <c:pt idx="67">
                  <c:v>50</c:v>
                </c:pt>
                <c:pt idx="68">
                  <c:v>64</c:v>
                </c:pt>
                <c:pt idx="69">
                  <c:v>#N/A</c:v>
                </c:pt>
                <c:pt idx="70">
                  <c:v>#N/A</c:v>
                </c:pt>
                <c:pt idx="71">
                  <c:v>56</c:v>
                </c:pt>
                <c:pt idx="72">
                  <c:v>53</c:v>
                </c:pt>
                <c:pt idx="73">
                  <c:v>34</c:v>
                </c:pt>
                <c:pt idx="74">
                  <c:v>37</c:v>
                </c:pt>
                <c:pt idx="75">
                  <c:v>39</c:v>
                </c:pt>
                <c:pt idx="76">
                  <c:v>47</c:v>
                </c:pt>
                <c:pt idx="77">
                  <c:v>57</c:v>
                </c:pt>
                <c:pt idx="78">
                  <c:v>61</c:v>
                </c:pt>
                <c:pt idx="79">
                  <c:v>53</c:v>
                </c:pt>
                <c:pt idx="80">
                  <c:v>46</c:v>
                </c:pt>
                <c:pt idx="81">
                  <c:v>31</c:v>
                </c:pt>
                <c:pt idx="82">
                  <c:v>26</c:v>
                </c:pt>
                <c:pt idx="83">
                  <c:v>29</c:v>
                </c:pt>
                <c:pt idx="84">
                  <c:v>8</c:v>
                </c:pt>
              </c:numCache>
            </c:numRef>
          </c:val>
          <c:smooth val="0"/>
        </c:ser>
        <c:ser>
          <c:idx val="3"/>
          <c:order val="3"/>
          <c:tx>
            <c:strRef>
              <c:f>'H-Configuracion'!$A$70</c:f>
              <c:strCache>
                <c:ptCount val="1"/>
                <c:pt idx="0">
                  <c:v>Valencia C.F.</c:v>
                </c:pt>
              </c:strCache>
            </c:strRef>
          </c:tx>
          <c:spPr>
            <a:ln w="22225" cap="rnd" cmpd="sng" algn="ctr">
              <a:solidFill>
                <a:schemeClr val="accent6"/>
              </a:solidFill>
              <a:round/>
            </a:ln>
            <a:effectLst/>
          </c:spPr>
          <c:marker>
            <c:symbol val="square"/>
            <c:size val="5"/>
            <c:spPr>
              <a:solidFill>
                <a:schemeClr val="accent6"/>
              </a:solidFill>
              <a:ln w="9525" cap="flat" cmpd="sng" algn="ctr">
                <a:noFill/>
                <a:round/>
              </a:ln>
              <a:effectLst/>
            </c:spPr>
          </c:marker>
          <c:cat>
            <c:numRef>
              <c:f>'H-Configuracion'!$D$1:$CJ$1</c:f>
              <c:numCache>
                <c:formatCode>General</c:formatCode>
                <c:ptCount val="85"/>
                <c:pt idx="0">
                  <c:v>29</c:v>
                </c:pt>
                <c:pt idx="1">
                  <c:v>30</c:v>
                </c:pt>
                <c:pt idx="2">
                  <c:v>31</c:v>
                </c:pt>
                <c:pt idx="3">
                  <c:v>32</c:v>
                </c:pt>
                <c:pt idx="4">
                  <c:v>33</c:v>
                </c:pt>
                <c:pt idx="5">
                  <c:v>34</c:v>
                </c:pt>
                <c:pt idx="6">
                  <c:v>35</c:v>
                </c:pt>
                <c:pt idx="7">
                  <c:v>36</c:v>
                </c:pt>
                <c:pt idx="8">
                  <c:v>40</c:v>
                </c:pt>
                <c:pt idx="9">
                  <c:v>41</c:v>
                </c:pt>
                <c:pt idx="10">
                  <c:v>42</c:v>
                </c:pt>
                <c:pt idx="11">
                  <c:v>43</c:v>
                </c:pt>
                <c:pt idx="12">
                  <c:v>44</c:v>
                </c:pt>
                <c:pt idx="13">
                  <c:v>45</c:v>
                </c:pt>
                <c:pt idx="14">
                  <c:v>46</c:v>
                </c:pt>
                <c:pt idx="15">
                  <c:v>47</c:v>
                </c:pt>
                <c:pt idx="16">
                  <c:v>48</c:v>
                </c:pt>
                <c:pt idx="17">
                  <c:v>49</c:v>
                </c:pt>
                <c:pt idx="18">
                  <c:v>50</c:v>
                </c:pt>
                <c:pt idx="19">
                  <c:v>51</c:v>
                </c:pt>
                <c:pt idx="20">
                  <c:v>52</c:v>
                </c:pt>
                <c:pt idx="21">
                  <c:v>53</c:v>
                </c:pt>
                <c:pt idx="22">
                  <c:v>54</c:v>
                </c:pt>
                <c:pt idx="23">
                  <c:v>55</c:v>
                </c:pt>
                <c:pt idx="24">
                  <c:v>56</c:v>
                </c:pt>
                <c:pt idx="25">
                  <c:v>57</c:v>
                </c:pt>
                <c:pt idx="26">
                  <c:v>58</c:v>
                </c:pt>
                <c:pt idx="27">
                  <c:v>59</c:v>
                </c:pt>
                <c:pt idx="28">
                  <c:v>60</c:v>
                </c:pt>
                <c:pt idx="29">
                  <c:v>61</c:v>
                </c:pt>
                <c:pt idx="30">
                  <c:v>62</c:v>
                </c:pt>
                <c:pt idx="31">
                  <c:v>63</c:v>
                </c:pt>
                <c:pt idx="32">
                  <c:v>64</c:v>
                </c:pt>
                <c:pt idx="33">
                  <c:v>65</c:v>
                </c:pt>
                <c:pt idx="34">
                  <c:v>66</c:v>
                </c:pt>
                <c:pt idx="35">
                  <c:v>67</c:v>
                </c:pt>
                <c:pt idx="36">
                  <c:v>68</c:v>
                </c:pt>
                <c:pt idx="37">
                  <c:v>69</c:v>
                </c:pt>
                <c:pt idx="38">
                  <c:v>70</c:v>
                </c:pt>
                <c:pt idx="39">
                  <c:v>71</c:v>
                </c:pt>
                <c:pt idx="40">
                  <c:v>72</c:v>
                </c:pt>
                <c:pt idx="41">
                  <c:v>73</c:v>
                </c:pt>
                <c:pt idx="42">
                  <c:v>74</c:v>
                </c:pt>
                <c:pt idx="43">
                  <c:v>75</c:v>
                </c:pt>
                <c:pt idx="44">
                  <c:v>76</c:v>
                </c:pt>
                <c:pt idx="45">
                  <c:v>77</c:v>
                </c:pt>
                <c:pt idx="46">
                  <c:v>78</c:v>
                </c:pt>
                <c:pt idx="47">
                  <c:v>79</c:v>
                </c:pt>
                <c:pt idx="48">
                  <c:v>80</c:v>
                </c:pt>
                <c:pt idx="49">
                  <c:v>81</c:v>
                </c:pt>
                <c:pt idx="50">
                  <c:v>82</c:v>
                </c:pt>
                <c:pt idx="51">
                  <c:v>83</c:v>
                </c:pt>
                <c:pt idx="52">
                  <c:v>84</c:v>
                </c:pt>
                <c:pt idx="53">
                  <c:v>85</c:v>
                </c:pt>
                <c:pt idx="54">
                  <c:v>86</c:v>
                </c:pt>
                <c:pt idx="55">
                  <c:v>87</c:v>
                </c:pt>
                <c:pt idx="56">
                  <c:v>88</c:v>
                </c:pt>
                <c:pt idx="57">
                  <c:v>89</c:v>
                </c:pt>
                <c:pt idx="58">
                  <c:v>90</c:v>
                </c:pt>
                <c:pt idx="59">
                  <c:v>91</c:v>
                </c:pt>
                <c:pt idx="60">
                  <c:v>92</c:v>
                </c:pt>
                <c:pt idx="61">
                  <c:v>93</c:v>
                </c:pt>
                <c:pt idx="62">
                  <c:v>94</c:v>
                </c:pt>
                <c:pt idx="63">
                  <c:v>95</c:v>
                </c:pt>
                <c:pt idx="64">
                  <c:v>96</c:v>
                </c:pt>
                <c:pt idx="65">
                  <c:v>97</c:v>
                </c:pt>
                <c:pt idx="66">
                  <c:v>98</c:v>
                </c:pt>
                <c:pt idx="67">
                  <c:v>99</c:v>
                </c:pt>
                <c:pt idx="68">
                  <c:v>0</c:v>
                </c:pt>
                <c:pt idx="69">
                  <c:v>1</c:v>
                </c:pt>
                <c:pt idx="70">
                  <c:v>2</c:v>
                </c:pt>
                <c:pt idx="71">
                  <c:v>3</c:v>
                </c:pt>
                <c:pt idx="72">
                  <c:v>4</c:v>
                </c:pt>
                <c:pt idx="73">
                  <c:v>5</c:v>
                </c:pt>
                <c:pt idx="74">
                  <c:v>6</c:v>
                </c:pt>
                <c:pt idx="75">
                  <c:v>7</c:v>
                </c:pt>
                <c:pt idx="76">
                  <c:v>8</c:v>
                </c:pt>
                <c:pt idx="77">
                  <c:v>9</c:v>
                </c:pt>
                <c:pt idx="78">
                  <c:v>10</c:v>
                </c:pt>
                <c:pt idx="79">
                  <c:v>11</c:v>
                </c:pt>
                <c:pt idx="80">
                  <c:v>12</c:v>
                </c:pt>
                <c:pt idx="81">
                  <c:v>13</c:v>
                </c:pt>
                <c:pt idx="82">
                  <c:v>14</c:v>
                </c:pt>
                <c:pt idx="83">
                  <c:v>15</c:v>
                </c:pt>
                <c:pt idx="84">
                  <c:v>16</c:v>
                </c:pt>
              </c:numCache>
            </c:numRef>
          </c:cat>
          <c:val>
            <c:numRef>
              <c:f>'H-Configuracion'!$D$70:$CJ$70</c:f>
              <c:numCache>
                <c:formatCode>General</c:formatCode>
                <c:ptCount val="85"/>
                <c:pt idx="0">
                  <c:v>#N/A</c:v>
                </c:pt>
                <c:pt idx="1">
                  <c:v>#N/A</c:v>
                </c:pt>
                <c:pt idx="2">
                  <c:v>#N/A</c:v>
                </c:pt>
                <c:pt idx="3">
                  <c:v>47</c:v>
                </c:pt>
                <c:pt idx="4">
                  <c:v>53</c:v>
                </c:pt>
                <c:pt idx="5">
                  <c:v>38</c:v>
                </c:pt>
                <c:pt idx="6">
                  <c:v>49</c:v>
                </c:pt>
                <c:pt idx="7">
                  <c:v>42</c:v>
                </c:pt>
                <c:pt idx="8">
                  <c:v>36</c:v>
                </c:pt>
                <c:pt idx="9">
                  <c:v>52</c:v>
                </c:pt>
                <c:pt idx="10">
                  <c:v>39</c:v>
                </c:pt>
                <c:pt idx="11">
                  <c:v>45</c:v>
                </c:pt>
                <c:pt idx="12">
                  <c:v>32</c:v>
                </c:pt>
                <c:pt idx="13">
                  <c:v>35</c:v>
                </c:pt>
                <c:pt idx="14">
                  <c:v>36</c:v>
                </c:pt>
                <c:pt idx="15">
                  <c:v>34</c:v>
                </c:pt>
                <c:pt idx="16">
                  <c:v>34</c:v>
                </c:pt>
                <c:pt idx="17">
                  <c:v>47</c:v>
                </c:pt>
                <c:pt idx="18">
                  <c:v>43</c:v>
                </c:pt>
                <c:pt idx="19">
                  <c:v>48</c:v>
                </c:pt>
                <c:pt idx="20">
                  <c:v>51</c:v>
                </c:pt>
                <c:pt idx="21">
                  <c:v>42</c:v>
                </c:pt>
                <c:pt idx="22">
                  <c:v>51</c:v>
                </c:pt>
                <c:pt idx="23">
                  <c:v>60</c:v>
                </c:pt>
                <c:pt idx="24">
                  <c:v>50</c:v>
                </c:pt>
                <c:pt idx="25">
                  <c:v>46</c:v>
                </c:pt>
                <c:pt idx="26">
                  <c:v>40</c:v>
                </c:pt>
                <c:pt idx="27">
                  <c:v>41</c:v>
                </c:pt>
                <c:pt idx="28">
                  <c:v>33</c:v>
                </c:pt>
                <c:pt idx="29">
                  <c:v>42</c:v>
                </c:pt>
                <c:pt idx="30">
                  <c:v>50</c:v>
                </c:pt>
                <c:pt idx="31">
                  <c:v>36</c:v>
                </c:pt>
                <c:pt idx="32">
                  <c:v>47</c:v>
                </c:pt>
                <c:pt idx="33">
                  <c:v>37</c:v>
                </c:pt>
                <c:pt idx="34">
                  <c:v>35</c:v>
                </c:pt>
                <c:pt idx="35">
                  <c:v>37</c:v>
                </c:pt>
                <c:pt idx="36">
                  <c:v>38</c:v>
                </c:pt>
                <c:pt idx="37">
                  <c:v>39</c:v>
                </c:pt>
                <c:pt idx="38">
                  <c:v>23</c:v>
                </c:pt>
                <c:pt idx="39">
                  <c:v>19</c:v>
                </c:pt>
                <c:pt idx="40">
                  <c:v>30</c:v>
                </c:pt>
                <c:pt idx="41">
                  <c:v>33</c:v>
                </c:pt>
                <c:pt idx="42">
                  <c:v>33</c:v>
                </c:pt>
                <c:pt idx="43">
                  <c:v>48</c:v>
                </c:pt>
                <c:pt idx="44">
                  <c:v>41</c:v>
                </c:pt>
                <c:pt idx="45">
                  <c:v>47</c:v>
                </c:pt>
                <c:pt idx="46">
                  <c:v>33</c:v>
                </c:pt>
                <c:pt idx="47">
                  <c:v>39</c:v>
                </c:pt>
                <c:pt idx="48">
                  <c:v>42</c:v>
                </c:pt>
                <c:pt idx="49">
                  <c:v>41</c:v>
                </c:pt>
                <c:pt idx="50">
                  <c:v>46</c:v>
                </c:pt>
                <c:pt idx="51">
                  <c:v>56</c:v>
                </c:pt>
                <c:pt idx="52">
                  <c:v>47</c:v>
                </c:pt>
                <c:pt idx="53">
                  <c:v>37</c:v>
                </c:pt>
                <c:pt idx="54">
                  <c:v>62</c:v>
                </c:pt>
                <c:pt idx="55">
                  <c:v>#N/A</c:v>
                </c:pt>
                <c:pt idx="56">
                  <c:v>53</c:v>
                </c:pt>
                <c:pt idx="57">
                  <c:v>26</c:v>
                </c:pt>
                <c:pt idx="58">
                  <c:v>42</c:v>
                </c:pt>
                <c:pt idx="59">
                  <c:v>40</c:v>
                </c:pt>
                <c:pt idx="60">
                  <c:v>42</c:v>
                </c:pt>
                <c:pt idx="61">
                  <c:v>33</c:v>
                </c:pt>
                <c:pt idx="62">
                  <c:v>50</c:v>
                </c:pt>
                <c:pt idx="63">
                  <c:v>48</c:v>
                </c:pt>
                <c:pt idx="64">
                  <c:v>51</c:v>
                </c:pt>
                <c:pt idx="65">
                  <c:v>59</c:v>
                </c:pt>
                <c:pt idx="66">
                  <c:v>52</c:v>
                </c:pt>
                <c:pt idx="67">
                  <c:v>39</c:v>
                </c:pt>
                <c:pt idx="68">
                  <c:v>39</c:v>
                </c:pt>
                <c:pt idx="69">
                  <c:v>34</c:v>
                </c:pt>
                <c:pt idx="70">
                  <c:v>27</c:v>
                </c:pt>
                <c:pt idx="71">
                  <c:v>35</c:v>
                </c:pt>
                <c:pt idx="72">
                  <c:v>27</c:v>
                </c:pt>
                <c:pt idx="73">
                  <c:v>39</c:v>
                </c:pt>
                <c:pt idx="74">
                  <c:v>33</c:v>
                </c:pt>
                <c:pt idx="75">
                  <c:v>42</c:v>
                </c:pt>
                <c:pt idx="76">
                  <c:v>62</c:v>
                </c:pt>
                <c:pt idx="77">
                  <c:v>54</c:v>
                </c:pt>
                <c:pt idx="78">
                  <c:v>40</c:v>
                </c:pt>
                <c:pt idx="79">
                  <c:v>44</c:v>
                </c:pt>
                <c:pt idx="80">
                  <c:v>44</c:v>
                </c:pt>
                <c:pt idx="81">
                  <c:v>54</c:v>
                </c:pt>
                <c:pt idx="82">
                  <c:v>53</c:v>
                </c:pt>
                <c:pt idx="83">
                  <c:v>32</c:v>
                </c:pt>
                <c:pt idx="84">
                  <c:v>14</c:v>
                </c:pt>
              </c:numCache>
            </c:numRef>
          </c:val>
          <c:smooth val="0"/>
        </c:ser>
        <c:ser>
          <c:idx val="4"/>
          <c:order val="4"/>
          <c:tx>
            <c:strRef>
              <c:f>'H-Configuracion'!$A$71</c:f>
              <c:strCache>
                <c:ptCount val="1"/>
                <c:pt idx="0">
                  <c:v>Récord</c:v>
                </c:pt>
              </c:strCache>
            </c:strRef>
          </c:tx>
          <c:spPr>
            <a:ln w="12700" cap="rnd" cmpd="sng" algn="ctr">
              <a:solidFill>
                <a:schemeClr val="tx1"/>
              </a:solidFill>
              <a:round/>
            </a:ln>
            <a:effectLst/>
          </c:spPr>
          <c:marker>
            <c:symbol val="none"/>
          </c:marker>
          <c:cat>
            <c:numRef>
              <c:f>'H-Configuracion'!$D$1:$CJ$1</c:f>
              <c:numCache>
                <c:formatCode>General</c:formatCode>
                <c:ptCount val="85"/>
                <c:pt idx="0">
                  <c:v>29</c:v>
                </c:pt>
                <c:pt idx="1">
                  <c:v>30</c:v>
                </c:pt>
                <c:pt idx="2">
                  <c:v>31</c:v>
                </c:pt>
                <c:pt idx="3">
                  <c:v>32</c:v>
                </c:pt>
                <c:pt idx="4">
                  <c:v>33</c:v>
                </c:pt>
                <c:pt idx="5">
                  <c:v>34</c:v>
                </c:pt>
                <c:pt idx="6">
                  <c:v>35</c:v>
                </c:pt>
                <c:pt idx="7">
                  <c:v>36</c:v>
                </c:pt>
                <c:pt idx="8">
                  <c:v>40</c:v>
                </c:pt>
                <c:pt idx="9">
                  <c:v>41</c:v>
                </c:pt>
                <c:pt idx="10">
                  <c:v>42</c:v>
                </c:pt>
                <c:pt idx="11">
                  <c:v>43</c:v>
                </c:pt>
                <c:pt idx="12">
                  <c:v>44</c:v>
                </c:pt>
                <c:pt idx="13">
                  <c:v>45</c:v>
                </c:pt>
                <c:pt idx="14">
                  <c:v>46</c:v>
                </c:pt>
                <c:pt idx="15">
                  <c:v>47</c:v>
                </c:pt>
                <c:pt idx="16">
                  <c:v>48</c:v>
                </c:pt>
                <c:pt idx="17">
                  <c:v>49</c:v>
                </c:pt>
                <c:pt idx="18">
                  <c:v>50</c:v>
                </c:pt>
                <c:pt idx="19">
                  <c:v>51</c:v>
                </c:pt>
                <c:pt idx="20">
                  <c:v>52</c:v>
                </c:pt>
                <c:pt idx="21">
                  <c:v>53</c:v>
                </c:pt>
                <c:pt idx="22">
                  <c:v>54</c:v>
                </c:pt>
                <c:pt idx="23">
                  <c:v>55</c:v>
                </c:pt>
                <c:pt idx="24">
                  <c:v>56</c:v>
                </c:pt>
                <c:pt idx="25">
                  <c:v>57</c:v>
                </c:pt>
                <c:pt idx="26">
                  <c:v>58</c:v>
                </c:pt>
                <c:pt idx="27">
                  <c:v>59</c:v>
                </c:pt>
                <c:pt idx="28">
                  <c:v>60</c:v>
                </c:pt>
                <c:pt idx="29">
                  <c:v>61</c:v>
                </c:pt>
                <c:pt idx="30">
                  <c:v>62</c:v>
                </c:pt>
                <c:pt idx="31">
                  <c:v>63</c:v>
                </c:pt>
                <c:pt idx="32">
                  <c:v>64</c:v>
                </c:pt>
                <c:pt idx="33">
                  <c:v>65</c:v>
                </c:pt>
                <c:pt idx="34">
                  <c:v>66</c:v>
                </c:pt>
                <c:pt idx="35">
                  <c:v>67</c:v>
                </c:pt>
                <c:pt idx="36">
                  <c:v>68</c:v>
                </c:pt>
                <c:pt idx="37">
                  <c:v>69</c:v>
                </c:pt>
                <c:pt idx="38">
                  <c:v>70</c:v>
                </c:pt>
                <c:pt idx="39">
                  <c:v>71</c:v>
                </c:pt>
                <c:pt idx="40">
                  <c:v>72</c:v>
                </c:pt>
                <c:pt idx="41">
                  <c:v>73</c:v>
                </c:pt>
                <c:pt idx="42">
                  <c:v>74</c:v>
                </c:pt>
                <c:pt idx="43">
                  <c:v>75</c:v>
                </c:pt>
                <c:pt idx="44">
                  <c:v>76</c:v>
                </c:pt>
                <c:pt idx="45">
                  <c:v>77</c:v>
                </c:pt>
                <c:pt idx="46">
                  <c:v>78</c:v>
                </c:pt>
                <c:pt idx="47">
                  <c:v>79</c:v>
                </c:pt>
                <c:pt idx="48">
                  <c:v>80</c:v>
                </c:pt>
                <c:pt idx="49">
                  <c:v>81</c:v>
                </c:pt>
                <c:pt idx="50">
                  <c:v>82</c:v>
                </c:pt>
                <c:pt idx="51">
                  <c:v>83</c:v>
                </c:pt>
                <c:pt idx="52">
                  <c:v>84</c:v>
                </c:pt>
                <c:pt idx="53">
                  <c:v>85</c:v>
                </c:pt>
                <c:pt idx="54">
                  <c:v>86</c:v>
                </c:pt>
                <c:pt idx="55">
                  <c:v>87</c:v>
                </c:pt>
                <c:pt idx="56">
                  <c:v>88</c:v>
                </c:pt>
                <c:pt idx="57">
                  <c:v>89</c:v>
                </c:pt>
                <c:pt idx="58">
                  <c:v>90</c:v>
                </c:pt>
                <c:pt idx="59">
                  <c:v>91</c:v>
                </c:pt>
                <c:pt idx="60">
                  <c:v>92</c:v>
                </c:pt>
                <c:pt idx="61">
                  <c:v>93</c:v>
                </c:pt>
                <c:pt idx="62">
                  <c:v>94</c:v>
                </c:pt>
                <c:pt idx="63">
                  <c:v>95</c:v>
                </c:pt>
                <c:pt idx="64">
                  <c:v>96</c:v>
                </c:pt>
                <c:pt idx="65">
                  <c:v>97</c:v>
                </c:pt>
                <c:pt idx="66">
                  <c:v>98</c:v>
                </c:pt>
                <c:pt idx="67">
                  <c:v>99</c:v>
                </c:pt>
                <c:pt idx="68">
                  <c:v>0</c:v>
                </c:pt>
                <c:pt idx="69">
                  <c:v>1</c:v>
                </c:pt>
                <c:pt idx="70">
                  <c:v>2</c:v>
                </c:pt>
                <c:pt idx="71">
                  <c:v>3</c:v>
                </c:pt>
                <c:pt idx="72">
                  <c:v>4</c:v>
                </c:pt>
                <c:pt idx="73">
                  <c:v>5</c:v>
                </c:pt>
                <c:pt idx="74">
                  <c:v>6</c:v>
                </c:pt>
                <c:pt idx="75">
                  <c:v>7</c:v>
                </c:pt>
                <c:pt idx="76">
                  <c:v>8</c:v>
                </c:pt>
                <c:pt idx="77">
                  <c:v>9</c:v>
                </c:pt>
                <c:pt idx="78">
                  <c:v>10</c:v>
                </c:pt>
                <c:pt idx="79">
                  <c:v>11</c:v>
                </c:pt>
                <c:pt idx="80">
                  <c:v>12</c:v>
                </c:pt>
                <c:pt idx="81">
                  <c:v>13</c:v>
                </c:pt>
                <c:pt idx="82">
                  <c:v>14</c:v>
                </c:pt>
                <c:pt idx="83">
                  <c:v>15</c:v>
                </c:pt>
                <c:pt idx="84">
                  <c:v>16</c:v>
                </c:pt>
              </c:numCache>
            </c:numRef>
          </c:cat>
          <c:val>
            <c:numRef>
              <c:f>'H-Configuracion'!$D$71:$CJ$71</c:f>
              <c:numCache>
                <c:formatCode>General</c:formatCode>
                <c:ptCount val="85"/>
                <c:pt idx="0">
                  <c:v>134</c:v>
                </c:pt>
                <c:pt idx="1">
                  <c:v>134</c:v>
                </c:pt>
                <c:pt idx="2">
                  <c:v>134</c:v>
                </c:pt>
                <c:pt idx="3">
                  <c:v>134</c:v>
                </c:pt>
                <c:pt idx="4">
                  <c:v>134</c:v>
                </c:pt>
                <c:pt idx="5">
                  <c:v>134</c:v>
                </c:pt>
                <c:pt idx="6">
                  <c:v>134</c:v>
                </c:pt>
                <c:pt idx="7">
                  <c:v>134</c:v>
                </c:pt>
                <c:pt idx="8">
                  <c:v>134</c:v>
                </c:pt>
                <c:pt idx="9">
                  <c:v>134</c:v>
                </c:pt>
                <c:pt idx="10">
                  <c:v>134</c:v>
                </c:pt>
                <c:pt idx="11">
                  <c:v>134</c:v>
                </c:pt>
                <c:pt idx="12">
                  <c:v>134</c:v>
                </c:pt>
                <c:pt idx="13">
                  <c:v>134</c:v>
                </c:pt>
                <c:pt idx="14">
                  <c:v>134</c:v>
                </c:pt>
                <c:pt idx="15">
                  <c:v>134</c:v>
                </c:pt>
                <c:pt idx="16">
                  <c:v>134</c:v>
                </c:pt>
                <c:pt idx="17">
                  <c:v>134</c:v>
                </c:pt>
                <c:pt idx="18">
                  <c:v>134</c:v>
                </c:pt>
                <c:pt idx="19">
                  <c:v>134</c:v>
                </c:pt>
                <c:pt idx="20">
                  <c:v>134</c:v>
                </c:pt>
                <c:pt idx="21">
                  <c:v>134</c:v>
                </c:pt>
                <c:pt idx="22">
                  <c:v>134</c:v>
                </c:pt>
                <c:pt idx="23">
                  <c:v>134</c:v>
                </c:pt>
                <c:pt idx="24">
                  <c:v>134</c:v>
                </c:pt>
                <c:pt idx="25">
                  <c:v>134</c:v>
                </c:pt>
                <c:pt idx="26">
                  <c:v>134</c:v>
                </c:pt>
                <c:pt idx="27">
                  <c:v>134</c:v>
                </c:pt>
                <c:pt idx="28">
                  <c:v>134</c:v>
                </c:pt>
                <c:pt idx="29">
                  <c:v>134</c:v>
                </c:pt>
                <c:pt idx="30">
                  <c:v>134</c:v>
                </c:pt>
                <c:pt idx="31">
                  <c:v>134</c:v>
                </c:pt>
                <c:pt idx="32">
                  <c:v>134</c:v>
                </c:pt>
                <c:pt idx="33">
                  <c:v>134</c:v>
                </c:pt>
                <c:pt idx="34">
                  <c:v>134</c:v>
                </c:pt>
                <c:pt idx="35">
                  <c:v>134</c:v>
                </c:pt>
                <c:pt idx="36">
                  <c:v>134</c:v>
                </c:pt>
                <c:pt idx="37">
                  <c:v>134</c:v>
                </c:pt>
                <c:pt idx="38">
                  <c:v>134</c:v>
                </c:pt>
                <c:pt idx="39">
                  <c:v>134</c:v>
                </c:pt>
                <c:pt idx="40">
                  <c:v>134</c:v>
                </c:pt>
                <c:pt idx="41">
                  <c:v>134</c:v>
                </c:pt>
                <c:pt idx="42">
                  <c:v>134</c:v>
                </c:pt>
                <c:pt idx="43">
                  <c:v>134</c:v>
                </c:pt>
                <c:pt idx="44">
                  <c:v>134</c:v>
                </c:pt>
                <c:pt idx="45">
                  <c:v>134</c:v>
                </c:pt>
                <c:pt idx="46">
                  <c:v>134</c:v>
                </c:pt>
                <c:pt idx="47">
                  <c:v>134</c:v>
                </c:pt>
                <c:pt idx="48">
                  <c:v>134</c:v>
                </c:pt>
                <c:pt idx="49">
                  <c:v>134</c:v>
                </c:pt>
                <c:pt idx="50">
                  <c:v>134</c:v>
                </c:pt>
                <c:pt idx="51">
                  <c:v>134</c:v>
                </c:pt>
                <c:pt idx="52">
                  <c:v>134</c:v>
                </c:pt>
                <c:pt idx="53">
                  <c:v>134</c:v>
                </c:pt>
                <c:pt idx="54">
                  <c:v>134</c:v>
                </c:pt>
                <c:pt idx="55">
                  <c:v>134</c:v>
                </c:pt>
                <c:pt idx="56">
                  <c:v>134</c:v>
                </c:pt>
                <c:pt idx="57">
                  <c:v>134</c:v>
                </c:pt>
                <c:pt idx="58">
                  <c:v>134</c:v>
                </c:pt>
                <c:pt idx="59">
                  <c:v>134</c:v>
                </c:pt>
                <c:pt idx="60">
                  <c:v>134</c:v>
                </c:pt>
                <c:pt idx="61">
                  <c:v>134</c:v>
                </c:pt>
                <c:pt idx="62">
                  <c:v>134</c:v>
                </c:pt>
                <c:pt idx="63">
                  <c:v>134</c:v>
                </c:pt>
                <c:pt idx="64">
                  <c:v>134</c:v>
                </c:pt>
                <c:pt idx="65">
                  <c:v>134</c:v>
                </c:pt>
                <c:pt idx="66">
                  <c:v>134</c:v>
                </c:pt>
                <c:pt idx="67">
                  <c:v>134</c:v>
                </c:pt>
                <c:pt idx="68">
                  <c:v>134</c:v>
                </c:pt>
                <c:pt idx="69">
                  <c:v>134</c:v>
                </c:pt>
                <c:pt idx="70">
                  <c:v>134</c:v>
                </c:pt>
                <c:pt idx="71">
                  <c:v>134</c:v>
                </c:pt>
                <c:pt idx="72">
                  <c:v>134</c:v>
                </c:pt>
                <c:pt idx="73">
                  <c:v>134</c:v>
                </c:pt>
                <c:pt idx="74">
                  <c:v>134</c:v>
                </c:pt>
                <c:pt idx="75">
                  <c:v>134</c:v>
                </c:pt>
                <c:pt idx="76">
                  <c:v>134</c:v>
                </c:pt>
                <c:pt idx="77">
                  <c:v>134</c:v>
                </c:pt>
                <c:pt idx="78">
                  <c:v>134</c:v>
                </c:pt>
                <c:pt idx="79">
                  <c:v>134</c:v>
                </c:pt>
                <c:pt idx="80">
                  <c:v>134</c:v>
                </c:pt>
                <c:pt idx="81">
                  <c:v>134</c:v>
                </c:pt>
                <c:pt idx="82">
                  <c:v>134</c:v>
                </c:pt>
                <c:pt idx="83">
                  <c:v>134</c:v>
                </c:pt>
                <c:pt idx="84">
                  <c:v>134</c:v>
                </c:pt>
              </c:numCache>
            </c:numRef>
          </c:val>
          <c:smooth val="0"/>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marker val="1"/>
        <c:smooth val="0"/>
        <c:axId val="-1903561824"/>
        <c:axId val="-1903552576"/>
      </c:lineChart>
      <c:catAx>
        <c:axId val="-190356182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1903552576"/>
        <c:crosses val="autoZero"/>
        <c:auto val="1"/>
        <c:lblAlgn val="ctr"/>
        <c:lblOffset val="100"/>
        <c:noMultiLvlLbl val="0"/>
      </c:catAx>
      <c:valAx>
        <c:axId val="-1903552576"/>
        <c:scaling>
          <c:orientation val="minMax"/>
          <c:max val="138"/>
          <c:min val="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1903561824"/>
        <c:crosses val="autoZero"/>
        <c:crossBetween val="between"/>
        <c:minorUnit val="1"/>
      </c:valAx>
      <c:spPr>
        <a:gradFill>
          <a:gsLst>
            <a:gs pos="100000">
              <a:schemeClr val="lt1">
                <a:lumMod val="95000"/>
              </a:schemeClr>
            </a:gs>
            <a:gs pos="0">
              <a:schemeClr val="lt1"/>
            </a:gs>
          </a:gsLst>
          <a:lin ang="5400000" scaled="0"/>
        </a:gradFill>
        <a:ln>
          <a:noFill/>
        </a:ln>
        <a:effectLst/>
      </c:spPr>
    </c:plotArea>
    <c:legend>
      <c:legendPos val="b"/>
      <c:layout>
        <c:manualLayout>
          <c:xMode val="edge"/>
          <c:yMode val="edge"/>
          <c:x val="1.7189054472977427E-2"/>
          <c:y val="0.91408403802714522"/>
          <c:w val="0.71757022610207355"/>
          <c:h val="6.33807440407361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1"/>
    <c:dispBlanksAs val="zero"/>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rgbClr val="0070C0"/>
                </a:solidFill>
                <a:latin typeface="+mn-lt"/>
                <a:ea typeface="+mn-ea"/>
                <a:cs typeface="+mn-cs"/>
              </a:defRPr>
            </a:pPr>
            <a:r>
              <a:rPr lang="es-ES">
                <a:solidFill>
                  <a:srgbClr val="0070C0"/>
                </a:solidFill>
              </a:rPr>
              <a:t>Partidos ganados</a:t>
            </a:r>
          </a:p>
        </c:rich>
      </c:tx>
      <c:layout>
        <c:manualLayout>
          <c:xMode val="edge"/>
          <c:yMode val="edge"/>
          <c:x val="0.76115988088811015"/>
          <c:y val="0.90048336581334121"/>
        </c:manualLayout>
      </c:layout>
      <c:overlay val="1"/>
      <c:spPr>
        <a:noFill/>
        <a:ln>
          <a:noFill/>
        </a:ln>
        <a:effectLst/>
      </c:spPr>
      <c:txPr>
        <a:bodyPr rot="0" spcFirstLastPara="1" vertOverflow="ellipsis" vert="horz" wrap="square" anchor="ctr" anchorCtr="1"/>
        <a:lstStyle/>
        <a:p>
          <a:pPr>
            <a:defRPr sz="1400" b="0" i="0" u="none" strike="noStrike" kern="1200" cap="none" spc="20" baseline="0">
              <a:solidFill>
                <a:srgbClr val="0070C0"/>
              </a:solidFill>
              <a:latin typeface="+mn-lt"/>
              <a:ea typeface="+mn-ea"/>
              <a:cs typeface="+mn-cs"/>
            </a:defRPr>
          </a:pPr>
          <a:endParaRPr lang="es-ES"/>
        </a:p>
      </c:txPr>
    </c:title>
    <c:autoTitleDeleted val="0"/>
    <c:plotArea>
      <c:layout/>
      <c:lineChart>
        <c:grouping val="standard"/>
        <c:varyColors val="0"/>
        <c:ser>
          <c:idx val="0"/>
          <c:order val="0"/>
          <c:tx>
            <c:strRef>
              <c:f>'1-Graficos'!$B$21</c:f>
              <c:strCache>
                <c:ptCount val="1"/>
                <c:pt idx="0">
                  <c:v>Real Madrid C.F.</c:v>
                </c:pt>
              </c:strCache>
            </c:strRef>
          </c:tx>
          <c:spPr>
            <a:ln w="22225" cap="rnd" cmpd="sng" algn="ctr">
              <a:solidFill>
                <a:srgbClr val="00B0F0"/>
              </a:solidFill>
              <a:round/>
            </a:ln>
            <a:effectLst/>
          </c:spPr>
          <c:marker>
            <c:symbol val="none"/>
          </c:marker>
          <c:val>
            <c:numRef>
              <c:f>'1-Graficos'!$C$21:$AN$21</c:f>
              <c:numCache>
                <c:formatCode>General</c:formatCode>
                <c:ptCount val="30"/>
                <c:pt idx="0">
                  <c:v>0</c:v>
                </c:pt>
                <c:pt idx="1">
                  <c:v>1</c:v>
                </c:pt>
                <c:pt idx="2">
                  <c:v>2</c:v>
                </c:pt>
                <c:pt idx="3">
                  <c:v>3</c:v>
                </c:pt>
                <c:pt idx="4">
                  <c:v>4</c:v>
                </c:pt>
                <c:pt idx="5">
                  <c:v>4</c:v>
                </c:pt>
                <c:pt idx="6">
                  <c:v>4</c:v>
                </c:pt>
                <c:pt idx="7">
                  <c:v>5</c:v>
                </c:pt>
                <c:pt idx="8">
                  <c:v>6</c:v>
                </c:pt>
                <c:pt idx="9">
                  <c:v>7</c:v>
                </c:pt>
                <c:pt idx="10">
                  <c:v>7</c:v>
                </c:pt>
                <c:pt idx="11">
                  <c:v>7</c:v>
                </c:pt>
                <c:pt idx="12">
                  <c:v>8</c:v>
                </c:pt>
                <c:pt idx="13">
                  <c:v>9</c:v>
                </c:pt>
                <c:pt idx="14">
                  <c:v>9</c:v>
                </c:pt>
                <c:pt idx="15">
                  <c:v>10</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val>
          <c:smooth val="0"/>
        </c:ser>
        <c:ser>
          <c:idx val="1"/>
          <c:order val="1"/>
          <c:tx>
            <c:strRef>
              <c:f>'1-Graficos'!$B$22</c:f>
              <c:strCache>
                <c:ptCount val="1"/>
                <c:pt idx="0">
                  <c:v>F.C. Barcelona</c:v>
                </c:pt>
              </c:strCache>
            </c:strRef>
          </c:tx>
          <c:spPr>
            <a:ln w="22225" cap="rnd" cmpd="sng" algn="ctr">
              <a:solidFill>
                <a:srgbClr val="FF0000"/>
              </a:solidFill>
              <a:round/>
            </a:ln>
            <a:effectLst/>
          </c:spPr>
          <c:marker>
            <c:symbol val="none"/>
          </c:marker>
          <c:val>
            <c:numRef>
              <c:f>'1-Graficos'!$C$22:$AN$22</c:f>
              <c:numCache>
                <c:formatCode>General</c:formatCode>
                <c:ptCount val="30"/>
                <c:pt idx="0">
                  <c:v>1</c:v>
                </c:pt>
                <c:pt idx="1">
                  <c:v>2</c:v>
                </c:pt>
                <c:pt idx="2">
                  <c:v>3</c:v>
                </c:pt>
                <c:pt idx="3">
                  <c:v>4</c:v>
                </c:pt>
                <c:pt idx="4">
                  <c:v>4</c:v>
                </c:pt>
                <c:pt idx="5">
                  <c:v>5</c:v>
                </c:pt>
                <c:pt idx="6">
                  <c:v>5</c:v>
                </c:pt>
                <c:pt idx="7">
                  <c:v>6</c:v>
                </c:pt>
                <c:pt idx="8">
                  <c:v>7</c:v>
                </c:pt>
                <c:pt idx="9">
                  <c:v>8</c:v>
                </c:pt>
                <c:pt idx="10">
                  <c:v>9</c:v>
                </c:pt>
                <c:pt idx="11">
                  <c:v>10</c:v>
                </c:pt>
                <c:pt idx="12">
                  <c:v>11</c:v>
                </c:pt>
                <c:pt idx="13">
                  <c:v>11</c:v>
                </c:pt>
                <c:pt idx="14">
                  <c:v>11</c:v>
                </c:pt>
                <c:pt idx="15">
                  <c:v>11</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val>
          <c:smooth val="0"/>
        </c:ser>
        <c:ser>
          <c:idx val="2"/>
          <c:order val="2"/>
          <c:tx>
            <c:strRef>
              <c:f>'1-Graficos'!$B$23</c:f>
              <c:strCache>
                <c:ptCount val="1"/>
                <c:pt idx="0">
                  <c:v>Atlético de Madrid</c:v>
                </c:pt>
              </c:strCache>
            </c:strRef>
          </c:tx>
          <c:spPr>
            <a:ln w="22225" cap="rnd" cmpd="sng" algn="ctr">
              <a:solidFill>
                <a:srgbClr val="92D050"/>
              </a:solidFill>
              <a:round/>
            </a:ln>
            <a:effectLst/>
          </c:spPr>
          <c:marker>
            <c:symbol val="none"/>
          </c:marker>
          <c:val>
            <c:numRef>
              <c:f>'1-Graficos'!$C$23:$AN$23</c:f>
              <c:numCache>
                <c:formatCode>General</c:formatCode>
                <c:ptCount val="30"/>
                <c:pt idx="0">
                  <c:v>1</c:v>
                </c:pt>
                <c:pt idx="1">
                  <c:v>2</c:v>
                </c:pt>
                <c:pt idx="2">
                  <c:v>2</c:v>
                </c:pt>
                <c:pt idx="3">
                  <c:v>3</c:v>
                </c:pt>
                <c:pt idx="4">
                  <c:v>4</c:v>
                </c:pt>
                <c:pt idx="5">
                  <c:v>4</c:v>
                </c:pt>
                <c:pt idx="6">
                  <c:v>4</c:v>
                </c:pt>
                <c:pt idx="7">
                  <c:v>5</c:v>
                </c:pt>
                <c:pt idx="8">
                  <c:v>6</c:v>
                </c:pt>
                <c:pt idx="9">
                  <c:v>6</c:v>
                </c:pt>
                <c:pt idx="10">
                  <c:v>7</c:v>
                </c:pt>
                <c:pt idx="11">
                  <c:v>8</c:v>
                </c:pt>
                <c:pt idx="12">
                  <c:v>9</c:v>
                </c:pt>
                <c:pt idx="13">
                  <c:v>10</c:v>
                </c:pt>
                <c:pt idx="14">
                  <c:v>11</c:v>
                </c:pt>
                <c:pt idx="15">
                  <c:v>11</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val>
          <c:smooth val="0"/>
        </c:ser>
        <c:ser>
          <c:idx val="3"/>
          <c:order val="3"/>
          <c:tx>
            <c:strRef>
              <c:f>'1-Graficos'!$B$24</c:f>
              <c:strCache>
                <c:ptCount val="1"/>
                <c:pt idx="0">
                  <c:v>Valencia C.F.</c:v>
                </c:pt>
              </c:strCache>
            </c:strRef>
          </c:tx>
          <c:spPr>
            <a:ln w="22225" cap="rnd" cmpd="sng" algn="ctr">
              <a:solidFill>
                <a:schemeClr val="accent6"/>
              </a:solidFill>
              <a:round/>
            </a:ln>
            <a:effectLst/>
          </c:spPr>
          <c:marker>
            <c:symbol val="none"/>
          </c:marker>
          <c:val>
            <c:numRef>
              <c:f>'1-Graficos'!$C$24:$AN$24</c:f>
              <c:numCache>
                <c:formatCode>General</c:formatCode>
                <c:ptCount val="30"/>
                <c:pt idx="0">
                  <c:v>0</c:v>
                </c:pt>
                <c:pt idx="1">
                  <c:v>0</c:v>
                </c:pt>
                <c:pt idx="2">
                  <c:v>1</c:v>
                </c:pt>
                <c:pt idx="3">
                  <c:v>1</c:v>
                </c:pt>
                <c:pt idx="4">
                  <c:v>1</c:v>
                </c:pt>
                <c:pt idx="5">
                  <c:v>2</c:v>
                </c:pt>
                <c:pt idx="6">
                  <c:v>2</c:v>
                </c:pt>
                <c:pt idx="7">
                  <c:v>3</c:v>
                </c:pt>
                <c:pt idx="8">
                  <c:v>3</c:v>
                </c:pt>
                <c:pt idx="9">
                  <c:v>4</c:v>
                </c:pt>
                <c:pt idx="10">
                  <c:v>5</c:v>
                </c:pt>
                <c:pt idx="11">
                  <c:v>5</c:v>
                </c:pt>
                <c:pt idx="12">
                  <c:v>5</c:v>
                </c:pt>
                <c:pt idx="13">
                  <c:v>5</c:v>
                </c:pt>
                <c:pt idx="14">
                  <c:v>5</c:v>
                </c:pt>
                <c:pt idx="15">
                  <c:v>5</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val>
          <c:smooth val="0"/>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228637600"/>
        <c:axId val="-1228649568"/>
      </c:lineChart>
      <c:catAx>
        <c:axId val="-1228637600"/>
        <c:scaling>
          <c:orientation val="minMax"/>
        </c:scaling>
        <c:delete val="0"/>
        <c:axPos val="b"/>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1228649568"/>
        <c:crosses val="autoZero"/>
        <c:auto val="1"/>
        <c:lblAlgn val="ctr"/>
        <c:lblOffset val="100"/>
        <c:noMultiLvlLbl val="0"/>
      </c:catAx>
      <c:valAx>
        <c:axId val="-122864956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1228637600"/>
        <c:crosses val="autoZero"/>
        <c:crossBetween val="between"/>
        <c:minorUnit val="1"/>
      </c:valAx>
      <c:spPr>
        <a:gradFill>
          <a:gsLst>
            <a:gs pos="100000">
              <a:schemeClr val="lt1">
                <a:lumMod val="95000"/>
              </a:schemeClr>
            </a:gs>
            <a:gs pos="0">
              <a:schemeClr val="lt1"/>
            </a:gs>
          </a:gsLst>
          <a:lin ang="5400000" scaled="0"/>
        </a:gradFill>
        <a:ln>
          <a:noFill/>
        </a:ln>
        <a:effectLst/>
      </c:spPr>
    </c:plotArea>
    <c:legend>
      <c:legendPos val="b"/>
      <c:layout>
        <c:manualLayout>
          <c:xMode val="edge"/>
          <c:yMode val="edge"/>
          <c:x val="1.7189054472977427E-2"/>
          <c:y val="0.91159371953097323"/>
          <c:w val="0.65514310064411418"/>
          <c:h val="6.521786761546430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1"/>
    <c:dispBlanksAs val="zero"/>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rgbClr val="0070C0"/>
                </a:solidFill>
                <a:latin typeface="+mn-lt"/>
                <a:ea typeface="+mn-ea"/>
                <a:cs typeface="+mn-cs"/>
              </a:defRPr>
            </a:pPr>
            <a:r>
              <a:rPr lang="es-ES">
                <a:solidFill>
                  <a:srgbClr val="0070C0"/>
                </a:solidFill>
              </a:rPr>
              <a:t>Goles a favor</a:t>
            </a:r>
          </a:p>
        </c:rich>
      </c:tx>
      <c:layout>
        <c:manualLayout>
          <c:xMode val="edge"/>
          <c:yMode val="edge"/>
          <c:x val="0.81152628237123658"/>
          <c:y val="0.89661863033774747"/>
        </c:manualLayout>
      </c:layout>
      <c:overlay val="1"/>
      <c:spPr>
        <a:noFill/>
        <a:ln>
          <a:noFill/>
        </a:ln>
        <a:effectLst/>
      </c:spPr>
      <c:txPr>
        <a:bodyPr rot="0" spcFirstLastPara="1" vertOverflow="ellipsis" vert="horz" wrap="square" anchor="ctr" anchorCtr="1"/>
        <a:lstStyle/>
        <a:p>
          <a:pPr>
            <a:defRPr sz="1400" b="0" i="0" u="none" strike="noStrike" kern="1200" cap="none" spc="20" baseline="0">
              <a:solidFill>
                <a:srgbClr val="0070C0"/>
              </a:solidFill>
              <a:latin typeface="+mn-lt"/>
              <a:ea typeface="+mn-ea"/>
              <a:cs typeface="+mn-cs"/>
            </a:defRPr>
          </a:pPr>
          <a:endParaRPr lang="es-ES"/>
        </a:p>
      </c:txPr>
    </c:title>
    <c:autoTitleDeleted val="0"/>
    <c:plotArea>
      <c:layout/>
      <c:lineChart>
        <c:grouping val="standard"/>
        <c:varyColors val="0"/>
        <c:ser>
          <c:idx val="0"/>
          <c:order val="0"/>
          <c:tx>
            <c:strRef>
              <c:f>'1-Graficos'!$B$28</c:f>
              <c:strCache>
                <c:ptCount val="1"/>
                <c:pt idx="0">
                  <c:v>Real Madrid C.F.</c:v>
                </c:pt>
              </c:strCache>
            </c:strRef>
          </c:tx>
          <c:spPr>
            <a:ln w="22225" cap="rnd" cmpd="sng" algn="ctr">
              <a:solidFill>
                <a:srgbClr val="00B0F0"/>
              </a:solidFill>
              <a:round/>
            </a:ln>
            <a:effectLst/>
          </c:spPr>
          <c:marker>
            <c:symbol val="none"/>
          </c:marker>
          <c:val>
            <c:numRef>
              <c:f>'1-Graficos'!$C$28:$AN$28</c:f>
              <c:numCache>
                <c:formatCode>General</c:formatCode>
                <c:ptCount val="30"/>
                <c:pt idx="0">
                  <c:v>0</c:v>
                </c:pt>
                <c:pt idx="1">
                  <c:v>5</c:v>
                </c:pt>
                <c:pt idx="2">
                  <c:v>11</c:v>
                </c:pt>
                <c:pt idx="3">
                  <c:v>12</c:v>
                </c:pt>
                <c:pt idx="4">
                  <c:v>14</c:v>
                </c:pt>
                <c:pt idx="5">
                  <c:v>14</c:v>
                </c:pt>
                <c:pt idx="6">
                  <c:v>15</c:v>
                </c:pt>
                <c:pt idx="7">
                  <c:v>18</c:v>
                </c:pt>
                <c:pt idx="8">
                  <c:v>21</c:v>
                </c:pt>
                <c:pt idx="9">
                  <c:v>24</c:v>
                </c:pt>
                <c:pt idx="10">
                  <c:v>26</c:v>
                </c:pt>
                <c:pt idx="11">
                  <c:v>26</c:v>
                </c:pt>
                <c:pt idx="12">
                  <c:v>28</c:v>
                </c:pt>
                <c:pt idx="13">
                  <c:v>32</c:v>
                </c:pt>
                <c:pt idx="14">
                  <c:v>32</c:v>
                </c:pt>
                <c:pt idx="15">
                  <c:v>42</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val>
          <c:smooth val="0"/>
        </c:ser>
        <c:ser>
          <c:idx val="1"/>
          <c:order val="1"/>
          <c:tx>
            <c:strRef>
              <c:f>'1-Graficos'!$B$29</c:f>
              <c:strCache>
                <c:ptCount val="1"/>
                <c:pt idx="0">
                  <c:v>F.C. Barcelona</c:v>
                </c:pt>
              </c:strCache>
            </c:strRef>
          </c:tx>
          <c:spPr>
            <a:ln w="22225" cap="rnd" cmpd="sng" algn="ctr">
              <a:solidFill>
                <a:srgbClr val="FF0000"/>
              </a:solidFill>
              <a:round/>
            </a:ln>
            <a:effectLst/>
          </c:spPr>
          <c:marker>
            <c:symbol val="none"/>
          </c:marker>
          <c:val>
            <c:numRef>
              <c:f>'1-Graficos'!$C$29:$AN$29</c:f>
              <c:numCache>
                <c:formatCode>General</c:formatCode>
                <c:ptCount val="30"/>
                <c:pt idx="0">
                  <c:v>1</c:v>
                </c:pt>
                <c:pt idx="1">
                  <c:v>2</c:v>
                </c:pt>
                <c:pt idx="2">
                  <c:v>4</c:v>
                </c:pt>
                <c:pt idx="3">
                  <c:v>8</c:v>
                </c:pt>
                <c:pt idx="4">
                  <c:v>9</c:v>
                </c:pt>
                <c:pt idx="5">
                  <c:v>11</c:v>
                </c:pt>
                <c:pt idx="6">
                  <c:v>12</c:v>
                </c:pt>
                <c:pt idx="7">
                  <c:v>17</c:v>
                </c:pt>
                <c:pt idx="8">
                  <c:v>20</c:v>
                </c:pt>
                <c:pt idx="9">
                  <c:v>22</c:v>
                </c:pt>
                <c:pt idx="10">
                  <c:v>25</c:v>
                </c:pt>
                <c:pt idx="11">
                  <c:v>29</c:v>
                </c:pt>
                <c:pt idx="12">
                  <c:v>33</c:v>
                </c:pt>
                <c:pt idx="13">
                  <c:v>34</c:v>
                </c:pt>
                <c:pt idx="14">
                  <c:v>36</c:v>
                </c:pt>
                <c:pt idx="15">
                  <c:v>36</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val>
          <c:smooth val="0"/>
        </c:ser>
        <c:ser>
          <c:idx val="2"/>
          <c:order val="2"/>
          <c:tx>
            <c:strRef>
              <c:f>'1-Graficos'!$B$30</c:f>
              <c:strCache>
                <c:ptCount val="1"/>
                <c:pt idx="0">
                  <c:v>Atlético de Madrid</c:v>
                </c:pt>
              </c:strCache>
            </c:strRef>
          </c:tx>
          <c:spPr>
            <a:ln w="22225" cap="rnd" cmpd="sng" algn="ctr">
              <a:solidFill>
                <a:srgbClr val="92D050"/>
              </a:solidFill>
              <a:round/>
            </a:ln>
            <a:effectLst/>
          </c:spPr>
          <c:marker>
            <c:symbol val="none"/>
          </c:marker>
          <c:val>
            <c:numRef>
              <c:f>'1-Graficos'!$C$30:$AN$30</c:f>
              <c:numCache>
                <c:formatCode>General</c:formatCode>
                <c:ptCount val="30"/>
                <c:pt idx="0">
                  <c:v>1</c:v>
                </c:pt>
                <c:pt idx="1">
                  <c:v>4</c:v>
                </c:pt>
                <c:pt idx="2">
                  <c:v>5</c:v>
                </c:pt>
                <c:pt idx="3">
                  <c:v>7</c:v>
                </c:pt>
                <c:pt idx="4">
                  <c:v>9</c:v>
                </c:pt>
                <c:pt idx="5">
                  <c:v>9</c:v>
                </c:pt>
                <c:pt idx="6">
                  <c:v>10</c:v>
                </c:pt>
                <c:pt idx="7">
                  <c:v>12</c:v>
                </c:pt>
                <c:pt idx="8">
                  <c:v>14</c:v>
                </c:pt>
                <c:pt idx="9">
                  <c:v>15</c:v>
                </c:pt>
                <c:pt idx="10">
                  <c:v>16</c:v>
                </c:pt>
                <c:pt idx="11">
                  <c:v>17</c:v>
                </c:pt>
                <c:pt idx="12">
                  <c:v>18</c:v>
                </c:pt>
                <c:pt idx="13">
                  <c:v>20</c:v>
                </c:pt>
                <c:pt idx="14">
                  <c:v>22</c:v>
                </c:pt>
                <c:pt idx="15">
                  <c:v>22</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val>
          <c:smooth val="0"/>
        </c:ser>
        <c:ser>
          <c:idx val="3"/>
          <c:order val="3"/>
          <c:tx>
            <c:strRef>
              <c:f>'1-Graficos'!$B$31</c:f>
              <c:strCache>
                <c:ptCount val="1"/>
                <c:pt idx="0">
                  <c:v>Valencia C.F.</c:v>
                </c:pt>
              </c:strCache>
            </c:strRef>
          </c:tx>
          <c:spPr>
            <a:ln w="22225" cap="rnd" cmpd="sng" algn="ctr">
              <a:solidFill>
                <a:schemeClr val="accent6"/>
              </a:solidFill>
              <a:round/>
            </a:ln>
            <a:effectLst/>
          </c:spPr>
          <c:marker>
            <c:symbol val="none"/>
          </c:marker>
          <c:val>
            <c:numRef>
              <c:f>'1-Graficos'!$C$31:$AN$31</c:f>
              <c:numCache>
                <c:formatCode>General</c:formatCode>
                <c:ptCount val="30"/>
                <c:pt idx="0">
                  <c:v>0</c:v>
                </c:pt>
                <c:pt idx="1">
                  <c:v>1</c:v>
                </c:pt>
                <c:pt idx="2">
                  <c:v>2</c:v>
                </c:pt>
                <c:pt idx="3">
                  <c:v>2</c:v>
                </c:pt>
                <c:pt idx="4">
                  <c:v>2</c:v>
                </c:pt>
                <c:pt idx="5">
                  <c:v>3</c:v>
                </c:pt>
                <c:pt idx="6">
                  <c:v>4</c:v>
                </c:pt>
                <c:pt idx="7">
                  <c:v>7</c:v>
                </c:pt>
                <c:pt idx="8">
                  <c:v>8</c:v>
                </c:pt>
                <c:pt idx="9">
                  <c:v>11</c:v>
                </c:pt>
                <c:pt idx="10">
                  <c:v>16</c:v>
                </c:pt>
                <c:pt idx="11">
                  <c:v>17</c:v>
                </c:pt>
                <c:pt idx="12">
                  <c:v>17</c:v>
                </c:pt>
                <c:pt idx="13">
                  <c:v>18</c:v>
                </c:pt>
                <c:pt idx="14">
                  <c:v>19</c:v>
                </c:pt>
                <c:pt idx="15">
                  <c:v>21</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val>
          <c:smooth val="0"/>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228650656"/>
        <c:axId val="-1228633792"/>
      </c:lineChart>
      <c:catAx>
        <c:axId val="-1228650656"/>
        <c:scaling>
          <c:orientation val="minMax"/>
        </c:scaling>
        <c:delete val="0"/>
        <c:axPos val="b"/>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1228633792"/>
        <c:crosses val="autoZero"/>
        <c:auto val="1"/>
        <c:lblAlgn val="ctr"/>
        <c:lblOffset val="100"/>
        <c:noMultiLvlLbl val="0"/>
      </c:catAx>
      <c:valAx>
        <c:axId val="-12286337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1228650656"/>
        <c:crosses val="autoZero"/>
        <c:crossBetween val="between"/>
        <c:minorUnit val="1"/>
      </c:valAx>
      <c:spPr>
        <a:gradFill>
          <a:gsLst>
            <a:gs pos="100000">
              <a:schemeClr val="lt1">
                <a:lumMod val="95000"/>
              </a:schemeClr>
            </a:gs>
            <a:gs pos="0">
              <a:schemeClr val="lt1"/>
            </a:gs>
          </a:gsLst>
          <a:lin ang="5400000" scaled="0"/>
        </a:gradFill>
        <a:ln>
          <a:noFill/>
        </a:ln>
        <a:effectLst/>
      </c:spPr>
    </c:plotArea>
    <c:legend>
      <c:legendPos val="b"/>
      <c:layout>
        <c:manualLayout>
          <c:xMode val="edge"/>
          <c:yMode val="edge"/>
          <c:x val="2.0638817301782946E-2"/>
          <c:y val="0.91159371953097323"/>
          <c:w val="0.65514310064411418"/>
          <c:h val="6.521786761546430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1"/>
    <c:dispBlanksAs val="zero"/>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rgbClr val="0070C0"/>
                </a:solidFill>
                <a:latin typeface="+mn-lt"/>
                <a:ea typeface="+mn-ea"/>
                <a:cs typeface="+mn-cs"/>
              </a:defRPr>
            </a:pPr>
            <a:r>
              <a:rPr lang="es-ES">
                <a:solidFill>
                  <a:srgbClr val="0070C0"/>
                </a:solidFill>
              </a:rPr>
              <a:t>Posiciones</a:t>
            </a:r>
          </a:p>
        </c:rich>
      </c:tx>
      <c:layout>
        <c:manualLayout>
          <c:xMode val="edge"/>
          <c:yMode val="edge"/>
          <c:x val="0.83930393564969952"/>
          <c:y val="0.89661863033774747"/>
        </c:manualLayout>
      </c:layout>
      <c:overlay val="1"/>
      <c:spPr>
        <a:noFill/>
        <a:ln>
          <a:noFill/>
        </a:ln>
        <a:effectLst/>
      </c:spPr>
      <c:txPr>
        <a:bodyPr rot="0" spcFirstLastPara="1" vertOverflow="ellipsis" vert="horz" wrap="square" anchor="ctr" anchorCtr="1"/>
        <a:lstStyle/>
        <a:p>
          <a:pPr>
            <a:defRPr sz="1400" b="0" i="0" u="none" strike="noStrike" kern="1200" cap="none" spc="20" baseline="0">
              <a:solidFill>
                <a:srgbClr val="0070C0"/>
              </a:solidFill>
              <a:latin typeface="+mn-lt"/>
              <a:ea typeface="+mn-ea"/>
              <a:cs typeface="+mn-cs"/>
            </a:defRPr>
          </a:pPr>
          <a:endParaRPr lang="es-ES"/>
        </a:p>
      </c:txPr>
    </c:title>
    <c:autoTitleDeleted val="0"/>
    <c:plotArea>
      <c:layout/>
      <c:lineChart>
        <c:grouping val="standard"/>
        <c:varyColors val="0"/>
        <c:ser>
          <c:idx val="0"/>
          <c:order val="0"/>
          <c:tx>
            <c:strRef>
              <c:f>'1-Graficos'!$B$35</c:f>
              <c:strCache>
                <c:ptCount val="1"/>
                <c:pt idx="0">
                  <c:v>Real Madrid C.F.</c:v>
                </c:pt>
              </c:strCache>
            </c:strRef>
          </c:tx>
          <c:spPr>
            <a:ln w="22225" cap="rnd" cmpd="sng" algn="ctr">
              <a:solidFill>
                <a:srgbClr val="00B0F0"/>
              </a:solidFill>
              <a:round/>
            </a:ln>
            <a:effectLst/>
          </c:spPr>
          <c:marker>
            <c:symbol val="none"/>
          </c:marker>
          <c:val>
            <c:numRef>
              <c:f>'1-Graficos'!$C$35:$AN$35</c:f>
              <c:numCache>
                <c:formatCode>General</c:formatCode>
                <c:ptCount val="30"/>
                <c:pt idx="0">
                  <c:v>11</c:v>
                </c:pt>
                <c:pt idx="1">
                  <c:v>5</c:v>
                </c:pt>
                <c:pt idx="2">
                  <c:v>2</c:v>
                </c:pt>
                <c:pt idx="3">
                  <c:v>2</c:v>
                </c:pt>
                <c:pt idx="4">
                  <c:v>1</c:v>
                </c:pt>
                <c:pt idx="5">
                  <c:v>3</c:v>
                </c:pt>
                <c:pt idx="6">
                  <c:v>2</c:v>
                </c:pt>
                <c:pt idx="7">
                  <c:v>1</c:v>
                </c:pt>
                <c:pt idx="8">
                  <c:v>1</c:v>
                </c:pt>
                <c:pt idx="9">
                  <c:v>1</c:v>
                </c:pt>
                <c:pt idx="10">
                  <c:v>2</c:v>
                </c:pt>
                <c:pt idx="11">
                  <c:v>3</c:v>
                </c:pt>
                <c:pt idx="12">
                  <c:v>3</c:v>
                </c:pt>
                <c:pt idx="13">
                  <c:v>3</c:v>
                </c:pt>
                <c:pt idx="14">
                  <c:v>3</c:v>
                </c:pt>
                <c:pt idx="15">
                  <c:v>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val>
          <c:smooth val="0"/>
        </c:ser>
        <c:ser>
          <c:idx val="1"/>
          <c:order val="1"/>
          <c:tx>
            <c:strRef>
              <c:f>'1-Graficos'!$B$36</c:f>
              <c:strCache>
                <c:ptCount val="1"/>
                <c:pt idx="0">
                  <c:v>F.C. Barcelona</c:v>
                </c:pt>
              </c:strCache>
            </c:strRef>
          </c:tx>
          <c:spPr>
            <a:ln w="22225" cap="rnd" cmpd="sng" algn="ctr">
              <a:solidFill>
                <a:srgbClr val="FF0000"/>
              </a:solidFill>
              <a:round/>
            </a:ln>
            <a:effectLst/>
          </c:spPr>
          <c:marker>
            <c:symbol val="none"/>
          </c:marker>
          <c:val>
            <c:numRef>
              <c:f>'1-Graficos'!$C$36:$AN$36</c:f>
              <c:numCache>
                <c:formatCode>General</c:formatCode>
                <c:ptCount val="30"/>
                <c:pt idx="0">
                  <c:v>4</c:v>
                </c:pt>
                <c:pt idx="1">
                  <c:v>4</c:v>
                </c:pt>
                <c:pt idx="2">
                  <c:v>1</c:v>
                </c:pt>
                <c:pt idx="3">
                  <c:v>1</c:v>
                </c:pt>
                <c:pt idx="4">
                  <c:v>5</c:v>
                </c:pt>
                <c:pt idx="5">
                  <c:v>2</c:v>
                </c:pt>
                <c:pt idx="6">
                  <c:v>4</c:v>
                </c:pt>
                <c:pt idx="7">
                  <c:v>3</c:v>
                </c:pt>
                <c:pt idx="8">
                  <c:v>2</c:v>
                </c:pt>
                <c:pt idx="9">
                  <c:v>2</c:v>
                </c:pt>
                <c:pt idx="10">
                  <c:v>1</c:v>
                </c:pt>
                <c:pt idx="11">
                  <c:v>1</c:v>
                </c:pt>
                <c:pt idx="12">
                  <c:v>1</c:v>
                </c:pt>
                <c:pt idx="13">
                  <c:v>1</c:v>
                </c:pt>
                <c:pt idx="14">
                  <c:v>1</c:v>
                </c:pt>
                <c:pt idx="15">
                  <c:v>1</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val>
          <c:smooth val="0"/>
        </c:ser>
        <c:ser>
          <c:idx val="2"/>
          <c:order val="2"/>
          <c:tx>
            <c:strRef>
              <c:f>'1-Graficos'!$B$37</c:f>
              <c:strCache>
                <c:ptCount val="1"/>
                <c:pt idx="0">
                  <c:v>Atlético de Madrid</c:v>
                </c:pt>
              </c:strCache>
            </c:strRef>
          </c:tx>
          <c:spPr>
            <a:ln w="22225" cap="rnd" cmpd="sng" algn="ctr">
              <a:solidFill>
                <a:srgbClr val="92D050"/>
              </a:solidFill>
              <a:round/>
            </a:ln>
            <a:effectLst/>
          </c:spPr>
          <c:marker>
            <c:symbol val="none"/>
          </c:marker>
          <c:val>
            <c:numRef>
              <c:f>'1-Graficos'!$C$37:$AN$37</c:f>
              <c:numCache>
                <c:formatCode>General</c:formatCode>
                <c:ptCount val="30"/>
                <c:pt idx="0">
                  <c:v>3</c:v>
                </c:pt>
                <c:pt idx="1">
                  <c:v>2</c:v>
                </c:pt>
                <c:pt idx="2">
                  <c:v>6</c:v>
                </c:pt>
                <c:pt idx="3">
                  <c:v>5</c:v>
                </c:pt>
                <c:pt idx="4">
                  <c:v>4</c:v>
                </c:pt>
                <c:pt idx="5">
                  <c:v>5</c:v>
                </c:pt>
                <c:pt idx="6">
                  <c:v>5</c:v>
                </c:pt>
                <c:pt idx="7">
                  <c:v>4</c:v>
                </c:pt>
                <c:pt idx="8">
                  <c:v>3</c:v>
                </c:pt>
                <c:pt idx="9">
                  <c:v>4</c:v>
                </c:pt>
                <c:pt idx="10">
                  <c:v>3</c:v>
                </c:pt>
                <c:pt idx="11">
                  <c:v>2</c:v>
                </c:pt>
                <c:pt idx="12">
                  <c:v>2</c:v>
                </c:pt>
                <c:pt idx="13">
                  <c:v>2</c:v>
                </c:pt>
                <c:pt idx="14">
                  <c:v>2</c:v>
                </c:pt>
                <c:pt idx="15">
                  <c:v>2</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val>
          <c:smooth val="0"/>
        </c:ser>
        <c:ser>
          <c:idx val="3"/>
          <c:order val="3"/>
          <c:tx>
            <c:strRef>
              <c:f>'1-Graficos'!$B$38</c:f>
              <c:strCache>
                <c:ptCount val="1"/>
                <c:pt idx="0">
                  <c:v>Valencia C.F.</c:v>
                </c:pt>
              </c:strCache>
            </c:strRef>
          </c:tx>
          <c:spPr>
            <a:ln w="22225" cap="rnd" cmpd="sng" algn="ctr">
              <a:solidFill>
                <a:schemeClr val="accent6"/>
              </a:solidFill>
              <a:round/>
            </a:ln>
            <a:effectLst/>
          </c:spPr>
          <c:marker>
            <c:symbol val="none"/>
          </c:marker>
          <c:val>
            <c:numRef>
              <c:f>'1-Graficos'!$C$38:$AN$38</c:f>
              <c:numCache>
                <c:formatCode>General</c:formatCode>
                <c:ptCount val="30"/>
                <c:pt idx="0">
                  <c:v>15</c:v>
                </c:pt>
                <c:pt idx="1">
                  <c:v>10</c:v>
                </c:pt>
                <c:pt idx="2">
                  <c:v>8</c:v>
                </c:pt>
                <c:pt idx="3">
                  <c:v>7</c:v>
                </c:pt>
                <c:pt idx="4">
                  <c:v>10</c:v>
                </c:pt>
                <c:pt idx="5">
                  <c:v>8</c:v>
                </c:pt>
                <c:pt idx="6">
                  <c:v>9</c:v>
                </c:pt>
                <c:pt idx="7">
                  <c:v>8</c:v>
                </c:pt>
                <c:pt idx="8">
                  <c:v>9</c:v>
                </c:pt>
                <c:pt idx="9">
                  <c:v>7</c:v>
                </c:pt>
                <c:pt idx="10">
                  <c:v>7</c:v>
                </c:pt>
                <c:pt idx="11">
                  <c:v>7</c:v>
                </c:pt>
                <c:pt idx="12">
                  <c:v>9</c:v>
                </c:pt>
                <c:pt idx="13">
                  <c:v>8</c:v>
                </c:pt>
                <c:pt idx="14">
                  <c:v>8</c:v>
                </c:pt>
                <c:pt idx="15">
                  <c:v>9</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val>
          <c:smooth val="0"/>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228641952"/>
        <c:axId val="-1228645760"/>
      </c:lineChart>
      <c:catAx>
        <c:axId val="-1228641952"/>
        <c:scaling>
          <c:orientation val="minMax"/>
        </c:scaling>
        <c:delete val="0"/>
        <c:axPos val="t"/>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1228645760"/>
        <c:crosses val="autoZero"/>
        <c:auto val="1"/>
        <c:lblAlgn val="ctr"/>
        <c:lblOffset val="100"/>
        <c:noMultiLvlLbl val="0"/>
      </c:catAx>
      <c:valAx>
        <c:axId val="-1228645760"/>
        <c:scaling>
          <c:orientation val="maxMin"/>
          <c:max val="20"/>
          <c:min val="1"/>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1228641952"/>
        <c:crosses val="autoZero"/>
        <c:crossBetween val="between"/>
        <c:majorUnit val="2"/>
        <c:minorUnit val="1"/>
      </c:valAx>
      <c:spPr>
        <a:gradFill>
          <a:gsLst>
            <a:gs pos="100000">
              <a:schemeClr val="lt1">
                <a:lumMod val="95000"/>
              </a:schemeClr>
            </a:gs>
            <a:gs pos="0">
              <a:schemeClr val="lt1"/>
            </a:gs>
          </a:gsLst>
          <a:lin ang="5400000" scaled="0"/>
        </a:gradFill>
        <a:ln>
          <a:noFill/>
        </a:ln>
        <a:effectLst/>
      </c:spPr>
    </c:plotArea>
    <c:legend>
      <c:legendPos val="b"/>
      <c:layout>
        <c:manualLayout>
          <c:xMode val="edge"/>
          <c:yMode val="edge"/>
          <c:x val="1.7189054472977423E-2"/>
          <c:y val="0.90772898405537938"/>
          <c:w val="0.65514310064411418"/>
          <c:h val="6.521786761546430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1"/>
    <c:dispBlanksAs val="zero"/>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bg1"/>
            </a:solidFill>
            <a:ln>
              <a:solidFill>
                <a:schemeClr val="tx1"/>
              </a:solidFill>
            </a:ln>
          </c:spPr>
          <c:invertIfNegative val="0"/>
          <c:dPt>
            <c:idx val="0"/>
            <c:invertIfNegative val="0"/>
            <c:bubble3D val="0"/>
            <c:spPr>
              <a:solidFill>
                <a:srgbClr val="92D050"/>
              </a:solidFill>
              <a:ln>
                <a:solidFill>
                  <a:schemeClr val="tx1"/>
                </a:solidFill>
              </a:ln>
            </c:spPr>
          </c:dPt>
          <c:dPt>
            <c:idx val="1"/>
            <c:invertIfNegative val="0"/>
            <c:bubble3D val="0"/>
            <c:spPr>
              <a:solidFill>
                <a:srgbClr val="92D050"/>
              </a:solidFill>
              <a:ln>
                <a:solidFill>
                  <a:schemeClr val="tx1"/>
                </a:solidFill>
              </a:ln>
            </c:spPr>
          </c:dPt>
          <c:dPt>
            <c:idx val="2"/>
            <c:invertIfNegative val="0"/>
            <c:bubble3D val="0"/>
            <c:spPr>
              <a:solidFill>
                <a:srgbClr val="92D050"/>
              </a:solidFill>
              <a:ln>
                <a:solidFill>
                  <a:schemeClr val="tx1"/>
                </a:solidFill>
              </a:ln>
            </c:spPr>
          </c:dPt>
          <c:dPt>
            <c:idx val="3"/>
            <c:invertIfNegative val="0"/>
            <c:bubble3D val="0"/>
            <c:spPr>
              <a:solidFill>
                <a:srgbClr val="00B050"/>
              </a:solidFill>
              <a:ln>
                <a:solidFill>
                  <a:schemeClr val="tx1"/>
                </a:solidFill>
              </a:ln>
            </c:spPr>
          </c:dPt>
          <c:dPt>
            <c:idx val="4"/>
            <c:invertIfNegative val="0"/>
            <c:bubble3D val="0"/>
            <c:spPr>
              <a:solidFill>
                <a:srgbClr val="FFFF00"/>
              </a:solidFill>
              <a:ln>
                <a:solidFill>
                  <a:schemeClr val="tx1"/>
                </a:solidFill>
              </a:ln>
            </c:spPr>
          </c:dPt>
          <c:dPt>
            <c:idx val="5"/>
            <c:invertIfNegative val="0"/>
            <c:bubble3D val="0"/>
            <c:spPr>
              <a:solidFill>
                <a:srgbClr val="FFFF00"/>
              </a:solidFill>
              <a:ln>
                <a:solidFill>
                  <a:schemeClr val="tx1"/>
                </a:solidFill>
              </a:ln>
            </c:spPr>
          </c:dPt>
          <c:dPt>
            <c:idx val="17"/>
            <c:invertIfNegative val="0"/>
            <c:bubble3D val="0"/>
            <c:spPr>
              <a:solidFill>
                <a:srgbClr val="FF0000"/>
              </a:solidFill>
              <a:ln>
                <a:solidFill>
                  <a:schemeClr val="tx1"/>
                </a:solidFill>
              </a:ln>
            </c:spPr>
          </c:dPt>
          <c:dPt>
            <c:idx val="18"/>
            <c:invertIfNegative val="0"/>
            <c:bubble3D val="0"/>
            <c:spPr>
              <a:solidFill>
                <a:srgbClr val="FF0000"/>
              </a:solidFill>
              <a:ln>
                <a:solidFill>
                  <a:schemeClr val="tx1"/>
                </a:solidFill>
              </a:ln>
            </c:spPr>
          </c:dPt>
          <c:dPt>
            <c:idx val="19"/>
            <c:invertIfNegative val="0"/>
            <c:bubble3D val="0"/>
            <c:spPr>
              <a:solidFill>
                <a:srgbClr val="FF0000"/>
              </a:solidFill>
              <a:ln>
                <a:solidFill>
                  <a:schemeClr val="tx1"/>
                </a:solidFill>
              </a:ln>
            </c:spPr>
          </c:dPt>
          <c:cat>
            <c:strRef>
              <c:f>'1-Clasificacion'!$C$5:$C$24</c:f>
              <c:strCache>
                <c:ptCount val="20"/>
                <c:pt idx="0">
                  <c:v>F.C. Barcelona</c:v>
                </c:pt>
                <c:pt idx="1">
                  <c:v>Atlético de Madrid</c:v>
                </c:pt>
                <c:pt idx="2">
                  <c:v>Real Madrid C.F.</c:v>
                </c:pt>
                <c:pt idx="3">
                  <c:v>R.C. Celta de Vigo</c:v>
                </c:pt>
                <c:pt idx="4">
                  <c:v>Villarreal C.F.</c:v>
                </c:pt>
                <c:pt idx="5">
                  <c:v>Deportivo de la Coruña</c:v>
                </c:pt>
                <c:pt idx="6">
                  <c:v>Athletic Club</c:v>
                </c:pt>
                <c:pt idx="7">
                  <c:v>Sevilla F.C.</c:v>
                </c:pt>
                <c:pt idx="8">
                  <c:v>Valencia C.F.</c:v>
                </c:pt>
                <c:pt idx="9">
                  <c:v>S.D. Eibar</c:v>
                </c:pt>
                <c:pt idx="10">
                  <c:v>Real Betis Balompié</c:v>
                </c:pt>
                <c:pt idx="11">
                  <c:v>R.C.D. Español</c:v>
                </c:pt>
                <c:pt idx="12">
                  <c:v>Málaga C.F.</c:v>
                </c:pt>
                <c:pt idx="13">
                  <c:v>Real Sociedad</c:v>
                </c:pt>
                <c:pt idx="14">
                  <c:v>Getafe C.F.</c:v>
                </c:pt>
                <c:pt idx="15">
                  <c:v>Real Sporting de Gijón</c:v>
                </c:pt>
                <c:pt idx="16">
                  <c:v>Granada C.F.</c:v>
                </c:pt>
                <c:pt idx="17">
                  <c:v>Rayo Vallecano</c:v>
                </c:pt>
                <c:pt idx="18">
                  <c:v>U.D. Las Palmas</c:v>
                </c:pt>
                <c:pt idx="19">
                  <c:v>Levante U.D.</c:v>
                </c:pt>
              </c:strCache>
            </c:strRef>
          </c:cat>
          <c:val>
            <c:numRef>
              <c:f>'1-Clasificacion'!$D$5:$D$24</c:f>
              <c:numCache>
                <c:formatCode>General</c:formatCode>
                <c:ptCount val="20"/>
                <c:pt idx="0">
                  <c:v>35</c:v>
                </c:pt>
                <c:pt idx="1">
                  <c:v>35</c:v>
                </c:pt>
                <c:pt idx="2">
                  <c:v>33</c:v>
                </c:pt>
                <c:pt idx="3">
                  <c:v>31</c:v>
                </c:pt>
                <c:pt idx="4">
                  <c:v>30</c:v>
                </c:pt>
                <c:pt idx="5">
                  <c:v>26</c:v>
                </c:pt>
                <c:pt idx="6">
                  <c:v>24</c:v>
                </c:pt>
                <c:pt idx="7">
                  <c:v>23</c:v>
                </c:pt>
                <c:pt idx="8">
                  <c:v>22</c:v>
                </c:pt>
                <c:pt idx="9">
                  <c:v>21</c:v>
                </c:pt>
                <c:pt idx="10">
                  <c:v>20</c:v>
                </c:pt>
                <c:pt idx="11">
                  <c:v>20</c:v>
                </c:pt>
                <c:pt idx="12">
                  <c:v>17</c:v>
                </c:pt>
                <c:pt idx="13">
                  <c:v>16</c:v>
                </c:pt>
                <c:pt idx="14">
                  <c:v>16</c:v>
                </c:pt>
                <c:pt idx="15">
                  <c:v>15</c:v>
                </c:pt>
                <c:pt idx="16">
                  <c:v>14</c:v>
                </c:pt>
                <c:pt idx="17">
                  <c:v>14</c:v>
                </c:pt>
                <c:pt idx="18">
                  <c:v>13</c:v>
                </c:pt>
                <c:pt idx="19">
                  <c:v>11</c:v>
                </c:pt>
              </c:numCache>
            </c:numRef>
          </c:val>
        </c:ser>
        <c:dLbls>
          <c:showLegendKey val="0"/>
          <c:showVal val="0"/>
          <c:showCatName val="0"/>
          <c:showSerName val="0"/>
          <c:showPercent val="0"/>
          <c:showBubbleSize val="0"/>
        </c:dLbls>
        <c:gapWidth val="20"/>
        <c:overlap val="100"/>
        <c:axId val="-1228633248"/>
        <c:axId val="-1228632160"/>
      </c:barChart>
      <c:catAx>
        <c:axId val="-1228633248"/>
        <c:scaling>
          <c:orientation val="maxMin"/>
        </c:scaling>
        <c:delete val="0"/>
        <c:axPos val="l"/>
        <c:numFmt formatCode="General" sourceLinked="0"/>
        <c:majorTickMark val="out"/>
        <c:minorTickMark val="none"/>
        <c:tickLblPos val="nextTo"/>
        <c:crossAx val="-1228632160"/>
        <c:crosses val="autoZero"/>
        <c:auto val="1"/>
        <c:lblAlgn val="ctr"/>
        <c:lblOffset val="100"/>
        <c:noMultiLvlLbl val="0"/>
      </c:catAx>
      <c:valAx>
        <c:axId val="-1228632160"/>
        <c:scaling>
          <c:orientation val="minMax"/>
        </c:scaling>
        <c:delete val="0"/>
        <c:axPos val="t"/>
        <c:majorGridlines>
          <c:spPr>
            <a:ln w="6350">
              <a:solidFill>
                <a:schemeClr val="bg1">
                  <a:lumMod val="85000"/>
                </a:schemeClr>
              </a:solidFill>
              <a:prstDash val="lgDash"/>
            </a:ln>
          </c:spPr>
        </c:majorGridlines>
        <c:numFmt formatCode="General" sourceLinked="1"/>
        <c:majorTickMark val="out"/>
        <c:minorTickMark val="none"/>
        <c:tickLblPos val="nextTo"/>
        <c:crossAx val="-1228633248"/>
        <c:crosses val="autoZero"/>
        <c:crossBetween val="between"/>
        <c:minorUnit val="1"/>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bg1"/>
            </a:solidFill>
            <a:ln>
              <a:solidFill>
                <a:schemeClr val="tx1"/>
              </a:solidFill>
            </a:ln>
          </c:spPr>
          <c:invertIfNegative val="0"/>
          <c:dPt>
            <c:idx val="0"/>
            <c:invertIfNegative val="0"/>
            <c:bubble3D val="0"/>
            <c:spPr>
              <a:solidFill>
                <a:srgbClr val="92D050"/>
              </a:solidFill>
              <a:ln>
                <a:solidFill>
                  <a:schemeClr val="tx1"/>
                </a:solidFill>
              </a:ln>
            </c:spPr>
          </c:dPt>
          <c:dPt>
            <c:idx val="1"/>
            <c:invertIfNegative val="0"/>
            <c:bubble3D val="0"/>
            <c:spPr>
              <a:solidFill>
                <a:srgbClr val="92D050"/>
              </a:solidFill>
              <a:ln>
                <a:solidFill>
                  <a:schemeClr val="tx1"/>
                </a:solidFill>
              </a:ln>
            </c:spPr>
          </c:dPt>
          <c:dPt>
            <c:idx val="2"/>
            <c:invertIfNegative val="0"/>
            <c:bubble3D val="0"/>
            <c:spPr>
              <a:solidFill>
                <a:srgbClr val="92D050"/>
              </a:solidFill>
              <a:ln>
                <a:solidFill>
                  <a:schemeClr val="tx1"/>
                </a:solidFill>
              </a:ln>
            </c:spPr>
          </c:dPt>
          <c:dPt>
            <c:idx val="3"/>
            <c:invertIfNegative val="0"/>
            <c:bubble3D val="0"/>
            <c:spPr>
              <a:solidFill>
                <a:srgbClr val="00B050"/>
              </a:solidFill>
              <a:ln>
                <a:solidFill>
                  <a:schemeClr val="tx1"/>
                </a:solidFill>
              </a:ln>
            </c:spPr>
          </c:dPt>
          <c:dPt>
            <c:idx val="4"/>
            <c:invertIfNegative val="0"/>
            <c:bubble3D val="0"/>
            <c:spPr>
              <a:solidFill>
                <a:srgbClr val="FFFF00"/>
              </a:solidFill>
              <a:ln>
                <a:solidFill>
                  <a:schemeClr val="tx1"/>
                </a:solidFill>
              </a:ln>
            </c:spPr>
          </c:dPt>
          <c:dPt>
            <c:idx val="5"/>
            <c:invertIfNegative val="0"/>
            <c:bubble3D val="0"/>
            <c:spPr>
              <a:solidFill>
                <a:srgbClr val="FFFF00"/>
              </a:solidFill>
              <a:ln>
                <a:solidFill>
                  <a:schemeClr val="tx1"/>
                </a:solidFill>
              </a:ln>
            </c:spPr>
          </c:dPt>
          <c:dPt>
            <c:idx val="17"/>
            <c:invertIfNegative val="0"/>
            <c:bubble3D val="0"/>
            <c:spPr>
              <a:solidFill>
                <a:srgbClr val="FF0000"/>
              </a:solidFill>
              <a:ln>
                <a:solidFill>
                  <a:schemeClr val="tx1"/>
                </a:solidFill>
              </a:ln>
            </c:spPr>
          </c:dPt>
          <c:dPt>
            <c:idx val="18"/>
            <c:invertIfNegative val="0"/>
            <c:bubble3D val="0"/>
            <c:spPr>
              <a:solidFill>
                <a:srgbClr val="FF0000"/>
              </a:solidFill>
              <a:ln>
                <a:solidFill>
                  <a:schemeClr val="tx1"/>
                </a:solidFill>
              </a:ln>
            </c:spPr>
          </c:dPt>
          <c:dPt>
            <c:idx val="19"/>
            <c:invertIfNegative val="0"/>
            <c:bubble3D val="0"/>
            <c:spPr>
              <a:solidFill>
                <a:srgbClr val="FF0000"/>
              </a:solidFill>
              <a:ln>
                <a:solidFill>
                  <a:schemeClr val="tx1"/>
                </a:solidFill>
              </a:ln>
            </c:spPr>
          </c:dPt>
          <c:cat>
            <c:strRef>
              <c:f>'1-Clasificacion'!$C$5:$C$24</c:f>
              <c:strCache>
                <c:ptCount val="20"/>
                <c:pt idx="0">
                  <c:v>F.C. Barcelona</c:v>
                </c:pt>
                <c:pt idx="1">
                  <c:v>Atlético de Madrid</c:v>
                </c:pt>
                <c:pt idx="2">
                  <c:v>Real Madrid C.F.</c:v>
                </c:pt>
                <c:pt idx="3">
                  <c:v>R.C. Celta de Vigo</c:v>
                </c:pt>
                <c:pt idx="4">
                  <c:v>Villarreal C.F.</c:v>
                </c:pt>
                <c:pt idx="5">
                  <c:v>Deportivo de la Coruña</c:v>
                </c:pt>
                <c:pt idx="6">
                  <c:v>Athletic Club</c:v>
                </c:pt>
                <c:pt idx="7">
                  <c:v>Sevilla F.C.</c:v>
                </c:pt>
                <c:pt idx="8">
                  <c:v>Valencia C.F.</c:v>
                </c:pt>
                <c:pt idx="9">
                  <c:v>S.D. Eibar</c:v>
                </c:pt>
                <c:pt idx="10">
                  <c:v>Real Betis Balompié</c:v>
                </c:pt>
                <c:pt idx="11">
                  <c:v>R.C.D. Español</c:v>
                </c:pt>
                <c:pt idx="12">
                  <c:v>Málaga C.F.</c:v>
                </c:pt>
                <c:pt idx="13">
                  <c:v>Real Sociedad</c:v>
                </c:pt>
                <c:pt idx="14">
                  <c:v>Getafe C.F.</c:v>
                </c:pt>
                <c:pt idx="15">
                  <c:v>Real Sporting de Gijón</c:v>
                </c:pt>
                <c:pt idx="16">
                  <c:v>Granada C.F.</c:v>
                </c:pt>
                <c:pt idx="17">
                  <c:v>Rayo Vallecano</c:v>
                </c:pt>
                <c:pt idx="18">
                  <c:v>U.D. Las Palmas</c:v>
                </c:pt>
                <c:pt idx="19">
                  <c:v>Levante U.D.</c:v>
                </c:pt>
              </c:strCache>
            </c:strRef>
          </c:cat>
          <c:val>
            <c:numRef>
              <c:f>'1-Clasificacion'!$F$5:$F$24</c:f>
              <c:numCache>
                <c:formatCode>General</c:formatCode>
                <c:ptCount val="20"/>
                <c:pt idx="0">
                  <c:v>11</c:v>
                </c:pt>
                <c:pt idx="1">
                  <c:v>11</c:v>
                </c:pt>
                <c:pt idx="2">
                  <c:v>10</c:v>
                </c:pt>
                <c:pt idx="3">
                  <c:v>9</c:v>
                </c:pt>
                <c:pt idx="4">
                  <c:v>9</c:v>
                </c:pt>
                <c:pt idx="5">
                  <c:v>6</c:v>
                </c:pt>
                <c:pt idx="6">
                  <c:v>7</c:v>
                </c:pt>
                <c:pt idx="7">
                  <c:v>6</c:v>
                </c:pt>
                <c:pt idx="8">
                  <c:v>5</c:v>
                </c:pt>
                <c:pt idx="9">
                  <c:v>5</c:v>
                </c:pt>
                <c:pt idx="10">
                  <c:v>5</c:v>
                </c:pt>
                <c:pt idx="11">
                  <c:v>6</c:v>
                </c:pt>
                <c:pt idx="12">
                  <c:v>4</c:v>
                </c:pt>
                <c:pt idx="13">
                  <c:v>4</c:v>
                </c:pt>
                <c:pt idx="14">
                  <c:v>4</c:v>
                </c:pt>
                <c:pt idx="15">
                  <c:v>4</c:v>
                </c:pt>
                <c:pt idx="16">
                  <c:v>3</c:v>
                </c:pt>
                <c:pt idx="17">
                  <c:v>4</c:v>
                </c:pt>
                <c:pt idx="18">
                  <c:v>3</c:v>
                </c:pt>
                <c:pt idx="19">
                  <c:v>2</c:v>
                </c:pt>
              </c:numCache>
            </c:numRef>
          </c:val>
        </c:ser>
        <c:dLbls>
          <c:showLegendKey val="0"/>
          <c:showVal val="0"/>
          <c:showCatName val="0"/>
          <c:showSerName val="0"/>
          <c:showPercent val="0"/>
          <c:showBubbleSize val="0"/>
        </c:dLbls>
        <c:gapWidth val="20"/>
        <c:overlap val="100"/>
        <c:axId val="-1228631072"/>
        <c:axId val="-1228630528"/>
      </c:barChart>
      <c:catAx>
        <c:axId val="-1228631072"/>
        <c:scaling>
          <c:orientation val="maxMin"/>
        </c:scaling>
        <c:delete val="0"/>
        <c:axPos val="l"/>
        <c:numFmt formatCode="General" sourceLinked="0"/>
        <c:majorTickMark val="out"/>
        <c:minorTickMark val="none"/>
        <c:tickLblPos val="nextTo"/>
        <c:crossAx val="-1228630528"/>
        <c:crosses val="autoZero"/>
        <c:auto val="1"/>
        <c:lblAlgn val="ctr"/>
        <c:lblOffset val="100"/>
        <c:noMultiLvlLbl val="0"/>
      </c:catAx>
      <c:valAx>
        <c:axId val="-1228630528"/>
        <c:scaling>
          <c:orientation val="minMax"/>
        </c:scaling>
        <c:delete val="0"/>
        <c:axPos val="t"/>
        <c:majorGridlines>
          <c:spPr>
            <a:ln w="6350">
              <a:solidFill>
                <a:schemeClr val="bg1">
                  <a:lumMod val="85000"/>
                </a:schemeClr>
              </a:solidFill>
              <a:prstDash val="lgDash"/>
            </a:ln>
          </c:spPr>
        </c:majorGridlines>
        <c:numFmt formatCode="General" sourceLinked="1"/>
        <c:majorTickMark val="out"/>
        <c:minorTickMark val="none"/>
        <c:tickLblPos val="nextTo"/>
        <c:crossAx val="-1228631072"/>
        <c:crosses val="autoZero"/>
        <c:crossBetween val="between"/>
        <c:minorUnit val="1"/>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bg1"/>
            </a:solidFill>
            <a:ln>
              <a:solidFill>
                <a:schemeClr val="tx1"/>
              </a:solidFill>
            </a:ln>
          </c:spPr>
          <c:invertIfNegative val="0"/>
          <c:dPt>
            <c:idx val="0"/>
            <c:invertIfNegative val="0"/>
            <c:bubble3D val="0"/>
            <c:spPr>
              <a:solidFill>
                <a:srgbClr val="92D050"/>
              </a:solidFill>
              <a:ln>
                <a:solidFill>
                  <a:schemeClr val="tx1"/>
                </a:solidFill>
              </a:ln>
            </c:spPr>
          </c:dPt>
          <c:dPt>
            <c:idx val="1"/>
            <c:invertIfNegative val="0"/>
            <c:bubble3D val="0"/>
            <c:spPr>
              <a:solidFill>
                <a:srgbClr val="92D050"/>
              </a:solidFill>
              <a:ln>
                <a:solidFill>
                  <a:schemeClr val="tx1"/>
                </a:solidFill>
              </a:ln>
            </c:spPr>
          </c:dPt>
          <c:dPt>
            <c:idx val="2"/>
            <c:invertIfNegative val="0"/>
            <c:bubble3D val="0"/>
            <c:spPr>
              <a:solidFill>
                <a:srgbClr val="92D050"/>
              </a:solidFill>
              <a:ln>
                <a:solidFill>
                  <a:schemeClr val="tx1"/>
                </a:solidFill>
              </a:ln>
            </c:spPr>
          </c:dPt>
          <c:dPt>
            <c:idx val="3"/>
            <c:invertIfNegative val="0"/>
            <c:bubble3D val="0"/>
            <c:spPr>
              <a:solidFill>
                <a:srgbClr val="00B050"/>
              </a:solidFill>
              <a:ln>
                <a:solidFill>
                  <a:schemeClr val="tx1"/>
                </a:solidFill>
              </a:ln>
            </c:spPr>
          </c:dPt>
          <c:dPt>
            <c:idx val="4"/>
            <c:invertIfNegative val="0"/>
            <c:bubble3D val="0"/>
            <c:spPr>
              <a:solidFill>
                <a:srgbClr val="FFFF00"/>
              </a:solidFill>
              <a:ln>
                <a:solidFill>
                  <a:schemeClr val="tx1"/>
                </a:solidFill>
              </a:ln>
            </c:spPr>
          </c:dPt>
          <c:dPt>
            <c:idx val="5"/>
            <c:invertIfNegative val="0"/>
            <c:bubble3D val="0"/>
            <c:spPr>
              <a:solidFill>
                <a:srgbClr val="FFFF00"/>
              </a:solidFill>
              <a:ln>
                <a:solidFill>
                  <a:schemeClr val="tx1"/>
                </a:solidFill>
              </a:ln>
            </c:spPr>
          </c:dPt>
          <c:dPt>
            <c:idx val="17"/>
            <c:invertIfNegative val="0"/>
            <c:bubble3D val="0"/>
            <c:spPr>
              <a:solidFill>
                <a:srgbClr val="FF0000"/>
              </a:solidFill>
              <a:ln>
                <a:solidFill>
                  <a:schemeClr val="tx1"/>
                </a:solidFill>
              </a:ln>
            </c:spPr>
          </c:dPt>
          <c:dPt>
            <c:idx val="18"/>
            <c:invertIfNegative val="0"/>
            <c:bubble3D val="0"/>
            <c:spPr>
              <a:solidFill>
                <a:srgbClr val="FF0000"/>
              </a:solidFill>
              <a:ln>
                <a:solidFill>
                  <a:schemeClr val="tx1"/>
                </a:solidFill>
              </a:ln>
            </c:spPr>
          </c:dPt>
          <c:dPt>
            <c:idx val="19"/>
            <c:invertIfNegative val="0"/>
            <c:bubble3D val="0"/>
            <c:spPr>
              <a:solidFill>
                <a:srgbClr val="FF0000"/>
              </a:solidFill>
              <a:ln>
                <a:solidFill>
                  <a:schemeClr val="tx1"/>
                </a:solidFill>
              </a:ln>
            </c:spPr>
          </c:dPt>
          <c:dPt>
            <c:idx val="20"/>
            <c:invertIfNegative val="0"/>
            <c:bubble3D val="0"/>
            <c:spPr>
              <a:noFill/>
              <a:ln>
                <a:noFill/>
              </a:ln>
            </c:spPr>
          </c:dPt>
          <c:cat>
            <c:strRef>
              <c:f>'1-Clasificacion'!$C$5:$C$25</c:f>
              <c:strCache>
                <c:ptCount val="20"/>
                <c:pt idx="0">
                  <c:v>F.C. Barcelona</c:v>
                </c:pt>
                <c:pt idx="1">
                  <c:v>Atlético de Madrid</c:v>
                </c:pt>
                <c:pt idx="2">
                  <c:v>Real Madrid C.F.</c:v>
                </c:pt>
                <c:pt idx="3">
                  <c:v>R.C. Celta de Vigo</c:v>
                </c:pt>
                <c:pt idx="4">
                  <c:v>Villarreal C.F.</c:v>
                </c:pt>
                <c:pt idx="5">
                  <c:v>Deportivo de la Coruña</c:v>
                </c:pt>
                <c:pt idx="6">
                  <c:v>Athletic Club</c:v>
                </c:pt>
                <c:pt idx="7">
                  <c:v>Sevilla F.C.</c:v>
                </c:pt>
                <c:pt idx="8">
                  <c:v>Valencia C.F.</c:v>
                </c:pt>
                <c:pt idx="9">
                  <c:v>S.D. Eibar</c:v>
                </c:pt>
                <c:pt idx="10">
                  <c:v>Real Betis Balompié</c:v>
                </c:pt>
                <c:pt idx="11">
                  <c:v>R.C.D. Español</c:v>
                </c:pt>
                <c:pt idx="12">
                  <c:v>Málaga C.F.</c:v>
                </c:pt>
                <c:pt idx="13">
                  <c:v>Real Sociedad</c:v>
                </c:pt>
                <c:pt idx="14">
                  <c:v>Getafe C.F.</c:v>
                </c:pt>
                <c:pt idx="15">
                  <c:v>Real Sporting de Gijón</c:v>
                </c:pt>
                <c:pt idx="16">
                  <c:v>Granada C.F.</c:v>
                </c:pt>
                <c:pt idx="17">
                  <c:v>Rayo Vallecano</c:v>
                </c:pt>
                <c:pt idx="18">
                  <c:v>U.D. Las Palmas</c:v>
                </c:pt>
                <c:pt idx="19">
                  <c:v>Levante U.D.</c:v>
                </c:pt>
              </c:strCache>
            </c:strRef>
          </c:cat>
          <c:val>
            <c:numRef>
              <c:f>'1-Clasificacion'!$K$5:$K$25</c:f>
              <c:numCache>
                <c:formatCode>General</c:formatCode>
                <c:ptCount val="21"/>
                <c:pt idx="0">
                  <c:v>21</c:v>
                </c:pt>
                <c:pt idx="1">
                  <c:v>14</c:v>
                </c:pt>
                <c:pt idx="2">
                  <c:v>27</c:v>
                </c:pt>
                <c:pt idx="3">
                  <c:v>6</c:v>
                </c:pt>
                <c:pt idx="4">
                  <c:v>6</c:v>
                </c:pt>
                <c:pt idx="5">
                  <c:v>9</c:v>
                </c:pt>
                <c:pt idx="6">
                  <c:v>6</c:v>
                </c:pt>
                <c:pt idx="7">
                  <c:v>2</c:v>
                </c:pt>
                <c:pt idx="8">
                  <c:v>7</c:v>
                </c:pt>
                <c:pt idx="9">
                  <c:v>-1</c:v>
                </c:pt>
                <c:pt idx="10">
                  <c:v>-6</c:v>
                </c:pt>
                <c:pt idx="11">
                  <c:v>-10</c:v>
                </c:pt>
                <c:pt idx="12">
                  <c:v>-4</c:v>
                </c:pt>
                <c:pt idx="13">
                  <c:v>-5</c:v>
                </c:pt>
                <c:pt idx="14">
                  <c:v>-8</c:v>
                </c:pt>
                <c:pt idx="15">
                  <c:v>-8</c:v>
                </c:pt>
                <c:pt idx="16">
                  <c:v>-9</c:v>
                </c:pt>
                <c:pt idx="17">
                  <c:v>-19</c:v>
                </c:pt>
                <c:pt idx="18">
                  <c:v>-11</c:v>
                </c:pt>
                <c:pt idx="19">
                  <c:v>-17</c:v>
                </c:pt>
                <c:pt idx="20">
                  <c:v>27</c:v>
                </c:pt>
              </c:numCache>
            </c:numRef>
          </c:val>
        </c:ser>
        <c:dLbls>
          <c:showLegendKey val="0"/>
          <c:showVal val="0"/>
          <c:showCatName val="0"/>
          <c:showSerName val="0"/>
          <c:showPercent val="0"/>
          <c:showBubbleSize val="0"/>
        </c:dLbls>
        <c:gapWidth val="20"/>
        <c:overlap val="100"/>
        <c:axId val="-1228629440"/>
        <c:axId val="-1228645216"/>
      </c:barChart>
      <c:catAx>
        <c:axId val="-1228629440"/>
        <c:scaling>
          <c:orientation val="maxMin"/>
        </c:scaling>
        <c:delete val="1"/>
        <c:axPos val="l"/>
        <c:numFmt formatCode="General" sourceLinked="0"/>
        <c:majorTickMark val="out"/>
        <c:minorTickMark val="none"/>
        <c:tickLblPos val="nextTo"/>
        <c:crossAx val="-1228645216"/>
        <c:crosses val="autoZero"/>
        <c:auto val="1"/>
        <c:lblAlgn val="ctr"/>
        <c:lblOffset val="100"/>
        <c:noMultiLvlLbl val="0"/>
      </c:catAx>
      <c:valAx>
        <c:axId val="-1228645216"/>
        <c:scaling>
          <c:orientation val="minMax"/>
          <c:min val="0"/>
        </c:scaling>
        <c:delete val="0"/>
        <c:axPos val="t"/>
        <c:majorGridlines>
          <c:spPr>
            <a:ln w="6350">
              <a:solidFill>
                <a:schemeClr val="bg1">
                  <a:lumMod val="85000"/>
                </a:schemeClr>
              </a:solidFill>
              <a:prstDash val="lgDash"/>
            </a:ln>
          </c:spPr>
        </c:majorGridlines>
        <c:numFmt formatCode="General" sourceLinked="1"/>
        <c:majorTickMark val="out"/>
        <c:minorTickMark val="none"/>
        <c:tickLblPos val="nextTo"/>
        <c:crossAx val="-1228629440"/>
        <c:crosses val="autoZero"/>
        <c:crossBetween val="between"/>
        <c:minorUnit val="1"/>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bg1"/>
            </a:solidFill>
            <a:ln>
              <a:solidFill>
                <a:schemeClr val="tx1"/>
              </a:solidFill>
            </a:ln>
          </c:spPr>
          <c:invertIfNegative val="0"/>
          <c:dPt>
            <c:idx val="0"/>
            <c:invertIfNegative val="0"/>
            <c:bubble3D val="0"/>
            <c:spPr>
              <a:solidFill>
                <a:srgbClr val="92D050"/>
              </a:solidFill>
              <a:ln>
                <a:solidFill>
                  <a:schemeClr val="tx1"/>
                </a:solidFill>
              </a:ln>
            </c:spPr>
          </c:dPt>
          <c:dPt>
            <c:idx val="1"/>
            <c:invertIfNegative val="0"/>
            <c:bubble3D val="0"/>
            <c:spPr>
              <a:solidFill>
                <a:srgbClr val="92D050"/>
              </a:solidFill>
              <a:ln>
                <a:solidFill>
                  <a:schemeClr val="tx1"/>
                </a:solidFill>
              </a:ln>
            </c:spPr>
          </c:dPt>
          <c:dPt>
            <c:idx val="2"/>
            <c:invertIfNegative val="0"/>
            <c:bubble3D val="0"/>
            <c:spPr>
              <a:solidFill>
                <a:srgbClr val="92D050"/>
              </a:solidFill>
              <a:ln>
                <a:solidFill>
                  <a:schemeClr val="tx1"/>
                </a:solidFill>
              </a:ln>
            </c:spPr>
          </c:dPt>
          <c:dPt>
            <c:idx val="3"/>
            <c:invertIfNegative val="0"/>
            <c:bubble3D val="0"/>
            <c:spPr>
              <a:solidFill>
                <a:srgbClr val="00B050"/>
              </a:solidFill>
              <a:ln>
                <a:solidFill>
                  <a:schemeClr val="tx1"/>
                </a:solidFill>
              </a:ln>
            </c:spPr>
          </c:dPt>
          <c:dPt>
            <c:idx val="4"/>
            <c:invertIfNegative val="0"/>
            <c:bubble3D val="0"/>
            <c:spPr>
              <a:solidFill>
                <a:srgbClr val="FFFF00"/>
              </a:solidFill>
              <a:ln>
                <a:solidFill>
                  <a:schemeClr val="tx1"/>
                </a:solidFill>
              </a:ln>
            </c:spPr>
          </c:dPt>
          <c:dPt>
            <c:idx val="5"/>
            <c:invertIfNegative val="0"/>
            <c:bubble3D val="0"/>
            <c:spPr>
              <a:solidFill>
                <a:srgbClr val="FFFF00"/>
              </a:solidFill>
              <a:ln>
                <a:solidFill>
                  <a:schemeClr val="tx1"/>
                </a:solidFill>
              </a:ln>
            </c:spPr>
          </c:dPt>
          <c:dPt>
            <c:idx val="17"/>
            <c:invertIfNegative val="0"/>
            <c:bubble3D val="0"/>
            <c:spPr>
              <a:solidFill>
                <a:srgbClr val="FF0000"/>
              </a:solidFill>
              <a:ln>
                <a:solidFill>
                  <a:schemeClr val="tx1"/>
                </a:solidFill>
              </a:ln>
            </c:spPr>
          </c:dPt>
          <c:dPt>
            <c:idx val="18"/>
            <c:invertIfNegative val="0"/>
            <c:bubble3D val="0"/>
            <c:spPr>
              <a:solidFill>
                <a:srgbClr val="FF0000"/>
              </a:solidFill>
              <a:ln>
                <a:solidFill>
                  <a:schemeClr val="tx1"/>
                </a:solidFill>
              </a:ln>
            </c:spPr>
          </c:dPt>
          <c:dPt>
            <c:idx val="19"/>
            <c:invertIfNegative val="0"/>
            <c:bubble3D val="0"/>
            <c:spPr>
              <a:solidFill>
                <a:srgbClr val="FF0000"/>
              </a:solidFill>
              <a:ln>
                <a:solidFill>
                  <a:schemeClr val="tx1"/>
                </a:solidFill>
              </a:ln>
            </c:spPr>
          </c:dPt>
          <c:dPt>
            <c:idx val="20"/>
            <c:invertIfNegative val="0"/>
            <c:bubble3D val="0"/>
            <c:spPr>
              <a:noFill/>
              <a:ln>
                <a:noFill/>
              </a:ln>
            </c:spPr>
          </c:dPt>
          <c:cat>
            <c:strRef>
              <c:f>'1-Clasificacion'!$C$5:$C$25</c:f>
              <c:strCache>
                <c:ptCount val="20"/>
                <c:pt idx="0">
                  <c:v>F.C. Barcelona</c:v>
                </c:pt>
                <c:pt idx="1">
                  <c:v>Atlético de Madrid</c:v>
                </c:pt>
                <c:pt idx="2">
                  <c:v>Real Madrid C.F.</c:v>
                </c:pt>
                <c:pt idx="3">
                  <c:v>R.C. Celta de Vigo</c:v>
                </c:pt>
                <c:pt idx="4">
                  <c:v>Villarreal C.F.</c:v>
                </c:pt>
                <c:pt idx="5">
                  <c:v>Deportivo de la Coruña</c:v>
                </c:pt>
                <c:pt idx="6">
                  <c:v>Athletic Club</c:v>
                </c:pt>
                <c:pt idx="7">
                  <c:v>Sevilla F.C.</c:v>
                </c:pt>
                <c:pt idx="8">
                  <c:v>Valencia C.F.</c:v>
                </c:pt>
                <c:pt idx="9">
                  <c:v>S.D. Eibar</c:v>
                </c:pt>
                <c:pt idx="10">
                  <c:v>Real Betis Balompié</c:v>
                </c:pt>
                <c:pt idx="11">
                  <c:v>R.C.D. Español</c:v>
                </c:pt>
                <c:pt idx="12">
                  <c:v>Málaga C.F.</c:v>
                </c:pt>
                <c:pt idx="13">
                  <c:v>Real Sociedad</c:v>
                </c:pt>
                <c:pt idx="14">
                  <c:v>Getafe C.F.</c:v>
                </c:pt>
                <c:pt idx="15">
                  <c:v>Real Sporting de Gijón</c:v>
                </c:pt>
                <c:pt idx="16">
                  <c:v>Granada C.F.</c:v>
                </c:pt>
                <c:pt idx="17">
                  <c:v>Rayo Vallecano</c:v>
                </c:pt>
                <c:pt idx="18">
                  <c:v>U.D. Las Palmas</c:v>
                </c:pt>
                <c:pt idx="19">
                  <c:v>Levante U.D.</c:v>
                </c:pt>
              </c:strCache>
            </c:strRef>
          </c:cat>
          <c:val>
            <c:numRef>
              <c:f>'1-Clasificacion'!$J$5:$J$25</c:f>
              <c:numCache>
                <c:formatCode>General</c:formatCode>
                <c:ptCount val="21"/>
                <c:pt idx="0">
                  <c:v>15</c:v>
                </c:pt>
                <c:pt idx="1">
                  <c:v>8</c:v>
                </c:pt>
                <c:pt idx="2">
                  <c:v>15</c:v>
                </c:pt>
                <c:pt idx="3">
                  <c:v>22</c:v>
                </c:pt>
                <c:pt idx="4">
                  <c:v>15</c:v>
                </c:pt>
                <c:pt idx="5">
                  <c:v>16</c:v>
                </c:pt>
                <c:pt idx="6">
                  <c:v>18</c:v>
                </c:pt>
                <c:pt idx="7">
                  <c:v>19</c:v>
                </c:pt>
                <c:pt idx="8">
                  <c:v>14</c:v>
                </c:pt>
                <c:pt idx="9">
                  <c:v>19</c:v>
                </c:pt>
                <c:pt idx="10">
                  <c:v>19</c:v>
                </c:pt>
                <c:pt idx="11">
                  <c:v>26</c:v>
                </c:pt>
                <c:pt idx="12">
                  <c:v>14</c:v>
                </c:pt>
                <c:pt idx="13">
                  <c:v>22</c:v>
                </c:pt>
                <c:pt idx="14">
                  <c:v>26</c:v>
                </c:pt>
                <c:pt idx="15">
                  <c:v>23</c:v>
                </c:pt>
                <c:pt idx="16">
                  <c:v>26</c:v>
                </c:pt>
                <c:pt idx="17">
                  <c:v>37</c:v>
                </c:pt>
                <c:pt idx="18">
                  <c:v>23</c:v>
                </c:pt>
                <c:pt idx="19">
                  <c:v>29</c:v>
                </c:pt>
                <c:pt idx="20">
                  <c:v>42</c:v>
                </c:pt>
              </c:numCache>
            </c:numRef>
          </c:val>
        </c:ser>
        <c:dLbls>
          <c:showLegendKey val="0"/>
          <c:showVal val="0"/>
          <c:showCatName val="0"/>
          <c:showSerName val="0"/>
          <c:showPercent val="0"/>
          <c:showBubbleSize val="0"/>
        </c:dLbls>
        <c:gapWidth val="20"/>
        <c:overlap val="100"/>
        <c:axId val="-1228644672"/>
        <c:axId val="-1228627808"/>
      </c:barChart>
      <c:catAx>
        <c:axId val="-1228644672"/>
        <c:scaling>
          <c:orientation val="maxMin"/>
        </c:scaling>
        <c:delete val="1"/>
        <c:axPos val="r"/>
        <c:numFmt formatCode="General" sourceLinked="0"/>
        <c:majorTickMark val="out"/>
        <c:minorTickMark val="none"/>
        <c:tickLblPos val="nextTo"/>
        <c:crossAx val="-1228627808"/>
        <c:crosses val="autoZero"/>
        <c:auto val="1"/>
        <c:lblAlgn val="ctr"/>
        <c:lblOffset val="100"/>
        <c:noMultiLvlLbl val="0"/>
      </c:catAx>
      <c:valAx>
        <c:axId val="-1228627808"/>
        <c:scaling>
          <c:orientation val="maxMin"/>
        </c:scaling>
        <c:delete val="0"/>
        <c:axPos val="t"/>
        <c:majorGridlines>
          <c:spPr>
            <a:ln w="6350">
              <a:solidFill>
                <a:schemeClr val="bg1">
                  <a:lumMod val="85000"/>
                </a:schemeClr>
              </a:solidFill>
              <a:prstDash val="lgDash"/>
            </a:ln>
          </c:spPr>
        </c:majorGridlines>
        <c:numFmt formatCode="General" sourceLinked="1"/>
        <c:majorTickMark val="out"/>
        <c:minorTickMark val="none"/>
        <c:tickLblPos val="nextTo"/>
        <c:crossAx val="-1228644672"/>
        <c:crosses val="autoZero"/>
        <c:crossBetween val="between"/>
        <c:minorUnit val="1"/>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bg1"/>
            </a:solidFill>
            <a:ln>
              <a:solidFill>
                <a:schemeClr val="tx1"/>
              </a:solidFill>
            </a:ln>
          </c:spPr>
          <c:invertIfNegative val="0"/>
          <c:dPt>
            <c:idx val="0"/>
            <c:invertIfNegative val="0"/>
            <c:bubble3D val="0"/>
            <c:spPr>
              <a:solidFill>
                <a:srgbClr val="92D050"/>
              </a:solidFill>
              <a:ln>
                <a:solidFill>
                  <a:schemeClr val="tx1"/>
                </a:solidFill>
              </a:ln>
            </c:spPr>
          </c:dPt>
          <c:dPt>
            <c:idx val="1"/>
            <c:invertIfNegative val="0"/>
            <c:bubble3D val="0"/>
            <c:spPr>
              <a:solidFill>
                <a:srgbClr val="92D050"/>
              </a:solidFill>
              <a:ln>
                <a:solidFill>
                  <a:schemeClr val="tx1"/>
                </a:solidFill>
              </a:ln>
            </c:spPr>
          </c:dPt>
          <c:dPt>
            <c:idx val="2"/>
            <c:invertIfNegative val="0"/>
            <c:bubble3D val="0"/>
            <c:spPr>
              <a:solidFill>
                <a:srgbClr val="92D050"/>
              </a:solidFill>
              <a:ln>
                <a:solidFill>
                  <a:schemeClr val="tx1"/>
                </a:solidFill>
              </a:ln>
            </c:spPr>
          </c:dPt>
          <c:dPt>
            <c:idx val="3"/>
            <c:invertIfNegative val="0"/>
            <c:bubble3D val="0"/>
            <c:spPr>
              <a:solidFill>
                <a:srgbClr val="00B050"/>
              </a:solidFill>
              <a:ln>
                <a:solidFill>
                  <a:schemeClr val="tx1"/>
                </a:solidFill>
              </a:ln>
            </c:spPr>
          </c:dPt>
          <c:dPt>
            <c:idx val="4"/>
            <c:invertIfNegative val="0"/>
            <c:bubble3D val="0"/>
            <c:spPr>
              <a:solidFill>
                <a:srgbClr val="FFFF00"/>
              </a:solidFill>
              <a:ln>
                <a:solidFill>
                  <a:schemeClr val="tx1"/>
                </a:solidFill>
              </a:ln>
            </c:spPr>
          </c:dPt>
          <c:dPt>
            <c:idx val="5"/>
            <c:invertIfNegative val="0"/>
            <c:bubble3D val="0"/>
            <c:spPr>
              <a:solidFill>
                <a:srgbClr val="FFFF00"/>
              </a:solidFill>
              <a:ln>
                <a:solidFill>
                  <a:schemeClr val="tx1"/>
                </a:solidFill>
              </a:ln>
            </c:spPr>
          </c:dPt>
          <c:dPt>
            <c:idx val="17"/>
            <c:invertIfNegative val="0"/>
            <c:bubble3D val="0"/>
            <c:spPr>
              <a:solidFill>
                <a:srgbClr val="FF0000"/>
              </a:solidFill>
              <a:ln>
                <a:solidFill>
                  <a:schemeClr val="tx1"/>
                </a:solidFill>
              </a:ln>
            </c:spPr>
          </c:dPt>
          <c:dPt>
            <c:idx val="18"/>
            <c:invertIfNegative val="0"/>
            <c:bubble3D val="0"/>
            <c:spPr>
              <a:solidFill>
                <a:srgbClr val="FF0000"/>
              </a:solidFill>
              <a:ln>
                <a:solidFill>
                  <a:schemeClr val="tx1"/>
                </a:solidFill>
              </a:ln>
            </c:spPr>
          </c:dPt>
          <c:dPt>
            <c:idx val="19"/>
            <c:invertIfNegative val="0"/>
            <c:bubble3D val="0"/>
            <c:spPr>
              <a:solidFill>
                <a:srgbClr val="FF0000"/>
              </a:solidFill>
              <a:ln>
                <a:solidFill>
                  <a:schemeClr val="tx1"/>
                </a:solidFill>
              </a:ln>
            </c:spPr>
          </c:dPt>
          <c:dPt>
            <c:idx val="20"/>
            <c:invertIfNegative val="0"/>
            <c:bubble3D val="0"/>
            <c:spPr>
              <a:noFill/>
              <a:ln>
                <a:noFill/>
              </a:ln>
            </c:spPr>
          </c:dPt>
          <c:cat>
            <c:strRef>
              <c:f>'1-Clasificacion'!$C$5:$C$25</c:f>
              <c:strCache>
                <c:ptCount val="20"/>
                <c:pt idx="0">
                  <c:v>F.C. Barcelona</c:v>
                </c:pt>
                <c:pt idx="1">
                  <c:v>Atlético de Madrid</c:v>
                </c:pt>
                <c:pt idx="2">
                  <c:v>Real Madrid C.F.</c:v>
                </c:pt>
                <c:pt idx="3">
                  <c:v>R.C. Celta de Vigo</c:v>
                </c:pt>
                <c:pt idx="4">
                  <c:v>Villarreal C.F.</c:v>
                </c:pt>
                <c:pt idx="5">
                  <c:v>Deportivo de la Coruña</c:v>
                </c:pt>
                <c:pt idx="6">
                  <c:v>Athletic Club</c:v>
                </c:pt>
                <c:pt idx="7">
                  <c:v>Sevilla F.C.</c:v>
                </c:pt>
                <c:pt idx="8">
                  <c:v>Valencia C.F.</c:v>
                </c:pt>
                <c:pt idx="9">
                  <c:v>S.D. Eibar</c:v>
                </c:pt>
                <c:pt idx="10">
                  <c:v>Real Betis Balompié</c:v>
                </c:pt>
                <c:pt idx="11">
                  <c:v>R.C.D. Español</c:v>
                </c:pt>
                <c:pt idx="12">
                  <c:v>Málaga C.F.</c:v>
                </c:pt>
                <c:pt idx="13">
                  <c:v>Real Sociedad</c:v>
                </c:pt>
                <c:pt idx="14">
                  <c:v>Getafe C.F.</c:v>
                </c:pt>
                <c:pt idx="15">
                  <c:v>Real Sporting de Gijón</c:v>
                </c:pt>
                <c:pt idx="16">
                  <c:v>Granada C.F.</c:v>
                </c:pt>
                <c:pt idx="17">
                  <c:v>Rayo Vallecano</c:v>
                </c:pt>
                <c:pt idx="18">
                  <c:v>U.D. Las Palmas</c:v>
                </c:pt>
                <c:pt idx="19">
                  <c:v>Levante U.D.</c:v>
                </c:pt>
              </c:strCache>
            </c:strRef>
          </c:cat>
          <c:val>
            <c:numRef>
              <c:f>'1-Clasificacion'!$I$5:$I$25</c:f>
              <c:numCache>
                <c:formatCode>General</c:formatCode>
                <c:ptCount val="21"/>
                <c:pt idx="0">
                  <c:v>36</c:v>
                </c:pt>
                <c:pt idx="1">
                  <c:v>22</c:v>
                </c:pt>
                <c:pt idx="2">
                  <c:v>42</c:v>
                </c:pt>
                <c:pt idx="3">
                  <c:v>28</c:v>
                </c:pt>
                <c:pt idx="4">
                  <c:v>21</c:v>
                </c:pt>
                <c:pt idx="5">
                  <c:v>25</c:v>
                </c:pt>
                <c:pt idx="6">
                  <c:v>24</c:v>
                </c:pt>
                <c:pt idx="7">
                  <c:v>21</c:v>
                </c:pt>
                <c:pt idx="8">
                  <c:v>21</c:v>
                </c:pt>
                <c:pt idx="9">
                  <c:v>18</c:v>
                </c:pt>
                <c:pt idx="10">
                  <c:v>13</c:v>
                </c:pt>
                <c:pt idx="11">
                  <c:v>16</c:v>
                </c:pt>
                <c:pt idx="12">
                  <c:v>10</c:v>
                </c:pt>
                <c:pt idx="13">
                  <c:v>17</c:v>
                </c:pt>
                <c:pt idx="14">
                  <c:v>18</c:v>
                </c:pt>
                <c:pt idx="15">
                  <c:v>15</c:v>
                </c:pt>
                <c:pt idx="16">
                  <c:v>17</c:v>
                </c:pt>
                <c:pt idx="17">
                  <c:v>18</c:v>
                </c:pt>
                <c:pt idx="18">
                  <c:v>12</c:v>
                </c:pt>
                <c:pt idx="19">
                  <c:v>12</c:v>
                </c:pt>
                <c:pt idx="20">
                  <c:v>42</c:v>
                </c:pt>
              </c:numCache>
            </c:numRef>
          </c:val>
        </c:ser>
        <c:dLbls>
          <c:showLegendKey val="0"/>
          <c:showVal val="0"/>
          <c:showCatName val="0"/>
          <c:showSerName val="0"/>
          <c:showPercent val="0"/>
          <c:showBubbleSize val="0"/>
        </c:dLbls>
        <c:gapWidth val="20"/>
        <c:overlap val="100"/>
        <c:axId val="-1228643584"/>
        <c:axId val="-1228626720"/>
      </c:barChart>
      <c:catAx>
        <c:axId val="-1228643584"/>
        <c:scaling>
          <c:orientation val="maxMin"/>
        </c:scaling>
        <c:delete val="1"/>
        <c:axPos val="l"/>
        <c:numFmt formatCode="General" sourceLinked="0"/>
        <c:majorTickMark val="out"/>
        <c:minorTickMark val="none"/>
        <c:tickLblPos val="nextTo"/>
        <c:crossAx val="-1228626720"/>
        <c:crosses val="autoZero"/>
        <c:auto val="1"/>
        <c:lblAlgn val="ctr"/>
        <c:lblOffset val="100"/>
        <c:noMultiLvlLbl val="0"/>
      </c:catAx>
      <c:valAx>
        <c:axId val="-1228626720"/>
        <c:scaling>
          <c:orientation val="minMax"/>
        </c:scaling>
        <c:delete val="0"/>
        <c:axPos val="t"/>
        <c:majorGridlines>
          <c:spPr>
            <a:ln w="6350">
              <a:solidFill>
                <a:schemeClr val="bg1">
                  <a:lumMod val="85000"/>
                </a:schemeClr>
              </a:solidFill>
              <a:prstDash val="lgDash"/>
            </a:ln>
          </c:spPr>
        </c:majorGridlines>
        <c:numFmt formatCode="General" sourceLinked="1"/>
        <c:majorTickMark val="out"/>
        <c:minorTickMark val="none"/>
        <c:tickLblPos val="nextTo"/>
        <c:crossAx val="-1228643584"/>
        <c:crosses val="autoZero"/>
        <c:crossBetween val="between"/>
        <c:minorUnit val="1"/>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34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9525" cap="rnd">
        <a:solidFill>
          <a:schemeClr val="phClr"/>
        </a:solidFill>
        <a:round/>
      </a:ln>
    </cs:spPr>
  </cs:dataPointLine>
  <cs:dataPointMarker>
    <cs:lnRef idx="0">
      <cs:styleClr val="auto"/>
    </cs:lnRef>
    <cs:fillRef idx="3">
      <cs:styleClr val="auto"/>
    </cs:fillRef>
    <cs:effectRef idx="3"/>
    <cs:fontRef idx="minor">
      <a:schemeClr val="tx1"/>
    </cs:fontRef>
    <cs:spPr>
      <a:ln w="9525" cap="rnd">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hyperlink" Target="#Versiones!A1"/><Relationship Id="rId3" Type="http://schemas.openxmlformats.org/officeDocument/2006/relationships/hyperlink" Target="#Portada!A1"/><Relationship Id="rId7" Type="http://schemas.openxmlformats.org/officeDocument/2006/relationships/hyperlink" Target="#'H-Inicio'!A1"/><Relationship Id="rId12" Type="http://schemas.openxmlformats.org/officeDocument/2006/relationships/hyperlink" Target="http://creativecommons.org/licenses/by-nc-sa/4.0/" TargetMode="External"/><Relationship Id="rId2" Type="http://schemas.openxmlformats.org/officeDocument/2006/relationships/hyperlink" Target="https://docs.google.com/forms/d/1HTSXjAa2zJlFqJCEdn1zxZgAJsMoN3ETSuYU1i8UexM/viewform" TargetMode="External"/><Relationship Id="rId1" Type="http://schemas.openxmlformats.org/officeDocument/2006/relationships/image" Target="../media/image1.png"/><Relationship Id="rId6" Type="http://schemas.openxmlformats.org/officeDocument/2006/relationships/hyperlink" Target="#'1-Equipo'!A1"/><Relationship Id="rId11" Type="http://schemas.openxmlformats.org/officeDocument/2006/relationships/hyperlink" Target="mailto:jorge@gsamartin.es?subject=Hoja%20Excel%20de%20la%20Liga%20BBVA%202014-2015" TargetMode="External"/><Relationship Id="rId5" Type="http://schemas.openxmlformats.org/officeDocument/2006/relationships/hyperlink" Target="#'1-Graficos'!A1"/><Relationship Id="rId10" Type="http://schemas.openxmlformats.org/officeDocument/2006/relationships/hyperlink" Target="http://www.gsamartin.es" TargetMode="External"/><Relationship Id="rId4" Type="http://schemas.openxmlformats.org/officeDocument/2006/relationships/hyperlink" Target="#'1-Jornadas'!A1"/><Relationship Id="rId9" Type="http://schemas.openxmlformats.org/officeDocument/2006/relationships/hyperlink" Target="#'1-Clasificacion'!A1"/></Relationships>
</file>

<file path=xl/drawings/_rels/drawing10.xml.rels><?xml version="1.0" encoding="UTF-8" standalone="yes"?>
<Relationships xmlns="http://schemas.openxmlformats.org/package/2006/relationships"><Relationship Id="rId8" Type="http://schemas.openxmlformats.org/officeDocument/2006/relationships/hyperlink" Target="http://www.gsamartin.es" TargetMode="External"/><Relationship Id="rId3" Type="http://schemas.openxmlformats.org/officeDocument/2006/relationships/hyperlink" Target="#'1-Graficos'!A1"/><Relationship Id="rId7" Type="http://schemas.openxmlformats.org/officeDocument/2006/relationships/hyperlink" Target="#'1-Clasificacion'!A1"/><Relationship Id="rId2" Type="http://schemas.openxmlformats.org/officeDocument/2006/relationships/hyperlink" Target="#'1-Jornadas'!A1"/><Relationship Id="rId1" Type="http://schemas.openxmlformats.org/officeDocument/2006/relationships/hyperlink" Target="#Portada!A1"/><Relationship Id="rId6" Type="http://schemas.openxmlformats.org/officeDocument/2006/relationships/hyperlink" Target="#Versiones!A1"/><Relationship Id="rId5" Type="http://schemas.openxmlformats.org/officeDocument/2006/relationships/hyperlink" Target="#'H-Inicio'!A1"/><Relationship Id="rId10" Type="http://schemas.openxmlformats.org/officeDocument/2006/relationships/hyperlink" Target="http://creativecommons.org/licenses/by-nc-sa/4.0/" TargetMode="External"/><Relationship Id="rId4" Type="http://schemas.openxmlformats.org/officeDocument/2006/relationships/hyperlink" Target="#'1-Equipo'!A1"/><Relationship Id="rId9" Type="http://schemas.openxmlformats.org/officeDocument/2006/relationships/hyperlink" Target="mailto:jorge@gsamartin.es?subject=Hoja%20Excel%20de%20la%20Liga%20BBVA%202014-2015" TargetMode="External"/></Relationships>
</file>

<file path=xl/drawings/_rels/drawing11.xml.rels><?xml version="1.0" encoding="UTF-8" standalone="yes"?>
<Relationships xmlns="http://schemas.openxmlformats.org/package/2006/relationships"><Relationship Id="rId8" Type="http://schemas.openxmlformats.org/officeDocument/2006/relationships/hyperlink" Target="#'1-Clasificacion'!A1"/><Relationship Id="rId3" Type="http://schemas.openxmlformats.org/officeDocument/2006/relationships/hyperlink" Target="#'1-Jornadas'!A1"/><Relationship Id="rId7" Type="http://schemas.openxmlformats.org/officeDocument/2006/relationships/hyperlink" Target="#Versiones!A1"/><Relationship Id="rId2" Type="http://schemas.openxmlformats.org/officeDocument/2006/relationships/hyperlink" Target="#Portada!A1"/><Relationship Id="rId1" Type="http://schemas.openxmlformats.org/officeDocument/2006/relationships/chart" Target="../charts/chart11.xml"/><Relationship Id="rId6" Type="http://schemas.openxmlformats.org/officeDocument/2006/relationships/hyperlink" Target="#'H-Inicio'!A1"/><Relationship Id="rId11" Type="http://schemas.openxmlformats.org/officeDocument/2006/relationships/hyperlink" Target="http://creativecommons.org/licenses/by-nc-sa/4.0/" TargetMode="External"/><Relationship Id="rId5" Type="http://schemas.openxmlformats.org/officeDocument/2006/relationships/hyperlink" Target="#'1-Equipo'!A1"/><Relationship Id="rId10" Type="http://schemas.openxmlformats.org/officeDocument/2006/relationships/hyperlink" Target="mailto:jorge@gsamartin.es?subject=Hoja%20Excel%20de%20la%20Liga%20BBVA%202014-2015" TargetMode="External"/><Relationship Id="rId4" Type="http://schemas.openxmlformats.org/officeDocument/2006/relationships/hyperlink" Target="#'1-Graficos'!A1"/><Relationship Id="rId9" Type="http://schemas.openxmlformats.org/officeDocument/2006/relationships/hyperlink" Target="http://www.gsamartin.es" TargetMode="External"/></Relationships>
</file>

<file path=xl/drawings/_rels/drawing12.xml.rels><?xml version="1.0" encoding="UTF-8" standalone="yes"?>
<Relationships xmlns="http://schemas.openxmlformats.org/package/2006/relationships"><Relationship Id="rId8" Type="http://schemas.openxmlformats.org/officeDocument/2006/relationships/hyperlink" Target="http://www.gsamartin.es" TargetMode="External"/><Relationship Id="rId13" Type="http://schemas.openxmlformats.org/officeDocument/2006/relationships/image" Target="../media/image31.png"/><Relationship Id="rId18" Type="http://schemas.openxmlformats.org/officeDocument/2006/relationships/image" Target="../media/image28.png"/><Relationship Id="rId3" Type="http://schemas.openxmlformats.org/officeDocument/2006/relationships/hyperlink" Target="#'1-Graficos'!A1"/><Relationship Id="rId7" Type="http://schemas.openxmlformats.org/officeDocument/2006/relationships/hyperlink" Target="#'1-Clasificacion'!A1"/><Relationship Id="rId12" Type="http://schemas.openxmlformats.org/officeDocument/2006/relationships/image" Target="../media/image30.png"/><Relationship Id="rId17" Type="http://schemas.openxmlformats.org/officeDocument/2006/relationships/hyperlink" Target="http://creativecommons.org/licenses/by-nc-sa/4.0/deed.es_ES" TargetMode="External"/><Relationship Id="rId2" Type="http://schemas.openxmlformats.org/officeDocument/2006/relationships/hyperlink" Target="#'1-Jornadas'!A1"/><Relationship Id="rId16" Type="http://schemas.openxmlformats.org/officeDocument/2006/relationships/image" Target="../media/image34.jpeg"/><Relationship Id="rId1" Type="http://schemas.openxmlformats.org/officeDocument/2006/relationships/hyperlink" Target="#Portada!A1"/><Relationship Id="rId6" Type="http://schemas.openxmlformats.org/officeDocument/2006/relationships/hyperlink" Target="#Versiones!A1"/><Relationship Id="rId11" Type="http://schemas.openxmlformats.org/officeDocument/2006/relationships/image" Target="../media/image29.png"/><Relationship Id="rId5" Type="http://schemas.openxmlformats.org/officeDocument/2006/relationships/hyperlink" Target="#'H-Inicio'!A1"/><Relationship Id="rId15" Type="http://schemas.openxmlformats.org/officeDocument/2006/relationships/image" Target="../media/image33.jpeg"/><Relationship Id="rId10" Type="http://schemas.openxmlformats.org/officeDocument/2006/relationships/hyperlink" Target="http://creativecommons.org/licenses/by-nc-sa/4.0/" TargetMode="External"/><Relationship Id="rId4" Type="http://schemas.openxmlformats.org/officeDocument/2006/relationships/hyperlink" Target="#'1-Equipo'!A1"/><Relationship Id="rId9" Type="http://schemas.openxmlformats.org/officeDocument/2006/relationships/hyperlink" Target="mailto:jorge@gsamartin.es?subject=Hoja%20Excel%20de%20la%20Liga%20BBVA%202014-2015" TargetMode="External"/><Relationship Id="rId14" Type="http://schemas.openxmlformats.org/officeDocument/2006/relationships/image" Target="../media/image32.png"/></Relationships>
</file>

<file path=xl/drawings/_rels/drawing13.xml.rels><?xml version="1.0" encoding="UTF-8" standalone="yes"?>
<Relationships xmlns="http://schemas.openxmlformats.org/package/2006/relationships"><Relationship Id="rId8" Type="http://schemas.openxmlformats.org/officeDocument/2006/relationships/hyperlink" Target="http://www.gsamartin.es" TargetMode="External"/><Relationship Id="rId13" Type="http://schemas.openxmlformats.org/officeDocument/2006/relationships/chart" Target="../charts/chart14.xml"/><Relationship Id="rId3" Type="http://schemas.openxmlformats.org/officeDocument/2006/relationships/hyperlink" Target="#'1-Graficos'!A1"/><Relationship Id="rId7" Type="http://schemas.openxmlformats.org/officeDocument/2006/relationships/hyperlink" Target="#'1-Clasificacion'!A1"/><Relationship Id="rId12" Type="http://schemas.openxmlformats.org/officeDocument/2006/relationships/chart" Target="../charts/chart13.xml"/><Relationship Id="rId2" Type="http://schemas.openxmlformats.org/officeDocument/2006/relationships/hyperlink" Target="#'1-Jornadas'!A1"/><Relationship Id="rId1" Type="http://schemas.openxmlformats.org/officeDocument/2006/relationships/hyperlink" Target="#Portada!A1"/><Relationship Id="rId6" Type="http://schemas.openxmlformats.org/officeDocument/2006/relationships/hyperlink" Target="#Versiones!A1"/><Relationship Id="rId11" Type="http://schemas.openxmlformats.org/officeDocument/2006/relationships/chart" Target="../charts/chart12.xml"/><Relationship Id="rId5" Type="http://schemas.openxmlformats.org/officeDocument/2006/relationships/hyperlink" Target="#'H-Inicio'!A1"/><Relationship Id="rId10" Type="http://schemas.openxmlformats.org/officeDocument/2006/relationships/hyperlink" Target="http://creativecommons.org/licenses/by-nc-sa/4.0/" TargetMode="External"/><Relationship Id="rId4" Type="http://schemas.openxmlformats.org/officeDocument/2006/relationships/hyperlink" Target="#'1-Equipo'!A1"/><Relationship Id="rId9" Type="http://schemas.openxmlformats.org/officeDocument/2006/relationships/hyperlink" Target="mailto:jorge@gsamartin.es?subject=Hoja%20Excel%20de%20la%20Liga%20BBVA%202014-2015" TargetMode="External"/><Relationship Id="rId14" Type="http://schemas.openxmlformats.org/officeDocument/2006/relationships/chart" Target="../charts/chart15.xml"/></Relationships>
</file>

<file path=xl/drawings/_rels/drawing18.xml.rels><?xml version="1.0" encoding="UTF-8" standalone="yes"?>
<Relationships xmlns="http://schemas.openxmlformats.org/package/2006/relationships"><Relationship Id="rId8" Type="http://schemas.openxmlformats.org/officeDocument/2006/relationships/hyperlink" Target="http://www.gsamartin.es" TargetMode="External"/><Relationship Id="rId3" Type="http://schemas.openxmlformats.org/officeDocument/2006/relationships/hyperlink" Target="#'1-Graficos'!A1"/><Relationship Id="rId7" Type="http://schemas.openxmlformats.org/officeDocument/2006/relationships/hyperlink" Target="#'1-Clasificacion'!A1"/><Relationship Id="rId2" Type="http://schemas.openxmlformats.org/officeDocument/2006/relationships/hyperlink" Target="#'1-Jornadas'!A1"/><Relationship Id="rId1" Type="http://schemas.openxmlformats.org/officeDocument/2006/relationships/hyperlink" Target="#Portada!A1"/><Relationship Id="rId6" Type="http://schemas.openxmlformats.org/officeDocument/2006/relationships/hyperlink" Target="#Versiones!A1"/><Relationship Id="rId5" Type="http://schemas.openxmlformats.org/officeDocument/2006/relationships/hyperlink" Target="#'H-Inicio'!A1"/><Relationship Id="rId10" Type="http://schemas.openxmlformats.org/officeDocument/2006/relationships/hyperlink" Target="http://creativecommons.org/licenses/by-nc-sa/4.0/" TargetMode="External"/><Relationship Id="rId4" Type="http://schemas.openxmlformats.org/officeDocument/2006/relationships/hyperlink" Target="#'1-Equipo'!A1"/><Relationship Id="rId9" Type="http://schemas.openxmlformats.org/officeDocument/2006/relationships/hyperlink" Target="mailto:jorge@gsamartin.es?subject=Hoja%20Excel%20de%20la%20Liga%20BBVA%202014-2015" TargetMode="External"/></Relationships>
</file>

<file path=xl/drawings/_rels/drawing19.xml.rels><?xml version="1.0" encoding="UTF-8" standalone="yes"?>
<Relationships xmlns="http://schemas.openxmlformats.org/package/2006/relationships"><Relationship Id="rId8" Type="http://schemas.openxmlformats.org/officeDocument/2006/relationships/hyperlink" Target="http://www.gsamartin.es" TargetMode="External"/><Relationship Id="rId3" Type="http://schemas.openxmlformats.org/officeDocument/2006/relationships/hyperlink" Target="#'1-Graficos'!A1"/><Relationship Id="rId7" Type="http://schemas.openxmlformats.org/officeDocument/2006/relationships/hyperlink" Target="#'1-Clasificacion'!A1"/><Relationship Id="rId2" Type="http://schemas.openxmlformats.org/officeDocument/2006/relationships/hyperlink" Target="#'1-Jornadas'!A1"/><Relationship Id="rId1" Type="http://schemas.openxmlformats.org/officeDocument/2006/relationships/hyperlink" Target="#Portada!A1"/><Relationship Id="rId6" Type="http://schemas.openxmlformats.org/officeDocument/2006/relationships/hyperlink" Target="#Versiones!A1"/><Relationship Id="rId5" Type="http://schemas.openxmlformats.org/officeDocument/2006/relationships/hyperlink" Target="#'H-Inicio'!A1"/><Relationship Id="rId10" Type="http://schemas.openxmlformats.org/officeDocument/2006/relationships/hyperlink" Target="http://creativecommons.org/licenses/by-nc-sa/4.0/" TargetMode="External"/><Relationship Id="rId4" Type="http://schemas.openxmlformats.org/officeDocument/2006/relationships/hyperlink" Target="#'1-Equipo'!A1"/><Relationship Id="rId9" Type="http://schemas.openxmlformats.org/officeDocument/2006/relationships/hyperlink" Target="mailto:jorge@gsamartin.es?subject=Hoja%20Excel%20de%20la%20Liga%20BBVA%202014-2015"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8" Type="http://schemas.openxmlformats.org/officeDocument/2006/relationships/hyperlink" Target="#'1-Equipo'!A1"/><Relationship Id="rId13" Type="http://schemas.openxmlformats.org/officeDocument/2006/relationships/hyperlink" Target="mailto:jorge@gsamartin.es?subject=Hoja%20Excel%20de%20la%20Liga%20BBVA%202014-2015" TargetMode="External"/><Relationship Id="rId3" Type="http://schemas.openxmlformats.org/officeDocument/2006/relationships/chart" Target="../charts/chart3.xml"/><Relationship Id="rId7" Type="http://schemas.openxmlformats.org/officeDocument/2006/relationships/hyperlink" Target="#'1-Graficos'!A1"/><Relationship Id="rId12" Type="http://schemas.openxmlformats.org/officeDocument/2006/relationships/hyperlink" Target="http://www.gsamartin.es" TargetMode="Externa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1-Jornadas'!A1"/><Relationship Id="rId11" Type="http://schemas.openxmlformats.org/officeDocument/2006/relationships/hyperlink" Target="#'1-Clasificacion'!A1"/><Relationship Id="rId5" Type="http://schemas.openxmlformats.org/officeDocument/2006/relationships/hyperlink" Target="#Portada!A1"/><Relationship Id="rId10" Type="http://schemas.openxmlformats.org/officeDocument/2006/relationships/hyperlink" Target="#Versiones!A1"/><Relationship Id="rId4" Type="http://schemas.openxmlformats.org/officeDocument/2006/relationships/chart" Target="../charts/chart4.xml"/><Relationship Id="rId9" Type="http://schemas.openxmlformats.org/officeDocument/2006/relationships/hyperlink" Target="#'H-Inicio'!A1"/><Relationship Id="rId14" Type="http://schemas.openxmlformats.org/officeDocument/2006/relationships/hyperlink" Target="http://creativecommons.org/licenses/by-nc-sa/4.0/" TargetMode="External"/></Relationships>
</file>

<file path=xl/drawings/_rels/drawing4.xml.rels><?xml version="1.0" encoding="UTF-8" standalone="yes"?>
<Relationships xmlns="http://schemas.openxmlformats.org/package/2006/relationships"><Relationship Id="rId8" Type="http://schemas.openxmlformats.org/officeDocument/2006/relationships/hyperlink" Target="#'1-Jornadas'!A1"/><Relationship Id="rId13" Type="http://schemas.openxmlformats.org/officeDocument/2006/relationships/hyperlink" Target="#'1-Clasificacion'!A1"/><Relationship Id="rId3" Type="http://schemas.openxmlformats.org/officeDocument/2006/relationships/chart" Target="../charts/chart7.xml"/><Relationship Id="rId7" Type="http://schemas.openxmlformats.org/officeDocument/2006/relationships/hyperlink" Target="#Portada!A1"/><Relationship Id="rId12" Type="http://schemas.openxmlformats.org/officeDocument/2006/relationships/hyperlink" Target="#Versiones!A1"/><Relationship Id="rId2" Type="http://schemas.openxmlformats.org/officeDocument/2006/relationships/chart" Target="../charts/chart6.xml"/><Relationship Id="rId16" Type="http://schemas.openxmlformats.org/officeDocument/2006/relationships/hyperlink" Target="http://creativecommons.org/licenses/by-nc-sa/4.0/" TargetMode="Externa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hyperlink" Target="#'H-Inicio'!A1"/><Relationship Id="rId5" Type="http://schemas.openxmlformats.org/officeDocument/2006/relationships/chart" Target="../charts/chart9.xml"/><Relationship Id="rId15" Type="http://schemas.openxmlformats.org/officeDocument/2006/relationships/hyperlink" Target="mailto:jorge@gsamartin.es?subject=Hoja%20Excel%20de%20la%20Liga%20BBVA%202014-2015" TargetMode="External"/><Relationship Id="rId10" Type="http://schemas.openxmlformats.org/officeDocument/2006/relationships/hyperlink" Target="#'1-Equipo'!A1"/><Relationship Id="rId4" Type="http://schemas.openxmlformats.org/officeDocument/2006/relationships/chart" Target="../charts/chart8.xml"/><Relationship Id="rId9" Type="http://schemas.openxmlformats.org/officeDocument/2006/relationships/hyperlink" Target="#'1-Graficos'!A1"/><Relationship Id="rId14" Type="http://schemas.openxmlformats.org/officeDocument/2006/relationships/hyperlink" Target="http://www.gsamartin.es" TargetMode="External"/></Relationships>
</file>

<file path=xl/drawings/_rels/drawing5.xml.rels><?xml version="1.0" encoding="UTF-8" standalone="yes"?>
<Relationships xmlns="http://schemas.openxmlformats.org/package/2006/relationships"><Relationship Id="rId8" Type="http://schemas.openxmlformats.org/officeDocument/2006/relationships/image" Target="../media/image10.jpeg"/><Relationship Id="rId13" Type="http://schemas.openxmlformats.org/officeDocument/2006/relationships/image" Target="../media/image15.jpeg"/><Relationship Id="rId18" Type="http://schemas.openxmlformats.org/officeDocument/2006/relationships/image" Target="../media/image20.jpeg"/><Relationship Id="rId3" Type="http://schemas.openxmlformats.org/officeDocument/2006/relationships/image" Target="../media/image5.jpeg"/><Relationship Id="rId21" Type="http://schemas.openxmlformats.org/officeDocument/2006/relationships/image" Target="../media/image23.jpeg"/><Relationship Id="rId7" Type="http://schemas.openxmlformats.org/officeDocument/2006/relationships/image" Target="../media/image9.jpeg"/><Relationship Id="rId12" Type="http://schemas.openxmlformats.org/officeDocument/2006/relationships/image" Target="../media/image14.jpeg"/><Relationship Id="rId17" Type="http://schemas.openxmlformats.org/officeDocument/2006/relationships/image" Target="../media/image19.jpeg"/><Relationship Id="rId2" Type="http://schemas.openxmlformats.org/officeDocument/2006/relationships/image" Target="../media/image4.jpeg"/><Relationship Id="rId16" Type="http://schemas.openxmlformats.org/officeDocument/2006/relationships/image" Target="../media/image18.jpeg"/><Relationship Id="rId20" Type="http://schemas.openxmlformats.org/officeDocument/2006/relationships/image" Target="../media/image22.jpeg"/><Relationship Id="rId1" Type="http://schemas.openxmlformats.org/officeDocument/2006/relationships/image" Target="../media/image3.jpeg"/><Relationship Id="rId6" Type="http://schemas.openxmlformats.org/officeDocument/2006/relationships/image" Target="../media/image8.jpeg"/><Relationship Id="rId11" Type="http://schemas.openxmlformats.org/officeDocument/2006/relationships/image" Target="../media/image13.jpeg"/><Relationship Id="rId5" Type="http://schemas.openxmlformats.org/officeDocument/2006/relationships/image" Target="../media/image7.jpeg"/><Relationship Id="rId15" Type="http://schemas.openxmlformats.org/officeDocument/2006/relationships/image" Target="../media/image17.jpeg"/><Relationship Id="rId23" Type="http://schemas.openxmlformats.org/officeDocument/2006/relationships/image" Target="../media/image25.jpeg"/><Relationship Id="rId10" Type="http://schemas.openxmlformats.org/officeDocument/2006/relationships/image" Target="../media/image12.jpeg"/><Relationship Id="rId19" Type="http://schemas.openxmlformats.org/officeDocument/2006/relationships/image" Target="../media/image21.jpeg"/><Relationship Id="rId4" Type="http://schemas.openxmlformats.org/officeDocument/2006/relationships/image" Target="../media/image6.jpeg"/><Relationship Id="rId9" Type="http://schemas.openxmlformats.org/officeDocument/2006/relationships/image" Target="../media/image11.jpeg"/><Relationship Id="rId14" Type="http://schemas.openxmlformats.org/officeDocument/2006/relationships/image" Target="../media/image16.jpeg"/><Relationship Id="rId22" Type="http://schemas.openxmlformats.org/officeDocument/2006/relationships/image" Target="../media/image24.jpeg"/></Relationships>
</file>

<file path=xl/drawings/_rels/drawing6.xml.rels><?xml version="1.0" encoding="UTF-8" standalone="yes"?>
<Relationships xmlns="http://schemas.openxmlformats.org/package/2006/relationships"><Relationship Id="rId8" Type="http://schemas.openxmlformats.org/officeDocument/2006/relationships/hyperlink" Target="http://www.gsamartin.es" TargetMode="External"/><Relationship Id="rId3" Type="http://schemas.openxmlformats.org/officeDocument/2006/relationships/hyperlink" Target="#'1-Graficos'!A1"/><Relationship Id="rId7" Type="http://schemas.openxmlformats.org/officeDocument/2006/relationships/hyperlink" Target="#'1-Clasificacion'!A1"/><Relationship Id="rId2" Type="http://schemas.openxmlformats.org/officeDocument/2006/relationships/hyperlink" Target="#'1-Jornadas'!A1"/><Relationship Id="rId1" Type="http://schemas.openxmlformats.org/officeDocument/2006/relationships/hyperlink" Target="#Portada!A1"/><Relationship Id="rId6" Type="http://schemas.openxmlformats.org/officeDocument/2006/relationships/hyperlink" Target="#Versiones!A1"/><Relationship Id="rId5" Type="http://schemas.openxmlformats.org/officeDocument/2006/relationships/hyperlink" Target="#'H-Inicio'!A1"/><Relationship Id="rId10" Type="http://schemas.openxmlformats.org/officeDocument/2006/relationships/hyperlink" Target="http://creativecommons.org/licenses/by-nc-sa/4.0/" TargetMode="External"/><Relationship Id="rId4" Type="http://schemas.openxmlformats.org/officeDocument/2006/relationships/hyperlink" Target="#'1-Equipo'!A1"/><Relationship Id="rId9" Type="http://schemas.openxmlformats.org/officeDocument/2006/relationships/hyperlink" Target="mailto:jorge@gsamartin.es?subject=Hoja%20Excel%20de%20la%20Liga%20BBVA%202014-2015" TargetMode="External"/></Relationships>
</file>

<file path=xl/drawings/_rels/drawing7.xml.rels><?xml version="1.0" encoding="UTF-8" standalone="yes"?>
<Relationships xmlns="http://schemas.openxmlformats.org/package/2006/relationships"><Relationship Id="rId8" Type="http://schemas.openxmlformats.org/officeDocument/2006/relationships/hyperlink" Target="#'1-Clasificacion'!A1"/><Relationship Id="rId3" Type="http://schemas.openxmlformats.org/officeDocument/2006/relationships/hyperlink" Target="#'1-Jornadas'!A1"/><Relationship Id="rId7" Type="http://schemas.openxmlformats.org/officeDocument/2006/relationships/hyperlink" Target="#Versiones!A1"/><Relationship Id="rId2" Type="http://schemas.openxmlformats.org/officeDocument/2006/relationships/hyperlink" Target="#Portada!A1"/><Relationship Id="rId1" Type="http://schemas.openxmlformats.org/officeDocument/2006/relationships/image" Target="../media/image26.emf"/><Relationship Id="rId6" Type="http://schemas.openxmlformats.org/officeDocument/2006/relationships/hyperlink" Target="#'H-Inicio'!A1"/><Relationship Id="rId11" Type="http://schemas.openxmlformats.org/officeDocument/2006/relationships/hyperlink" Target="http://creativecommons.org/licenses/by-nc-sa/4.0/" TargetMode="External"/><Relationship Id="rId5" Type="http://schemas.openxmlformats.org/officeDocument/2006/relationships/hyperlink" Target="#'1-Equipo'!A1"/><Relationship Id="rId10" Type="http://schemas.openxmlformats.org/officeDocument/2006/relationships/hyperlink" Target="mailto:jorge@gsamartin.es?subject=Hoja%20Excel%20de%20la%20Liga%20BBVA%202014-2015" TargetMode="External"/><Relationship Id="rId4" Type="http://schemas.openxmlformats.org/officeDocument/2006/relationships/hyperlink" Target="#'1-Graficos'!A1"/><Relationship Id="rId9" Type="http://schemas.openxmlformats.org/officeDocument/2006/relationships/hyperlink" Target="http://www.gsamartin.es" TargetMode="External"/></Relationships>
</file>

<file path=xl/drawings/_rels/drawing8.xml.rels><?xml version="1.0" encoding="UTF-8" standalone="yes"?>
<Relationships xmlns="http://schemas.openxmlformats.org/package/2006/relationships"><Relationship Id="rId8" Type="http://schemas.openxmlformats.org/officeDocument/2006/relationships/hyperlink" Target="http://www.gsamartin.es" TargetMode="External"/><Relationship Id="rId3" Type="http://schemas.openxmlformats.org/officeDocument/2006/relationships/hyperlink" Target="#'1-Graficos'!A1"/><Relationship Id="rId7" Type="http://schemas.openxmlformats.org/officeDocument/2006/relationships/hyperlink" Target="#'1-Clasificacion'!A1"/><Relationship Id="rId2" Type="http://schemas.openxmlformats.org/officeDocument/2006/relationships/hyperlink" Target="#'1-Jornadas'!A1"/><Relationship Id="rId1" Type="http://schemas.openxmlformats.org/officeDocument/2006/relationships/hyperlink" Target="#Portada!A1"/><Relationship Id="rId6" Type="http://schemas.openxmlformats.org/officeDocument/2006/relationships/hyperlink" Target="#Versiones!A1"/><Relationship Id="rId5" Type="http://schemas.openxmlformats.org/officeDocument/2006/relationships/hyperlink" Target="#'H-Inicio'!A1"/><Relationship Id="rId10" Type="http://schemas.openxmlformats.org/officeDocument/2006/relationships/hyperlink" Target="http://creativecommons.org/licenses/by-nc-sa/4.0/" TargetMode="External"/><Relationship Id="rId4" Type="http://schemas.openxmlformats.org/officeDocument/2006/relationships/hyperlink" Target="#'1-Equipo'!A1"/><Relationship Id="rId9" Type="http://schemas.openxmlformats.org/officeDocument/2006/relationships/hyperlink" Target="mailto:jorge@gsamartin.es?subject=Hoja%20Excel%20de%20la%20Liga%20BBVA%202014-2015" TargetMode="External"/></Relationships>
</file>

<file path=xl/drawings/_rels/drawing9.xml.rels><?xml version="1.0" encoding="UTF-8" standalone="yes"?>
<Relationships xmlns="http://schemas.openxmlformats.org/package/2006/relationships"><Relationship Id="rId8" Type="http://schemas.openxmlformats.org/officeDocument/2006/relationships/hyperlink" Target="#Versiones!A1"/><Relationship Id="rId3" Type="http://schemas.openxmlformats.org/officeDocument/2006/relationships/hyperlink" Target="#Portada!A1"/><Relationship Id="rId7" Type="http://schemas.openxmlformats.org/officeDocument/2006/relationships/hyperlink" Target="#'H-Inicio'!A1"/><Relationship Id="rId12" Type="http://schemas.openxmlformats.org/officeDocument/2006/relationships/hyperlink" Target="http://creativecommons.org/licenses/by-nc-sa/4.0/" TargetMode="External"/><Relationship Id="rId2" Type="http://schemas.openxmlformats.org/officeDocument/2006/relationships/image" Target="../media/image28.png"/><Relationship Id="rId1" Type="http://schemas.openxmlformats.org/officeDocument/2006/relationships/hyperlink" Target="http://creativecommons.org/licenses/by-nc-sa/4.0/deed.es_ES" TargetMode="External"/><Relationship Id="rId6" Type="http://schemas.openxmlformats.org/officeDocument/2006/relationships/hyperlink" Target="#'1-Equipo'!A1"/><Relationship Id="rId11" Type="http://schemas.openxmlformats.org/officeDocument/2006/relationships/hyperlink" Target="mailto:jorge@gsamartin.es?subject=Hoja%20Excel%20de%20la%20Liga%20BBVA%202014-2015" TargetMode="External"/><Relationship Id="rId5" Type="http://schemas.openxmlformats.org/officeDocument/2006/relationships/hyperlink" Target="#'1-Graficos'!A1"/><Relationship Id="rId10" Type="http://schemas.openxmlformats.org/officeDocument/2006/relationships/hyperlink" Target="http://www.gsamartin.es" TargetMode="External"/><Relationship Id="rId4" Type="http://schemas.openxmlformats.org/officeDocument/2006/relationships/hyperlink" Target="#'1-Jornadas'!A1"/><Relationship Id="rId9" Type="http://schemas.openxmlformats.org/officeDocument/2006/relationships/hyperlink" Target="#'1-Clasificacion'!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27.emf"/></Relationships>
</file>

<file path=xl/drawings/drawing1.xml><?xml version="1.0" encoding="utf-8"?>
<xdr:wsDr xmlns:xdr="http://schemas.openxmlformats.org/drawingml/2006/spreadsheetDrawing" xmlns:a="http://schemas.openxmlformats.org/drawingml/2006/main">
  <xdr:twoCellAnchor editAs="oneCell">
    <xdr:from>
      <xdr:col>2</xdr:col>
      <xdr:colOff>129071</xdr:colOff>
      <xdr:row>1</xdr:row>
      <xdr:rowOff>9525</xdr:rowOff>
    </xdr:from>
    <xdr:to>
      <xdr:col>41</xdr:col>
      <xdr:colOff>80479</xdr:colOff>
      <xdr:row>19</xdr:row>
      <xdr:rowOff>176591</xdr:rowOff>
    </xdr:to>
    <xdr:pic>
      <xdr:nvPicPr>
        <xdr:cNvPr id="51" name="Imagen 5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9121" y="1200150"/>
          <a:ext cx="6837983" cy="3767516"/>
        </a:xfrm>
        <a:prstGeom prst="rect">
          <a:avLst/>
        </a:prstGeom>
      </xdr:spPr>
    </xdr:pic>
    <xdr:clientData/>
  </xdr:twoCellAnchor>
  <xdr:twoCellAnchor>
    <xdr:from>
      <xdr:col>45</xdr:col>
      <xdr:colOff>57150</xdr:colOff>
      <xdr:row>2</xdr:row>
      <xdr:rowOff>9526</xdr:rowOff>
    </xdr:from>
    <xdr:to>
      <xdr:col>51</xdr:col>
      <xdr:colOff>571500</xdr:colOff>
      <xdr:row>19</xdr:row>
      <xdr:rowOff>1</xdr:rowOff>
    </xdr:to>
    <xdr:sp macro="" textlink="">
      <xdr:nvSpPr>
        <xdr:cNvPr id="2" name="CuadroTexto 1">
          <a:hlinkClick xmlns:r="http://schemas.openxmlformats.org/officeDocument/2006/relationships" r:id="rId2"/>
        </xdr:cNvPr>
        <xdr:cNvSpPr txBox="1"/>
      </xdr:nvSpPr>
      <xdr:spPr>
        <a:xfrm>
          <a:off x="8029575" y="1400176"/>
          <a:ext cx="1543050" cy="3390900"/>
        </a:xfrm>
        <a:prstGeom prst="rect">
          <a:avLst/>
        </a:prstGeom>
        <a:solidFill>
          <a:srgbClr val="00B0F0"/>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800">
              <a:solidFill>
                <a:schemeClr val="bg1"/>
              </a:solidFill>
            </a:rPr>
            <a:t>¡Haznos</a:t>
          </a:r>
          <a:r>
            <a:rPr lang="es-ES" sz="1800" baseline="0">
              <a:solidFill>
                <a:schemeClr val="bg1"/>
              </a:solidFill>
            </a:rPr>
            <a:t> llegar tu opinión!</a:t>
          </a:r>
          <a:endParaRPr lang="es-ES" sz="1800">
            <a:solidFill>
              <a:schemeClr val="bg1"/>
            </a:solidFill>
          </a:endParaRPr>
        </a:p>
        <a:p>
          <a:pPr algn="ctr"/>
          <a:endParaRPr lang="es-ES" sz="2000">
            <a:solidFill>
              <a:schemeClr val="bg1"/>
            </a:solidFill>
          </a:endParaRPr>
        </a:p>
        <a:p>
          <a:pPr algn="ctr"/>
          <a:endParaRPr lang="es-ES" sz="2000">
            <a:solidFill>
              <a:schemeClr val="bg1"/>
            </a:solidFill>
          </a:endParaRPr>
        </a:p>
        <a:p>
          <a:pPr algn="ctr"/>
          <a:r>
            <a:rPr lang="es-ES" sz="2000">
              <a:solidFill>
                <a:schemeClr val="bg1"/>
              </a:solidFill>
            </a:rPr>
            <a:t>CLICK AQUÍ PARA</a:t>
          </a:r>
          <a:r>
            <a:rPr lang="es-ES" sz="2000" baseline="0">
              <a:solidFill>
                <a:schemeClr val="bg1"/>
              </a:solidFill>
            </a:rPr>
            <a:t> ENVIAR TU FEEDBACK</a:t>
          </a:r>
          <a:endParaRPr lang="es-ES" sz="2000">
            <a:solidFill>
              <a:schemeClr val="bg1"/>
            </a:solidFill>
          </a:endParaRPr>
        </a:p>
      </xdr:txBody>
    </xdr:sp>
    <xdr:clientData/>
  </xdr:twoCellAnchor>
  <xdr:twoCellAnchor editAs="absolute">
    <xdr:from>
      <xdr:col>0</xdr:col>
      <xdr:colOff>0</xdr:colOff>
      <xdr:row>0</xdr:row>
      <xdr:rowOff>0</xdr:rowOff>
    </xdr:from>
    <xdr:to>
      <xdr:col>51</xdr:col>
      <xdr:colOff>748783</xdr:colOff>
      <xdr:row>0</xdr:row>
      <xdr:rowOff>1188244</xdr:rowOff>
    </xdr:to>
    <xdr:grpSp>
      <xdr:nvGrpSpPr>
        <xdr:cNvPr id="159" name="Grupo 158"/>
        <xdr:cNvGrpSpPr/>
      </xdr:nvGrpSpPr>
      <xdr:grpSpPr>
        <a:xfrm>
          <a:off x="0" y="0"/>
          <a:ext cx="9749908" cy="1188244"/>
          <a:chOff x="5019675" y="0"/>
          <a:chExt cx="9749908" cy="1188244"/>
        </a:xfrm>
      </xdr:grpSpPr>
      <xdr:grpSp>
        <xdr:nvGrpSpPr>
          <xdr:cNvPr id="160" name="Grupo 159"/>
          <xdr:cNvGrpSpPr/>
        </xdr:nvGrpSpPr>
        <xdr:grpSpPr>
          <a:xfrm>
            <a:off x="5019675" y="0"/>
            <a:ext cx="9749908" cy="1188244"/>
            <a:chOff x="5019675" y="0"/>
            <a:chExt cx="9749908" cy="1188244"/>
          </a:xfrm>
        </xdr:grpSpPr>
        <xdr:grpSp>
          <xdr:nvGrpSpPr>
            <xdr:cNvPr id="162" name="Grupo 161"/>
            <xdr:cNvGrpSpPr/>
          </xdr:nvGrpSpPr>
          <xdr:grpSpPr>
            <a:xfrm>
              <a:off x="5019675" y="0"/>
              <a:ext cx="9749908" cy="1188244"/>
              <a:chOff x="5019675" y="0"/>
              <a:chExt cx="9749908" cy="1188244"/>
            </a:xfrm>
          </xdr:grpSpPr>
          <xdr:sp macro="" textlink="">
            <xdr:nvSpPr>
              <xdr:cNvPr id="167" name="Rectángulo 166"/>
              <xdr:cNvSpPr/>
            </xdr:nvSpPr>
            <xdr:spPr>
              <a:xfrm>
                <a:off x="5019675" y="0"/>
                <a:ext cx="7848599" cy="794905"/>
              </a:xfrm>
              <a:prstGeom prst="rect">
                <a:avLst/>
              </a:prstGeom>
              <a:solidFill>
                <a:srgbClr val="00B0F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ES" sz="1100"/>
              </a:p>
            </xdr:txBody>
          </xdr:sp>
          <xdr:sp macro="" textlink="">
            <xdr:nvSpPr>
              <xdr:cNvPr id="168" name="Rectángulo 167">
                <a:hlinkClick xmlns:r="http://schemas.openxmlformats.org/officeDocument/2006/relationships" r:id="rId3"/>
              </xdr:cNvPr>
              <xdr:cNvSpPr/>
            </xdr:nvSpPr>
            <xdr:spPr>
              <a:xfrm>
                <a:off x="5031580" y="804861"/>
                <a:ext cx="1103921" cy="264319"/>
              </a:xfrm>
              <a:prstGeom prst="rect">
                <a:avLst/>
              </a:prstGeom>
              <a:solidFill>
                <a:srgbClr val="00B0F0"/>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ES" sz="1100">
                    <a:solidFill>
                      <a:schemeClr val="lt1"/>
                    </a:solidFill>
                    <a:latin typeface="+mn-lt"/>
                    <a:ea typeface="+mn-ea"/>
                    <a:cs typeface="+mn-cs"/>
                  </a:rPr>
                  <a:t>Portada</a:t>
                </a:r>
              </a:p>
              <a:p>
                <a:pPr marL="0" indent="0" algn="ctr"/>
                <a:endParaRPr lang="es-ES" sz="1100">
                  <a:solidFill>
                    <a:schemeClr val="lt1"/>
                  </a:solidFill>
                  <a:latin typeface="+mn-lt"/>
                  <a:ea typeface="+mn-ea"/>
                  <a:cs typeface="+mn-cs"/>
                </a:endParaRPr>
              </a:p>
            </xdr:txBody>
          </xdr:sp>
          <xdr:sp macro="" textlink="">
            <xdr:nvSpPr>
              <xdr:cNvPr id="169" name="Rectángulo 168">
                <a:hlinkClick xmlns:r="http://schemas.openxmlformats.org/officeDocument/2006/relationships" r:id="rId4"/>
              </xdr:cNvPr>
              <xdr:cNvSpPr/>
            </xdr:nvSpPr>
            <xdr:spPr>
              <a:xfrm>
                <a:off x="6148388" y="804861"/>
                <a:ext cx="1102808"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Jornadas</a:t>
                </a:r>
              </a:p>
            </xdr:txBody>
          </xdr:sp>
          <xdr:sp macro="" textlink="">
            <xdr:nvSpPr>
              <xdr:cNvPr id="170" name="Rectángulo 169">
                <a:hlinkClick xmlns:r="http://schemas.openxmlformats.org/officeDocument/2006/relationships" r:id="rId5"/>
              </xdr:cNvPr>
              <xdr:cNvSpPr/>
            </xdr:nvSpPr>
            <xdr:spPr>
              <a:xfrm>
                <a:off x="7271972" y="798568"/>
                <a:ext cx="1102808"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ES" sz="1100">
                    <a:solidFill>
                      <a:srgbClr val="00B0F0"/>
                    </a:solidFill>
                    <a:latin typeface="+mn-lt"/>
                    <a:ea typeface="+mn-ea"/>
                    <a:cs typeface="+mn-cs"/>
                  </a:rPr>
                  <a:t>Estadísticas</a:t>
                </a:r>
              </a:p>
              <a:p>
                <a:pPr marL="0" indent="0" algn="ctr"/>
                <a:endParaRPr lang="es-ES" sz="1100">
                  <a:solidFill>
                    <a:srgbClr val="00B0F0"/>
                  </a:solidFill>
                  <a:latin typeface="+mn-lt"/>
                  <a:ea typeface="+mn-ea"/>
                  <a:cs typeface="+mn-cs"/>
                </a:endParaRPr>
              </a:p>
            </xdr:txBody>
          </xdr:sp>
          <xdr:sp macro="" textlink="">
            <xdr:nvSpPr>
              <xdr:cNvPr id="171" name="Rectángulo 170">
                <a:hlinkClick xmlns:r="http://schemas.openxmlformats.org/officeDocument/2006/relationships" r:id="rId6"/>
              </xdr:cNvPr>
              <xdr:cNvSpPr/>
            </xdr:nvSpPr>
            <xdr:spPr>
              <a:xfrm>
                <a:off x="8388269" y="808093"/>
                <a:ext cx="1102808"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Equipo a Equipo</a:t>
                </a:r>
              </a:p>
              <a:p>
                <a:pPr algn="ctr"/>
                <a:endParaRPr lang="es-ES" sz="1100">
                  <a:solidFill>
                    <a:srgbClr val="00B0F0"/>
                  </a:solidFill>
                </a:endParaRPr>
              </a:p>
            </xdr:txBody>
          </xdr:sp>
          <xdr:sp macro="" textlink="">
            <xdr:nvSpPr>
              <xdr:cNvPr id="172" name="Rectángulo 171"/>
              <xdr:cNvSpPr/>
            </xdr:nvSpPr>
            <xdr:spPr>
              <a:xfrm>
                <a:off x="12897583" y="0"/>
                <a:ext cx="1872000" cy="1076325"/>
              </a:xfrm>
              <a:prstGeom prst="rect">
                <a:avLst/>
              </a:prstGeom>
              <a:solidFill>
                <a:srgbClr val="00B0F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73" name="Rectángulo 172">
                <a:hlinkClick xmlns:r="http://schemas.openxmlformats.org/officeDocument/2006/relationships" r:id="rId7"/>
              </xdr:cNvPr>
              <xdr:cNvSpPr/>
            </xdr:nvSpPr>
            <xdr:spPr>
              <a:xfrm>
                <a:off x="9506773" y="806053"/>
                <a:ext cx="1102808" cy="26431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Histórico</a:t>
                </a:r>
              </a:p>
            </xdr:txBody>
          </xdr:sp>
          <xdr:sp macro="" textlink="">
            <xdr:nvSpPr>
              <xdr:cNvPr id="174" name="Rectángulo 173">
                <a:hlinkClick xmlns:r="http://schemas.openxmlformats.org/officeDocument/2006/relationships" r:id="rId8"/>
              </xdr:cNvPr>
              <xdr:cNvSpPr/>
            </xdr:nvSpPr>
            <xdr:spPr>
              <a:xfrm>
                <a:off x="10633106" y="806053"/>
                <a:ext cx="1101694"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Versión</a:t>
                </a:r>
              </a:p>
            </xdr:txBody>
          </xdr:sp>
          <xdr:sp macro="" textlink="'1-Clasificacion'!C5">
            <xdr:nvSpPr>
              <xdr:cNvPr id="175" name="Rectángulo 174"/>
              <xdr:cNvSpPr/>
            </xdr:nvSpPr>
            <xdr:spPr>
              <a:xfrm>
                <a:off x="12909331" y="19050"/>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071657B2-7805-4A99-A8A7-2B44B8D97119}" type="TxLink">
                  <a:rPr lang="en-US" sz="800" b="0" i="0" u="none" strike="noStrike">
                    <a:solidFill>
                      <a:schemeClr val="bg1"/>
                    </a:solidFill>
                    <a:latin typeface="Calibri"/>
                  </a:rPr>
                  <a:pPr algn="ctr"/>
                  <a:t>F.C. Barcelona</a:t>
                </a:fld>
                <a:endParaRPr lang="es-ES" sz="500" b="0">
                  <a:solidFill>
                    <a:schemeClr val="bg1"/>
                  </a:solidFill>
                </a:endParaRPr>
              </a:p>
            </xdr:txBody>
          </xdr:sp>
          <xdr:sp macro="" textlink="'1-Clasificacion'!C20">
            <xdr:nvSpPr>
              <xdr:cNvPr id="176" name="Rectángulo 175"/>
              <xdr:cNvSpPr/>
            </xdr:nvSpPr>
            <xdr:spPr>
              <a:xfrm>
                <a:off x="13868401" y="16094"/>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CF1B0EAD-0295-48D3-8173-A41296504680}" type="TxLink">
                  <a:rPr lang="en-US" sz="800" b="0" i="0" u="none" strike="noStrike">
                    <a:solidFill>
                      <a:schemeClr val="bg1"/>
                    </a:solidFill>
                    <a:latin typeface="Calibri"/>
                    <a:ea typeface="+mn-ea"/>
                    <a:cs typeface="+mn-cs"/>
                  </a:rPr>
                  <a:pPr marL="0" indent="0" algn="ctr"/>
                  <a:t>Real Sporting de Gijón</a:t>
                </a:fld>
                <a:endParaRPr lang="es-ES" sz="800" b="0" i="0" u="none" strike="noStrike">
                  <a:solidFill>
                    <a:schemeClr val="bg1"/>
                  </a:solidFill>
                  <a:latin typeface="Calibri"/>
                  <a:ea typeface="+mn-ea"/>
                  <a:cs typeface="+mn-cs"/>
                </a:endParaRPr>
              </a:p>
            </xdr:txBody>
          </xdr:sp>
          <xdr:sp macro="" textlink="'1-Clasificacion'!C6">
            <xdr:nvSpPr>
              <xdr:cNvPr id="177" name="Rectángulo 176"/>
              <xdr:cNvSpPr/>
            </xdr:nvSpPr>
            <xdr:spPr>
              <a:xfrm>
                <a:off x="12909331" y="180975"/>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C6A99BAF-6F07-4237-B173-B4CA0C3F3837}" type="TxLink">
                  <a:rPr lang="en-US" sz="800" b="0" i="0" u="none" strike="noStrike">
                    <a:solidFill>
                      <a:schemeClr val="bg1"/>
                    </a:solidFill>
                    <a:latin typeface="Calibri"/>
                    <a:ea typeface="+mn-ea"/>
                    <a:cs typeface="+mn-cs"/>
                  </a:rPr>
                  <a:pPr marL="0" indent="0" algn="ctr"/>
                  <a:t>Atlético de Madrid</a:t>
                </a:fld>
                <a:endParaRPr lang="es-ES" sz="800" b="0" i="0" u="none" strike="noStrike">
                  <a:solidFill>
                    <a:schemeClr val="bg1"/>
                  </a:solidFill>
                  <a:latin typeface="Calibri"/>
                  <a:ea typeface="+mn-ea"/>
                  <a:cs typeface="+mn-cs"/>
                </a:endParaRPr>
              </a:p>
            </xdr:txBody>
          </xdr:sp>
          <xdr:sp macro="" textlink="'1-Clasificacion'!C21">
            <xdr:nvSpPr>
              <xdr:cNvPr id="178" name="Rectángulo 177"/>
              <xdr:cNvSpPr/>
            </xdr:nvSpPr>
            <xdr:spPr>
              <a:xfrm>
                <a:off x="13868401" y="178019"/>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60E0E464-7399-45AE-8EAB-0F6767C10047}" type="TxLink">
                  <a:rPr lang="en-US" sz="800" b="0" i="0" u="none" strike="noStrike">
                    <a:solidFill>
                      <a:schemeClr val="bg1"/>
                    </a:solidFill>
                    <a:latin typeface="Calibri"/>
                    <a:ea typeface="+mn-ea"/>
                    <a:cs typeface="+mn-cs"/>
                  </a:rPr>
                  <a:pPr marL="0" indent="0" algn="ctr"/>
                  <a:t>Granada C.F.</a:t>
                </a:fld>
                <a:endParaRPr lang="es-ES" sz="800" b="0" i="0" u="none" strike="noStrike">
                  <a:solidFill>
                    <a:schemeClr val="bg1"/>
                  </a:solidFill>
                  <a:latin typeface="Calibri"/>
                  <a:ea typeface="+mn-ea"/>
                  <a:cs typeface="+mn-cs"/>
                </a:endParaRPr>
              </a:p>
            </xdr:txBody>
          </xdr:sp>
          <xdr:sp macro="" textlink="'1-Clasificacion'!C7">
            <xdr:nvSpPr>
              <xdr:cNvPr id="179" name="Rectángulo 178"/>
              <xdr:cNvSpPr/>
            </xdr:nvSpPr>
            <xdr:spPr>
              <a:xfrm>
                <a:off x="12909331" y="333375"/>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30B339C5-4149-41B5-95E9-C16CB4488A0D}" type="TxLink">
                  <a:rPr lang="en-US" sz="800" b="0" i="0" u="none" strike="noStrike">
                    <a:solidFill>
                      <a:schemeClr val="bg1"/>
                    </a:solidFill>
                    <a:latin typeface="Calibri"/>
                    <a:ea typeface="+mn-ea"/>
                    <a:cs typeface="+mn-cs"/>
                  </a:rPr>
                  <a:pPr marL="0" indent="0" algn="ctr"/>
                  <a:t>Real Madrid C.F.</a:t>
                </a:fld>
                <a:endParaRPr lang="es-ES" sz="800" b="0" i="0" u="none" strike="noStrike">
                  <a:solidFill>
                    <a:schemeClr val="bg1"/>
                  </a:solidFill>
                  <a:latin typeface="Calibri"/>
                  <a:ea typeface="+mn-ea"/>
                  <a:cs typeface="+mn-cs"/>
                </a:endParaRPr>
              </a:p>
            </xdr:txBody>
          </xdr:sp>
          <xdr:sp macro="" textlink="'1-Clasificacion'!C22">
            <xdr:nvSpPr>
              <xdr:cNvPr id="180" name="Rectángulo 179"/>
              <xdr:cNvSpPr/>
            </xdr:nvSpPr>
            <xdr:spPr>
              <a:xfrm>
                <a:off x="13868401" y="330419"/>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947E2F34-2A35-43D0-AD24-DAB850E4BA30}" type="TxLink">
                  <a:rPr lang="en-US" sz="800" b="0" i="0" u="none" strike="noStrike">
                    <a:solidFill>
                      <a:schemeClr val="bg1"/>
                    </a:solidFill>
                    <a:latin typeface="Calibri"/>
                    <a:ea typeface="+mn-ea"/>
                    <a:cs typeface="+mn-cs"/>
                  </a:rPr>
                  <a:pPr marL="0" indent="0" algn="ctr"/>
                  <a:t>Rayo Vallecano</a:t>
                </a:fld>
                <a:endParaRPr lang="es-ES" sz="800" b="0" i="0" u="none" strike="noStrike">
                  <a:solidFill>
                    <a:schemeClr val="bg1"/>
                  </a:solidFill>
                  <a:latin typeface="Calibri"/>
                  <a:ea typeface="+mn-ea"/>
                  <a:cs typeface="+mn-cs"/>
                </a:endParaRPr>
              </a:p>
            </xdr:txBody>
          </xdr:sp>
          <xdr:sp macro="" textlink="'1-Clasificacion'!C8">
            <xdr:nvSpPr>
              <xdr:cNvPr id="181" name="Rectángulo 180"/>
              <xdr:cNvSpPr/>
            </xdr:nvSpPr>
            <xdr:spPr>
              <a:xfrm>
                <a:off x="12909331" y="495300"/>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A8A89110-F284-4EDB-B4E1-C1C824CE42B0}" type="TxLink">
                  <a:rPr lang="en-US" sz="800" b="0" i="0" u="none" strike="noStrike">
                    <a:solidFill>
                      <a:schemeClr val="bg1"/>
                    </a:solidFill>
                    <a:latin typeface="Calibri"/>
                    <a:ea typeface="+mn-ea"/>
                    <a:cs typeface="+mn-cs"/>
                  </a:rPr>
                  <a:pPr marL="0" indent="0" algn="ctr"/>
                  <a:t>R.C. Celta de Vigo</a:t>
                </a:fld>
                <a:endParaRPr lang="es-ES" sz="800" b="0" i="0" u="none" strike="noStrike">
                  <a:solidFill>
                    <a:schemeClr val="bg1"/>
                  </a:solidFill>
                  <a:latin typeface="Calibri"/>
                  <a:ea typeface="+mn-ea"/>
                  <a:cs typeface="+mn-cs"/>
                </a:endParaRPr>
              </a:p>
            </xdr:txBody>
          </xdr:sp>
          <xdr:sp macro="" textlink="'1-Clasificacion'!C23">
            <xdr:nvSpPr>
              <xdr:cNvPr id="182" name="Rectángulo 181"/>
              <xdr:cNvSpPr/>
            </xdr:nvSpPr>
            <xdr:spPr>
              <a:xfrm>
                <a:off x="13868401" y="492344"/>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EF8A0EFD-3AEB-44C4-B292-6118C1DBB2CF}" type="TxLink">
                  <a:rPr lang="en-US" sz="800" b="0" i="0" u="none" strike="noStrike">
                    <a:solidFill>
                      <a:schemeClr val="bg1"/>
                    </a:solidFill>
                    <a:latin typeface="Calibri"/>
                    <a:ea typeface="+mn-ea"/>
                    <a:cs typeface="+mn-cs"/>
                  </a:rPr>
                  <a:pPr marL="0" indent="0" algn="ctr"/>
                  <a:t>U.D. Las Palmas</a:t>
                </a:fld>
                <a:endParaRPr lang="es-ES" sz="800" b="0" i="0" u="none" strike="noStrike">
                  <a:solidFill>
                    <a:schemeClr val="bg1"/>
                  </a:solidFill>
                  <a:latin typeface="Calibri"/>
                  <a:ea typeface="+mn-ea"/>
                  <a:cs typeface="+mn-cs"/>
                </a:endParaRPr>
              </a:p>
            </xdr:txBody>
          </xdr:sp>
          <xdr:sp macro="" textlink="'1-Clasificacion'!C9">
            <xdr:nvSpPr>
              <xdr:cNvPr id="183" name="Rectángulo 182"/>
              <xdr:cNvSpPr/>
            </xdr:nvSpPr>
            <xdr:spPr>
              <a:xfrm>
                <a:off x="12909331" y="666750"/>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CA5DFE1C-6074-4796-BB25-F5D30503C9A8}" type="TxLink">
                  <a:rPr lang="en-US" sz="800" b="0" i="0" u="none" strike="noStrike">
                    <a:solidFill>
                      <a:schemeClr val="bg1"/>
                    </a:solidFill>
                    <a:latin typeface="Calibri"/>
                    <a:ea typeface="+mn-ea"/>
                    <a:cs typeface="+mn-cs"/>
                  </a:rPr>
                  <a:pPr marL="0" indent="0" algn="ctr"/>
                  <a:t>Villarreal C.F.</a:t>
                </a:fld>
                <a:endParaRPr lang="es-ES" sz="800" b="0" i="0" u="none" strike="noStrike">
                  <a:solidFill>
                    <a:schemeClr val="bg1"/>
                  </a:solidFill>
                  <a:latin typeface="Calibri"/>
                  <a:ea typeface="+mn-ea"/>
                  <a:cs typeface="+mn-cs"/>
                </a:endParaRPr>
              </a:p>
            </xdr:txBody>
          </xdr:sp>
          <xdr:sp macro="" textlink="'1-Clasificacion'!C24">
            <xdr:nvSpPr>
              <xdr:cNvPr id="184" name="Rectángulo 183"/>
              <xdr:cNvSpPr/>
            </xdr:nvSpPr>
            <xdr:spPr>
              <a:xfrm>
                <a:off x="13868401" y="663794"/>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3D9DB864-66AB-4487-90A0-67643FD6CB7C}" type="TxLink">
                  <a:rPr lang="en-US" sz="800" b="0" i="0" u="none" strike="noStrike">
                    <a:solidFill>
                      <a:schemeClr val="bg1"/>
                    </a:solidFill>
                    <a:latin typeface="Calibri"/>
                    <a:ea typeface="+mn-ea"/>
                    <a:cs typeface="+mn-cs"/>
                  </a:rPr>
                  <a:pPr marL="0" indent="0" algn="ctr"/>
                  <a:t>Levante U.D.</a:t>
                </a:fld>
                <a:endParaRPr lang="es-ES" sz="800" b="0" i="0" u="none" strike="noStrike">
                  <a:solidFill>
                    <a:schemeClr val="bg1"/>
                  </a:solidFill>
                  <a:latin typeface="Calibri"/>
                  <a:ea typeface="+mn-ea"/>
                  <a:cs typeface="+mn-cs"/>
                </a:endParaRPr>
              </a:p>
            </xdr:txBody>
          </xdr:sp>
          <xdr:sp macro="" textlink="">
            <xdr:nvSpPr>
              <xdr:cNvPr id="185" name="Rectángulo 184">
                <a:hlinkClick xmlns:r="http://schemas.openxmlformats.org/officeDocument/2006/relationships" r:id="rId9"/>
              </xdr:cNvPr>
              <xdr:cNvSpPr/>
            </xdr:nvSpPr>
            <xdr:spPr>
              <a:xfrm>
                <a:off x="13239750" y="923925"/>
                <a:ext cx="1102808" cy="26431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Clas.</a:t>
                </a:r>
                <a:r>
                  <a:rPr lang="es-ES" sz="1100" baseline="0">
                    <a:solidFill>
                      <a:srgbClr val="00B0F0"/>
                    </a:solidFill>
                  </a:rPr>
                  <a:t> Completa</a:t>
                </a:r>
                <a:endParaRPr lang="es-ES" sz="1100">
                  <a:solidFill>
                    <a:srgbClr val="00B0F0"/>
                  </a:solidFill>
                </a:endParaRPr>
              </a:p>
              <a:p>
                <a:pPr algn="ctr"/>
                <a:endParaRPr lang="es-ES" sz="1100">
                  <a:solidFill>
                    <a:srgbClr val="00B0F0"/>
                  </a:solidFill>
                </a:endParaRPr>
              </a:p>
            </xdr:txBody>
          </xdr:sp>
        </xdr:grpSp>
        <xdr:sp macro="" textlink="">
          <xdr:nvSpPr>
            <xdr:cNvPr id="163" name="Rectángulo 162"/>
            <xdr:cNvSpPr/>
          </xdr:nvSpPr>
          <xdr:spPr>
            <a:xfrm>
              <a:off x="5019675" y="19050"/>
              <a:ext cx="7239000" cy="409575"/>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t>Liga</a:t>
              </a:r>
              <a:r>
                <a:rPr lang="es-ES" sz="2000" b="1" baseline="0"/>
                <a:t> BBVA 2015-2016</a:t>
              </a:r>
              <a:endParaRPr lang="es-ES" sz="2000" b="1"/>
            </a:p>
            <a:p>
              <a:pPr algn="ctr"/>
              <a:endParaRPr lang="es-ES" sz="1100" b="1"/>
            </a:p>
          </xdr:txBody>
        </xdr:sp>
        <xdr:sp macro="" textlink="">
          <xdr:nvSpPr>
            <xdr:cNvPr id="164" name="Rectángulo 163">
              <a:hlinkClick xmlns:r="http://schemas.openxmlformats.org/officeDocument/2006/relationships" r:id="rId10"/>
            </xdr:cNvPr>
            <xdr:cNvSpPr/>
          </xdr:nvSpPr>
          <xdr:spPr>
            <a:xfrm>
              <a:off x="5029201" y="390525"/>
              <a:ext cx="2466974" cy="342900"/>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a:t>www.gsamartin.es</a:t>
              </a:r>
            </a:p>
            <a:p>
              <a:pPr algn="ctr"/>
              <a:endParaRPr lang="es-ES" sz="900"/>
            </a:p>
          </xdr:txBody>
        </xdr:sp>
        <xdr:sp macro="" textlink="">
          <xdr:nvSpPr>
            <xdr:cNvPr id="165" name="Rectángulo 164"/>
            <xdr:cNvSpPr/>
          </xdr:nvSpPr>
          <xdr:spPr>
            <a:xfrm>
              <a:off x="7515225" y="390525"/>
              <a:ext cx="2294717" cy="342900"/>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b="1"/>
                <a:t>Jorge García Samartín</a:t>
              </a:r>
            </a:p>
            <a:p>
              <a:pPr algn="ctr"/>
              <a:endParaRPr lang="es-ES" sz="900" b="1"/>
            </a:p>
          </xdr:txBody>
        </xdr:sp>
        <xdr:sp macro="" textlink="">
          <xdr:nvSpPr>
            <xdr:cNvPr id="166" name="Rectángulo 165">
              <a:hlinkClick xmlns:r="http://schemas.openxmlformats.org/officeDocument/2006/relationships" r:id="rId11"/>
            </xdr:cNvPr>
            <xdr:cNvSpPr/>
          </xdr:nvSpPr>
          <xdr:spPr>
            <a:xfrm>
              <a:off x="9820275" y="390525"/>
              <a:ext cx="2447925" cy="342900"/>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a:t>jorge@gsamartin.es</a:t>
              </a:r>
            </a:p>
            <a:p>
              <a:pPr algn="ctr"/>
              <a:endParaRPr lang="es-ES" sz="900"/>
            </a:p>
          </xdr:txBody>
        </xdr:sp>
      </xdr:grpSp>
      <xdr:sp macro="" textlink="">
        <xdr:nvSpPr>
          <xdr:cNvPr id="161" name="Rectángulo 160">
            <a:hlinkClick xmlns:r="http://schemas.openxmlformats.org/officeDocument/2006/relationships" r:id="rId12"/>
          </xdr:cNvPr>
          <xdr:cNvSpPr/>
        </xdr:nvSpPr>
        <xdr:spPr>
          <a:xfrm>
            <a:off x="11753850" y="809625"/>
            <a:ext cx="1101694"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Licencia</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12</xdr:col>
      <xdr:colOff>691633</xdr:colOff>
      <xdr:row>0</xdr:row>
      <xdr:rowOff>1188244</xdr:rowOff>
    </xdr:to>
    <xdr:grpSp>
      <xdr:nvGrpSpPr>
        <xdr:cNvPr id="2" name="Grupo 1"/>
        <xdr:cNvGrpSpPr/>
      </xdr:nvGrpSpPr>
      <xdr:grpSpPr>
        <a:xfrm>
          <a:off x="0" y="0"/>
          <a:ext cx="9749908" cy="1188244"/>
          <a:chOff x="5019675" y="0"/>
          <a:chExt cx="9749908" cy="1188244"/>
        </a:xfrm>
      </xdr:grpSpPr>
      <xdr:grpSp>
        <xdr:nvGrpSpPr>
          <xdr:cNvPr id="3" name="Grupo 2"/>
          <xdr:cNvGrpSpPr/>
        </xdr:nvGrpSpPr>
        <xdr:grpSpPr>
          <a:xfrm>
            <a:off x="5019675" y="0"/>
            <a:ext cx="9749908" cy="1188244"/>
            <a:chOff x="5019675" y="0"/>
            <a:chExt cx="9749908" cy="1188244"/>
          </a:xfrm>
        </xdr:grpSpPr>
        <xdr:grpSp>
          <xdr:nvGrpSpPr>
            <xdr:cNvPr id="5" name="Grupo 4"/>
            <xdr:cNvGrpSpPr/>
          </xdr:nvGrpSpPr>
          <xdr:grpSpPr>
            <a:xfrm>
              <a:off x="5019675" y="0"/>
              <a:ext cx="9749908" cy="1188244"/>
              <a:chOff x="5019675" y="0"/>
              <a:chExt cx="9749908" cy="1188244"/>
            </a:xfrm>
          </xdr:grpSpPr>
          <xdr:sp macro="" textlink="">
            <xdr:nvSpPr>
              <xdr:cNvPr id="10" name="Rectángulo 9"/>
              <xdr:cNvSpPr/>
            </xdr:nvSpPr>
            <xdr:spPr>
              <a:xfrm>
                <a:off x="5019675" y="0"/>
                <a:ext cx="7848599" cy="794905"/>
              </a:xfrm>
              <a:prstGeom prst="rect">
                <a:avLst/>
              </a:prstGeom>
              <a:solidFill>
                <a:srgbClr val="00B0F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ES" sz="1100"/>
              </a:p>
            </xdr:txBody>
          </xdr:sp>
          <xdr:sp macro="" textlink="">
            <xdr:nvSpPr>
              <xdr:cNvPr id="11" name="Rectángulo 10">
                <a:hlinkClick xmlns:r="http://schemas.openxmlformats.org/officeDocument/2006/relationships" r:id="rId1"/>
              </xdr:cNvPr>
              <xdr:cNvSpPr/>
            </xdr:nvSpPr>
            <xdr:spPr>
              <a:xfrm>
                <a:off x="5031580" y="804861"/>
                <a:ext cx="1103921"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ES" sz="1100">
                    <a:solidFill>
                      <a:srgbClr val="00B0F0"/>
                    </a:solidFill>
                    <a:latin typeface="+mn-lt"/>
                    <a:ea typeface="+mn-ea"/>
                    <a:cs typeface="+mn-cs"/>
                  </a:rPr>
                  <a:t>Portada</a:t>
                </a:r>
              </a:p>
              <a:p>
                <a:pPr marL="0" indent="0" algn="ctr"/>
                <a:endParaRPr lang="es-ES" sz="1100">
                  <a:solidFill>
                    <a:srgbClr val="00B0F0"/>
                  </a:solidFill>
                  <a:latin typeface="+mn-lt"/>
                  <a:ea typeface="+mn-ea"/>
                  <a:cs typeface="+mn-cs"/>
                </a:endParaRPr>
              </a:p>
            </xdr:txBody>
          </xdr:sp>
          <xdr:sp macro="" textlink="">
            <xdr:nvSpPr>
              <xdr:cNvPr id="12" name="Rectángulo 11">
                <a:hlinkClick xmlns:r="http://schemas.openxmlformats.org/officeDocument/2006/relationships" r:id="rId2"/>
              </xdr:cNvPr>
              <xdr:cNvSpPr/>
            </xdr:nvSpPr>
            <xdr:spPr>
              <a:xfrm>
                <a:off x="6148388" y="804861"/>
                <a:ext cx="1102808"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Jornadas</a:t>
                </a:r>
              </a:p>
            </xdr:txBody>
          </xdr:sp>
          <xdr:sp macro="" textlink="">
            <xdr:nvSpPr>
              <xdr:cNvPr id="13" name="Rectángulo 12">
                <a:hlinkClick xmlns:r="http://schemas.openxmlformats.org/officeDocument/2006/relationships" r:id="rId3"/>
              </xdr:cNvPr>
              <xdr:cNvSpPr/>
            </xdr:nvSpPr>
            <xdr:spPr>
              <a:xfrm>
                <a:off x="7271972" y="798568"/>
                <a:ext cx="1102808"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ES" sz="1100">
                    <a:solidFill>
                      <a:srgbClr val="00B0F0"/>
                    </a:solidFill>
                    <a:latin typeface="+mn-lt"/>
                    <a:ea typeface="+mn-ea"/>
                    <a:cs typeface="+mn-cs"/>
                  </a:rPr>
                  <a:t>Estadísticas</a:t>
                </a:r>
              </a:p>
              <a:p>
                <a:pPr marL="0" indent="0" algn="ctr"/>
                <a:endParaRPr lang="es-ES" sz="1100">
                  <a:solidFill>
                    <a:srgbClr val="00B0F0"/>
                  </a:solidFill>
                  <a:latin typeface="+mn-lt"/>
                  <a:ea typeface="+mn-ea"/>
                  <a:cs typeface="+mn-cs"/>
                </a:endParaRPr>
              </a:p>
            </xdr:txBody>
          </xdr:sp>
          <xdr:sp macro="" textlink="">
            <xdr:nvSpPr>
              <xdr:cNvPr id="14" name="Rectángulo 13">
                <a:hlinkClick xmlns:r="http://schemas.openxmlformats.org/officeDocument/2006/relationships" r:id="rId4"/>
              </xdr:cNvPr>
              <xdr:cNvSpPr/>
            </xdr:nvSpPr>
            <xdr:spPr>
              <a:xfrm>
                <a:off x="8388269" y="808093"/>
                <a:ext cx="1102808"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Equipo a Equipo</a:t>
                </a:r>
              </a:p>
              <a:p>
                <a:pPr algn="ctr"/>
                <a:endParaRPr lang="es-ES" sz="1100">
                  <a:solidFill>
                    <a:srgbClr val="00B0F0"/>
                  </a:solidFill>
                </a:endParaRPr>
              </a:p>
            </xdr:txBody>
          </xdr:sp>
          <xdr:sp macro="" textlink="">
            <xdr:nvSpPr>
              <xdr:cNvPr id="15" name="Rectángulo 14"/>
              <xdr:cNvSpPr/>
            </xdr:nvSpPr>
            <xdr:spPr>
              <a:xfrm>
                <a:off x="12897583" y="0"/>
                <a:ext cx="1872000" cy="1076325"/>
              </a:xfrm>
              <a:prstGeom prst="rect">
                <a:avLst/>
              </a:prstGeom>
              <a:solidFill>
                <a:srgbClr val="00B0F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6" name="Rectángulo 15">
                <a:hlinkClick xmlns:r="http://schemas.openxmlformats.org/officeDocument/2006/relationships" r:id="rId5"/>
              </xdr:cNvPr>
              <xdr:cNvSpPr/>
            </xdr:nvSpPr>
            <xdr:spPr>
              <a:xfrm>
                <a:off x="9506773" y="806053"/>
                <a:ext cx="1102808" cy="264319"/>
              </a:xfrm>
              <a:prstGeom prst="rect">
                <a:avLst/>
              </a:prstGeom>
              <a:solidFill>
                <a:srgbClr val="00B0F0"/>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ES" sz="1100">
                    <a:solidFill>
                      <a:schemeClr val="lt1"/>
                    </a:solidFill>
                    <a:latin typeface="+mn-lt"/>
                    <a:ea typeface="+mn-ea"/>
                    <a:cs typeface="+mn-cs"/>
                  </a:rPr>
                  <a:t>Histórico</a:t>
                </a:r>
              </a:p>
            </xdr:txBody>
          </xdr:sp>
          <xdr:sp macro="" textlink="">
            <xdr:nvSpPr>
              <xdr:cNvPr id="17" name="Rectángulo 16">
                <a:hlinkClick xmlns:r="http://schemas.openxmlformats.org/officeDocument/2006/relationships" r:id="rId6"/>
              </xdr:cNvPr>
              <xdr:cNvSpPr/>
            </xdr:nvSpPr>
            <xdr:spPr>
              <a:xfrm>
                <a:off x="10633106" y="806053"/>
                <a:ext cx="1101694"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Versión</a:t>
                </a:r>
              </a:p>
            </xdr:txBody>
          </xdr:sp>
          <xdr:sp macro="" textlink="'1-Clasificacion'!C5">
            <xdr:nvSpPr>
              <xdr:cNvPr id="18" name="Rectángulo 17"/>
              <xdr:cNvSpPr/>
            </xdr:nvSpPr>
            <xdr:spPr>
              <a:xfrm>
                <a:off x="12909331" y="19050"/>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071657B2-7805-4A99-A8A7-2B44B8D97119}" type="TxLink">
                  <a:rPr lang="en-US" sz="800" b="0" i="0" u="none" strike="noStrike">
                    <a:solidFill>
                      <a:schemeClr val="bg1"/>
                    </a:solidFill>
                    <a:latin typeface="Calibri"/>
                  </a:rPr>
                  <a:pPr algn="ctr"/>
                  <a:t>F.C. Barcelona</a:t>
                </a:fld>
                <a:endParaRPr lang="es-ES" sz="500" b="0">
                  <a:solidFill>
                    <a:schemeClr val="bg1"/>
                  </a:solidFill>
                </a:endParaRPr>
              </a:p>
            </xdr:txBody>
          </xdr:sp>
          <xdr:sp macro="" textlink="'1-Clasificacion'!C20">
            <xdr:nvSpPr>
              <xdr:cNvPr id="19" name="Rectángulo 18"/>
              <xdr:cNvSpPr/>
            </xdr:nvSpPr>
            <xdr:spPr>
              <a:xfrm>
                <a:off x="13868401" y="16094"/>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CF1B0EAD-0295-48D3-8173-A41296504680}" type="TxLink">
                  <a:rPr lang="en-US" sz="800" b="0" i="0" u="none" strike="noStrike">
                    <a:solidFill>
                      <a:schemeClr val="bg1"/>
                    </a:solidFill>
                    <a:latin typeface="Calibri"/>
                    <a:ea typeface="+mn-ea"/>
                    <a:cs typeface="+mn-cs"/>
                  </a:rPr>
                  <a:pPr marL="0" indent="0" algn="ctr"/>
                  <a:t>Real Sporting de Gijón</a:t>
                </a:fld>
                <a:endParaRPr lang="es-ES" sz="800" b="0" i="0" u="none" strike="noStrike">
                  <a:solidFill>
                    <a:schemeClr val="bg1"/>
                  </a:solidFill>
                  <a:latin typeface="Calibri"/>
                  <a:ea typeface="+mn-ea"/>
                  <a:cs typeface="+mn-cs"/>
                </a:endParaRPr>
              </a:p>
            </xdr:txBody>
          </xdr:sp>
          <xdr:sp macro="" textlink="'1-Clasificacion'!C6">
            <xdr:nvSpPr>
              <xdr:cNvPr id="20" name="Rectángulo 19"/>
              <xdr:cNvSpPr/>
            </xdr:nvSpPr>
            <xdr:spPr>
              <a:xfrm>
                <a:off x="12909331" y="180975"/>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C6A99BAF-6F07-4237-B173-B4CA0C3F3837}" type="TxLink">
                  <a:rPr lang="en-US" sz="800" b="0" i="0" u="none" strike="noStrike">
                    <a:solidFill>
                      <a:schemeClr val="bg1"/>
                    </a:solidFill>
                    <a:latin typeface="Calibri"/>
                    <a:ea typeface="+mn-ea"/>
                    <a:cs typeface="+mn-cs"/>
                  </a:rPr>
                  <a:pPr marL="0" indent="0" algn="ctr"/>
                  <a:t>Atlético de Madrid</a:t>
                </a:fld>
                <a:endParaRPr lang="es-ES" sz="800" b="0" i="0" u="none" strike="noStrike">
                  <a:solidFill>
                    <a:schemeClr val="bg1"/>
                  </a:solidFill>
                  <a:latin typeface="Calibri"/>
                  <a:ea typeface="+mn-ea"/>
                  <a:cs typeface="+mn-cs"/>
                </a:endParaRPr>
              </a:p>
            </xdr:txBody>
          </xdr:sp>
          <xdr:sp macro="" textlink="'1-Clasificacion'!C21">
            <xdr:nvSpPr>
              <xdr:cNvPr id="21" name="Rectángulo 20"/>
              <xdr:cNvSpPr/>
            </xdr:nvSpPr>
            <xdr:spPr>
              <a:xfrm>
                <a:off x="13868401" y="178019"/>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60E0E464-7399-45AE-8EAB-0F6767C10047}" type="TxLink">
                  <a:rPr lang="en-US" sz="800" b="0" i="0" u="none" strike="noStrike">
                    <a:solidFill>
                      <a:schemeClr val="bg1"/>
                    </a:solidFill>
                    <a:latin typeface="Calibri"/>
                    <a:ea typeface="+mn-ea"/>
                    <a:cs typeface="+mn-cs"/>
                  </a:rPr>
                  <a:pPr marL="0" indent="0" algn="ctr"/>
                  <a:t>Granada C.F.</a:t>
                </a:fld>
                <a:endParaRPr lang="es-ES" sz="800" b="0" i="0" u="none" strike="noStrike">
                  <a:solidFill>
                    <a:schemeClr val="bg1"/>
                  </a:solidFill>
                  <a:latin typeface="Calibri"/>
                  <a:ea typeface="+mn-ea"/>
                  <a:cs typeface="+mn-cs"/>
                </a:endParaRPr>
              </a:p>
            </xdr:txBody>
          </xdr:sp>
          <xdr:sp macro="" textlink="'1-Clasificacion'!C7">
            <xdr:nvSpPr>
              <xdr:cNvPr id="22" name="Rectángulo 21"/>
              <xdr:cNvSpPr/>
            </xdr:nvSpPr>
            <xdr:spPr>
              <a:xfrm>
                <a:off x="12909331" y="333375"/>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30B339C5-4149-41B5-95E9-C16CB4488A0D}" type="TxLink">
                  <a:rPr lang="en-US" sz="800" b="0" i="0" u="none" strike="noStrike">
                    <a:solidFill>
                      <a:schemeClr val="bg1"/>
                    </a:solidFill>
                    <a:latin typeface="Calibri"/>
                    <a:ea typeface="+mn-ea"/>
                    <a:cs typeface="+mn-cs"/>
                  </a:rPr>
                  <a:pPr marL="0" indent="0" algn="ctr"/>
                  <a:t>Real Madrid C.F.</a:t>
                </a:fld>
                <a:endParaRPr lang="es-ES" sz="800" b="0" i="0" u="none" strike="noStrike">
                  <a:solidFill>
                    <a:schemeClr val="bg1"/>
                  </a:solidFill>
                  <a:latin typeface="Calibri"/>
                  <a:ea typeface="+mn-ea"/>
                  <a:cs typeface="+mn-cs"/>
                </a:endParaRPr>
              </a:p>
            </xdr:txBody>
          </xdr:sp>
          <xdr:sp macro="" textlink="'1-Clasificacion'!C22">
            <xdr:nvSpPr>
              <xdr:cNvPr id="23" name="Rectángulo 22"/>
              <xdr:cNvSpPr/>
            </xdr:nvSpPr>
            <xdr:spPr>
              <a:xfrm>
                <a:off x="13868401" y="330419"/>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947E2F34-2A35-43D0-AD24-DAB850E4BA30}" type="TxLink">
                  <a:rPr lang="en-US" sz="800" b="0" i="0" u="none" strike="noStrike">
                    <a:solidFill>
                      <a:schemeClr val="bg1"/>
                    </a:solidFill>
                    <a:latin typeface="Calibri"/>
                    <a:ea typeface="+mn-ea"/>
                    <a:cs typeface="+mn-cs"/>
                  </a:rPr>
                  <a:pPr marL="0" indent="0" algn="ctr"/>
                  <a:t>Rayo Vallecano</a:t>
                </a:fld>
                <a:endParaRPr lang="es-ES" sz="800" b="0" i="0" u="none" strike="noStrike">
                  <a:solidFill>
                    <a:schemeClr val="bg1"/>
                  </a:solidFill>
                  <a:latin typeface="Calibri"/>
                  <a:ea typeface="+mn-ea"/>
                  <a:cs typeface="+mn-cs"/>
                </a:endParaRPr>
              </a:p>
            </xdr:txBody>
          </xdr:sp>
          <xdr:sp macro="" textlink="'1-Clasificacion'!C8">
            <xdr:nvSpPr>
              <xdr:cNvPr id="24" name="Rectángulo 23"/>
              <xdr:cNvSpPr/>
            </xdr:nvSpPr>
            <xdr:spPr>
              <a:xfrm>
                <a:off x="12909331" y="495300"/>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A8A89110-F284-4EDB-B4E1-C1C824CE42B0}" type="TxLink">
                  <a:rPr lang="en-US" sz="800" b="0" i="0" u="none" strike="noStrike">
                    <a:solidFill>
                      <a:schemeClr val="bg1"/>
                    </a:solidFill>
                    <a:latin typeface="Calibri"/>
                    <a:ea typeface="+mn-ea"/>
                    <a:cs typeface="+mn-cs"/>
                  </a:rPr>
                  <a:pPr marL="0" indent="0" algn="ctr"/>
                  <a:t>R.C. Celta de Vigo</a:t>
                </a:fld>
                <a:endParaRPr lang="es-ES" sz="800" b="0" i="0" u="none" strike="noStrike">
                  <a:solidFill>
                    <a:schemeClr val="bg1"/>
                  </a:solidFill>
                  <a:latin typeface="Calibri"/>
                  <a:ea typeface="+mn-ea"/>
                  <a:cs typeface="+mn-cs"/>
                </a:endParaRPr>
              </a:p>
            </xdr:txBody>
          </xdr:sp>
          <xdr:sp macro="" textlink="'1-Clasificacion'!C23">
            <xdr:nvSpPr>
              <xdr:cNvPr id="25" name="Rectángulo 24"/>
              <xdr:cNvSpPr/>
            </xdr:nvSpPr>
            <xdr:spPr>
              <a:xfrm>
                <a:off x="13868401" y="492344"/>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EF8A0EFD-3AEB-44C4-B292-6118C1DBB2CF}" type="TxLink">
                  <a:rPr lang="en-US" sz="800" b="0" i="0" u="none" strike="noStrike">
                    <a:solidFill>
                      <a:schemeClr val="bg1"/>
                    </a:solidFill>
                    <a:latin typeface="Calibri"/>
                    <a:ea typeface="+mn-ea"/>
                    <a:cs typeface="+mn-cs"/>
                  </a:rPr>
                  <a:pPr marL="0" indent="0" algn="ctr"/>
                  <a:t>U.D. Las Palmas</a:t>
                </a:fld>
                <a:endParaRPr lang="es-ES" sz="800" b="0" i="0" u="none" strike="noStrike">
                  <a:solidFill>
                    <a:schemeClr val="bg1"/>
                  </a:solidFill>
                  <a:latin typeface="Calibri"/>
                  <a:ea typeface="+mn-ea"/>
                  <a:cs typeface="+mn-cs"/>
                </a:endParaRPr>
              </a:p>
            </xdr:txBody>
          </xdr:sp>
          <xdr:sp macro="" textlink="'1-Clasificacion'!C9">
            <xdr:nvSpPr>
              <xdr:cNvPr id="26" name="Rectángulo 25"/>
              <xdr:cNvSpPr/>
            </xdr:nvSpPr>
            <xdr:spPr>
              <a:xfrm>
                <a:off x="12909331" y="666750"/>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CA5DFE1C-6074-4796-BB25-F5D30503C9A8}" type="TxLink">
                  <a:rPr lang="en-US" sz="800" b="0" i="0" u="none" strike="noStrike">
                    <a:solidFill>
                      <a:schemeClr val="bg1"/>
                    </a:solidFill>
                    <a:latin typeface="Calibri"/>
                    <a:ea typeface="+mn-ea"/>
                    <a:cs typeface="+mn-cs"/>
                  </a:rPr>
                  <a:pPr marL="0" indent="0" algn="ctr"/>
                  <a:t>Villarreal C.F.</a:t>
                </a:fld>
                <a:endParaRPr lang="es-ES" sz="800" b="0" i="0" u="none" strike="noStrike">
                  <a:solidFill>
                    <a:schemeClr val="bg1"/>
                  </a:solidFill>
                  <a:latin typeface="Calibri"/>
                  <a:ea typeface="+mn-ea"/>
                  <a:cs typeface="+mn-cs"/>
                </a:endParaRPr>
              </a:p>
            </xdr:txBody>
          </xdr:sp>
          <xdr:sp macro="" textlink="'1-Clasificacion'!C24">
            <xdr:nvSpPr>
              <xdr:cNvPr id="27" name="Rectángulo 26"/>
              <xdr:cNvSpPr/>
            </xdr:nvSpPr>
            <xdr:spPr>
              <a:xfrm>
                <a:off x="13868401" y="663794"/>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3D9DB864-66AB-4487-90A0-67643FD6CB7C}" type="TxLink">
                  <a:rPr lang="en-US" sz="800" b="0" i="0" u="none" strike="noStrike">
                    <a:solidFill>
                      <a:schemeClr val="bg1"/>
                    </a:solidFill>
                    <a:latin typeface="Calibri"/>
                    <a:ea typeface="+mn-ea"/>
                    <a:cs typeface="+mn-cs"/>
                  </a:rPr>
                  <a:pPr marL="0" indent="0" algn="ctr"/>
                  <a:t>Levante U.D.</a:t>
                </a:fld>
                <a:endParaRPr lang="es-ES" sz="800" b="0" i="0" u="none" strike="noStrike">
                  <a:solidFill>
                    <a:schemeClr val="bg1"/>
                  </a:solidFill>
                  <a:latin typeface="Calibri"/>
                  <a:ea typeface="+mn-ea"/>
                  <a:cs typeface="+mn-cs"/>
                </a:endParaRPr>
              </a:p>
            </xdr:txBody>
          </xdr:sp>
          <xdr:sp macro="" textlink="">
            <xdr:nvSpPr>
              <xdr:cNvPr id="28" name="Rectángulo 27">
                <a:hlinkClick xmlns:r="http://schemas.openxmlformats.org/officeDocument/2006/relationships" r:id="rId7"/>
              </xdr:cNvPr>
              <xdr:cNvSpPr/>
            </xdr:nvSpPr>
            <xdr:spPr>
              <a:xfrm>
                <a:off x="13239750" y="923925"/>
                <a:ext cx="1102808" cy="26431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Clas.</a:t>
                </a:r>
                <a:r>
                  <a:rPr lang="es-ES" sz="1100" baseline="0">
                    <a:solidFill>
                      <a:srgbClr val="00B0F0"/>
                    </a:solidFill>
                  </a:rPr>
                  <a:t> Completa</a:t>
                </a:r>
                <a:endParaRPr lang="es-ES" sz="1100">
                  <a:solidFill>
                    <a:srgbClr val="00B0F0"/>
                  </a:solidFill>
                </a:endParaRPr>
              </a:p>
              <a:p>
                <a:pPr algn="ctr"/>
                <a:endParaRPr lang="es-ES" sz="1100">
                  <a:solidFill>
                    <a:srgbClr val="00B0F0"/>
                  </a:solidFill>
                </a:endParaRPr>
              </a:p>
            </xdr:txBody>
          </xdr:sp>
        </xdr:grpSp>
        <xdr:sp macro="" textlink="">
          <xdr:nvSpPr>
            <xdr:cNvPr id="6" name="Rectángulo 5"/>
            <xdr:cNvSpPr/>
          </xdr:nvSpPr>
          <xdr:spPr>
            <a:xfrm>
              <a:off x="5019675" y="19050"/>
              <a:ext cx="7239000" cy="409575"/>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t>Liga</a:t>
              </a:r>
              <a:r>
                <a:rPr lang="es-ES" sz="2000" b="1" baseline="0"/>
                <a:t> BBVA 2015-2016</a:t>
              </a:r>
              <a:endParaRPr lang="es-ES" sz="2000" b="1"/>
            </a:p>
            <a:p>
              <a:pPr algn="ctr"/>
              <a:endParaRPr lang="es-ES" sz="1100" b="1"/>
            </a:p>
          </xdr:txBody>
        </xdr:sp>
        <xdr:sp macro="" textlink="">
          <xdr:nvSpPr>
            <xdr:cNvPr id="7" name="Rectángulo 6">
              <a:hlinkClick xmlns:r="http://schemas.openxmlformats.org/officeDocument/2006/relationships" r:id="rId8"/>
            </xdr:cNvPr>
            <xdr:cNvSpPr/>
          </xdr:nvSpPr>
          <xdr:spPr>
            <a:xfrm>
              <a:off x="5029201" y="390525"/>
              <a:ext cx="2466974" cy="342900"/>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a:t>www.gsamartin.es</a:t>
              </a:r>
            </a:p>
            <a:p>
              <a:pPr algn="ctr"/>
              <a:endParaRPr lang="es-ES" sz="900"/>
            </a:p>
          </xdr:txBody>
        </xdr:sp>
        <xdr:sp macro="" textlink="">
          <xdr:nvSpPr>
            <xdr:cNvPr id="8" name="Rectángulo 7"/>
            <xdr:cNvSpPr/>
          </xdr:nvSpPr>
          <xdr:spPr>
            <a:xfrm>
              <a:off x="7515225" y="390525"/>
              <a:ext cx="2294717" cy="342900"/>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b="1"/>
                <a:t>Jorge García Samartín</a:t>
              </a:r>
            </a:p>
            <a:p>
              <a:pPr algn="ctr"/>
              <a:endParaRPr lang="es-ES" sz="900" b="1"/>
            </a:p>
          </xdr:txBody>
        </xdr:sp>
        <xdr:sp macro="" textlink="">
          <xdr:nvSpPr>
            <xdr:cNvPr id="9" name="Rectángulo 8">
              <a:hlinkClick xmlns:r="http://schemas.openxmlformats.org/officeDocument/2006/relationships" r:id="rId9"/>
            </xdr:cNvPr>
            <xdr:cNvSpPr/>
          </xdr:nvSpPr>
          <xdr:spPr>
            <a:xfrm>
              <a:off x="9820275" y="390525"/>
              <a:ext cx="2447925" cy="342900"/>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a:t>jorge@gsamartin.es</a:t>
              </a:r>
            </a:p>
            <a:p>
              <a:pPr algn="ctr"/>
              <a:endParaRPr lang="es-ES" sz="900"/>
            </a:p>
          </xdr:txBody>
        </xdr:sp>
      </xdr:grpSp>
      <xdr:sp macro="" textlink="">
        <xdr:nvSpPr>
          <xdr:cNvPr id="4" name="Rectángulo 3">
            <a:hlinkClick xmlns:r="http://schemas.openxmlformats.org/officeDocument/2006/relationships" r:id="rId10"/>
          </xdr:cNvPr>
          <xdr:cNvSpPr/>
        </xdr:nvSpPr>
        <xdr:spPr>
          <a:xfrm>
            <a:off x="11753850" y="809625"/>
            <a:ext cx="1101694"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Licencia</a:t>
            </a:r>
          </a:p>
        </xdr:txBody>
      </xdr:sp>
    </xdr:grpSp>
    <xdr:clientData/>
  </xdr:twoCellAnchor>
  <xdr:twoCellAnchor>
    <xdr:from>
      <xdr:col>3</xdr:col>
      <xdr:colOff>733425</xdr:colOff>
      <xdr:row>7</xdr:row>
      <xdr:rowOff>171451</xdr:rowOff>
    </xdr:from>
    <xdr:to>
      <xdr:col>13</xdr:col>
      <xdr:colOff>0</xdr:colOff>
      <xdr:row>14</xdr:row>
      <xdr:rowOff>38101</xdr:rowOff>
    </xdr:to>
    <xdr:sp macro="" textlink="">
      <xdr:nvSpPr>
        <xdr:cNvPr id="29" name="Rectángulo 28"/>
        <xdr:cNvSpPr/>
      </xdr:nvSpPr>
      <xdr:spPr>
        <a:xfrm>
          <a:off x="2933700" y="2543176"/>
          <a:ext cx="6896100" cy="1200150"/>
        </a:xfrm>
        <a:prstGeom prst="rect">
          <a:avLst/>
        </a:prstGeom>
        <a:noFill/>
        <a:ln w="19050">
          <a:solidFill>
            <a:srgbClr val="0070C0"/>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E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85724</xdr:colOff>
      <xdr:row>3</xdr:row>
      <xdr:rowOff>66676</xdr:rowOff>
    </xdr:from>
    <xdr:to>
      <xdr:col>93</xdr:col>
      <xdr:colOff>28575</xdr:colOff>
      <xdr:row>26</xdr:row>
      <xdr:rowOff>66676</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68</xdr:col>
      <xdr:colOff>120133</xdr:colOff>
      <xdr:row>0</xdr:row>
      <xdr:rowOff>1188244</xdr:rowOff>
    </xdr:to>
    <xdr:grpSp>
      <xdr:nvGrpSpPr>
        <xdr:cNvPr id="5" name="Grupo 4"/>
        <xdr:cNvGrpSpPr/>
      </xdr:nvGrpSpPr>
      <xdr:grpSpPr>
        <a:xfrm>
          <a:off x="0" y="0"/>
          <a:ext cx="9749908" cy="1188244"/>
          <a:chOff x="5019675" y="0"/>
          <a:chExt cx="9749908" cy="1188244"/>
        </a:xfrm>
      </xdr:grpSpPr>
      <xdr:grpSp>
        <xdr:nvGrpSpPr>
          <xdr:cNvPr id="6" name="Grupo 5"/>
          <xdr:cNvGrpSpPr/>
        </xdr:nvGrpSpPr>
        <xdr:grpSpPr>
          <a:xfrm>
            <a:off x="5019675" y="0"/>
            <a:ext cx="9749908" cy="1188244"/>
            <a:chOff x="5019675" y="0"/>
            <a:chExt cx="9749908" cy="1188244"/>
          </a:xfrm>
        </xdr:grpSpPr>
        <xdr:grpSp>
          <xdr:nvGrpSpPr>
            <xdr:cNvPr id="8" name="Grupo 7"/>
            <xdr:cNvGrpSpPr/>
          </xdr:nvGrpSpPr>
          <xdr:grpSpPr>
            <a:xfrm>
              <a:off x="5019675" y="0"/>
              <a:ext cx="9749908" cy="1188244"/>
              <a:chOff x="5019675" y="0"/>
              <a:chExt cx="9749908" cy="1188244"/>
            </a:xfrm>
          </xdr:grpSpPr>
          <xdr:sp macro="" textlink="">
            <xdr:nvSpPr>
              <xdr:cNvPr id="13" name="Rectángulo 12"/>
              <xdr:cNvSpPr/>
            </xdr:nvSpPr>
            <xdr:spPr>
              <a:xfrm>
                <a:off x="5019675" y="0"/>
                <a:ext cx="7848599" cy="794905"/>
              </a:xfrm>
              <a:prstGeom prst="rect">
                <a:avLst/>
              </a:prstGeom>
              <a:solidFill>
                <a:srgbClr val="00B0F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ES" sz="1100"/>
              </a:p>
            </xdr:txBody>
          </xdr:sp>
          <xdr:sp macro="" textlink="">
            <xdr:nvSpPr>
              <xdr:cNvPr id="14" name="Rectángulo 13">
                <a:hlinkClick xmlns:r="http://schemas.openxmlformats.org/officeDocument/2006/relationships" r:id="rId2"/>
              </xdr:cNvPr>
              <xdr:cNvSpPr/>
            </xdr:nvSpPr>
            <xdr:spPr>
              <a:xfrm>
                <a:off x="5031580" y="804861"/>
                <a:ext cx="1103921"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ES" sz="1100">
                    <a:solidFill>
                      <a:srgbClr val="00B0F0"/>
                    </a:solidFill>
                    <a:latin typeface="+mn-lt"/>
                    <a:ea typeface="+mn-ea"/>
                    <a:cs typeface="+mn-cs"/>
                  </a:rPr>
                  <a:t>Portada</a:t>
                </a:r>
              </a:p>
              <a:p>
                <a:pPr marL="0" indent="0" algn="ctr"/>
                <a:endParaRPr lang="es-ES" sz="1100">
                  <a:solidFill>
                    <a:srgbClr val="00B0F0"/>
                  </a:solidFill>
                  <a:latin typeface="+mn-lt"/>
                  <a:ea typeface="+mn-ea"/>
                  <a:cs typeface="+mn-cs"/>
                </a:endParaRPr>
              </a:p>
            </xdr:txBody>
          </xdr:sp>
          <xdr:sp macro="" textlink="">
            <xdr:nvSpPr>
              <xdr:cNvPr id="15" name="Rectángulo 14">
                <a:hlinkClick xmlns:r="http://schemas.openxmlformats.org/officeDocument/2006/relationships" r:id="rId3"/>
              </xdr:cNvPr>
              <xdr:cNvSpPr/>
            </xdr:nvSpPr>
            <xdr:spPr>
              <a:xfrm>
                <a:off x="6148388" y="804861"/>
                <a:ext cx="1102808"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Jornadas</a:t>
                </a:r>
              </a:p>
            </xdr:txBody>
          </xdr:sp>
          <xdr:sp macro="" textlink="">
            <xdr:nvSpPr>
              <xdr:cNvPr id="16" name="Rectángulo 15">
                <a:hlinkClick xmlns:r="http://schemas.openxmlformats.org/officeDocument/2006/relationships" r:id="rId4"/>
              </xdr:cNvPr>
              <xdr:cNvSpPr/>
            </xdr:nvSpPr>
            <xdr:spPr>
              <a:xfrm>
                <a:off x="7271972" y="798568"/>
                <a:ext cx="1102808"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ES" sz="1100">
                    <a:solidFill>
                      <a:srgbClr val="00B0F0"/>
                    </a:solidFill>
                    <a:latin typeface="+mn-lt"/>
                    <a:ea typeface="+mn-ea"/>
                    <a:cs typeface="+mn-cs"/>
                  </a:rPr>
                  <a:t>Estadísticas</a:t>
                </a:r>
              </a:p>
              <a:p>
                <a:pPr marL="0" indent="0" algn="ctr"/>
                <a:endParaRPr lang="es-ES" sz="1100">
                  <a:solidFill>
                    <a:srgbClr val="00B0F0"/>
                  </a:solidFill>
                  <a:latin typeface="+mn-lt"/>
                  <a:ea typeface="+mn-ea"/>
                  <a:cs typeface="+mn-cs"/>
                </a:endParaRPr>
              </a:p>
            </xdr:txBody>
          </xdr:sp>
          <xdr:sp macro="" textlink="">
            <xdr:nvSpPr>
              <xdr:cNvPr id="17" name="Rectángulo 16">
                <a:hlinkClick xmlns:r="http://schemas.openxmlformats.org/officeDocument/2006/relationships" r:id="rId5"/>
              </xdr:cNvPr>
              <xdr:cNvSpPr/>
            </xdr:nvSpPr>
            <xdr:spPr>
              <a:xfrm>
                <a:off x="8388269" y="808093"/>
                <a:ext cx="1102808"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Equipo a Equipo</a:t>
                </a:r>
              </a:p>
              <a:p>
                <a:pPr algn="ctr"/>
                <a:endParaRPr lang="es-ES" sz="1100">
                  <a:solidFill>
                    <a:srgbClr val="00B0F0"/>
                  </a:solidFill>
                </a:endParaRPr>
              </a:p>
            </xdr:txBody>
          </xdr:sp>
          <xdr:sp macro="" textlink="">
            <xdr:nvSpPr>
              <xdr:cNvPr id="18" name="Rectángulo 17"/>
              <xdr:cNvSpPr/>
            </xdr:nvSpPr>
            <xdr:spPr>
              <a:xfrm>
                <a:off x="12897583" y="0"/>
                <a:ext cx="1872000" cy="1076325"/>
              </a:xfrm>
              <a:prstGeom prst="rect">
                <a:avLst/>
              </a:prstGeom>
              <a:solidFill>
                <a:srgbClr val="00B0F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9" name="Rectángulo 18">
                <a:hlinkClick xmlns:r="http://schemas.openxmlformats.org/officeDocument/2006/relationships" r:id="rId6"/>
              </xdr:cNvPr>
              <xdr:cNvSpPr/>
            </xdr:nvSpPr>
            <xdr:spPr>
              <a:xfrm>
                <a:off x="9506773" y="806053"/>
                <a:ext cx="1102808" cy="264319"/>
              </a:xfrm>
              <a:prstGeom prst="rect">
                <a:avLst/>
              </a:prstGeom>
              <a:solidFill>
                <a:srgbClr val="00B0F0"/>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ES" sz="1100">
                    <a:solidFill>
                      <a:schemeClr val="lt1"/>
                    </a:solidFill>
                    <a:latin typeface="+mn-lt"/>
                    <a:ea typeface="+mn-ea"/>
                    <a:cs typeface="+mn-cs"/>
                  </a:rPr>
                  <a:t>Histórico</a:t>
                </a:r>
              </a:p>
            </xdr:txBody>
          </xdr:sp>
          <xdr:sp macro="" textlink="">
            <xdr:nvSpPr>
              <xdr:cNvPr id="20" name="Rectángulo 19">
                <a:hlinkClick xmlns:r="http://schemas.openxmlformats.org/officeDocument/2006/relationships" r:id="rId7"/>
              </xdr:cNvPr>
              <xdr:cNvSpPr/>
            </xdr:nvSpPr>
            <xdr:spPr>
              <a:xfrm>
                <a:off x="10633106" y="806053"/>
                <a:ext cx="1101694"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Versión</a:t>
                </a:r>
              </a:p>
            </xdr:txBody>
          </xdr:sp>
          <xdr:sp macro="" textlink="'1-Clasificacion'!C5">
            <xdr:nvSpPr>
              <xdr:cNvPr id="21" name="Rectángulo 20"/>
              <xdr:cNvSpPr/>
            </xdr:nvSpPr>
            <xdr:spPr>
              <a:xfrm>
                <a:off x="12909331" y="19050"/>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071657B2-7805-4A99-A8A7-2B44B8D97119}" type="TxLink">
                  <a:rPr lang="en-US" sz="800" b="0" i="0" u="none" strike="noStrike">
                    <a:solidFill>
                      <a:schemeClr val="bg1"/>
                    </a:solidFill>
                    <a:latin typeface="Calibri"/>
                  </a:rPr>
                  <a:pPr algn="ctr"/>
                  <a:t>F.C. Barcelona</a:t>
                </a:fld>
                <a:endParaRPr lang="es-ES" sz="500" b="0">
                  <a:solidFill>
                    <a:schemeClr val="bg1"/>
                  </a:solidFill>
                </a:endParaRPr>
              </a:p>
            </xdr:txBody>
          </xdr:sp>
          <xdr:sp macro="" textlink="'1-Clasificacion'!C20">
            <xdr:nvSpPr>
              <xdr:cNvPr id="22" name="Rectángulo 21"/>
              <xdr:cNvSpPr/>
            </xdr:nvSpPr>
            <xdr:spPr>
              <a:xfrm>
                <a:off x="13868401" y="16094"/>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CF1B0EAD-0295-48D3-8173-A41296504680}" type="TxLink">
                  <a:rPr lang="en-US" sz="800" b="0" i="0" u="none" strike="noStrike">
                    <a:solidFill>
                      <a:schemeClr val="bg1"/>
                    </a:solidFill>
                    <a:latin typeface="Calibri"/>
                    <a:ea typeface="+mn-ea"/>
                    <a:cs typeface="+mn-cs"/>
                  </a:rPr>
                  <a:pPr marL="0" indent="0" algn="ctr"/>
                  <a:t>Real Sporting de Gijón</a:t>
                </a:fld>
                <a:endParaRPr lang="es-ES" sz="800" b="0" i="0" u="none" strike="noStrike">
                  <a:solidFill>
                    <a:schemeClr val="bg1"/>
                  </a:solidFill>
                  <a:latin typeface="Calibri"/>
                  <a:ea typeface="+mn-ea"/>
                  <a:cs typeface="+mn-cs"/>
                </a:endParaRPr>
              </a:p>
            </xdr:txBody>
          </xdr:sp>
          <xdr:sp macro="" textlink="'1-Clasificacion'!C6">
            <xdr:nvSpPr>
              <xdr:cNvPr id="23" name="Rectángulo 22"/>
              <xdr:cNvSpPr/>
            </xdr:nvSpPr>
            <xdr:spPr>
              <a:xfrm>
                <a:off x="12909331" y="180975"/>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C6A99BAF-6F07-4237-B173-B4CA0C3F3837}" type="TxLink">
                  <a:rPr lang="en-US" sz="800" b="0" i="0" u="none" strike="noStrike">
                    <a:solidFill>
                      <a:schemeClr val="bg1"/>
                    </a:solidFill>
                    <a:latin typeface="Calibri"/>
                    <a:ea typeface="+mn-ea"/>
                    <a:cs typeface="+mn-cs"/>
                  </a:rPr>
                  <a:pPr marL="0" indent="0" algn="ctr"/>
                  <a:t>Atlético de Madrid</a:t>
                </a:fld>
                <a:endParaRPr lang="es-ES" sz="800" b="0" i="0" u="none" strike="noStrike">
                  <a:solidFill>
                    <a:schemeClr val="bg1"/>
                  </a:solidFill>
                  <a:latin typeface="Calibri"/>
                  <a:ea typeface="+mn-ea"/>
                  <a:cs typeface="+mn-cs"/>
                </a:endParaRPr>
              </a:p>
            </xdr:txBody>
          </xdr:sp>
          <xdr:sp macro="" textlink="'1-Clasificacion'!C21">
            <xdr:nvSpPr>
              <xdr:cNvPr id="24" name="Rectángulo 23"/>
              <xdr:cNvSpPr/>
            </xdr:nvSpPr>
            <xdr:spPr>
              <a:xfrm>
                <a:off x="13868401" y="178019"/>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60E0E464-7399-45AE-8EAB-0F6767C10047}" type="TxLink">
                  <a:rPr lang="en-US" sz="800" b="0" i="0" u="none" strike="noStrike">
                    <a:solidFill>
                      <a:schemeClr val="bg1"/>
                    </a:solidFill>
                    <a:latin typeface="Calibri"/>
                    <a:ea typeface="+mn-ea"/>
                    <a:cs typeface="+mn-cs"/>
                  </a:rPr>
                  <a:pPr marL="0" indent="0" algn="ctr"/>
                  <a:t>Granada C.F.</a:t>
                </a:fld>
                <a:endParaRPr lang="es-ES" sz="800" b="0" i="0" u="none" strike="noStrike">
                  <a:solidFill>
                    <a:schemeClr val="bg1"/>
                  </a:solidFill>
                  <a:latin typeface="Calibri"/>
                  <a:ea typeface="+mn-ea"/>
                  <a:cs typeface="+mn-cs"/>
                </a:endParaRPr>
              </a:p>
            </xdr:txBody>
          </xdr:sp>
          <xdr:sp macro="" textlink="'1-Clasificacion'!C7">
            <xdr:nvSpPr>
              <xdr:cNvPr id="25" name="Rectángulo 24"/>
              <xdr:cNvSpPr/>
            </xdr:nvSpPr>
            <xdr:spPr>
              <a:xfrm>
                <a:off x="12909331" y="333375"/>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30B339C5-4149-41B5-95E9-C16CB4488A0D}" type="TxLink">
                  <a:rPr lang="en-US" sz="800" b="0" i="0" u="none" strike="noStrike">
                    <a:solidFill>
                      <a:schemeClr val="bg1"/>
                    </a:solidFill>
                    <a:latin typeface="Calibri"/>
                    <a:ea typeface="+mn-ea"/>
                    <a:cs typeface="+mn-cs"/>
                  </a:rPr>
                  <a:pPr marL="0" indent="0" algn="ctr"/>
                  <a:t>Real Madrid C.F.</a:t>
                </a:fld>
                <a:endParaRPr lang="es-ES" sz="800" b="0" i="0" u="none" strike="noStrike">
                  <a:solidFill>
                    <a:schemeClr val="bg1"/>
                  </a:solidFill>
                  <a:latin typeface="Calibri"/>
                  <a:ea typeface="+mn-ea"/>
                  <a:cs typeface="+mn-cs"/>
                </a:endParaRPr>
              </a:p>
            </xdr:txBody>
          </xdr:sp>
          <xdr:sp macro="" textlink="'1-Clasificacion'!C22">
            <xdr:nvSpPr>
              <xdr:cNvPr id="26" name="Rectángulo 25"/>
              <xdr:cNvSpPr/>
            </xdr:nvSpPr>
            <xdr:spPr>
              <a:xfrm>
                <a:off x="13868401" y="330419"/>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947E2F34-2A35-43D0-AD24-DAB850E4BA30}" type="TxLink">
                  <a:rPr lang="en-US" sz="800" b="0" i="0" u="none" strike="noStrike">
                    <a:solidFill>
                      <a:schemeClr val="bg1"/>
                    </a:solidFill>
                    <a:latin typeface="Calibri"/>
                    <a:ea typeface="+mn-ea"/>
                    <a:cs typeface="+mn-cs"/>
                  </a:rPr>
                  <a:pPr marL="0" indent="0" algn="ctr"/>
                  <a:t>Rayo Vallecano</a:t>
                </a:fld>
                <a:endParaRPr lang="es-ES" sz="800" b="0" i="0" u="none" strike="noStrike">
                  <a:solidFill>
                    <a:schemeClr val="bg1"/>
                  </a:solidFill>
                  <a:latin typeface="Calibri"/>
                  <a:ea typeface="+mn-ea"/>
                  <a:cs typeface="+mn-cs"/>
                </a:endParaRPr>
              </a:p>
            </xdr:txBody>
          </xdr:sp>
          <xdr:sp macro="" textlink="'1-Clasificacion'!C8">
            <xdr:nvSpPr>
              <xdr:cNvPr id="27" name="Rectángulo 26"/>
              <xdr:cNvSpPr/>
            </xdr:nvSpPr>
            <xdr:spPr>
              <a:xfrm>
                <a:off x="12909331" y="495300"/>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A8A89110-F284-4EDB-B4E1-C1C824CE42B0}" type="TxLink">
                  <a:rPr lang="en-US" sz="800" b="0" i="0" u="none" strike="noStrike">
                    <a:solidFill>
                      <a:schemeClr val="bg1"/>
                    </a:solidFill>
                    <a:latin typeface="Calibri"/>
                    <a:ea typeface="+mn-ea"/>
                    <a:cs typeface="+mn-cs"/>
                  </a:rPr>
                  <a:pPr marL="0" indent="0" algn="ctr"/>
                  <a:t>R.C. Celta de Vigo</a:t>
                </a:fld>
                <a:endParaRPr lang="es-ES" sz="800" b="0" i="0" u="none" strike="noStrike">
                  <a:solidFill>
                    <a:schemeClr val="bg1"/>
                  </a:solidFill>
                  <a:latin typeface="Calibri"/>
                  <a:ea typeface="+mn-ea"/>
                  <a:cs typeface="+mn-cs"/>
                </a:endParaRPr>
              </a:p>
            </xdr:txBody>
          </xdr:sp>
          <xdr:sp macro="" textlink="'1-Clasificacion'!C23">
            <xdr:nvSpPr>
              <xdr:cNvPr id="28" name="Rectángulo 27"/>
              <xdr:cNvSpPr/>
            </xdr:nvSpPr>
            <xdr:spPr>
              <a:xfrm>
                <a:off x="13868401" y="492344"/>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EF8A0EFD-3AEB-44C4-B292-6118C1DBB2CF}" type="TxLink">
                  <a:rPr lang="en-US" sz="800" b="0" i="0" u="none" strike="noStrike">
                    <a:solidFill>
                      <a:schemeClr val="bg1"/>
                    </a:solidFill>
                    <a:latin typeface="Calibri"/>
                    <a:ea typeface="+mn-ea"/>
                    <a:cs typeface="+mn-cs"/>
                  </a:rPr>
                  <a:pPr marL="0" indent="0" algn="ctr"/>
                  <a:t>U.D. Las Palmas</a:t>
                </a:fld>
                <a:endParaRPr lang="es-ES" sz="800" b="0" i="0" u="none" strike="noStrike">
                  <a:solidFill>
                    <a:schemeClr val="bg1"/>
                  </a:solidFill>
                  <a:latin typeface="Calibri"/>
                  <a:ea typeface="+mn-ea"/>
                  <a:cs typeface="+mn-cs"/>
                </a:endParaRPr>
              </a:p>
            </xdr:txBody>
          </xdr:sp>
          <xdr:sp macro="" textlink="'1-Clasificacion'!C9">
            <xdr:nvSpPr>
              <xdr:cNvPr id="29" name="Rectángulo 28"/>
              <xdr:cNvSpPr/>
            </xdr:nvSpPr>
            <xdr:spPr>
              <a:xfrm>
                <a:off x="12909331" y="666750"/>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CA5DFE1C-6074-4796-BB25-F5D30503C9A8}" type="TxLink">
                  <a:rPr lang="en-US" sz="800" b="0" i="0" u="none" strike="noStrike">
                    <a:solidFill>
                      <a:schemeClr val="bg1"/>
                    </a:solidFill>
                    <a:latin typeface="Calibri"/>
                    <a:ea typeface="+mn-ea"/>
                    <a:cs typeface="+mn-cs"/>
                  </a:rPr>
                  <a:pPr marL="0" indent="0" algn="ctr"/>
                  <a:t>Villarreal C.F.</a:t>
                </a:fld>
                <a:endParaRPr lang="es-ES" sz="800" b="0" i="0" u="none" strike="noStrike">
                  <a:solidFill>
                    <a:schemeClr val="bg1"/>
                  </a:solidFill>
                  <a:latin typeface="Calibri"/>
                  <a:ea typeface="+mn-ea"/>
                  <a:cs typeface="+mn-cs"/>
                </a:endParaRPr>
              </a:p>
            </xdr:txBody>
          </xdr:sp>
          <xdr:sp macro="" textlink="'1-Clasificacion'!C24">
            <xdr:nvSpPr>
              <xdr:cNvPr id="30" name="Rectángulo 29"/>
              <xdr:cNvSpPr/>
            </xdr:nvSpPr>
            <xdr:spPr>
              <a:xfrm>
                <a:off x="13868401" y="663794"/>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3D9DB864-66AB-4487-90A0-67643FD6CB7C}" type="TxLink">
                  <a:rPr lang="en-US" sz="800" b="0" i="0" u="none" strike="noStrike">
                    <a:solidFill>
                      <a:schemeClr val="bg1"/>
                    </a:solidFill>
                    <a:latin typeface="Calibri"/>
                    <a:ea typeface="+mn-ea"/>
                    <a:cs typeface="+mn-cs"/>
                  </a:rPr>
                  <a:pPr marL="0" indent="0" algn="ctr"/>
                  <a:t>Levante U.D.</a:t>
                </a:fld>
                <a:endParaRPr lang="es-ES" sz="800" b="0" i="0" u="none" strike="noStrike">
                  <a:solidFill>
                    <a:schemeClr val="bg1"/>
                  </a:solidFill>
                  <a:latin typeface="Calibri"/>
                  <a:ea typeface="+mn-ea"/>
                  <a:cs typeface="+mn-cs"/>
                </a:endParaRPr>
              </a:p>
            </xdr:txBody>
          </xdr:sp>
          <xdr:sp macro="" textlink="">
            <xdr:nvSpPr>
              <xdr:cNvPr id="31" name="Rectángulo 30">
                <a:hlinkClick xmlns:r="http://schemas.openxmlformats.org/officeDocument/2006/relationships" r:id="rId8"/>
              </xdr:cNvPr>
              <xdr:cNvSpPr/>
            </xdr:nvSpPr>
            <xdr:spPr>
              <a:xfrm>
                <a:off x="13239750" y="923925"/>
                <a:ext cx="1102808" cy="26431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Clas.</a:t>
                </a:r>
                <a:r>
                  <a:rPr lang="es-ES" sz="1100" baseline="0">
                    <a:solidFill>
                      <a:srgbClr val="00B0F0"/>
                    </a:solidFill>
                  </a:rPr>
                  <a:t> Completa</a:t>
                </a:r>
                <a:endParaRPr lang="es-ES" sz="1100">
                  <a:solidFill>
                    <a:srgbClr val="00B0F0"/>
                  </a:solidFill>
                </a:endParaRPr>
              </a:p>
              <a:p>
                <a:pPr algn="ctr"/>
                <a:endParaRPr lang="es-ES" sz="1100">
                  <a:solidFill>
                    <a:srgbClr val="00B0F0"/>
                  </a:solidFill>
                </a:endParaRPr>
              </a:p>
            </xdr:txBody>
          </xdr:sp>
        </xdr:grpSp>
        <xdr:sp macro="" textlink="">
          <xdr:nvSpPr>
            <xdr:cNvPr id="9" name="Rectángulo 8"/>
            <xdr:cNvSpPr/>
          </xdr:nvSpPr>
          <xdr:spPr>
            <a:xfrm>
              <a:off x="5019675" y="19050"/>
              <a:ext cx="7239000" cy="409575"/>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t>Liga</a:t>
              </a:r>
              <a:r>
                <a:rPr lang="es-ES" sz="2000" b="1" baseline="0"/>
                <a:t> BBVA 2015-2016</a:t>
              </a:r>
              <a:endParaRPr lang="es-ES" sz="2000" b="1"/>
            </a:p>
            <a:p>
              <a:pPr algn="ctr"/>
              <a:endParaRPr lang="es-ES" sz="1100" b="1"/>
            </a:p>
          </xdr:txBody>
        </xdr:sp>
        <xdr:sp macro="" textlink="">
          <xdr:nvSpPr>
            <xdr:cNvPr id="10" name="Rectángulo 9">
              <a:hlinkClick xmlns:r="http://schemas.openxmlformats.org/officeDocument/2006/relationships" r:id="rId9"/>
            </xdr:cNvPr>
            <xdr:cNvSpPr/>
          </xdr:nvSpPr>
          <xdr:spPr>
            <a:xfrm>
              <a:off x="5029201" y="390525"/>
              <a:ext cx="2466974" cy="342900"/>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a:t>www.gsamartin.es</a:t>
              </a:r>
            </a:p>
            <a:p>
              <a:pPr algn="ctr"/>
              <a:endParaRPr lang="es-ES" sz="900"/>
            </a:p>
          </xdr:txBody>
        </xdr:sp>
        <xdr:sp macro="" textlink="">
          <xdr:nvSpPr>
            <xdr:cNvPr id="11" name="Rectángulo 10"/>
            <xdr:cNvSpPr/>
          </xdr:nvSpPr>
          <xdr:spPr>
            <a:xfrm>
              <a:off x="7515225" y="390525"/>
              <a:ext cx="2294717" cy="342900"/>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b="1"/>
                <a:t>Jorge García Samartín</a:t>
              </a:r>
            </a:p>
            <a:p>
              <a:pPr algn="ctr"/>
              <a:endParaRPr lang="es-ES" sz="900" b="1"/>
            </a:p>
          </xdr:txBody>
        </xdr:sp>
        <xdr:sp macro="" textlink="">
          <xdr:nvSpPr>
            <xdr:cNvPr id="12" name="Rectángulo 11">
              <a:hlinkClick xmlns:r="http://schemas.openxmlformats.org/officeDocument/2006/relationships" r:id="rId10"/>
            </xdr:cNvPr>
            <xdr:cNvSpPr/>
          </xdr:nvSpPr>
          <xdr:spPr>
            <a:xfrm>
              <a:off x="9820275" y="390525"/>
              <a:ext cx="2447925" cy="342900"/>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a:t>jorge@gsamartin.es</a:t>
              </a:r>
            </a:p>
            <a:p>
              <a:pPr algn="ctr"/>
              <a:endParaRPr lang="es-ES" sz="900"/>
            </a:p>
          </xdr:txBody>
        </xdr:sp>
      </xdr:grpSp>
      <xdr:sp macro="" textlink="">
        <xdr:nvSpPr>
          <xdr:cNvPr id="7" name="Rectángulo 6">
            <a:hlinkClick xmlns:r="http://schemas.openxmlformats.org/officeDocument/2006/relationships" r:id="rId11"/>
          </xdr:cNvPr>
          <xdr:cNvSpPr/>
        </xdr:nvSpPr>
        <xdr:spPr>
          <a:xfrm>
            <a:off x="11753850" y="809625"/>
            <a:ext cx="1101694"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Licencia</a:t>
            </a:r>
          </a:p>
        </xdr:txBody>
      </xdr:sp>
    </xdr:grpSp>
    <xdr:clientData/>
  </xdr:twoCellAnchor>
  <xdr:twoCellAnchor>
    <xdr:from>
      <xdr:col>27</xdr:col>
      <xdr:colOff>76200</xdr:colOff>
      <xdr:row>27</xdr:row>
      <xdr:rowOff>47625</xdr:rowOff>
    </xdr:from>
    <xdr:to>
      <xdr:col>39</xdr:col>
      <xdr:colOff>66675</xdr:colOff>
      <xdr:row>35</xdr:row>
      <xdr:rowOff>104775</xdr:rowOff>
    </xdr:to>
    <xdr:sp macro="" textlink="">
      <xdr:nvSpPr>
        <xdr:cNvPr id="32" name="Rectángulo 31"/>
        <xdr:cNvSpPr/>
      </xdr:nvSpPr>
      <xdr:spPr>
        <a:xfrm>
          <a:off x="3848100" y="4362450"/>
          <a:ext cx="1704975" cy="971550"/>
        </a:xfrm>
        <a:prstGeom prst="rect">
          <a:avLst/>
        </a:prstGeom>
        <a:noFill/>
        <a:ln w="19050">
          <a:solidFill>
            <a:srgbClr val="0070C0"/>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ES" sz="1100"/>
        </a:p>
      </xdr:txBody>
    </xdr:sp>
    <xdr:clientData/>
  </xdr:twoCellAnchor>
  <xdr:twoCellAnchor>
    <xdr:from>
      <xdr:col>22</xdr:col>
      <xdr:colOff>0</xdr:colOff>
      <xdr:row>27</xdr:row>
      <xdr:rowOff>85725</xdr:rowOff>
    </xdr:from>
    <xdr:to>
      <xdr:col>23</xdr:col>
      <xdr:colOff>0</xdr:colOff>
      <xdr:row>36</xdr:row>
      <xdr:rowOff>66675</xdr:rowOff>
    </xdr:to>
    <xdr:sp macro="" textlink="">
      <xdr:nvSpPr>
        <xdr:cNvPr id="33" name="Cerrar llave 32"/>
        <xdr:cNvSpPr/>
      </xdr:nvSpPr>
      <xdr:spPr>
        <a:xfrm>
          <a:off x="3057525" y="4400550"/>
          <a:ext cx="142875" cy="1009650"/>
        </a:xfrm>
        <a:prstGeom prst="rightBrace">
          <a:avLst/>
        </a:prstGeom>
        <a:ln w="190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ES"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15</xdr:col>
      <xdr:colOff>5833</xdr:colOff>
      <xdr:row>0</xdr:row>
      <xdr:rowOff>1188244</xdr:rowOff>
    </xdr:to>
    <xdr:grpSp>
      <xdr:nvGrpSpPr>
        <xdr:cNvPr id="2" name="Grupo 1"/>
        <xdr:cNvGrpSpPr/>
      </xdr:nvGrpSpPr>
      <xdr:grpSpPr>
        <a:xfrm>
          <a:off x="0" y="0"/>
          <a:ext cx="9749908" cy="1188244"/>
          <a:chOff x="5019675" y="0"/>
          <a:chExt cx="9749908" cy="1188244"/>
        </a:xfrm>
      </xdr:grpSpPr>
      <xdr:grpSp>
        <xdr:nvGrpSpPr>
          <xdr:cNvPr id="3" name="Grupo 2"/>
          <xdr:cNvGrpSpPr/>
        </xdr:nvGrpSpPr>
        <xdr:grpSpPr>
          <a:xfrm>
            <a:off x="5019675" y="0"/>
            <a:ext cx="9749908" cy="1188244"/>
            <a:chOff x="5019675" y="0"/>
            <a:chExt cx="9749908" cy="1188244"/>
          </a:xfrm>
        </xdr:grpSpPr>
        <xdr:grpSp>
          <xdr:nvGrpSpPr>
            <xdr:cNvPr id="5" name="Grupo 4"/>
            <xdr:cNvGrpSpPr/>
          </xdr:nvGrpSpPr>
          <xdr:grpSpPr>
            <a:xfrm>
              <a:off x="5019675" y="0"/>
              <a:ext cx="9749908" cy="1188244"/>
              <a:chOff x="5019675" y="0"/>
              <a:chExt cx="9749908" cy="1188244"/>
            </a:xfrm>
          </xdr:grpSpPr>
          <xdr:sp macro="" textlink="">
            <xdr:nvSpPr>
              <xdr:cNvPr id="10" name="Rectángulo 9"/>
              <xdr:cNvSpPr/>
            </xdr:nvSpPr>
            <xdr:spPr>
              <a:xfrm>
                <a:off x="5019675" y="0"/>
                <a:ext cx="7848599" cy="794905"/>
              </a:xfrm>
              <a:prstGeom prst="rect">
                <a:avLst/>
              </a:prstGeom>
              <a:solidFill>
                <a:srgbClr val="00B0F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ES" sz="1100"/>
              </a:p>
            </xdr:txBody>
          </xdr:sp>
          <xdr:sp macro="" textlink="">
            <xdr:nvSpPr>
              <xdr:cNvPr id="11" name="Rectángulo 10">
                <a:hlinkClick xmlns:r="http://schemas.openxmlformats.org/officeDocument/2006/relationships" r:id="rId1"/>
              </xdr:cNvPr>
              <xdr:cNvSpPr/>
            </xdr:nvSpPr>
            <xdr:spPr>
              <a:xfrm>
                <a:off x="5031580" y="804861"/>
                <a:ext cx="1103921"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ES" sz="1100">
                    <a:solidFill>
                      <a:srgbClr val="00B0F0"/>
                    </a:solidFill>
                    <a:latin typeface="+mn-lt"/>
                    <a:ea typeface="+mn-ea"/>
                    <a:cs typeface="+mn-cs"/>
                  </a:rPr>
                  <a:t>Portada</a:t>
                </a:r>
              </a:p>
              <a:p>
                <a:pPr marL="0" indent="0" algn="ctr"/>
                <a:endParaRPr lang="es-ES" sz="1100">
                  <a:solidFill>
                    <a:srgbClr val="00B0F0"/>
                  </a:solidFill>
                  <a:latin typeface="+mn-lt"/>
                  <a:ea typeface="+mn-ea"/>
                  <a:cs typeface="+mn-cs"/>
                </a:endParaRPr>
              </a:p>
            </xdr:txBody>
          </xdr:sp>
          <xdr:sp macro="" textlink="">
            <xdr:nvSpPr>
              <xdr:cNvPr id="12" name="Rectángulo 11">
                <a:hlinkClick xmlns:r="http://schemas.openxmlformats.org/officeDocument/2006/relationships" r:id="rId2"/>
              </xdr:cNvPr>
              <xdr:cNvSpPr/>
            </xdr:nvSpPr>
            <xdr:spPr>
              <a:xfrm>
                <a:off x="6148388" y="804861"/>
                <a:ext cx="1102808"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Jornadas</a:t>
                </a:r>
              </a:p>
            </xdr:txBody>
          </xdr:sp>
          <xdr:sp macro="" textlink="">
            <xdr:nvSpPr>
              <xdr:cNvPr id="13" name="Rectángulo 12">
                <a:hlinkClick xmlns:r="http://schemas.openxmlformats.org/officeDocument/2006/relationships" r:id="rId3"/>
              </xdr:cNvPr>
              <xdr:cNvSpPr/>
            </xdr:nvSpPr>
            <xdr:spPr>
              <a:xfrm>
                <a:off x="7271972" y="798568"/>
                <a:ext cx="1102808"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ES" sz="1100">
                    <a:solidFill>
                      <a:srgbClr val="00B0F0"/>
                    </a:solidFill>
                    <a:latin typeface="+mn-lt"/>
                    <a:ea typeface="+mn-ea"/>
                    <a:cs typeface="+mn-cs"/>
                  </a:rPr>
                  <a:t>Estadísticas</a:t>
                </a:r>
              </a:p>
              <a:p>
                <a:pPr marL="0" indent="0" algn="ctr"/>
                <a:endParaRPr lang="es-ES" sz="1100">
                  <a:solidFill>
                    <a:srgbClr val="00B0F0"/>
                  </a:solidFill>
                  <a:latin typeface="+mn-lt"/>
                  <a:ea typeface="+mn-ea"/>
                  <a:cs typeface="+mn-cs"/>
                </a:endParaRPr>
              </a:p>
            </xdr:txBody>
          </xdr:sp>
          <xdr:sp macro="" textlink="">
            <xdr:nvSpPr>
              <xdr:cNvPr id="14" name="Rectángulo 13">
                <a:hlinkClick xmlns:r="http://schemas.openxmlformats.org/officeDocument/2006/relationships" r:id="rId4"/>
              </xdr:cNvPr>
              <xdr:cNvSpPr/>
            </xdr:nvSpPr>
            <xdr:spPr>
              <a:xfrm>
                <a:off x="8388269" y="808093"/>
                <a:ext cx="1102808"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Equipo a Equipo</a:t>
                </a:r>
              </a:p>
              <a:p>
                <a:pPr algn="ctr"/>
                <a:endParaRPr lang="es-ES" sz="1100">
                  <a:solidFill>
                    <a:srgbClr val="00B0F0"/>
                  </a:solidFill>
                </a:endParaRPr>
              </a:p>
            </xdr:txBody>
          </xdr:sp>
          <xdr:sp macro="" textlink="">
            <xdr:nvSpPr>
              <xdr:cNvPr id="15" name="Rectángulo 14"/>
              <xdr:cNvSpPr/>
            </xdr:nvSpPr>
            <xdr:spPr>
              <a:xfrm>
                <a:off x="12897583" y="0"/>
                <a:ext cx="1872000" cy="1076325"/>
              </a:xfrm>
              <a:prstGeom prst="rect">
                <a:avLst/>
              </a:prstGeom>
              <a:solidFill>
                <a:srgbClr val="00B0F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6" name="Rectángulo 15">
                <a:hlinkClick xmlns:r="http://schemas.openxmlformats.org/officeDocument/2006/relationships" r:id="rId5"/>
              </xdr:cNvPr>
              <xdr:cNvSpPr/>
            </xdr:nvSpPr>
            <xdr:spPr>
              <a:xfrm>
                <a:off x="9506773" y="806053"/>
                <a:ext cx="1102808" cy="264319"/>
              </a:xfrm>
              <a:prstGeom prst="rect">
                <a:avLst/>
              </a:prstGeom>
              <a:solidFill>
                <a:srgbClr val="00B0F0"/>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ES" sz="1100">
                    <a:solidFill>
                      <a:schemeClr val="lt1"/>
                    </a:solidFill>
                    <a:latin typeface="+mn-lt"/>
                    <a:ea typeface="+mn-ea"/>
                    <a:cs typeface="+mn-cs"/>
                  </a:rPr>
                  <a:t>Histórico</a:t>
                </a:r>
              </a:p>
            </xdr:txBody>
          </xdr:sp>
          <xdr:sp macro="" textlink="">
            <xdr:nvSpPr>
              <xdr:cNvPr id="17" name="Rectángulo 16">
                <a:hlinkClick xmlns:r="http://schemas.openxmlformats.org/officeDocument/2006/relationships" r:id="rId6"/>
              </xdr:cNvPr>
              <xdr:cNvSpPr/>
            </xdr:nvSpPr>
            <xdr:spPr>
              <a:xfrm>
                <a:off x="10633106" y="806053"/>
                <a:ext cx="1101694"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Versión</a:t>
                </a:r>
              </a:p>
            </xdr:txBody>
          </xdr:sp>
          <xdr:sp macro="" textlink="'1-Clasificacion'!C5">
            <xdr:nvSpPr>
              <xdr:cNvPr id="18" name="Rectángulo 17"/>
              <xdr:cNvSpPr/>
            </xdr:nvSpPr>
            <xdr:spPr>
              <a:xfrm>
                <a:off x="12909331" y="19050"/>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071657B2-7805-4A99-A8A7-2B44B8D97119}" type="TxLink">
                  <a:rPr lang="en-US" sz="800" b="0" i="0" u="none" strike="noStrike">
                    <a:solidFill>
                      <a:schemeClr val="bg1"/>
                    </a:solidFill>
                    <a:latin typeface="Calibri"/>
                  </a:rPr>
                  <a:pPr algn="ctr"/>
                  <a:t>F.C. Barcelona</a:t>
                </a:fld>
                <a:endParaRPr lang="es-ES" sz="500" b="0">
                  <a:solidFill>
                    <a:schemeClr val="bg1"/>
                  </a:solidFill>
                </a:endParaRPr>
              </a:p>
            </xdr:txBody>
          </xdr:sp>
          <xdr:sp macro="" textlink="'1-Clasificacion'!C20">
            <xdr:nvSpPr>
              <xdr:cNvPr id="19" name="Rectángulo 18"/>
              <xdr:cNvSpPr/>
            </xdr:nvSpPr>
            <xdr:spPr>
              <a:xfrm>
                <a:off x="13868401" y="16094"/>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CF1B0EAD-0295-48D3-8173-A41296504680}" type="TxLink">
                  <a:rPr lang="en-US" sz="800" b="0" i="0" u="none" strike="noStrike">
                    <a:solidFill>
                      <a:schemeClr val="bg1"/>
                    </a:solidFill>
                    <a:latin typeface="Calibri"/>
                    <a:ea typeface="+mn-ea"/>
                    <a:cs typeface="+mn-cs"/>
                  </a:rPr>
                  <a:pPr marL="0" indent="0" algn="ctr"/>
                  <a:t>Real Sporting de Gijón</a:t>
                </a:fld>
                <a:endParaRPr lang="es-ES" sz="800" b="0" i="0" u="none" strike="noStrike">
                  <a:solidFill>
                    <a:schemeClr val="bg1"/>
                  </a:solidFill>
                  <a:latin typeface="Calibri"/>
                  <a:ea typeface="+mn-ea"/>
                  <a:cs typeface="+mn-cs"/>
                </a:endParaRPr>
              </a:p>
            </xdr:txBody>
          </xdr:sp>
          <xdr:sp macro="" textlink="'1-Clasificacion'!C6">
            <xdr:nvSpPr>
              <xdr:cNvPr id="20" name="Rectángulo 19"/>
              <xdr:cNvSpPr/>
            </xdr:nvSpPr>
            <xdr:spPr>
              <a:xfrm>
                <a:off x="12909331" y="180975"/>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C6A99BAF-6F07-4237-B173-B4CA0C3F3837}" type="TxLink">
                  <a:rPr lang="en-US" sz="800" b="0" i="0" u="none" strike="noStrike">
                    <a:solidFill>
                      <a:schemeClr val="bg1"/>
                    </a:solidFill>
                    <a:latin typeface="Calibri"/>
                    <a:ea typeface="+mn-ea"/>
                    <a:cs typeface="+mn-cs"/>
                  </a:rPr>
                  <a:pPr marL="0" indent="0" algn="ctr"/>
                  <a:t>Atlético de Madrid</a:t>
                </a:fld>
                <a:endParaRPr lang="es-ES" sz="800" b="0" i="0" u="none" strike="noStrike">
                  <a:solidFill>
                    <a:schemeClr val="bg1"/>
                  </a:solidFill>
                  <a:latin typeface="Calibri"/>
                  <a:ea typeface="+mn-ea"/>
                  <a:cs typeface="+mn-cs"/>
                </a:endParaRPr>
              </a:p>
            </xdr:txBody>
          </xdr:sp>
          <xdr:sp macro="" textlink="'1-Clasificacion'!C21">
            <xdr:nvSpPr>
              <xdr:cNvPr id="21" name="Rectángulo 20"/>
              <xdr:cNvSpPr/>
            </xdr:nvSpPr>
            <xdr:spPr>
              <a:xfrm>
                <a:off x="13868401" y="178019"/>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60E0E464-7399-45AE-8EAB-0F6767C10047}" type="TxLink">
                  <a:rPr lang="en-US" sz="800" b="0" i="0" u="none" strike="noStrike">
                    <a:solidFill>
                      <a:schemeClr val="bg1"/>
                    </a:solidFill>
                    <a:latin typeface="Calibri"/>
                    <a:ea typeface="+mn-ea"/>
                    <a:cs typeface="+mn-cs"/>
                  </a:rPr>
                  <a:pPr marL="0" indent="0" algn="ctr"/>
                  <a:t>Granada C.F.</a:t>
                </a:fld>
                <a:endParaRPr lang="es-ES" sz="800" b="0" i="0" u="none" strike="noStrike">
                  <a:solidFill>
                    <a:schemeClr val="bg1"/>
                  </a:solidFill>
                  <a:latin typeface="Calibri"/>
                  <a:ea typeface="+mn-ea"/>
                  <a:cs typeface="+mn-cs"/>
                </a:endParaRPr>
              </a:p>
            </xdr:txBody>
          </xdr:sp>
          <xdr:sp macro="" textlink="'1-Clasificacion'!C7">
            <xdr:nvSpPr>
              <xdr:cNvPr id="22" name="Rectángulo 21"/>
              <xdr:cNvSpPr/>
            </xdr:nvSpPr>
            <xdr:spPr>
              <a:xfrm>
                <a:off x="12909331" y="333375"/>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30B339C5-4149-41B5-95E9-C16CB4488A0D}" type="TxLink">
                  <a:rPr lang="en-US" sz="800" b="0" i="0" u="none" strike="noStrike">
                    <a:solidFill>
                      <a:schemeClr val="bg1"/>
                    </a:solidFill>
                    <a:latin typeface="Calibri"/>
                    <a:ea typeface="+mn-ea"/>
                    <a:cs typeface="+mn-cs"/>
                  </a:rPr>
                  <a:pPr marL="0" indent="0" algn="ctr"/>
                  <a:t>Real Madrid C.F.</a:t>
                </a:fld>
                <a:endParaRPr lang="es-ES" sz="800" b="0" i="0" u="none" strike="noStrike">
                  <a:solidFill>
                    <a:schemeClr val="bg1"/>
                  </a:solidFill>
                  <a:latin typeface="Calibri"/>
                  <a:ea typeface="+mn-ea"/>
                  <a:cs typeface="+mn-cs"/>
                </a:endParaRPr>
              </a:p>
            </xdr:txBody>
          </xdr:sp>
          <xdr:sp macro="" textlink="'1-Clasificacion'!C22">
            <xdr:nvSpPr>
              <xdr:cNvPr id="23" name="Rectángulo 22"/>
              <xdr:cNvSpPr/>
            </xdr:nvSpPr>
            <xdr:spPr>
              <a:xfrm>
                <a:off x="13868401" y="330419"/>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947E2F34-2A35-43D0-AD24-DAB850E4BA30}" type="TxLink">
                  <a:rPr lang="en-US" sz="800" b="0" i="0" u="none" strike="noStrike">
                    <a:solidFill>
                      <a:schemeClr val="bg1"/>
                    </a:solidFill>
                    <a:latin typeface="Calibri"/>
                    <a:ea typeface="+mn-ea"/>
                    <a:cs typeface="+mn-cs"/>
                  </a:rPr>
                  <a:pPr marL="0" indent="0" algn="ctr"/>
                  <a:t>Rayo Vallecano</a:t>
                </a:fld>
                <a:endParaRPr lang="es-ES" sz="800" b="0" i="0" u="none" strike="noStrike">
                  <a:solidFill>
                    <a:schemeClr val="bg1"/>
                  </a:solidFill>
                  <a:latin typeface="Calibri"/>
                  <a:ea typeface="+mn-ea"/>
                  <a:cs typeface="+mn-cs"/>
                </a:endParaRPr>
              </a:p>
            </xdr:txBody>
          </xdr:sp>
          <xdr:sp macro="" textlink="'1-Clasificacion'!C8">
            <xdr:nvSpPr>
              <xdr:cNvPr id="24" name="Rectángulo 23"/>
              <xdr:cNvSpPr/>
            </xdr:nvSpPr>
            <xdr:spPr>
              <a:xfrm>
                <a:off x="12909331" y="495300"/>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A8A89110-F284-4EDB-B4E1-C1C824CE42B0}" type="TxLink">
                  <a:rPr lang="en-US" sz="800" b="0" i="0" u="none" strike="noStrike">
                    <a:solidFill>
                      <a:schemeClr val="bg1"/>
                    </a:solidFill>
                    <a:latin typeface="Calibri"/>
                    <a:ea typeface="+mn-ea"/>
                    <a:cs typeface="+mn-cs"/>
                  </a:rPr>
                  <a:pPr marL="0" indent="0" algn="ctr"/>
                  <a:t>R.C. Celta de Vigo</a:t>
                </a:fld>
                <a:endParaRPr lang="es-ES" sz="800" b="0" i="0" u="none" strike="noStrike">
                  <a:solidFill>
                    <a:schemeClr val="bg1"/>
                  </a:solidFill>
                  <a:latin typeface="Calibri"/>
                  <a:ea typeface="+mn-ea"/>
                  <a:cs typeface="+mn-cs"/>
                </a:endParaRPr>
              </a:p>
            </xdr:txBody>
          </xdr:sp>
          <xdr:sp macro="" textlink="'1-Clasificacion'!C23">
            <xdr:nvSpPr>
              <xdr:cNvPr id="25" name="Rectángulo 24"/>
              <xdr:cNvSpPr/>
            </xdr:nvSpPr>
            <xdr:spPr>
              <a:xfrm>
                <a:off x="13868401" y="492344"/>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EF8A0EFD-3AEB-44C4-B292-6118C1DBB2CF}" type="TxLink">
                  <a:rPr lang="en-US" sz="800" b="0" i="0" u="none" strike="noStrike">
                    <a:solidFill>
                      <a:schemeClr val="bg1"/>
                    </a:solidFill>
                    <a:latin typeface="Calibri"/>
                    <a:ea typeface="+mn-ea"/>
                    <a:cs typeface="+mn-cs"/>
                  </a:rPr>
                  <a:pPr marL="0" indent="0" algn="ctr"/>
                  <a:t>U.D. Las Palmas</a:t>
                </a:fld>
                <a:endParaRPr lang="es-ES" sz="800" b="0" i="0" u="none" strike="noStrike">
                  <a:solidFill>
                    <a:schemeClr val="bg1"/>
                  </a:solidFill>
                  <a:latin typeface="Calibri"/>
                  <a:ea typeface="+mn-ea"/>
                  <a:cs typeface="+mn-cs"/>
                </a:endParaRPr>
              </a:p>
            </xdr:txBody>
          </xdr:sp>
          <xdr:sp macro="" textlink="'1-Clasificacion'!C9">
            <xdr:nvSpPr>
              <xdr:cNvPr id="26" name="Rectángulo 25"/>
              <xdr:cNvSpPr/>
            </xdr:nvSpPr>
            <xdr:spPr>
              <a:xfrm>
                <a:off x="12909331" y="666750"/>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CA5DFE1C-6074-4796-BB25-F5D30503C9A8}" type="TxLink">
                  <a:rPr lang="en-US" sz="800" b="0" i="0" u="none" strike="noStrike">
                    <a:solidFill>
                      <a:schemeClr val="bg1"/>
                    </a:solidFill>
                    <a:latin typeface="Calibri"/>
                    <a:ea typeface="+mn-ea"/>
                    <a:cs typeface="+mn-cs"/>
                  </a:rPr>
                  <a:pPr marL="0" indent="0" algn="ctr"/>
                  <a:t>Villarreal C.F.</a:t>
                </a:fld>
                <a:endParaRPr lang="es-ES" sz="800" b="0" i="0" u="none" strike="noStrike">
                  <a:solidFill>
                    <a:schemeClr val="bg1"/>
                  </a:solidFill>
                  <a:latin typeface="Calibri"/>
                  <a:ea typeface="+mn-ea"/>
                  <a:cs typeface="+mn-cs"/>
                </a:endParaRPr>
              </a:p>
            </xdr:txBody>
          </xdr:sp>
          <xdr:sp macro="" textlink="'1-Clasificacion'!C24">
            <xdr:nvSpPr>
              <xdr:cNvPr id="27" name="Rectángulo 26"/>
              <xdr:cNvSpPr/>
            </xdr:nvSpPr>
            <xdr:spPr>
              <a:xfrm>
                <a:off x="13868401" y="663794"/>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3D9DB864-66AB-4487-90A0-67643FD6CB7C}" type="TxLink">
                  <a:rPr lang="en-US" sz="800" b="0" i="0" u="none" strike="noStrike">
                    <a:solidFill>
                      <a:schemeClr val="bg1"/>
                    </a:solidFill>
                    <a:latin typeface="Calibri"/>
                    <a:ea typeface="+mn-ea"/>
                    <a:cs typeface="+mn-cs"/>
                  </a:rPr>
                  <a:pPr marL="0" indent="0" algn="ctr"/>
                  <a:t>Levante U.D.</a:t>
                </a:fld>
                <a:endParaRPr lang="es-ES" sz="800" b="0" i="0" u="none" strike="noStrike">
                  <a:solidFill>
                    <a:schemeClr val="bg1"/>
                  </a:solidFill>
                  <a:latin typeface="Calibri"/>
                  <a:ea typeface="+mn-ea"/>
                  <a:cs typeface="+mn-cs"/>
                </a:endParaRPr>
              </a:p>
            </xdr:txBody>
          </xdr:sp>
          <xdr:sp macro="" textlink="">
            <xdr:nvSpPr>
              <xdr:cNvPr id="28" name="Rectángulo 27">
                <a:hlinkClick xmlns:r="http://schemas.openxmlformats.org/officeDocument/2006/relationships" r:id="rId7"/>
              </xdr:cNvPr>
              <xdr:cNvSpPr/>
            </xdr:nvSpPr>
            <xdr:spPr>
              <a:xfrm>
                <a:off x="13239750" y="923925"/>
                <a:ext cx="1102808" cy="26431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Clas.</a:t>
                </a:r>
                <a:r>
                  <a:rPr lang="es-ES" sz="1100" baseline="0">
                    <a:solidFill>
                      <a:srgbClr val="00B0F0"/>
                    </a:solidFill>
                  </a:rPr>
                  <a:t> Completa</a:t>
                </a:r>
                <a:endParaRPr lang="es-ES" sz="1100">
                  <a:solidFill>
                    <a:srgbClr val="00B0F0"/>
                  </a:solidFill>
                </a:endParaRPr>
              </a:p>
              <a:p>
                <a:pPr algn="ctr"/>
                <a:endParaRPr lang="es-ES" sz="1100">
                  <a:solidFill>
                    <a:srgbClr val="00B0F0"/>
                  </a:solidFill>
                </a:endParaRPr>
              </a:p>
            </xdr:txBody>
          </xdr:sp>
        </xdr:grpSp>
        <xdr:sp macro="" textlink="">
          <xdr:nvSpPr>
            <xdr:cNvPr id="6" name="Rectángulo 5"/>
            <xdr:cNvSpPr/>
          </xdr:nvSpPr>
          <xdr:spPr>
            <a:xfrm>
              <a:off x="5019675" y="19050"/>
              <a:ext cx="7239000" cy="409575"/>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t>Liga</a:t>
              </a:r>
              <a:r>
                <a:rPr lang="es-ES" sz="2000" b="1" baseline="0"/>
                <a:t> BBVA 2015-2016</a:t>
              </a:r>
              <a:endParaRPr lang="es-ES" sz="2000" b="1"/>
            </a:p>
            <a:p>
              <a:pPr algn="ctr"/>
              <a:endParaRPr lang="es-ES" sz="1100" b="1"/>
            </a:p>
          </xdr:txBody>
        </xdr:sp>
        <xdr:sp macro="" textlink="">
          <xdr:nvSpPr>
            <xdr:cNvPr id="7" name="Rectángulo 6">
              <a:hlinkClick xmlns:r="http://schemas.openxmlformats.org/officeDocument/2006/relationships" r:id="rId8"/>
            </xdr:cNvPr>
            <xdr:cNvSpPr/>
          </xdr:nvSpPr>
          <xdr:spPr>
            <a:xfrm>
              <a:off x="5029201" y="390525"/>
              <a:ext cx="2466974" cy="342900"/>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a:t>www.gsamartin.es</a:t>
              </a:r>
            </a:p>
            <a:p>
              <a:pPr algn="ctr"/>
              <a:endParaRPr lang="es-ES" sz="900"/>
            </a:p>
          </xdr:txBody>
        </xdr:sp>
        <xdr:sp macro="" textlink="">
          <xdr:nvSpPr>
            <xdr:cNvPr id="8" name="Rectángulo 7"/>
            <xdr:cNvSpPr/>
          </xdr:nvSpPr>
          <xdr:spPr>
            <a:xfrm>
              <a:off x="7515225" y="390525"/>
              <a:ext cx="2294717" cy="342900"/>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b="1"/>
                <a:t>Jorge García Samartín</a:t>
              </a:r>
            </a:p>
            <a:p>
              <a:pPr algn="ctr"/>
              <a:endParaRPr lang="es-ES" sz="900" b="1"/>
            </a:p>
          </xdr:txBody>
        </xdr:sp>
        <xdr:sp macro="" textlink="">
          <xdr:nvSpPr>
            <xdr:cNvPr id="9" name="Rectángulo 8">
              <a:hlinkClick xmlns:r="http://schemas.openxmlformats.org/officeDocument/2006/relationships" r:id="rId9"/>
            </xdr:cNvPr>
            <xdr:cNvSpPr/>
          </xdr:nvSpPr>
          <xdr:spPr>
            <a:xfrm>
              <a:off x="9820275" y="390525"/>
              <a:ext cx="2447925" cy="342900"/>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a:t>jorge@gsamartin.es</a:t>
              </a:r>
            </a:p>
            <a:p>
              <a:pPr algn="ctr"/>
              <a:endParaRPr lang="es-ES" sz="900"/>
            </a:p>
          </xdr:txBody>
        </xdr:sp>
      </xdr:grpSp>
      <xdr:sp macro="" textlink="">
        <xdr:nvSpPr>
          <xdr:cNvPr id="4" name="Rectángulo 3">
            <a:hlinkClick xmlns:r="http://schemas.openxmlformats.org/officeDocument/2006/relationships" r:id="rId10"/>
          </xdr:cNvPr>
          <xdr:cNvSpPr/>
        </xdr:nvSpPr>
        <xdr:spPr>
          <a:xfrm>
            <a:off x="11753850" y="809625"/>
            <a:ext cx="1101694"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Licencia</a:t>
            </a:r>
          </a:p>
        </xdr:txBody>
      </xdr:sp>
    </xdr:grpSp>
    <xdr:clientData/>
  </xdr:twoCellAnchor>
  <xdr:twoCellAnchor editAs="oneCell">
    <xdr:from>
      <xdr:col>12</xdr:col>
      <xdr:colOff>495301</xdr:colOff>
      <xdr:row>12</xdr:row>
      <xdr:rowOff>19050</xdr:rowOff>
    </xdr:from>
    <xdr:to>
      <xdr:col>13</xdr:col>
      <xdr:colOff>657225</xdr:colOff>
      <xdr:row>16</xdr:row>
      <xdr:rowOff>180974</xdr:rowOff>
    </xdr:to>
    <xdr:pic>
      <xdr:nvPicPr>
        <xdr:cNvPr id="31" name="Imagen 30" descr="http://www.ligamasterpes6.com.ar/images/medals/champions.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362951" y="3343275"/>
          <a:ext cx="923924" cy="92392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xdr:spPr>
    </xdr:pic>
    <xdr:clientData/>
  </xdr:twoCellAnchor>
  <xdr:twoCellAnchor editAs="oneCell">
    <xdr:from>
      <xdr:col>12</xdr:col>
      <xdr:colOff>619126</xdr:colOff>
      <xdr:row>4</xdr:row>
      <xdr:rowOff>28575</xdr:rowOff>
    </xdr:from>
    <xdr:to>
      <xdr:col>13</xdr:col>
      <xdr:colOff>506629</xdr:colOff>
      <xdr:row>9</xdr:row>
      <xdr:rowOff>180975</xdr:rowOff>
    </xdr:to>
    <xdr:pic>
      <xdr:nvPicPr>
        <xdr:cNvPr id="32" name="Imagen 31" descr="http://www.trofeossportsdarts.es/wp-content/uploads/2015/05/copa-europa.pn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8486776" y="1828800"/>
          <a:ext cx="649503" cy="110490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xdr:spPr>
    </xdr:pic>
    <xdr:clientData/>
  </xdr:twoCellAnchor>
  <xdr:twoCellAnchor editAs="oneCell">
    <xdr:from>
      <xdr:col>12</xdr:col>
      <xdr:colOff>170498</xdr:colOff>
      <xdr:row>19</xdr:row>
      <xdr:rowOff>96990</xdr:rowOff>
    </xdr:from>
    <xdr:to>
      <xdr:col>14</xdr:col>
      <xdr:colOff>247650</xdr:colOff>
      <xdr:row>29</xdr:row>
      <xdr:rowOff>73342</xdr:rowOff>
    </xdr:to>
    <xdr:pic>
      <xdr:nvPicPr>
        <xdr:cNvPr id="29" name="Imagen 28"/>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009573" y="4754715"/>
          <a:ext cx="1601152" cy="1881352"/>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12</xdr:col>
      <xdr:colOff>447675</xdr:colOff>
      <xdr:row>32</xdr:row>
      <xdr:rowOff>66675</xdr:rowOff>
    </xdr:from>
    <xdr:to>
      <xdr:col>13</xdr:col>
      <xdr:colOff>702945</xdr:colOff>
      <xdr:row>41</xdr:row>
      <xdr:rowOff>47625</xdr:rowOff>
    </xdr:to>
    <xdr:pic>
      <xdr:nvPicPr>
        <xdr:cNvPr id="34" name="Imagen 33" descr="http://3.bp.blogspot.com/-V6ITfpt2q40/U-UkONTo1YI/AAAAAAAAJC8/cEC1xhYVDWI/s1600/Copa+UEFA+Europa+League.pn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8286750" y="7200900"/>
          <a:ext cx="1017270" cy="169545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xdr:spPr>
    </xdr:pic>
    <xdr:clientData/>
  </xdr:twoCellAnchor>
  <xdr:twoCellAnchor editAs="oneCell">
    <xdr:from>
      <xdr:col>12</xdr:col>
      <xdr:colOff>533400</xdr:colOff>
      <xdr:row>44</xdr:row>
      <xdr:rowOff>66167</xdr:rowOff>
    </xdr:from>
    <xdr:to>
      <xdr:col>13</xdr:col>
      <xdr:colOff>647700</xdr:colOff>
      <xdr:row>49</xdr:row>
      <xdr:rowOff>143383</xdr:rowOff>
    </xdr:to>
    <xdr:pic>
      <xdr:nvPicPr>
        <xdr:cNvPr id="35" name="Imagen 34" descr="http://somosleyenda.realzaragoza.com/photos/download/4591"/>
        <xdr:cNvPicPr>
          <a:picLocks noChangeAspect="1" noChangeArrowheads="1"/>
        </xdr:cNvPicPr>
      </xdr:nvPicPr>
      <xdr:blipFill>
        <a:blip xmlns:r="http://schemas.openxmlformats.org/officeDocument/2006/relationships" r:embed="rId1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372475" y="9486392"/>
          <a:ext cx="876300" cy="1029716"/>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xdr:spPr>
    </xdr:pic>
    <xdr:clientData/>
  </xdr:twoCellAnchor>
  <xdr:twoCellAnchor editAs="oneCell">
    <xdr:from>
      <xdr:col>12</xdr:col>
      <xdr:colOff>381000</xdr:colOff>
      <xdr:row>52</xdr:row>
      <xdr:rowOff>57150</xdr:rowOff>
    </xdr:from>
    <xdr:to>
      <xdr:col>14</xdr:col>
      <xdr:colOff>0</xdr:colOff>
      <xdr:row>63</xdr:row>
      <xdr:rowOff>66115</xdr:rowOff>
    </xdr:to>
    <xdr:pic>
      <xdr:nvPicPr>
        <xdr:cNvPr id="36" name="Imagen 35" descr="https://europaenjuego.files.wordpress.com/2008/12/uictrophy.jpg"/>
        <xdr:cNvPicPr>
          <a:picLocks noChangeAspect="1" noChangeArrowheads="1"/>
        </xdr:cNvPicPr>
      </xdr:nvPicPr>
      <xdr:blipFill>
        <a:blip xmlns:r="http://schemas.openxmlformats.org/officeDocument/2006/relationships" r:embed="rId1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220075" y="11001375"/>
          <a:ext cx="1143000" cy="2104465"/>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xdr:spPr>
    </xdr:pic>
    <xdr:clientData/>
  </xdr:twoCellAnchor>
  <xdr:twoCellAnchor editAs="oneCell">
    <xdr:from>
      <xdr:col>0</xdr:col>
      <xdr:colOff>76200</xdr:colOff>
      <xdr:row>65</xdr:row>
      <xdr:rowOff>85725</xdr:rowOff>
    </xdr:from>
    <xdr:to>
      <xdr:col>1</xdr:col>
      <xdr:colOff>653711</xdr:colOff>
      <xdr:row>66</xdr:row>
      <xdr:rowOff>147271</xdr:rowOff>
    </xdr:to>
    <xdr:pic>
      <xdr:nvPicPr>
        <xdr:cNvPr id="37" name="1 Imagen" descr="http://mestreacasa.gva.es/c/document_library/get_file?folderId=500003649240&amp;name=DLFE-228956.png">
          <a:hlinkClick xmlns:r="http://schemas.openxmlformats.org/officeDocument/2006/relationships" r:id="rId17"/>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76200" y="4905375"/>
          <a:ext cx="720386" cy="2520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12</xdr:col>
      <xdr:colOff>605908</xdr:colOff>
      <xdr:row>0</xdr:row>
      <xdr:rowOff>1188244</xdr:rowOff>
    </xdr:to>
    <xdr:grpSp>
      <xdr:nvGrpSpPr>
        <xdr:cNvPr id="2" name="Grupo 1"/>
        <xdr:cNvGrpSpPr/>
      </xdr:nvGrpSpPr>
      <xdr:grpSpPr>
        <a:xfrm>
          <a:off x="0" y="0"/>
          <a:ext cx="9749908" cy="1188244"/>
          <a:chOff x="5019675" y="0"/>
          <a:chExt cx="9749908" cy="1188244"/>
        </a:xfrm>
      </xdr:grpSpPr>
      <xdr:grpSp>
        <xdr:nvGrpSpPr>
          <xdr:cNvPr id="3" name="Grupo 2"/>
          <xdr:cNvGrpSpPr/>
        </xdr:nvGrpSpPr>
        <xdr:grpSpPr>
          <a:xfrm>
            <a:off x="5019675" y="0"/>
            <a:ext cx="9749908" cy="1188244"/>
            <a:chOff x="5019675" y="0"/>
            <a:chExt cx="9749908" cy="1188244"/>
          </a:xfrm>
        </xdr:grpSpPr>
        <xdr:grpSp>
          <xdr:nvGrpSpPr>
            <xdr:cNvPr id="5" name="Grupo 4"/>
            <xdr:cNvGrpSpPr/>
          </xdr:nvGrpSpPr>
          <xdr:grpSpPr>
            <a:xfrm>
              <a:off x="5019675" y="0"/>
              <a:ext cx="9749908" cy="1188244"/>
              <a:chOff x="5019675" y="0"/>
              <a:chExt cx="9749908" cy="1188244"/>
            </a:xfrm>
          </xdr:grpSpPr>
          <xdr:sp macro="" textlink="">
            <xdr:nvSpPr>
              <xdr:cNvPr id="10" name="Rectángulo 9"/>
              <xdr:cNvSpPr/>
            </xdr:nvSpPr>
            <xdr:spPr>
              <a:xfrm>
                <a:off x="5019675" y="0"/>
                <a:ext cx="7848599" cy="794905"/>
              </a:xfrm>
              <a:prstGeom prst="rect">
                <a:avLst/>
              </a:prstGeom>
              <a:solidFill>
                <a:srgbClr val="00B0F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ES" sz="1100"/>
              </a:p>
            </xdr:txBody>
          </xdr:sp>
          <xdr:sp macro="" textlink="">
            <xdr:nvSpPr>
              <xdr:cNvPr id="11" name="Rectángulo 10">
                <a:hlinkClick xmlns:r="http://schemas.openxmlformats.org/officeDocument/2006/relationships" r:id="rId1"/>
              </xdr:cNvPr>
              <xdr:cNvSpPr/>
            </xdr:nvSpPr>
            <xdr:spPr>
              <a:xfrm>
                <a:off x="5031580" y="804861"/>
                <a:ext cx="1103921"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ES" sz="1100">
                    <a:solidFill>
                      <a:srgbClr val="00B0F0"/>
                    </a:solidFill>
                    <a:latin typeface="+mn-lt"/>
                    <a:ea typeface="+mn-ea"/>
                    <a:cs typeface="+mn-cs"/>
                  </a:rPr>
                  <a:t>Portada</a:t>
                </a:r>
              </a:p>
              <a:p>
                <a:pPr marL="0" indent="0" algn="ctr"/>
                <a:endParaRPr lang="es-ES" sz="1100">
                  <a:solidFill>
                    <a:srgbClr val="00B0F0"/>
                  </a:solidFill>
                  <a:latin typeface="+mn-lt"/>
                  <a:ea typeface="+mn-ea"/>
                  <a:cs typeface="+mn-cs"/>
                </a:endParaRPr>
              </a:p>
            </xdr:txBody>
          </xdr:sp>
          <xdr:sp macro="" textlink="">
            <xdr:nvSpPr>
              <xdr:cNvPr id="12" name="Rectángulo 11">
                <a:hlinkClick xmlns:r="http://schemas.openxmlformats.org/officeDocument/2006/relationships" r:id="rId2"/>
              </xdr:cNvPr>
              <xdr:cNvSpPr/>
            </xdr:nvSpPr>
            <xdr:spPr>
              <a:xfrm>
                <a:off x="6148388" y="804861"/>
                <a:ext cx="1102808"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Jornadas</a:t>
                </a:r>
              </a:p>
            </xdr:txBody>
          </xdr:sp>
          <xdr:sp macro="" textlink="">
            <xdr:nvSpPr>
              <xdr:cNvPr id="13" name="Rectángulo 12">
                <a:hlinkClick xmlns:r="http://schemas.openxmlformats.org/officeDocument/2006/relationships" r:id="rId3"/>
              </xdr:cNvPr>
              <xdr:cNvSpPr/>
            </xdr:nvSpPr>
            <xdr:spPr>
              <a:xfrm>
                <a:off x="7271972" y="798568"/>
                <a:ext cx="1102808"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ES" sz="1100">
                    <a:solidFill>
                      <a:srgbClr val="00B0F0"/>
                    </a:solidFill>
                    <a:latin typeface="+mn-lt"/>
                    <a:ea typeface="+mn-ea"/>
                    <a:cs typeface="+mn-cs"/>
                  </a:rPr>
                  <a:t>Estadísticas</a:t>
                </a:r>
              </a:p>
              <a:p>
                <a:pPr marL="0" indent="0" algn="ctr"/>
                <a:endParaRPr lang="es-ES" sz="1100">
                  <a:solidFill>
                    <a:srgbClr val="00B0F0"/>
                  </a:solidFill>
                  <a:latin typeface="+mn-lt"/>
                  <a:ea typeface="+mn-ea"/>
                  <a:cs typeface="+mn-cs"/>
                </a:endParaRPr>
              </a:p>
            </xdr:txBody>
          </xdr:sp>
          <xdr:sp macro="" textlink="">
            <xdr:nvSpPr>
              <xdr:cNvPr id="14" name="Rectángulo 13">
                <a:hlinkClick xmlns:r="http://schemas.openxmlformats.org/officeDocument/2006/relationships" r:id="rId4"/>
              </xdr:cNvPr>
              <xdr:cNvSpPr/>
            </xdr:nvSpPr>
            <xdr:spPr>
              <a:xfrm>
                <a:off x="8388269" y="808093"/>
                <a:ext cx="1102808"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Equipo a Equipo</a:t>
                </a:r>
              </a:p>
              <a:p>
                <a:pPr algn="ctr"/>
                <a:endParaRPr lang="es-ES" sz="1100">
                  <a:solidFill>
                    <a:srgbClr val="00B0F0"/>
                  </a:solidFill>
                </a:endParaRPr>
              </a:p>
            </xdr:txBody>
          </xdr:sp>
          <xdr:sp macro="" textlink="">
            <xdr:nvSpPr>
              <xdr:cNvPr id="15" name="Rectángulo 14"/>
              <xdr:cNvSpPr/>
            </xdr:nvSpPr>
            <xdr:spPr>
              <a:xfrm>
                <a:off x="12897583" y="0"/>
                <a:ext cx="1872000" cy="1076325"/>
              </a:xfrm>
              <a:prstGeom prst="rect">
                <a:avLst/>
              </a:prstGeom>
              <a:solidFill>
                <a:srgbClr val="00B0F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6" name="Rectángulo 15">
                <a:hlinkClick xmlns:r="http://schemas.openxmlformats.org/officeDocument/2006/relationships" r:id="rId5"/>
              </xdr:cNvPr>
              <xdr:cNvSpPr/>
            </xdr:nvSpPr>
            <xdr:spPr>
              <a:xfrm>
                <a:off x="9506773" y="806053"/>
                <a:ext cx="1102808" cy="264319"/>
              </a:xfrm>
              <a:prstGeom prst="rect">
                <a:avLst/>
              </a:prstGeom>
              <a:solidFill>
                <a:srgbClr val="00B0F0"/>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ES" sz="1100">
                    <a:solidFill>
                      <a:schemeClr val="lt1"/>
                    </a:solidFill>
                    <a:latin typeface="+mn-lt"/>
                    <a:ea typeface="+mn-ea"/>
                    <a:cs typeface="+mn-cs"/>
                  </a:rPr>
                  <a:t>Histórico</a:t>
                </a:r>
              </a:p>
            </xdr:txBody>
          </xdr:sp>
          <xdr:sp macro="" textlink="">
            <xdr:nvSpPr>
              <xdr:cNvPr id="17" name="Rectángulo 16">
                <a:hlinkClick xmlns:r="http://schemas.openxmlformats.org/officeDocument/2006/relationships" r:id="rId6"/>
              </xdr:cNvPr>
              <xdr:cNvSpPr/>
            </xdr:nvSpPr>
            <xdr:spPr>
              <a:xfrm>
                <a:off x="10633106" y="806053"/>
                <a:ext cx="1101694"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Versión</a:t>
                </a:r>
              </a:p>
            </xdr:txBody>
          </xdr:sp>
          <xdr:sp macro="" textlink="'1-Clasificacion'!C5">
            <xdr:nvSpPr>
              <xdr:cNvPr id="18" name="Rectángulo 17"/>
              <xdr:cNvSpPr/>
            </xdr:nvSpPr>
            <xdr:spPr>
              <a:xfrm>
                <a:off x="12909331" y="19050"/>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071657B2-7805-4A99-A8A7-2B44B8D97119}" type="TxLink">
                  <a:rPr lang="en-US" sz="800" b="0" i="0" u="none" strike="noStrike">
                    <a:solidFill>
                      <a:schemeClr val="bg1"/>
                    </a:solidFill>
                    <a:latin typeface="Calibri"/>
                  </a:rPr>
                  <a:pPr algn="ctr"/>
                  <a:t>F.C. Barcelona</a:t>
                </a:fld>
                <a:endParaRPr lang="es-ES" sz="500" b="0">
                  <a:solidFill>
                    <a:schemeClr val="bg1"/>
                  </a:solidFill>
                </a:endParaRPr>
              </a:p>
            </xdr:txBody>
          </xdr:sp>
          <xdr:sp macro="" textlink="'1-Clasificacion'!C20">
            <xdr:nvSpPr>
              <xdr:cNvPr id="19" name="Rectángulo 18"/>
              <xdr:cNvSpPr/>
            </xdr:nvSpPr>
            <xdr:spPr>
              <a:xfrm>
                <a:off x="13868401" y="16094"/>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CF1B0EAD-0295-48D3-8173-A41296504680}" type="TxLink">
                  <a:rPr lang="en-US" sz="800" b="0" i="0" u="none" strike="noStrike">
                    <a:solidFill>
                      <a:schemeClr val="bg1"/>
                    </a:solidFill>
                    <a:latin typeface="Calibri"/>
                    <a:ea typeface="+mn-ea"/>
                    <a:cs typeface="+mn-cs"/>
                  </a:rPr>
                  <a:pPr marL="0" indent="0" algn="ctr"/>
                  <a:t>Real Sporting de Gijón</a:t>
                </a:fld>
                <a:endParaRPr lang="es-ES" sz="800" b="0" i="0" u="none" strike="noStrike">
                  <a:solidFill>
                    <a:schemeClr val="bg1"/>
                  </a:solidFill>
                  <a:latin typeface="Calibri"/>
                  <a:ea typeface="+mn-ea"/>
                  <a:cs typeface="+mn-cs"/>
                </a:endParaRPr>
              </a:p>
            </xdr:txBody>
          </xdr:sp>
          <xdr:sp macro="" textlink="'1-Clasificacion'!C6">
            <xdr:nvSpPr>
              <xdr:cNvPr id="20" name="Rectángulo 19"/>
              <xdr:cNvSpPr/>
            </xdr:nvSpPr>
            <xdr:spPr>
              <a:xfrm>
                <a:off x="12909331" y="180975"/>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C6A99BAF-6F07-4237-B173-B4CA0C3F3837}" type="TxLink">
                  <a:rPr lang="en-US" sz="800" b="0" i="0" u="none" strike="noStrike">
                    <a:solidFill>
                      <a:schemeClr val="bg1"/>
                    </a:solidFill>
                    <a:latin typeface="Calibri"/>
                    <a:ea typeface="+mn-ea"/>
                    <a:cs typeface="+mn-cs"/>
                  </a:rPr>
                  <a:pPr marL="0" indent="0" algn="ctr"/>
                  <a:t>Atlético de Madrid</a:t>
                </a:fld>
                <a:endParaRPr lang="es-ES" sz="800" b="0" i="0" u="none" strike="noStrike">
                  <a:solidFill>
                    <a:schemeClr val="bg1"/>
                  </a:solidFill>
                  <a:latin typeface="Calibri"/>
                  <a:ea typeface="+mn-ea"/>
                  <a:cs typeface="+mn-cs"/>
                </a:endParaRPr>
              </a:p>
            </xdr:txBody>
          </xdr:sp>
          <xdr:sp macro="" textlink="'1-Clasificacion'!C21">
            <xdr:nvSpPr>
              <xdr:cNvPr id="21" name="Rectángulo 20"/>
              <xdr:cNvSpPr/>
            </xdr:nvSpPr>
            <xdr:spPr>
              <a:xfrm>
                <a:off x="13868401" y="178019"/>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60E0E464-7399-45AE-8EAB-0F6767C10047}" type="TxLink">
                  <a:rPr lang="en-US" sz="800" b="0" i="0" u="none" strike="noStrike">
                    <a:solidFill>
                      <a:schemeClr val="bg1"/>
                    </a:solidFill>
                    <a:latin typeface="Calibri"/>
                    <a:ea typeface="+mn-ea"/>
                    <a:cs typeface="+mn-cs"/>
                  </a:rPr>
                  <a:pPr marL="0" indent="0" algn="ctr"/>
                  <a:t>Granada C.F.</a:t>
                </a:fld>
                <a:endParaRPr lang="es-ES" sz="800" b="0" i="0" u="none" strike="noStrike">
                  <a:solidFill>
                    <a:schemeClr val="bg1"/>
                  </a:solidFill>
                  <a:latin typeface="Calibri"/>
                  <a:ea typeface="+mn-ea"/>
                  <a:cs typeface="+mn-cs"/>
                </a:endParaRPr>
              </a:p>
            </xdr:txBody>
          </xdr:sp>
          <xdr:sp macro="" textlink="'1-Clasificacion'!C7">
            <xdr:nvSpPr>
              <xdr:cNvPr id="22" name="Rectángulo 21"/>
              <xdr:cNvSpPr/>
            </xdr:nvSpPr>
            <xdr:spPr>
              <a:xfrm>
                <a:off x="12909331" y="333375"/>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30B339C5-4149-41B5-95E9-C16CB4488A0D}" type="TxLink">
                  <a:rPr lang="en-US" sz="800" b="0" i="0" u="none" strike="noStrike">
                    <a:solidFill>
                      <a:schemeClr val="bg1"/>
                    </a:solidFill>
                    <a:latin typeface="Calibri"/>
                    <a:ea typeface="+mn-ea"/>
                    <a:cs typeface="+mn-cs"/>
                  </a:rPr>
                  <a:pPr marL="0" indent="0" algn="ctr"/>
                  <a:t>Real Madrid C.F.</a:t>
                </a:fld>
                <a:endParaRPr lang="es-ES" sz="800" b="0" i="0" u="none" strike="noStrike">
                  <a:solidFill>
                    <a:schemeClr val="bg1"/>
                  </a:solidFill>
                  <a:latin typeface="Calibri"/>
                  <a:ea typeface="+mn-ea"/>
                  <a:cs typeface="+mn-cs"/>
                </a:endParaRPr>
              </a:p>
            </xdr:txBody>
          </xdr:sp>
          <xdr:sp macro="" textlink="'1-Clasificacion'!C22">
            <xdr:nvSpPr>
              <xdr:cNvPr id="23" name="Rectángulo 22"/>
              <xdr:cNvSpPr/>
            </xdr:nvSpPr>
            <xdr:spPr>
              <a:xfrm>
                <a:off x="13868401" y="330419"/>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947E2F34-2A35-43D0-AD24-DAB850E4BA30}" type="TxLink">
                  <a:rPr lang="en-US" sz="800" b="0" i="0" u="none" strike="noStrike">
                    <a:solidFill>
                      <a:schemeClr val="bg1"/>
                    </a:solidFill>
                    <a:latin typeface="Calibri"/>
                    <a:ea typeface="+mn-ea"/>
                    <a:cs typeface="+mn-cs"/>
                  </a:rPr>
                  <a:pPr marL="0" indent="0" algn="ctr"/>
                  <a:t>Rayo Vallecano</a:t>
                </a:fld>
                <a:endParaRPr lang="es-ES" sz="800" b="0" i="0" u="none" strike="noStrike">
                  <a:solidFill>
                    <a:schemeClr val="bg1"/>
                  </a:solidFill>
                  <a:latin typeface="Calibri"/>
                  <a:ea typeface="+mn-ea"/>
                  <a:cs typeface="+mn-cs"/>
                </a:endParaRPr>
              </a:p>
            </xdr:txBody>
          </xdr:sp>
          <xdr:sp macro="" textlink="'1-Clasificacion'!C8">
            <xdr:nvSpPr>
              <xdr:cNvPr id="24" name="Rectángulo 23"/>
              <xdr:cNvSpPr/>
            </xdr:nvSpPr>
            <xdr:spPr>
              <a:xfrm>
                <a:off x="12909331" y="495300"/>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A8A89110-F284-4EDB-B4E1-C1C824CE42B0}" type="TxLink">
                  <a:rPr lang="en-US" sz="800" b="0" i="0" u="none" strike="noStrike">
                    <a:solidFill>
                      <a:schemeClr val="bg1"/>
                    </a:solidFill>
                    <a:latin typeface="Calibri"/>
                    <a:ea typeface="+mn-ea"/>
                    <a:cs typeface="+mn-cs"/>
                  </a:rPr>
                  <a:pPr marL="0" indent="0" algn="ctr"/>
                  <a:t>R.C. Celta de Vigo</a:t>
                </a:fld>
                <a:endParaRPr lang="es-ES" sz="800" b="0" i="0" u="none" strike="noStrike">
                  <a:solidFill>
                    <a:schemeClr val="bg1"/>
                  </a:solidFill>
                  <a:latin typeface="Calibri"/>
                  <a:ea typeface="+mn-ea"/>
                  <a:cs typeface="+mn-cs"/>
                </a:endParaRPr>
              </a:p>
            </xdr:txBody>
          </xdr:sp>
          <xdr:sp macro="" textlink="'1-Clasificacion'!C23">
            <xdr:nvSpPr>
              <xdr:cNvPr id="25" name="Rectángulo 24"/>
              <xdr:cNvSpPr/>
            </xdr:nvSpPr>
            <xdr:spPr>
              <a:xfrm>
                <a:off x="13868401" y="492344"/>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EF8A0EFD-3AEB-44C4-B292-6118C1DBB2CF}" type="TxLink">
                  <a:rPr lang="en-US" sz="800" b="0" i="0" u="none" strike="noStrike">
                    <a:solidFill>
                      <a:schemeClr val="bg1"/>
                    </a:solidFill>
                    <a:latin typeface="Calibri"/>
                    <a:ea typeface="+mn-ea"/>
                    <a:cs typeface="+mn-cs"/>
                  </a:rPr>
                  <a:pPr marL="0" indent="0" algn="ctr"/>
                  <a:t>U.D. Las Palmas</a:t>
                </a:fld>
                <a:endParaRPr lang="es-ES" sz="800" b="0" i="0" u="none" strike="noStrike">
                  <a:solidFill>
                    <a:schemeClr val="bg1"/>
                  </a:solidFill>
                  <a:latin typeface="Calibri"/>
                  <a:ea typeface="+mn-ea"/>
                  <a:cs typeface="+mn-cs"/>
                </a:endParaRPr>
              </a:p>
            </xdr:txBody>
          </xdr:sp>
          <xdr:sp macro="" textlink="'1-Clasificacion'!C9">
            <xdr:nvSpPr>
              <xdr:cNvPr id="26" name="Rectángulo 25"/>
              <xdr:cNvSpPr/>
            </xdr:nvSpPr>
            <xdr:spPr>
              <a:xfrm>
                <a:off x="12909331" y="666750"/>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CA5DFE1C-6074-4796-BB25-F5D30503C9A8}" type="TxLink">
                  <a:rPr lang="en-US" sz="800" b="0" i="0" u="none" strike="noStrike">
                    <a:solidFill>
                      <a:schemeClr val="bg1"/>
                    </a:solidFill>
                    <a:latin typeface="Calibri"/>
                    <a:ea typeface="+mn-ea"/>
                    <a:cs typeface="+mn-cs"/>
                  </a:rPr>
                  <a:pPr marL="0" indent="0" algn="ctr"/>
                  <a:t>Villarreal C.F.</a:t>
                </a:fld>
                <a:endParaRPr lang="es-ES" sz="800" b="0" i="0" u="none" strike="noStrike">
                  <a:solidFill>
                    <a:schemeClr val="bg1"/>
                  </a:solidFill>
                  <a:latin typeface="Calibri"/>
                  <a:ea typeface="+mn-ea"/>
                  <a:cs typeface="+mn-cs"/>
                </a:endParaRPr>
              </a:p>
            </xdr:txBody>
          </xdr:sp>
          <xdr:sp macro="" textlink="'1-Clasificacion'!C24">
            <xdr:nvSpPr>
              <xdr:cNvPr id="27" name="Rectángulo 26"/>
              <xdr:cNvSpPr/>
            </xdr:nvSpPr>
            <xdr:spPr>
              <a:xfrm>
                <a:off x="13868401" y="663794"/>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3D9DB864-66AB-4487-90A0-67643FD6CB7C}" type="TxLink">
                  <a:rPr lang="en-US" sz="800" b="0" i="0" u="none" strike="noStrike">
                    <a:solidFill>
                      <a:schemeClr val="bg1"/>
                    </a:solidFill>
                    <a:latin typeface="Calibri"/>
                    <a:ea typeface="+mn-ea"/>
                    <a:cs typeface="+mn-cs"/>
                  </a:rPr>
                  <a:pPr marL="0" indent="0" algn="ctr"/>
                  <a:t>Levante U.D.</a:t>
                </a:fld>
                <a:endParaRPr lang="es-ES" sz="800" b="0" i="0" u="none" strike="noStrike">
                  <a:solidFill>
                    <a:schemeClr val="bg1"/>
                  </a:solidFill>
                  <a:latin typeface="Calibri"/>
                  <a:ea typeface="+mn-ea"/>
                  <a:cs typeface="+mn-cs"/>
                </a:endParaRPr>
              </a:p>
            </xdr:txBody>
          </xdr:sp>
          <xdr:sp macro="" textlink="">
            <xdr:nvSpPr>
              <xdr:cNvPr id="28" name="Rectángulo 27">
                <a:hlinkClick xmlns:r="http://schemas.openxmlformats.org/officeDocument/2006/relationships" r:id="rId7"/>
              </xdr:cNvPr>
              <xdr:cNvSpPr/>
            </xdr:nvSpPr>
            <xdr:spPr>
              <a:xfrm>
                <a:off x="13239750" y="923925"/>
                <a:ext cx="1102808" cy="26431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Clas.</a:t>
                </a:r>
                <a:r>
                  <a:rPr lang="es-ES" sz="1100" baseline="0">
                    <a:solidFill>
                      <a:srgbClr val="00B0F0"/>
                    </a:solidFill>
                  </a:rPr>
                  <a:t> Completa</a:t>
                </a:r>
                <a:endParaRPr lang="es-ES" sz="1100">
                  <a:solidFill>
                    <a:srgbClr val="00B0F0"/>
                  </a:solidFill>
                </a:endParaRPr>
              </a:p>
              <a:p>
                <a:pPr algn="ctr"/>
                <a:endParaRPr lang="es-ES" sz="1100">
                  <a:solidFill>
                    <a:srgbClr val="00B0F0"/>
                  </a:solidFill>
                </a:endParaRPr>
              </a:p>
            </xdr:txBody>
          </xdr:sp>
        </xdr:grpSp>
        <xdr:sp macro="" textlink="">
          <xdr:nvSpPr>
            <xdr:cNvPr id="6" name="Rectángulo 5"/>
            <xdr:cNvSpPr/>
          </xdr:nvSpPr>
          <xdr:spPr>
            <a:xfrm>
              <a:off x="5019675" y="19050"/>
              <a:ext cx="7239000" cy="409575"/>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t>Liga</a:t>
              </a:r>
              <a:r>
                <a:rPr lang="es-ES" sz="2000" b="1" baseline="0"/>
                <a:t> BBVA 2015-2016</a:t>
              </a:r>
              <a:endParaRPr lang="es-ES" sz="2000" b="1"/>
            </a:p>
            <a:p>
              <a:pPr algn="ctr"/>
              <a:endParaRPr lang="es-ES" sz="1100" b="1"/>
            </a:p>
          </xdr:txBody>
        </xdr:sp>
        <xdr:sp macro="" textlink="">
          <xdr:nvSpPr>
            <xdr:cNvPr id="7" name="Rectángulo 6">
              <a:hlinkClick xmlns:r="http://schemas.openxmlformats.org/officeDocument/2006/relationships" r:id="rId8"/>
            </xdr:cNvPr>
            <xdr:cNvSpPr/>
          </xdr:nvSpPr>
          <xdr:spPr>
            <a:xfrm>
              <a:off x="5029201" y="390525"/>
              <a:ext cx="2466974" cy="342900"/>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a:t>www.gsamartin.es</a:t>
              </a:r>
            </a:p>
            <a:p>
              <a:pPr algn="ctr"/>
              <a:endParaRPr lang="es-ES" sz="900"/>
            </a:p>
          </xdr:txBody>
        </xdr:sp>
        <xdr:sp macro="" textlink="">
          <xdr:nvSpPr>
            <xdr:cNvPr id="8" name="Rectángulo 7"/>
            <xdr:cNvSpPr/>
          </xdr:nvSpPr>
          <xdr:spPr>
            <a:xfrm>
              <a:off x="7515225" y="390525"/>
              <a:ext cx="2294717" cy="342900"/>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b="1"/>
                <a:t>Jorge García Samartín</a:t>
              </a:r>
            </a:p>
            <a:p>
              <a:pPr algn="ctr"/>
              <a:endParaRPr lang="es-ES" sz="900" b="1"/>
            </a:p>
          </xdr:txBody>
        </xdr:sp>
        <xdr:sp macro="" textlink="">
          <xdr:nvSpPr>
            <xdr:cNvPr id="9" name="Rectángulo 8">
              <a:hlinkClick xmlns:r="http://schemas.openxmlformats.org/officeDocument/2006/relationships" r:id="rId9"/>
            </xdr:cNvPr>
            <xdr:cNvSpPr/>
          </xdr:nvSpPr>
          <xdr:spPr>
            <a:xfrm>
              <a:off x="9820275" y="390525"/>
              <a:ext cx="2447925" cy="342900"/>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a:t>jorge@gsamartin.es</a:t>
              </a:r>
            </a:p>
            <a:p>
              <a:pPr algn="ctr"/>
              <a:endParaRPr lang="es-ES" sz="900"/>
            </a:p>
          </xdr:txBody>
        </xdr:sp>
      </xdr:grpSp>
      <xdr:sp macro="" textlink="">
        <xdr:nvSpPr>
          <xdr:cNvPr id="4" name="Rectángulo 3">
            <a:hlinkClick xmlns:r="http://schemas.openxmlformats.org/officeDocument/2006/relationships" r:id="rId10"/>
          </xdr:cNvPr>
          <xdr:cNvSpPr/>
        </xdr:nvSpPr>
        <xdr:spPr>
          <a:xfrm>
            <a:off x="11753850" y="809625"/>
            <a:ext cx="1101694"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Licencia</a:t>
            </a:r>
          </a:p>
        </xdr:txBody>
      </xdr:sp>
    </xdr:grpSp>
    <xdr:clientData/>
  </xdr:twoCellAnchor>
  <xdr:twoCellAnchor editAs="absolute">
    <xdr:from>
      <xdr:col>0</xdr:col>
      <xdr:colOff>0</xdr:colOff>
      <xdr:row>2</xdr:row>
      <xdr:rowOff>190499</xdr:rowOff>
    </xdr:from>
    <xdr:to>
      <xdr:col>12</xdr:col>
      <xdr:colOff>752475</xdr:colOff>
      <xdr:row>21</xdr:row>
      <xdr:rowOff>28575</xdr:rowOff>
    </xdr:to>
    <xdr:graphicFrame macro="">
      <xdr:nvGraphicFramePr>
        <xdr:cNvPr id="3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0</xdr:col>
      <xdr:colOff>0</xdr:colOff>
      <xdr:row>21</xdr:row>
      <xdr:rowOff>0</xdr:rowOff>
    </xdr:from>
    <xdr:to>
      <xdr:col>12</xdr:col>
      <xdr:colOff>752475</xdr:colOff>
      <xdr:row>39</xdr:row>
      <xdr:rowOff>28575</xdr:rowOff>
    </xdr:to>
    <xdr:graphicFrame macro="">
      <xdr:nvGraphicFramePr>
        <xdr:cNvPr id="3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0</xdr:col>
      <xdr:colOff>0</xdr:colOff>
      <xdr:row>39</xdr:row>
      <xdr:rowOff>0</xdr:rowOff>
    </xdr:from>
    <xdr:to>
      <xdr:col>13</xdr:col>
      <xdr:colOff>0</xdr:colOff>
      <xdr:row>57</xdr:row>
      <xdr:rowOff>0</xdr:rowOff>
    </xdr:to>
    <xdr:graphicFrame macro="">
      <xdr:nvGraphicFramePr>
        <xdr:cNvPr id="3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0</xdr:col>
      <xdr:colOff>0</xdr:colOff>
      <xdr:row>57</xdr:row>
      <xdr:rowOff>0</xdr:rowOff>
    </xdr:from>
    <xdr:to>
      <xdr:col>13</xdr:col>
      <xdr:colOff>0</xdr:colOff>
      <xdr:row>75</xdr:row>
      <xdr:rowOff>0</xdr:rowOff>
    </xdr:to>
    <xdr:graphicFrame macro="">
      <xdr:nvGraphicFramePr>
        <xdr:cNvPr id="3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0.04269</cdr:x>
      <cdr:y>0.01408</cdr:y>
    </cdr:from>
    <cdr:to>
      <cdr:x>0.30789</cdr:x>
      <cdr:y>0.07324</cdr:y>
    </cdr:to>
    <cdr:sp macro="" textlink="">
      <cdr:nvSpPr>
        <cdr:cNvPr id="2" name="CuadroTexto 1"/>
        <cdr:cNvSpPr txBox="1"/>
      </cdr:nvSpPr>
      <cdr:spPr>
        <a:xfrm xmlns:a="http://schemas.openxmlformats.org/drawingml/2006/main">
          <a:off x="314325" y="47624"/>
          <a:ext cx="1952625"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900"/>
            <a:t>Real Madrid (11-12) y F.C. Barcelona (12-13)</a:t>
          </a:r>
        </a:p>
      </cdr:txBody>
    </cdr:sp>
  </cdr:relSizeAnchor>
</c:userShapes>
</file>

<file path=xl/drawings/drawing15.xml><?xml version="1.0" encoding="utf-8"?>
<c:userShapes xmlns:c="http://schemas.openxmlformats.org/drawingml/2006/chart">
  <cdr:relSizeAnchor xmlns:cdr="http://schemas.openxmlformats.org/drawingml/2006/chartDrawing">
    <cdr:from>
      <cdr:x>0.04269</cdr:x>
      <cdr:y>0.01408</cdr:y>
    </cdr:from>
    <cdr:to>
      <cdr:x>0.30789</cdr:x>
      <cdr:y>0.07324</cdr:y>
    </cdr:to>
    <cdr:sp macro="" textlink="">
      <cdr:nvSpPr>
        <cdr:cNvPr id="2" name="CuadroTexto 1"/>
        <cdr:cNvSpPr txBox="1"/>
      </cdr:nvSpPr>
      <cdr:spPr>
        <a:xfrm xmlns:a="http://schemas.openxmlformats.org/drawingml/2006/main">
          <a:off x="314325" y="47624"/>
          <a:ext cx="1952625"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900"/>
            <a:t>Real Madrid (11-12) y F.C. Barcelona (12-13)</a:t>
          </a:r>
        </a:p>
      </cdr:txBody>
    </cdr:sp>
  </cdr:relSizeAnchor>
</c:userShapes>
</file>

<file path=xl/drawings/drawing16.xml><?xml version="1.0" encoding="utf-8"?>
<c:userShapes xmlns:c="http://schemas.openxmlformats.org/drawingml/2006/chart">
  <cdr:relSizeAnchor xmlns:cdr="http://schemas.openxmlformats.org/drawingml/2006/chartDrawing">
    <cdr:from>
      <cdr:x>0.04269</cdr:x>
      <cdr:y>0.01408</cdr:y>
    </cdr:from>
    <cdr:to>
      <cdr:x>0.30789</cdr:x>
      <cdr:y>0.07324</cdr:y>
    </cdr:to>
    <cdr:sp macro="" textlink="">
      <cdr:nvSpPr>
        <cdr:cNvPr id="2" name="CuadroTexto 1"/>
        <cdr:cNvSpPr txBox="1"/>
      </cdr:nvSpPr>
      <cdr:spPr>
        <a:xfrm xmlns:a="http://schemas.openxmlformats.org/drawingml/2006/main">
          <a:off x="314325" y="47624"/>
          <a:ext cx="1952625"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900"/>
            <a:t>Real Madrid (11-12)</a:t>
          </a:r>
        </a:p>
      </cdr:txBody>
    </cdr:sp>
  </cdr:relSizeAnchor>
</c:userShapes>
</file>

<file path=xl/drawings/drawing17.xml><?xml version="1.0" encoding="utf-8"?>
<c:userShapes xmlns:c="http://schemas.openxmlformats.org/drawingml/2006/chart">
  <cdr:relSizeAnchor xmlns:cdr="http://schemas.openxmlformats.org/drawingml/2006/chartDrawing">
    <cdr:from>
      <cdr:x>0.04269</cdr:x>
      <cdr:y>0.01408</cdr:y>
    </cdr:from>
    <cdr:to>
      <cdr:x>0.30789</cdr:x>
      <cdr:y>0.07324</cdr:y>
    </cdr:to>
    <cdr:sp macro="" textlink="">
      <cdr:nvSpPr>
        <cdr:cNvPr id="2" name="CuadroTexto 1"/>
        <cdr:cNvSpPr txBox="1"/>
      </cdr:nvSpPr>
      <cdr:spPr>
        <a:xfrm xmlns:a="http://schemas.openxmlformats.org/drawingml/2006/main">
          <a:off x="314325" y="47624"/>
          <a:ext cx="1952625"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900"/>
            <a:t>U.E.</a:t>
          </a:r>
          <a:r>
            <a:rPr lang="es-ES" sz="900" baseline="0"/>
            <a:t> </a:t>
          </a:r>
          <a:r>
            <a:rPr lang="es-ES" sz="900"/>
            <a:t>Lleida (50-51)</a:t>
          </a:r>
        </a:p>
      </cdr:txBody>
    </cdr:sp>
  </cdr:relSizeAnchor>
</c:userShapes>
</file>

<file path=xl/drawings/drawing1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37</xdr:col>
      <xdr:colOff>186808</xdr:colOff>
      <xdr:row>0</xdr:row>
      <xdr:rowOff>1188244</xdr:rowOff>
    </xdr:to>
    <xdr:grpSp>
      <xdr:nvGrpSpPr>
        <xdr:cNvPr id="29" name="Grupo 28"/>
        <xdr:cNvGrpSpPr/>
      </xdr:nvGrpSpPr>
      <xdr:grpSpPr>
        <a:xfrm>
          <a:off x="0" y="0"/>
          <a:ext cx="9749908" cy="1188244"/>
          <a:chOff x="5019675" y="0"/>
          <a:chExt cx="9749908" cy="1188244"/>
        </a:xfrm>
      </xdr:grpSpPr>
      <xdr:grpSp>
        <xdr:nvGrpSpPr>
          <xdr:cNvPr id="30" name="Grupo 29"/>
          <xdr:cNvGrpSpPr/>
        </xdr:nvGrpSpPr>
        <xdr:grpSpPr>
          <a:xfrm>
            <a:off x="5019675" y="0"/>
            <a:ext cx="9749908" cy="1188244"/>
            <a:chOff x="5019675" y="0"/>
            <a:chExt cx="9749908" cy="1188244"/>
          </a:xfrm>
        </xdr:grpSpPr>
        <xdr:grpSp>
          <xdr:nvGrpSpPr>
            <xdr:cNvPr id="32" name="Grupo 31"/>
            <xdr:cNvGrpSpPr/>
          </xdr:nvGrpSpPr>
          <xdr:grpSpPr>
            <a:xfrm>
              <a:off x="5019675" y="0"/>
              <a:ext cx="9749908" cy="1188244"/>
              <a:chOff x="5019675" y="0"/>
              <a:chExt cx="9749908" cy="1188244"/>
            </a:xfrm>
          </xdr:grpSpPr>
          <xdr:sp macro="" textlink="">
            <xdr:nvSpPr>
              <xdr:cNvPr id="37" name="Rectángulo 36"/>
              <xdr:cNvSpPr/>
            </xdr:nvSpPr>
            <xdr:spPr>
              <a:xfrm>
                <a:off x="5019675" y="0"/>
                <a:ext cx="7848599" cy="794905"/>
              </a:xfrm>
              <a:prstGeom prst="rect">
                <a:avLst/>
              </a:prstGeom>
              <a:solidFill>
                <a:srgbClr val="00B0F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ES" sz="1100"/>
              </a:p>
            </xdr:txBody>
          </xdr:sp>
          <xdr:sp macro="" textlink="">
            <xdr:nvSpPr>
              <xdr:cNvPr id="38" name="Rectángulo 37">
                <a:hlinkClick xmlns:r="http://schemas.openxmlformats.org/officeDocument/2006/relationships" r:id="rId1"/>
              </xdr:cNvPr>
              <xdr:cNvSpPr/>
            </xdr:nvSpPr>
            <xdr:spPr>
              <a:xfrm>
                <a:off x="5031580" y="804861"/>
                <a:ext cx="1103921"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ES" sz="1100">
                    <a:solidFill>
                      <a:srgbClr val="00B0F0"/>
                    </a:solidFill>
                    <a:latin typeface="+mn-lt"/>
                    <a:ea typeface="+mn-ea"/>
                    <a:cs typeface="+mn-cs"/>
                  </a:rPr>
                  <a:t>Portada</a:t>
                </a:r>
              </a:p>
              <a:p>
                <a:pPr marL="0" indent="0" algn="ctr"/>
                <a:endParaRPr lang="es-ES" sz="1100">
                  <a:solidFill>
                    <a:srgbClr val="00B0F0"/>
                  </a:solidFill>
                  <a:latin typeface="+mn-lt"/>
                  <a:ea typeface="+mn-ea"/>
                  <a:cs typeface="+mn-cs"/>
                </a:endParaRPr>
              </a:p>
            </xdr:txBody>
          </xdr:sp>
          <xdr:sp macro="" textlink="">
            <xdr:nvSpPr>
              <xdr:cNvPr id="39" name="Rectángulo 38">
                <a:hlinkClick xmlns:r="http://schemas.openxmlformats.org/officeDocument/2006/relationships" r:id="rId2"/>
              </xdr:cNvPr>
              <xdr:cNvSpPr/>
            </xdr:nvSpPr>
            <xdr:spPr>
              <a:xfrm>
                <a:off x="6148388" y="804861"/>
                <a:ext cx="1102808"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Jornadas</a:t>
                </a:r>
              </a:p>
            </xdr:txBody>
          </xdr:sp>
          <xdr:sp macro="" textlink="">
            <xdr:nvSpPr>
              <xdr:cNvPr id="40" name="Rectángulo 39">
                <a:hlinkClick xmlns:r="http://schemas.openxmlformats.org/officeDocument/2006/relationships" r:id="rId3"/>
              </xdr:cNvPr>
              <xdr:cNvSpPr/>
            </xdr:nvSpPr>
            <xdr:spPr>
              <a:xfrm>
                <a:off x="7271972" y="798568"/>
                <a:ext cx="1102808"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ES" sz="1100">
                    <a:solidFill>
                      <a:srgbClr val="00B0F0"/>
                    </a:solidFill>
                    <a:latin typeface="+mn-lt"/>
                    <a:ea typeface="+mn-ea"/>
                    <a:cs typeface="+mn-cs"/>
                  </a:rPr>
                  <a:t>Estadísticas</a:t>
                </a:r>
              </a:p>
              <a:p>
                <a:pPr marL="0" indent="0" algn="ctr"/>
                <a:endParaRPr lang="es-ES" sz="1100">
                  <a:solidFill>
                    <a:srgbClr val="00B0F0"/>
                  </a:solidFill>
                  <a:latin typeface="+mn-lt"/>
                  <a:ea typeface="+mn-ea"/>
                  <a:cs typeface="+mn-cs"/>
                </a:endParaRPr>
              </a:p>
            </xdr:txBody>
          </xdr:sp>
          <xdr:sp macro="" textlink="">
            <xdr:nvSpPr>
              <xdr:cNvPr id="41" name="Rectángulo 40">
                <a:hlinkClick xmlns:r="http://schemas.openxmlformats.org/officeDocument/2006/relationships" r:id="rId4"/>
              </xdr:cNvPr>
              <xdr:cNvSpPr/>
            </xdr:nvSpPr>
            <xdr:spPr>
              <a:xfrm>
                <a:off x="8388269" y="808093"/>
                <a:ext cx="1102808"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Equipo a Equipo</a:t>
                </a:r>
              </a:p>
              <a:p>
                <a:pPr algn="ctr"/>
                <a:endParaRPr lang="es-ES" sz="1100">
                  <a:solidFill>
                    <a:srgbClr val="00B0F0"/>
                  </a:solidFill>
                </a:endParaRPr>
              </a:p>
            </xdr:txBody>
          </xdr:sp>
          <xdr:sp macro="" textlink="">
            <xdr:nvSpPr>
              <xdr:cNvPr id="42" name="Rectángulo 41"/>
              <xdr:cNvSpPr/>
            </xdr:nvSpPr>
            <xdr:spPr>
              <a:xfrm>
                <a:off x="12897583" y="0"/>
                <a:ext cx="1872000" cy="1076325"/>
              </a:xfrm>
              <a:prstGeom prst="rect">
                <a:avLst/>
              </a:prstGeom>
              <a:solidFill>
                <a:srgbClr val="00B0F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3" name="Rectángulo 42">
                <a:hlinkClick xmlns:r="http://schemas.openxmlformats.org/officeDocument/2006/relationships" r:id="rId5"/>
              </xdr:cNvPr>
              <xdr:cNvSpPr/>
            </xdr:nvSpPr>
            <xdr:spPr>
              <a:xfrm>
                <a:off x="9506773" y="806053"/>
                <a:ext cx="1102808" cy="264319"/>
              </a:xfrm>
              <a:prstGeom prst="rect">
                <a:avLst/>
              </a:prstGeom>
              <a:solidFill>
                <a:srgbClr val="00B0F0"/>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ES" sz="1100">
                    <a:solidFill>
                      <a:schemeClr val="lt1"/>
                    </a:solidFill>
                    <a:latin typeface="+mn-lt"/>
                    <a:ea typeface="+mn-ea"/>
                    <a:cs typeface="+mn-cs"/>
                  </a:rPr>
                  <a:t>Histórico</a:t>
                </a:r>
              </a:p>
            </xdr:txBody>
          </xdr:sp>
          <xdr:sp macro="" textlink="">
            <xdr:nvSpPr>
              <xdr:cNvPr id="44" name="Rectángulo 43">
                <a:hlinkClick xmlns:r="http://schemas.openxmlformats.org/officeDocument/2006/relationships" r:id="rId6"/>
              </xdr:cNvPr>
              <xdr:cNvSpPr/>
            </xdr:nvSpPr>
            <xdr:spPr>
              <a:xfrm>
                <a:off x="10633106" y="806053"/>
                <a:ext cx="1101694"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Versión</a:t>
                </a:r>
              </a:p>
            </xdr:txBody>
          </xdr:sp>
          <xdr:sp macro="" textlink="'1-Clasificacion'!C5">
            <xdr:nvSpPr>
              <xdr:cNvPr id="45" name="Rectángulo 44"/>
              <xdr:cNvSpPr/>
            </xdr:nvSpPr>
            <xdr:spPr>
              <a:xfrm>
                <a:off x="12909331" y="19050"/>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071657B2-7805-4A99-A8A7-2B44B8D97119}" type="TxLink">
                  <a:rPr lang="en-US" sz="800" b="0" i="0" u="none" strike="noStrike">
                    <a:solidFill>
                      <a:schemeClr val="bg1"/>
                    </a:solidFill>
                    <a:latin typeface="Calibri"/>
                  </a:rPr>
                  <a:pPr algn="ctr"/>
                  <a:t>F.C. Barcelona</a:t>
                </a:fld>
                <a:endParaRPr lang="es-ES" sz="500" b="0">
                  <a:solidFill>
                    <a:schemeClr val="bg1"/>
                  </a:solidFill>
                </a:endParaRPr>
              </a:p>
            </xdr:txBody>
          </xdr:sp>
          <xdr:sp macro="" textlink="'1-Clasificacion'!C20">
            <xdr:nvSpPr>
              <xdr:cNvPr id="46" name="Rectángulo 45"/>
              <xdr:cNvSpPr/>
            </xdr:nvSpPr>
            <xdr:spPr>
              <a:xfrm>
                <a:off x="13868401" y="16094"/>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CF1B0EAD-0295-48D3-8173-A41296504680}" type="TxLink">
                  <a:rPr lang="en-US" sz="800" b="0" i="0" u="none" strike="noStrike">
                    <a:solidFill>
                      <a:schemeClr val="bg1"/>
                    </a:solidFill>
                    <a:latin typeface="Calibri"/>
                    <a:ea typeface="+mn-ea"/>
                    <a:cs typeface="+mn-cs"/>
                  </a:rPr>
                  <a:pPr marL="0" indent="0" algn="ctr"/>
                  <a:t>Real Sporting de Gijón</a:t>
                </a:fld>
                <a:endParaRPr lang="es-ES" sz="800" b="0" i="0" u="none" strike="noStrike">
                  <a:solidFill>
                    <a:schemeClr val="bg1"/>
                  </a:solidFill>
                  <a:latin typeface="Calibri"/>
                  <a:ea typeface="+mn-ea"/>
                  <a:cs typeface="+mn-cs"/>
                </a:endParaRPr>
              </a:p>
            </xdr:txBody>
          </xdr:sp>
          <xdr:sp macro="" textlink="'1-Clasificacion'!C6">
            <xdr:nvSpPr>
              <xdr:cNvPr id="47" name="Rectángulo 46"/>
              <xdr:cNvSpPr/>
            </xdr:nvSpPr>
            <xdr:spPr>
              <a:xfrm>
                <a:off x="12909331" y="180975"/>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C6A99BAF-6F07-4237-B173-B4CA0C3F3837}" type="TxLink">
                  <a:rPr lang="en-US" sz="800" b="0" i="0" u="none" strike="noStrike">
                    <a:solidFill>
                      <a:schemeClr val="bg1"/>
                    </a:solidFill>
                    <a:latin typeface="Calibri"/>
                    <a:ea typeface="+mn-ea"/>
                    <a:cs typeface="+mn-cs"/>
                  </a:rPr>
                  <a:pPr marL="0" indent="0" algn="ctr"/>
                  <a:t>Atlético de Madrid</a:t>
                </a:fld>
                <a:endParaRPr lang="es-ES" sz="800" b="0" i="0" u="none" strike="noStrike">
                  <a:solidFill>
                    <a:schemeClr val="bg1"/>
                  </a:solidFill>
                  <a:latin typeface="Calibri"/>
                  <a:ea typeface="+mn-ea"/>
                  <a:cs typeface="+mn-cs"/>
                </a:endParaRPr>
              </a:p>
            </xdr:txBody>
          </xdr:sp>
          <xdr:sp macro="" textlink="'1-Clasificacion'!C21">
            <xdr:nvSpPr>
              <xdr:cNvPr id="48" name="Rectángulo 47"/>
              <xdr:cNvSpPr/>
            </xdr:nvSpPr>
            <xdr:spPr>
              <a:xfrm>
                <a:off x="13868401" y="178019"/>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60E0E464-7399-45AE-8EAB-0F6767C10047}" type="TxLink">
                  <a:rPr lang="en-US" sz="800" b="0" i="0" u="none" strike="noStrike">
                    <a:solidFill>
                      <a:schemeClr val="bg1"/>
                    </a:solidFill>
                    <a:latin typeface="Calibri"/>
                    <a:ea typeface="+mn-ea"/>
                    <a:cs typeface="+mn-cs"/>
                  </a:rPr>
                  <a:pPr marL="0" indent="0" algn="ctr"/>
                  <a:t>Granada C.F.</a:t>
                </a:fld>
                <a:endParaRPr lang="es-ES" sz="800" b="0" i="0" u="none" strike="noStrike">
                  <a:solidFill>
                    <a:schemeClr val="bg1"/>
                  </a:solidFill>
                  <a:latin typeface="Calibri"/>
                  <a:ea typeface="+mn-ea"/>
                  <a:cs typeface="+mn-cs"/>
                </a:endParaRPr>
              </a:p>
            </xdr:txBody>
          </xdr:sp>
          <xdr:sp macro="" textlink="'1-Clasificacion'!C7">
            <xdr:nvSpPr>
              <xdr:cNvPr id="49" name="Rectángulo 48"/>
              <xdr:cNvSpPr/>
            </xdr:nvSpPr>
            <xdr:spPr>
              <a:xfrm>
                <a:off x="12909331" y="333375"/>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30B339C5-4149-41B5-95E9-C16CB4488A0D}" type="TxLink">
                  <a:rPr lang="en-US" sz="800" b="0" i="0" u="none" strike="noStrike">
                    <a:solidFill>
                      <a:schemeClr val="bg1"/>
                    </a:solidFill>
                    <a:latin typeface="Calibri"/>
                    <a:ea typeface="+mn-ea"/>
                    <a:cs typeface="+mn-cs"/>
                  </a:rPr>
                  <a:pPr marL="0" indent="0" algn="ctr"/>
                  <a:t>Real Madrid C.F.</a:t>
                </a:fld>
                <a:endParaRPr lang="es-ES" sz="800" b="0" i="0" u="none" strike="noStrike">
                  <a:solidFill>
                    <a:schemeClr val="bg1"/>
                  </a:solidFill>
                  <a:latin typeface="Calibri"/>
                  <a:ea typeface="+mn-ea"/>
                  <a:cs typeface="+mn-cs"/>
                </a:endParaRPr>
              </a:p>
            </xdr:txBody>
          </xdr:sp>
          <xdr:sp macro="" textlink="'1-Clasificacion'!C22">
            <xdr:nvSpPr>
              <xdr:cNvPr id="50" name="Rectángulo 49"/>
              <xdr:cNvSpPr/>
            </xdr:nvSpPr>
            <xdr:spPr>
              <a:xfrm>
                <a:off x="13868401" y="330419"/>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947E2F34-2A35-43D0-AD24-DAB850E4BA30}" type="TxLink">
                  <a:rPr lang="en-US" sz="800" b="0" i="0" u="none" strike="noStrike">
                    <a:solidFill>
                      <a:schemeClr val="bg1"/>
                    </a:solidFill>
                    <a:latin typeface="Calibri"/>
                    <a:ea typeface="+mn-ea"/>
                    <a:cs typeface="+mn-cs"/>
                  </a:rPr>
                  <a:pPr marL="0" indent="0" algn="ctr"/>
                  <a:t>Rayo Vallecano</a:t>
                </a:fld>
                <a:endParaRPr lang="es-ES" sz="800" b="0" i="0" u="none" strike="noStrike">
                  <a:solidFill>
                    <a:schemeClr val="bg1"/>
                  </a:solidFill>
                  <a:latin typeface="Calibri"/>
                  <a:ea typeface="+mn-ea"/>
                  <a:cs typeface="+mn-cs"/>
                </a:endParaRPr>
              </a:p>
            </xdr:txBody>
          </xdr:sp>
          <xdr:sp macro="" textlink="'1-Clasificacion'!C8">
            <xdr:nvSpPr>
              <xdr:cNvPr id="51" name="Rectángulo 50"/>
              <xdr:cNvSpPr/>
            </xdr:nvSpPr>
            <xdr:spPr>
              <a:xfrm>
                <a:off x="12909331" y="495300"/>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A8A89110-F284-4EDB-B4E1-C1C824CE42B0}" type="TxLink">
                  <a:rPr lang="en-US" sz="800" b="0" i="0" u="none" strike="noStrike">
                    <a:solidFill>
                      <a:schemeClr val="bg1"/>
                    </a:solidFill>
                    <a:latin typeface="Calibri"/>
                    <a:ea typeface="+mn-ea"/>
                    <a:cs typeface="+mn-cs"/>
                  </a:rPr>
                  <a:pPr marL="0" indent="0" algn="ctr"/>
                  <a:t>R.C. Celta de Vigo</a:t>
                </a:fld>
                <a:endParaRPr lang="es-ES" sz="800" b="0" i="0" u="none" strike="noStrike">
                  <a:solidFill>
                    <a:schemeClr val="bg1"/>
                  </a:solidFill>
                  <a:latin typeface="Calibri"/>
                  <a:ea typeface="+mn-ea"/>
                  <a:cs typeface="+mn-cs"/>
                </a:endParaRPr>
              </a:p>
            </xdr:txBody>
          </xdr:sp>
          <xdr:sp macro="" textlink="'1-Clasificacion'!C23">
            <xdr:nvSpPr>
              <xdr:cNvPr id="52" name="Rectángulo 51"/>
              <xdr:cNvSpPr/>
            </xdr:nvSpPr>
            <xdr:spPr>
              <a:xfrm>
                <a:off x="13868401" y="492344"/>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EF8A0EFD-3AEB-44C4-B292-6118C1DBB2CF}" type="TxLink">
                  <a:rPr lang="en-US" sz="800" b="0" i="0" u="none" strike="noStrike">
                    <a:solidFill>
                      <a:schemeClr val="bg1"/>
                    </a:solidFill>
                    <a:latin typeface="Calibri"/>
                    <a:ea typeface="+mn-ea"/>
                    <a:cs typeface="+mn-cs"/>
                  </a:rPr>
                  <a:pPr marL="0" indent="0" algn="ctr"/>
                  <a:t>U.D. Las Palmas</a:t>
                </a:fld>
                <a:endParaRPr lang="es-ES" sz="800" b="0" i="0" u="none" strike="noStrike">
                  <a:solidFill>
                    <a:schemeClr val="bg1"/>
                  </a:solidFill>
                  <a:latin typeface="Calibri"/>
                  <a:ea typeface="+mn-ea"/>
                  <a:cs typeface="+mn-cs"/>
                </a:endParaRPr>
              </a:p>
            </xdr:txBody>
          </xdr:sp>
          <xdr:sp macro="" textlink="'1-Clasificacion'!C9">
            <xdr:nvSpPr>
              <xdr:cNvPr id="53" name="Rectángulo 52"/>
              <xdr:cNvSpPr/>
            </xdr:nvSpPr>
            <xdr:spPr>
              <a:xfrm>
                <a:off x="12909331" y="666750"/>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CA5DFE1C-6074-4796-BB25-F5D30503C9A8}" type="TxLink">
                  <a:rPr lang="en-US" sz="800" b="0" i="0" u="none" strike="noStrike">
                    <a:solidFill>
                      <a:schemeClr val="bg1"/>
                    </a:solidFill>
                    <a:latin typeface="Calibri"/>
                    <a:ea typeface="+mn-ea"/>
                    <a:cs typeface="+mn-cs"/>
                  </a:rPr>
                  <a:pPr marL="0" indent="0" algn="ctr"/>
                  <a:t>Villarreal C.F.</a:t>
                </a:fld>
                <a:endParaRPr lang="es-ES" sz="800" b="0" i="0" u="none" strike="noStrike">
                  <a:solidFill>
                    <a:schemeClr val="bg1"/>
                  </a:solidFill>
                  <a:latin typeface="Calibri"/>
                  <a:ea typeface="+mn-ea"/>
                  <a:cs typeface="+mn-cs"/>
                </a:endParaRPr>
              </a:p>
            </xdr:txBody>
          </xdr:sp>
          <xdr:sp macro="" textlink="'1-Clasificacion'!C24">
            <xdr:nvSpPr>
              <xdr:cNvPr id="54" name="Rectángulo 53"/>
              <xdr:cNvSpPr/>
            </xdr:nvSpPr>
            <xdr:spPr>
              <a:xfrm>
                <a:off x="13868401" y="663794"/>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3D9DB864-66AB-4487-90A0-67643FD6CB7C}" type="TxLink">
                  <a:rPr lang="en-US" sz="800" b="0" i="0" u="none" strike="noStrike">
                    <a:solidFill>
                      <a:schemeClr val="bg1"/>
                    </a:solidFill>
                    <a:latin typeface="Calibri"/>
                    <a:ea typeface="+mn-ea"/>
                    <a:cs typeface="+mn-cs"/>
                  </a:rPr>
                  <a:pPr marL="0" indent="0" algn="ctr"/>
                  <a:t>Levante U.D.</a:t>
                </a:fld>
                <a:endParaRPr lang="es-ES" sz="800" b="0" i="0" u="none" strike="noStrike">
                  <a:solidFill>
                    <a:schemeClr val="bg1"/>
                  </a:solidFill>
                  <a:latin typeface="Calibri"/>
                  <a:ea typeface="+mn-ea"/>
                  <a:cs typeface="+mn-cs"/>
                </a:endParaRPr>
              </a:p>
            </xdr:txBody>
          </xdr:sp>
          <xdr:sp macro="" textlink="">
            <xdr:nvSpPr>
              <xdr:cNvPr id="55" name="Rectángulo 54">
                <a:hlinkClick xmlns:r="http://schemas.openxmlformats.org/officeDocument/2006/relationships" r:id="rId7"/>
              </xdr:cNvPr>
              <xdr:cNvSpPr/>
            </xdr:nvSpPr>
            <xdr:spPr>
              <a:xfrm>
                <a:off x="13239750" y="923925"/>
                <a:ext cx="1102808" cy="26431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Clas.</a:t>
                </a:r>
                <a:r>
                  <a:rPr lang="es-ES" sz="1100" baseline="0">
                    <a:solidFill>
                      <a:srgbClr val="00B0F0"/>
                    </a:solidFill>
                  </a:rPr>
                  <a:t> Completa</a:t>
                </a:r>
                <a:endParaRPr lang="es-ES" sz="1100">
                  <a:solidFill>
                    <a:srgbClr val="00B0F0"/>
                  </a:solidFill>
                </a:endParaRPr>
              </a:p>
              <a:p>
                <a:pPr algn="ctr"/>
                <a:endParaRPr lang="es-ES" sz="1100">
                  <a:solidFill>
                    <a:srgbClr val="00B0F0"/>
                  </a:solidFill>
                </a:endParaRPr>
              </a:p>
            </xdr:txBody>
          </xdr:sp>
        </xdr:grpSp>
        <xdr:sp macro="" textlink="">
          <xdr:nvSpPr>
            <xdr:cNvPr id="33" name="Rectángulo 32"/>
            <xdr:cNvSpPr/>
          </xdr:nvSpPr>
          <xdr:spPr>
            <a:xfrm>
              <a:off x="5019675" y="19050"/>
              <a:ext cx="7239000" cy="409575"/>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t>Liga</a:t>
              </a:r>
              <a:r>
                <a:rPr lang="es-ES" sz="2000" b="1" baseline="0"/>
                <a:t> BBVA 2015-2016</a:t>
              </a:r>
              <a:endParaRPr lang="es-ES" sz="2000" b="1"/>
            </a:p>
            <a:p>
              <a:pPr algn="ctr"/>
              <a:endParaRPr lang="es-ES" sz="1100" b="1"/>
            </a:p>
          </xdr:txBody>
        </xdr:sp>
        <xdr:sp macro="" textlink="">
          <xdr:nvSpPr>
            <xdr:cNvPr id="34" name="Rectángulo 33">
              <a:hlinkClick xmlns:r="http://schemas.openxmlformats.org/officeDocument/2006/relationships" r:id="rId8"/>
            </xdr:cNvPr>
            <xdr:cNvSpPr/>
          </xdr:nvSpPr>
          <xdr:spPr>
            <a:xfrm>
              <a:off x="5029201" y="390525"/>
              <a:ext cx="2466974" cy="342900"/>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a:t>www.gsamartin.es</a:t>
              </a:r>
            </a:p>
            <a:p>
              <a:pPr algn="ctr"/>
              <a:endParaRPr lang="es-ES" sz="900"/>
            </a:p>
          </xdr:txBody>
        </xdr:sp>
        <xdr:sp macro="" textlink="">
          <xdr:nvSpPr>
            <xdr:cNvPr id="35" name="Rectángulo 34"/>
            <xdr:cNvSpPr/>
          </xdr:nvSpPr>
          <xdr:spPr>
            <a:xfrm>
              <a:off x="7515225" y="390525"/>
              <a:ext cx="2294717" cy="342900"/>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b="1"/>
                <a:t>Jorge García Samartín</a:t>
              </a:r>
            </a:p>
            <a:p>
              <a:pPr algn="ctr"/>
              <a:endParaRPr lang="es-ES" sz="900" b="1"/>
            </a:p>
          </xdr:txBody>
        </xdr:sp>
        <xdr:sp macro="" textlink="">
          <xdr:nvSpPr>
            <xdr:cNvPr id="36" name="Rectángulo 35">
              <a:hlinkClick xmlns:r="http://schemas.openxmlformats.org/officeDocument/2006/relationships" r:id="rId9"/>
            </xdr:cNvPr>
            <xdr:cNvSpPr/>
          </xdr:nvSpPr>
          <xdr:spPr>
            <a:xfrm>
              <a:off x="9820275" y="390525"/>
              <a:ext cx="2447925" cy="342900"/>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a:t>jorge@gsamartin.es</a:t>
              </a:r>
            </a:p>
            <a:p>
              <a:pPr algn="ctr"/>
              <a:endParaRPr lang="es-ES" sz="900"/>
            </a:p>
          </xdr:txBody>
        </xdr:sp>
      </xdr:grpSp>
      <xdr:sp macro="" textlink="">
        <xdr:nvSpPr>
          <xdr:cNvPr id="31" name="Rectángulo 30">
            <a:hlinkClick xmlns:r="http://schemas.openxmlformats.org/officeDocument/2006/relationships" r:id="rId10"/>
          </xdr:cNvPr>
          <xdr:cNvSpPr/>
        </xdr:nvSpPr>
        <xdr:spPr>
          <a:xfrm>
            <a:off x="11753850" y="809625"/>
            <a:ext cx="1101694"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Licencia</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25</xdr:col>
      <xdr:colOff>5833</xdr:colOff>
      <xdr:row>0</xdr:row>
      <xdr:rowOff>1188244</xdr:rowOff>
    </xdr:to>
    <xdr:grpSp>
      <xdr:nvGrpSpPr>
        <xdr:cNvPr id="29" name="Grupo 28"/>
        <xdr:cNvGrpSpPr/>
      </xdr:nvGrpSpPr>
      <xdr:grpSpPr>
        <a:xfrm>
          <a:off x="0" y="0"/>
          <a:ext cx="9744075" cy="1188244"/>
          <a:chOff x="5019675" y="0"/>
          <a:chExt cx="9749908" cy="1188244"/>
        </a:xfrm>
      </xdr:grpSpPr>
      <xdr:grpSp>
        <xdr:nvGrpSpPr>
          <xdr:cNvPr id="30" name="Grupo 29"/>
          <xdr:cNvGrpSpPr/>
        </xdr:nvGrpSpPr>
        <xdr:grpSpPr>
          <a:xfrm>
            <a:off x="5019675" y="0"/>
            <a:ext cx="9749908" cy="1188244"/>
            <a:chOff x="5019675" y="0"/>
            <a:chExt cx="9749908" cy="1188244"/>
          </a:xfrm>
        </xdr:grpSpPr>
        <xdr:grpSp>
          <xdr:nvGrpSpPr>
            <xdr:cNvPr id="32" name="Grupo 31"/>
            <xdr:cNvGrpSpPr/>
          </xdr:nvGrpSpPr>
          <xdr:grpSpPr>
            <a:xfrm>
              <a:off x="5019675" y="0"/>
              <a:ext cx="9749908" cy="1188244"/>
              <a:chOff x="5019675" y="0"/>
              <a:chExt cx="9749908" cy="1188244"/>
            </a:xfrm>
          </xdr:grpSpPr>
          <xdr:sp macro="" textlink="">
            <xdr:nvSpPr>
              <xdr:cNvPr id="37" name="Rectángulo 36"/>
              <xdr:cNvSpPr/>
            </xdr:nvSpPr>
            <xdr:spPr>
              <a:xfrm>
                <a:off x="5019675" y="0"/>
                <a:ext cx="7848599" cy="794905"/>
              </a:xfrm>
              <a:prstGeom prst="rect">
                <a:avLst/>
              </a:prstGeom>
              <a:solidFill>
                <a:srgbClr val="00B0F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ES" sz="1100"/>
              </a:p>
            </xdr:txBody>
          </xdr:sp>
          <xdr:sp macro="" textlink="">
            <xdr:nvSpPr>
              <xdr:cNvPr id="38" name="Rectángulo 37">
                <a:hlinkClick xmlns:r="http://schemas.openxmlformats.org/officeDocument/2006/relationships" r:id="rId1"/>
              </xdr:cNvPr>
              <xdr:cNvSpPr/>
            </xdr:nvSpPr>
            <xdr:spPr>
              <a:xfrm>
                <a:off x="5031580" y="804861"/>
                <a:ext cx="1103921"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ES" sz="1100">
                    <a:solidFill>
                      <a:srgbClr val="00B0F0"/>
                    </a:solidFill>
                    <a:latin typeface="+mn-lt"/>
                    <a:ea typeface="+mn-ea"/>
                    <a:cs typeface="+mn-cs"/>
                  </a:rPr>
                  <a:t>Portada</a:t>
                </a:r>
              </a:p>
              <a:p>
                <a:pPr marL="0" indent="0" algn="ctr"/>
                <a:endParaRPr lang="es-ES" sz="1100">
                  <a:solidFill>
                    <a:srgbClr val="00B0F0"/>
                  </a:solidFill>
                  <a:latin typeface="+mn-lt"/>
                  <a:ea typeface="+mn-ea"/>
                  <a:cs typeface="+mn-cs"/>
                </a:endParaRPr>
              </a:p>
            </xdr:txBody>
          </xdr:sp>
          <xdr:sp macro="" textlink="">
            <xdr:nvSpPr>
              <xdr:cNvPr id="39" name="Rectángulo 38">
                <a:hlinkClick xmlns:r="http://schemas.openxmlformats.org/officeDocument/2006/relationships" r:id="rId2"/>
              </xdr:cNvPr>
              <xdr:cNvSpPr/>
            </xdr:nvSpPr>
            <xdr:spPr>
              <a:xfrm>
                <a:off x="6148388" y="804861"/>
                <a:ext cx="1102808"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Jornadas</a:t>
                </a:r>
              </a:p>
            </xdr:txBody>
          </xdr:sp>
          <xdr:sp macro="" textlink="">
            <xdr:nvSpPr>
              <xdr:cNvPr id="40" name="Rectángulo 39">
                <a:hlinkClick xmlns:r="http://schemas.openxmlformats.org/officeDocument/2006/relationships" r:id="rId3"/>
              </xdr:cNvPr>
              <xdr:cNvSpPr/>
            </xdr:nvSpPr>
            <xdr:spPr>
              <a:xfrm>
                <a:off x="7271972" y="798568"/>
                <a:ext cx="1102808"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ES" sz="1100">
                    <a:solidFill>
                      <a:srgbClr val="00B0F0"/>
                    </a:solidFill>
                    <a:latin typeface="+mn-lt"/>
                    <a:ea typeface="+mn-ea"/>
                    <a:cs typeface="+mn-cs"/>
                  </a:rPr>
                  <a:t>Estadísticas</a:t>
                </a:r>
              </a:p>
              <a:p>
                <a:pPr marL="0" indent="0" algn="ctr"/>
                <a:endParaRPr lang="es-ES" sz="1100">
                  <a:solidFill>
                    <a:srgbClr val="00B0F0"/>
                  </a:solidFill>
                  <a:latin typeface="+mn-lt"/>
                  <a:ea typeface="+mn-ea"/>
                  <a:cs typeface="+mn-cs"/>
                </a:endParaRPr>
              </a:p>
            </xdr:txBody>
          </xdr:sp>
          <xdr:sp macro="" textlink="">
            <xdr:nvSpPr>
              <xdr:cNvPr id="41" name="Rectángulo 40">
                <a:hlinkClick xmlns:r="http://schemas.openxmlformats.org/officeDocument/2006/relationships" r:id="rId4"/>
              </xdr:cNvPr>
              <xdr:cNvSpPr/>
            </xdr:nvSpPr>
            <xdr:spPr>
              <a:xfrm>
                <a:off x="8388269" y="808093"/>
                <a:ext cx="1102808"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Equipo a Equipo</a:t>
                </a:r>
              </a:p>
              <a:p>
                <a:pPr algn="ctr"/>
                <a:endParaRPr lang="es-ES" sz="1100">
                  <a:solidFill>
                    <a:srgbClr val="00B0F0"/>
                  </a:solidFill>
                </a:endParaRPr>
              </a:p>
            </xdr:txBody>
          </xdr:sp>
          <xdr:sp macro="" textlink="">
            <xdr:nvSpPr>
              <xdr:cNvPr id="42" name="Rectángulo 41"/>
              <xdr:cNvSpPr/>
            </xdr:nvSpPr>
            <xdr:spPr>
              <a:xfrm>
                <a:off x="12897583" y="0"/>
                <a:ext cx="1872000" cy="1076325"/>
              </a:xfrm>
              <a:prstGeom prst="rect">
                <a:avLst/>
              </a:prstGeom>
              <a:solidFill>
                <a:srgbClr val="00B0F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3" name="Rectángulo 42">
                <a:hlinkClick xmlns:r="http://schemas.openxmlformats.org/officeDocument/2006/relationships" r:id="rId5"/>
              </xdr:cNvPr>
              <xdr:cNvSpPr/>
            </xdr:nvSpPr>
            <xdr:spPr>
              <a:xfrm>
                <a:off x="9506773" y="806053"/>
                <a:ext cx="1102808" cy="264319"/>
              </a:xfrm>
              <a:prstGeom prst="rect">
                <a:avLst/>
              </a:prstGeom>
              <a:solidFill>
                <a:srgbClr val="00B0F0"/>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ES" sz="1100">
                    <a:solidFill>
                      <a:schemeClr val="lt1"/>
                    </a:solidFill>
                    <a:latin typeface="+mn-lt"/>
                    <a:ea typeface="+mn-ea"/>
                    <a:cs typeface="+mn-cs"/>
                  </a:rPr>
                  <a:t>Histórico</a:t>
                </a:r>
              </a:p>
            </xdr:txBody>
          </xdr:sp>
          <xdr:sp macro="" textlink="">
            <xdr:nvSpPr>
              <xdr:cNvPr id="44" name="Rectángulo 43">
                <a:hlinkClick xmlns:r="http://schemas.openxmlformats.org/officeDocument/2006/relationships" r:id="rId6"/>
              </xdr:cNvPr>
              <xdr:cNvSpPr/>
            </xdr:nvSpPr>
            <xdr:spPr>
              <a:xfrm>
                <a:off x="10633106" y="806053"/>
                <a:ext cx="1101694"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Versión</a:t>
                </a:r>
              </a:p>
            </xdr:txBody>
          </xdr:sp>
          <xdr:sp macro="" textlink="'1-Clasificacion'!C5">
            <xdr:nvSpPr>
              <xdr:cNvPr id="45" name="Rectángulo 44"/>
              <xdr:cNvSpPr/>
            </xdr:nvSpPr>
            <xdr:spPr>
              <a:xfrm>
                <a:off x="12909331" y="19050"/>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071657B2-7805-4A99-A8A7-2B44B8D97119}" type="TxLink">
                  <a:rPr lang="en-US" sz="800" b="0" i="0" u="none" strike="noStrike">
                    <a:solidFill>
                      <a:schemeClr val="bg1"/>
                    </a:solidFill>
                    <a:latin typeface="Calibri"/>
                  </a:rPr>
                  <a:pPr algn="ctr"/>
                  <a:t>F.C. Barcelona</a:t>
                </a:fld>
                <a:endParaRPr lang="es-ES" sz="500" b="0">
                  <a:solidFill>
                    <a:schemeClr val="bg1"/>
                  </a:solidFill>
                </a:endParaRPr>
              </a:p>
            </xdr:txBody>
          </xdr:sp>
          <xdr:sp macro="" textlink="'1-Clasificacion'!C20">
            <xdr:nvSpPr>
              <xdr:cNvPr id="46" name="Rectángulo 45"/>
              <xdr:cNvSpPr/>
            </xdr:nvSpPr>
            <xdr:spPr>
              <a:xfrm>
                <a:off x="13868401" y="16094"/>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CF1B0EAD-0295-48D3-8173-A41296504680}" type="TxLink">
                  <a:rPr lang="en-US" sz="800" b="0" i="0" u="none" strike="noStrike">
                    <a:solidFill>
                      <a:schemeClr val="bg1"/>
                    </a:solidFill>
                    <a:latin typeface="Calibri"/>
                    <a:ea typeface="+mn-ea"/>
                    <a:cs typeface="+mn-cs"/>
                  </a:rPr>
                  <a:pPr marL="0" indent="0" algn="ctr"/>
                  <a:t>Real Sporting de Gijón</a:t>
                </a:fld>
                <a:endParaRPr lang="es-ES" sz="800" b="0" i="0" u="none" strike="noStrike">
                  <a:solidFill>
                    <a:schemeClr val="bg1"/>
                  </a:solidFill>
                  <a:latin typeface="Calibri"/>
                  <a:ea typeface="+mn-ea"/>
                  <a:cs typeface="+mn-cs"/>
                </a:endParaRPr>
              </a:p>
            </xdr:txBody>
          </xdr:sp>
          <xdr:sp macro="" textlink="'1-Clasificacion'!C6">
            <xdr:nvSpPr>
              <xdr:cNvPr id="47" name="Rectángulo 46"/>
              <xdr:cNvSpPr/>
            </xdr:nvSpPr>
            <xdr:spPr>
              <a:xfrm>
                <a:off x="12909331" y="180975"/>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C6A99BAF-6F07-4237-B173-B4CA0C3F3837}" type="TxLink">
                  <a:rPr lang="en-US" sz="800" b="0" i="0" u="none" strike="noStrike">
                    <a:solidFill>
                      <a:schemeClr val="bg1"/>
                    </a:solidFill>
                    <a:latin typeface="Calibri"/>
                    <a:ea typeface="+mn-ea"/>
                    <a:cs typeface="+mn-cs"/>
                  </a:rPr>
                  <a:pPr marL="0" indent="0" algn="ctr"/>
                  <a:t>Atlético de Madrid</a:t>
                </a:fld>
                <a:endParaRPr lang="es-ES" sz="800" b="0" i="0" u="none" strike="noStrike">
                  <a:solidFill>
                    <a:schemeClr val="bg1"/>
                  </a:solidFill>
                  <a:latin typeface="Calibri"/>
                  <a:ea typeface="+mn-ea"/>
                  <a:cs typeface="+mn-cs"/>
                </a:endParaRPr>
              </a:p>
            </xdr:txBody>
          </xdr:sp>
          <xdr:sp macro="" textlink="'1-Clasificacion'!C21">
            <xdr:nvSpPr>
              <xdr:cNvPr id="48" name="Rectángulo 47"/>
              <xdr:cNvSpPr/>
            </xdr:nvSpPr>
            <xdr:spPr>
              <a:xfrm>
                <a:off x="13868401" y="178019"/>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60E0E464-7399-45AE-8EAB-0F6767C10047}" type="TxLink">
                  <a:rPr lang="en-US" sz="800" b="0" i="0" u="none" strike="noStrike">
                    <a:solidFill>
                      <a:schemeClr val="bg1"/>
                    </a:solidFill>
                    <a:latin typeface="Calibri"/>
                    <a:ea typeface="+mn-ea"/>
                    <a:cs typeface="+mn-cs"/>
                  </a:rPr>
                  <a:pPr marL="0" indent="0" algn="ctr"/>
                  <a:t>Granada C.F.</a:t>
                </a:fld>
                <a:endParaRPr lang="es-ES" sz="800" b="0" i="0" u="none" strike="noStrike">
                  <a:solidFill>
                    <a:schemeClr val="bg1"/>
                  </a:solidFill>
                  <a:latin typeface="Calibri"/>
                  <a:ea typeface="+mn-ea"/>
                  <a:cs typeface="+mn-cs"/>
                </a:endParaRPr>
              </a:p>
            </xdr:txBody>
          </xdr:sp>
          <xdr:sp macro="" textlink="'1-Clasificacion'!C7">
            <xdr:nvSpPr>
              <xdr:cNvPr id="49" name="Rectángulo 48"/>
              <xdr:cNvSpPr/>
            </xdr:nvSpPr>
            <xdr:spPr>
              <a:xfrm>
                <a:off x="12909331" y="333375"/>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30B339C5-4149-41B5-95E9-C16CB4488A0D}" type="TxLink">
                  <a:rPr lang="en-US" sz="800" b="0" i="0" u="none" strike="noStrike">
                    <a:solidFill>
                      <a:schemeClr val="bg1"/>
                    </a:solidFill>
                    <a:latin typeface="Calibri"/>
                    <a:ea typeface="+mn-ea"/>
                    <a:cs typeface="+mn-cs"/>
                  </a:rPr>
                  <a:pPr marL="0" indent="0" algn="ctr"/>
                  <a:t>Real Madrid C.F.</a:t>
                </a:fld>
                <a:endParaRPr lang="es-ES" sz="800" b="0" i="0" u="none" strike="noStrike">
                  <a:solidFill>
                    <a:schemeClr val="bg1"/>
                  </a:solidFill>
                  <a:latin typeface="Calibri"/>
                  <a:ea typeface="+mn-ea"/>
                  <a:cs typeface="+mn-cs"/>
                </a:endParaRPr>
              </a:p>
            </xdr:txBody>
          </xdr:sp>
          <xdr:sp macro="" textlink="'1-Clasificacion'!C22">
            <xdr:nvSpPr>
              <xdr:cNvPr id="50" name="Rectángulo 49"/>
              <xdr:cNvSpPr/>
            </xdr:nvSpPr>
            <xdr:spPr>
              <a:xfrm>
                <a:off x="13868401" y="330419"/>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947E2F34-2A35-43D0-AD24-DAB850E4BA30}" type="TxLink">
                  <a:rPr lang="en-US" sz="800" b="0" i="0" u="none" strike="noStrike">
                    <a:solidFill>
                      <a:schemeClr val="bg1"/>
                    </a:solidFill>
                    <a:latin typeface="Calibri"/>
                    <a:ea typeface="+mn-ea"/>
                    <a:cs typeface="+mn-cs"/>
                  </a:rPr>
                  <a:pPr marL="0" indent="0" algn="ctr"/>
                  <a:t>Rayo Vallecano</a:t>
                </a:fld>
                <a:endParaRPr lang="es-ES" sz="800" b="0" i="0" u="none" strike="noStrike">
                  <a:solidFill>
                    <a:schemeClr val="bg1"/>
                  </a:solidFill>
                  <a:latin typeface="Calibri"/>
                  <a:ea typeface="+mn-ea"/>
                  <a:cs typeface="+mn-cs"/>
                </a:endParaRPr>
              </a:p>
            </xdr:txBody>
          </xdr:sp>
          <xdr:sp macro="" textlink="'1-Clasificacion'!C8">
            <xdr:nvSpPr>
              <xdr:cNvPr id="51" name="Rectángulo 50"/>
              <xdr:cNvSpPr/>
            </xdr:nvSpPr>
            <xdr:spPr>
              <a:xfrm>
                <a:off x="12909331" y="495300"/>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A8A89110-F284-4EDB-B4E1-C1C824CE42B0}" type="TxLink">
                  <a:rPr lang="en-US" sz="800" b="0" i="0" u="none" strike="noStrike">
                    <a:solidFill>
                      <a:schemeClr val="bg1"/>
                    </a:solidFill>
                    <a:latin typeface="Calibri"/>
                    <a:ea typeface="+mn-ea"/>
                    <a:cs typeface="+mn-cs"/>
                  </a:rPr>
                  <a:pPr marL="0" indent="0" algn="ctr"/>
                  <a:t>R.C. Celta de Vigo</a:t>
                </a:fld>
                <a:endParaRPr lang="es-ES" sz="800" b="0" i="0" u="none" strike="noStrike">
                  <a:solidFill>
                    <a:schemeClr val="bg1"/>
                  </a:solidFill>
                  <a:latin typeface="Calibri"/>
                  <a:ea typeface="+mn-ea"/>
                  <a:cs typeface="+mn-cs"/>
                </a:endParaRPr>
              </a:p>
            </xdr:txBody>
          </xdr:sp>
          <xdr:sp macro="" textlink="'1-Clasificacion'!C23">
            <xdr:nvSpPr>
              <xdr:cNvPr id="52" name="Rectángulo 51"/>
              <xdr:cNvSpPr/>
            </xdr:nvSpPr>
            <xdr:spPr>
              <a:xfrm>
                <a:off x="13868401" y="492344"/>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EF8A0EFD-3AEB-44C4-B292-6118C1DBB2CF}" type="TxLink">
                  <a:rPr lang="en-US" sz="800" b="0" i="0" u="none" strike="noStrike">
                    <a:solidFill>
                      <a:schemeClr val="bg1"/>
                    </a:solidFill>
                    <a:latin typeface="Calibri"/>
                    <a:ea typeface="+mn-ea"/>
                    <a:cs typeface="+mn-cs"/>
                  </a:rPr>
                  <a:pPr marL="0" indent="0" algn="ctr"/>
                  <a:t>U.D. Las Palmas</a:t>
                </a:fld>
                <a:endParaRPr lang="es-ES" sz="800" b="0" i="0" u="none" strike="noStrike">
                  <a:solidFill>
                    <a:schemeClr val="bg1"/>
                  </a:solidFill>
                  <a:latin typeface="Calibri"/>
                  <a:ea typeface="+mn-ea"/>
                  <a:cs typeface="+mn-cs"/>
                </a:endParaRPr>
              </a:p>
            </xdr:txBody>
          </xdr:sp>
          <xdr:sp macro="" textlink="'1-Clasificacion'!C9">
            <xdr:nvSpPr>
              <xdr:cNvPr id="53" name="Rectángulo 52"/>
              <xdr:cNvSpPr/>
            </xdr:nvSpPr>
            <xdr:spPr>
              <a:xfrm>
                <a:off x="12909331" y="666750"/>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CA5DFE1C-6074-4796-BB25-F5D30503C9A8}" type="TxLink">
                  <a:rPr lang="en-US" sz="800" b="0" i="0" u="none" strike="noStrike">
                    <a:solidFill>
                      <a:schemeClr val="bg1"/>
                    </a:solidFill>
                    <a:latin typeface="Calibri"/>
                    <a:ea typeface="+mn-ea"/>
                    <a:cs typeface="+mn-cs"/>
                  </a:rPr>
                  <a:pPr marL="0" indent="0" algn="ctr"/>
                  <a:t>Villarreal C.F.</a:t>
                </a:fld>
                <a:endParaRPr lang="es-ES" sz="800" b="0" i="0" u="none" strike="noStrike">
                  <a:solidFill>
                    <a:schemeClr val="bg1"/>
                  </a:solidFill>
                  <a:latin typeface="Calibri"/>
                  <a:ea typeface="+mn-ea"/>
                  <a:cs typeface="+mn-cs"/>
                </a:endParaRPr>
              </a:p>
            </xdr:txBody>
          </xdr:sp>
          <xdr:sp macro="" textlink="'1-Clasificacion'!C24">
            <xdr:nvSpPr>
              <xdr:cNvPr id="54" name="Rectángulo 53"/>
              <xdr:cNvSpPr/>
            </xdr:nvSpPr>
            <xdr:spPr>
              <a:xfrm>
                <a:off x="13868401" y="663794"/>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3D9DB864-66AB-4487-90A0-67643FD6CB7C}" type="TxLink">
                  <a:rPr lang="en-US" sz="800" b="0" i="0" u="none" strike="noStrike">
                    <a:solidFill>
                      <a:schemeClr val="bg1"/>
                    </a:solidFill>
                    <a:latin typeface="Calibri"/>
                    <a:ea typeface="+mn-ea"/>
                    <a:cs typeface="+mn-cs"/>
                  </a:rPr>
                  <a:pPr marL="0" indent="0" algn="ctr"/>
                  <a:t>Levante U.D.</a:t>
                </a:fld>
                <a:endParaRPr lang="es-ES" sz="800" b="0" i="0" u="none" strike="noStrike">
                  <a:solidFill>
                    <a:schemeClr val="bg1"/>
                  </a:solidFill>
                  <a:latin typeface="Calibri"/>
                  <a:ea typeface="+mn-ea"/>
                  <a:cs typeface="+mn-cs"/>
                </a:endParaRPr>
              </a:p>
            </xdr:txBody>
          </xdr:sp>
          <xdr:sp macro="" textlink="">
            <xdr:nvSpPr>
              <xdr:cNvPr id="55" name="Rectángulo 54">
                <a:hlinkClick xmlns:r="http://schemas.openxmlformats.org/officeDocument/2006/relationships" r:id="rId7"/>
              </xdr:cNvPr>
              <xdr:cNvSpPr/>
            </xdr:nvSpPr>
            <xdr:spPr>
              <a:xfrm>
                <a:off x="13239750" y="923925"/>
                <a:ext cx="1102808" cy="26431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Clas.</a:t>
                </a:r>
                <a:r>
                  <a:rPr lang="es-ES" sz="1100" baseline="0">
                    <a:solidFill>
                      <a:srgbClr val="00B0F0"/>
                    </a:solidFill>
                  </a:rPr>
                  <a:t> Completa</a:t>
                </a:r>
                <a:endParaRPr lang="es-ES" sz="1100">
                  <a:solidFill>
                    <a:srgbClr val="00B0F0"/>
                  </a:solidFill>
                </a:endParaRPr>
              </a:p>
              <a:p>
                <a:pPr algn="ctr"/>
                <a:endParaRPr lang="es-ES" sz="1100">
                  <a:solidFill>
                    <a:srgbClr val="00B0F0"/>
                  </a:solidFill>
                </a:endParaRPr>
              </a:p>
            </xdr:txBody>
          </xdr:sp>
        </xdr:grpSp>
        <xdr:sp macro="" textlink="">
          <xdr:nvSpPr>
            <xdr:cNvPr id="33" name="Rectángulo 32"/>
            <xdr:cNvSpPr/>
          </xdr:nvSpPr>
          <xdr:spPr>
            <a:xfrm>
              <a:off x="5019675" y="19050"/>
              <a:ext cx="7239000" cy="409575"/>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t>Liga</a:t>
              </a:r>
              <a:r>
                <a:rPr lang="es-ES" sz="2000" b="1" baseline="0"/>
                <a:t> BBVA 2015-2016</a:t>
              </a:r>
              <a:endParaRPr lang="es-ES" sz="2000" b="1"/>
            </a:p>
            <a:p>
              <a:pPr algn="ctr"/>
              <a:endParaRPr lang="es-ES" sz="1100" b="1"/>
            </a:p>
          </xdr:txBody>
        </xdr:sp>
        <xdr:sp macro="" textlink="">
          <xdr:nvSpPr>
            <xdr:cNvPr id="34" name="Rectángulo 33">
              <a:hlinkClick xmlns:r="http://schemas.openxmlformats.org/officeDocument/2006/relationships" r:id="rId8"/>
            </xdr:cNvPr>
            <xdr:cNvSpPr/>
          </xdr:nvSpPr>
          <xdr:spPr>
            <a:xfrm>
              <a:off x="5029201" y="390525"/>
              <a:ext cx="2466974" cy="342900"/>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a:t>www.gsamartin.es</a:t>
              </a:r>
            </a:p>
            <a:p>
              <a:pPr algn="ctr"/>
              <a:endParaRPr lang="es-ES" sz="900"/>
            </a:p>
          </xdr:txBody>
        </xdr:sp>
        <xdr:sp macro="" textlink="">
          <xdr:nvSpPr>
            <xdr:cNvPr id="35" name="Rectángulo 34"/>
            <xdr:cNvSpPr/>
          </xdr:nvSpPr>
          <xdr:spPr>
            <a:xfrm>
              <a:off x="7515225" y="390525"/>
              <a:ext cx="2294717" cy="342900"/>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b="1"/>
                <a:t>Jorge García Samartín</a:t>
              </a:r>
            </a:p>
            <a:p>
              <a:pPr algn="ctr"/>
              <a:endParaRPr lang="es-ES" sz="900" b="1"/>
            </a:p>
          </xdr:txBody>
        </xdr:sp>
        <xdr:sp macro="" textlink="">
          <xdr:nvSpPr>
            <xdr:cNvPr id="36" name="Rectángulo 35">
              <a:hlinkClick xmlns:r="http://schemas.openxmlformats.org/officeDocument/2006/relationships" r:id="rId9"/>
            </xdr:cNvPr>
            <xdr:cNvSpPr/>
          </xdr:nvSpPr>
          <xdr:spPr>
            <a:xfrm>
              <a:off x="9820275" y="390525"/>
              <a:ext cx="2447925" cy="342900"/>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a:t>jorge@gsamartin.es</a:t>
              </a:r>
            </a:p>
            <a:p>
              <a:pPr algn="ctr"/>
              <a:endParaRPr lang="es-ES" sz="900"/>
            </a:p>
          </xdr:txBody>
        </xdr:sp>
      </xdr:grpSp>
      <xdr:sp macro="" textlink="">
        <xdr:nvSpPr>
          <xdr:cNvPr id="31" name="Rectángulo 30">
            <a:hlinkClick xmlns:r="http://schemas.openxmlformats.org/officeDocument/2006/relationships" r:id="rId10"/>
          </xdr:cNvPr>
          <xdr:cNvSpPr/>
        </xdr:nvSpPr>
        <xdr:spPr>
          <a:xfrm>
            <a:off x="11753850" y="809625"/>
            <a:ext cx="1101694"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Licencia</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266700</xdr:colOff>
      <xdr:row>874</xdr:row>
      <xdr:rowOff>95250</xdr:rowOff>
    </xdr:from>
    <xdr:to>
      <xdr:col>4</xdr:col>
      <xdr:colOff>1123950</xdr:colOff>
      <xdr:row>880</xdr:row>
      <xdr:rowOff>47626</xdr:rowOff>
    </xdr:to>
    <xdr:pic>
      <xdr:nvPicPr>
        <xdr:cNvPr id="2" name="il_fi" descr="http://iesogalileo.es/webs1011/manu/copa_liga.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67544750"/>
          <a:ext cx="857250" cy="1095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28575</xdr:colOff>
      <xdr:row>11</xdr:row>
      <xdr:rowOff>28576</xdr:rowOff>
    </xdr:from>
    <xdr:to>
      <xdr:col>25</xdr:col>
      <xdr:colOff>209550</xdr:colOff>
      <xdr:row>28</xdr:row>
      <xdr:rowOff>171450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28576</xdr:colOff>
      <xdr:row>28</xdr:row>
      <xdr:rowOff>166690</xdr:rowOff>
    </xdr:from>
    <xdr:to>
      <xdr:col>25</xdr:col>
      <xdr:colOff>209551</xdr:colOff>
      <xdr:row>46</xdr:row>
      <xdr:rowOff>23814</xdr:rowOff>
    </xdr:to>
    <xdr:graphicFrame macro="">
      <xdr:nvGraphicFramePr>
        <xdr:cNvPr id="19" name="1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28576</xdr:colOff>
      <xdr:row>46</xdr:row>
      <xdr:rowOff>23815</xdr:rowOff>
    </xdr:from>
    <xdr:to>
      <xdr:col>25</xdr:col>
      <xdr:colOff>209551</xdr:colOff>
      <xdr:row>63</xdr:row>
      <xdr:rowOff>71439</xdr:rowOff>
    </xdr:to>
    <xdr:graphicFrame macro="">
      <xdr:nvGraphicFramePr>
        <xdr:cNvPr id="20" name="1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xdr:col>
      <xdr:colOff>19051</xdr:colOff>
      <xdr:row>63</xdr:row>
      <xdr:rowOff>47626</xdr:rowOff>
    </xdr:from>
    <xdr:to>
      <xdr:col>25</xdr:col>
      <xdr:colOff>200026</xdr:colOff>
      <xdr:row>80</xdr:row>
      <xdr:rowOff>95250</xdr:rowOff>
    </xdr:to>
    <xdr:graphicFrame macro="">
      <xdr:nvGraphicFramePr>
        <xdr:cNvPr id="21" name="2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0</xdr:col>
      <xdr:colOff>0</xdr:colOff>
      <xdr:row>0</xdr:row>
      <xdr:rowOff>0</xdr:rowOff>
    </xdr:from>
    <xdr:to>
      <xdr:col>30</xdr:col>
      <xdr:colOff>891658</xdr:colOff>
      <xdr:row>0</xdr:row>
      <xdr:rowOff>1188244</xdr:rowOff>
    </xdr:to>
    <xdr:grpSp>
      <xdr:nvGrpSpPr>
        <xdr:cNvPr id="32" name="Grupo 31"/>
        <xdr:cNvGrpSpPr/>
      </xdr:nvGrpSpPr>
      <xdr:grpSpPr>
        <a:xfrm>
          <a:off x="0" y="0"/>
          <a:ext cx="9749908" cy="1188244"/>
          <a:chOff x="5019675" y="0"/>
          <a:chExt cx="9749908" cy="1188244"/>
        </a:xfrm>
      </xdr:grpSpPr>
      <xdr:grpSp>
        <xdr:nvGrpSpPr>
          <xdr:cNvPr id="33" name="Grupo 32"/>
          <xdr:cNvGrpSpPr/>
        </xdr:nvGrpSpPr>
        <xdr:grpSpPr>
          <a:xfrm>
            <a:off x="5019675" y="0"/>
            <a:ext cx="9749908" cy="1188244"/>
            <a:chOff x="5019675" y="0"/>
            <a:chExt cx="9749908" cy="1188244"/>
          </a:xfrm>
        </xdr:grpSpPr>
        <xdr:grpSp>
          <xdr:nvGrpSpPr>
            <xdr:cNvPr id="35" name="Grupo 34"/>
            <xdr:cNvGrpSpPr/>
          </xdr:nvGrpSpPr>
          <xdr:grpSpPr>
            <a:xfrm>
              <a:off x="5019675" y="0"/>
              <a:ext cx="9749908" cy="1188244"/>
              <a:chOff x="5019675" y="0"/>
              <a:chExt cx="9749908" cy="1188244"/>
            </a:xfrm>
          </xdr:grpSpPr>
          <xdr:sp macro="" textlink="">
            <xdr:nvSpPr>
              <xdr:cNvPr id="40" name="Rectángulo 39"/>
              <xdr:cNvSpPr/>
            </xdr:nvSpPr>
            <xdr:spPr>
              <a:xfrm>
                <a:off x="5019675" y="0"/>
                <a:ext cx="7848599" cy="794905"/>
              </a:xfrm>
              <a:prstGeom prst="rect">
                <a:avLst/>
              </a:prstGeom>
              <a:solidFill>
                <a:srgbClr val="00B0F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ES" sz="1100"/>
              </a:p>
            </xdr:txBody>
          </xdr:sp>
          <xdr:sp macro="" textlink="">
            <xdr:nvSpPr>
              <xdr:cNvPr id="41" name="Rectángulo 40">
                <a:hlinkClick xmlns:r="http://schemas.openxmlformats.org/officeDocument/2006/relationships" r:id="rId5"/>
              </xdr:cNvPr>
              <xdr:cNvSpPr/>
            </xdr:nvSpPr>
            <xdr:spPr>
              <a:xfrm>
                <a:off x="5031580" y="804861"/>
                <a:ext cx="1103921"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ES" sz="1100">
                    <a:solidFill>
                      <a:srgbClr val="00B0F0"/>
                    </a:solidFill>
                    <a:latin typeface="+mn-lt"/>
                    <a:ea typeface="+mn-ea"/>
                    <a:cs typeface="+mn-cs"/>
                  </a:rPr>
                  <a:t>Portada</a:t>
                </a:r>
              </a:p>
              <a:p>
                <a:pPr marL="0" indent="0" algn="ctr"/>
                <a:endParaRPr lang="es-ES" sz="1100">
                  <a:solidFill>
                    <a:srgbClr val="00B0F0"/>
                  </a:solidFill>
                  <a:latin typeface="+mn-lt"/>
                  <a:ea typeface="+mn-ea"/>
                  <a:cs typeface="+mn-cs"/>
                </a:endParaRPr>
              </a:p>
            </xdr:txBody>
          </xdr:sp>
          <xdr:sp macro="" textlink="">
            <xdr:nvSpPr>
              <xdr:cNvPr id="42" name="Rectángulo 41">
                <a:hlinkClick xmlns:r="http://schemas.openxmlformats.org/officeDocument/2006/relationships" r:id="rId6"/>
              </xdr:cNvPr>
              <xdr:cNvSpPr/>
            </xdr:nvSpPr>
            <xdr:spPr>
              <a:xfrm>
                <a:off x="6148388" y="804861"/>
                <a:ext cx="1102808"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Jornadas</a:t>
                </a:r>
              </a:p>
            </xdr:txBody>
          </xdr:sp>
          <xdr:sp macro="" textlink="">
            <xdr:nvSpPr>
              <xdr:cNvPr id="43" name="Rectángulo 42">
                <a:hlinkClick xmlns:r="http://schemas.openxmlformats.org/officeDocument/2006/relationships" r:id="rId7"/>
              </xdr:cNvPr>
              <xdr:cNvSpPr/>
            </xdr:nvSpPr>
            <xdr:spPr>
              <a:xfrm>
                <a:off x="7271972" y="798568"/>
                <a:ext cx="1102808" cy="264319"/>
              </a:xfrm>
              <a:prstGeom prst="rect">
                <a:avLst/>
              </a:prstGeom>
              <a:solidFill>
                <a:srgbClr val="00B0F0"/>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ES" sz="1100">
                    <a:solidFill>
                      <a:schemeClr val="lt1"/>
                    </a:solidFill>
                    <a:latin typeface="+mn-lt"/>
                    <a:ea typeface="+mn-ea"/>
                    <a:cs typeface="+mn-cs"/>
                  </a:rPr>
                  <a:t>Estadísticas</a:t>
                </a:r>
              </a:p>
              <a:p>
                <a:pPr marL="0" indent="0" algn="ctr"/>
                <a:endParaRPr lang="es-ES" sz="1100">
                  <a:solidFill>
                    <a:schemeClr val="lt1"/>
                  </a:solidFill>
                  <a:latin typeface="+mn-lt"/>
                  <a:ea typeface="+mn-ea"/>
                  <a:cs typeface="+mn-cs"/>
                </a:endParaRPr>
              </a:p>
            </xdr:txBody>
          </xdr:sp>
          <xdr:sp macro="" textlink="">
            <xdr:nvSpPr>
              <xdr:cNvPr id="44" name="Rectángulo 43">
                <a:hlinkClick xmlns:r="http://schemas.openxmlformats.org/officeDocument/2006/relationships" r:id="rId8"/>
              </xdr:cNvPr>
              <xdr:cNvSpPr/>
            </xdr:nvSpPr>
            <xdr:spPr>
              <a:xfrm>
                <a:off x="8388269" y="808093"/>
                <a:ext cx="1102808"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Equipo a Equipo</a:t>
                </a:r>
              </a:p>
              <a:p>
                <a:pPr algn="ctr"/>
                <a:endParaRPr lang="es-ES" sz="1100">
                  <a:solidFill>
                    <a:srgbClr val="00B0F0"/>
                  </a:solidFill>
                </a:endParaRPr>
              </a:p>
            </xdr:txBody>
          </xdr:sp>
          <xdr:sp macro="" textlink="">
            <xdr:nvSpPr>
              <xdr:cNvPr id="45" name="Rectángulo 44"/>
              <xdr:cNvSpPr/>
            </xdr:nvSpPr>
            <xdr:spPr>
              <a:xfrm>
                <a:off x="12897583" y="0"/>
                <a:ext cx="1872000" cy="1076325"/>
              </a:xfrm>
              <a:prstGeom prst="rect">
                <a:avLst/>
              </a:prstGeom>
              <a:solidFill>
                <a:srgbClr val="00B0F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6" name="Rectángulo 45">
                <a:hlinkClick xmlns:r="http://schemas.openxmlformats.org/officeDocument/2006/relationships" r:id="rId9"/>
              </xdr:cNvPr>
              <xdr:cNvSpPr/>
            </xdr:nvSpPr>
            <xdr:spPr>
              <a:xfrm>
                <a:off x="9506773" y="806053"/>
                <a:ext cx="1102808" cy="26431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Histórico</a:t>
                </a:r>
              </a:p>
            </xdr:txBody>
          </xdr:sp>
          <xdr:sp macro="" textlink="">
            <xdr:nvSpPr>
              <xdr:cNvPr id="47" name="Rectángulo 46">
                <a:hlinkClick xmlns:r="http://schemas.openxmlformats.org/officeDocument/2006/relationships" r:id="rId10"/>
              </xdr:cNvPr>
              <xdr:cNvSpPr/>
            </xdr:nvSpPr>
            <xdr:spPr>
              <a:xfrm>
                <a:off x="10633106" y="806053"/>
                <a:ext cx="1101694"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Versión</a:t>
                </a:r>
              </a:p>
            </xdr:txBody>
          </xdr:sp>
          <xdr:sp macro="" textlink="'1-Clasificacion'!C5">
            <xdr:nvSpPr>
              <xdr:cNvPr id="48" name="Rectángulo 47"/>
              <xdr:cNvSpPr/>
            </xdr:nvSpPr>
            <xdr:spPr>
              <a:xfrm>
                <a:off x="12909331" y="19050"/>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071657B2-7805-4A99-A8A7-2B44B8D97119}" type="TxLink">
                  <a:rPr lang="en-US" sz="800" b="0" i="0" u="none" strike="noStrike">
                    <a:solidFill>
                      <a:schemeClr val="bg1"/>
                    </a:solidFill>
                    <a:latin typeface="Calibri"/>
                  </a:rPr>
                  <a:pPr algn="ctr"/>
                  <a:t>F.C. Barcelona</a:t>
                </a:fld>
                <a:endParaRPr lang="es-ES" sz="500" b="0">
                  <a:solidFill>
                    <a:schemeClr val="bg1"/>
                  </a:solidFill>
                </a:endParaRPr>
              </a:p>
            </xdr:txBody>
          </xdr:sp>
          <xdr:sp macro="" textlink="'1-Clasificacion'!C20">
            <xdr:nvSpPr>
              <xdr:cNvPr id="49" name="Rectángulo 48"/>
              <xdr:cNvSpPr/>
            </xdr:nvSpPr>
            <xdr:spPr>
              <a:xfrm>
                <a:off x="13868401" y="16094"/>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CF1B0EAD-0295-48D3-8173-A41296504680}" type="TxLink">
                  <a:rPr lang="en-US" sz="800" b="0" i="0" u="none" strike="noStrike">
                    <a:solidFill>
                      <a:schemeClr val="bg1"/>
                    </a:solidFill>
                    <a:latin typeface="Calibri"/>
                    <a:ea typeface="+mn-ea"/>
                    <a:cs typeface="+mn-cs"/>
                  </a:rPr>
                  <a:pPr marL="0" indent="0" algn="ctr"/>
                  <a:t>Real Sporting de Gijón</a:t>
                </a:fld>
                <a:endParaRPr lang="es-ES" sz="800" b="0" i="0" u="none" strike="noStrike">
                  <a:solidFill>
                    <a:schemeClr val="bg1"/>
                  </a:solidFill>
                  <a:latin typeface="Calibri"/>
                  <a:ea typeface="+mn-ea"/>
                  <a:cs typeface="+mn-cs"/>
                </a:endParaRPr>
              </a:p>
            </xdr:txBody>
          </xdr:sp>
          <xdr:sp macro="" textlink="'1-Clasificacion'!C6">
            <xdr:nvSpPr>
              <xdr:cNvPr id="50" name="Rectángulo 49"/>
              <xdr:cNvSpPr/>
            </xdr:nvSpPr>
            <xdr:spPr>
              <a:xfrm>
                <a:off x="12909331" y="180975"/>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C6A99BAF-6F07-4237-B173-B4CA0C3F3837}" type="TxLink">
                  <a:rPr lang="en-US" sz="800" b="0" i="0" u="none" strike="noStrike">
                    <a:solidFill>
                      <a:schemeClr val="bg1"/>
                    </a:solidFill>
                    <a:latin typeface="Calibri"/>
                    <a:ea typeface="+mn-ea"/>
                    <a:cs typeface="+mn-cs"/>
                  </a:rPr>
                  <a:pPr marL="0" indent="0" algn="ctr"/>
                  <a:t>Atlético de Madrid</a:t>
                </a:fld>
                <a:endParaRPr lang="es-ES" sz="800" b="0" i="0" u="none" strike="noStrike">
                  <a:solidFill>
                    <a:schemeClr val="bg1"/>
                  </a:solidFill>
                  <a:latin typeface="Calibri"/>
                  <a:ea typeface="+mn-ea"/>
                  <a:cs typeface="+mn-cs"/>
                </a:endParaRPr>
              </a:p>
            </xdr:txBody>
          </xdr:sp>
          <xdr:sp macro="" textlink="'1-Clasificacion'!C21">
            <xdr:nvSpPr>
              <xdr:cNvPr id="51" name="Rectángulo 50"/>
              <xdr:cNvSpPr/>
            </xdr:nvSpPr>
            <xdr:spPr>
              <a:xfrm>
                <a:off x="13868401" y="178019"/>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60E0E464-7399-45AE-8EAB-0F6767C10047}" type="TxLink">
                  <a:rPr lang="en-US" sz="800" b="0" i="0" u="none" strike="noStrike">
                    <a:solidFill>
                      <a:schemeClr val="bg1"/>
                    </a:solidFill>
                    <a:latin typeface="Calibri"/>
                    <a:ea typeface="+mn-ea"/>
                    <a:cs typeface="+mn-cs"/>
                  </a:rPr>
                  <a:pPr marL="0" indent="0" algn="ctr"/>
                  <a:t>Granada C.F.</a:t>
                </a:fld>
                <a:endParaRPr lang="es-ES" sz="800" b="0" i="0" u="none" strike="noStrike">
                  <a:solidFill>
                    <a:schemeClr val="bg1"/>
                  </a:solidFill>
                  <a:latin typeface="Calibri"/>
                  <a:ea typeface="+mn-ea"/>
                  <a:cs typeface="+mn-cs"/>
                </a:endParaRPr>
              </a:p>
            </xdr:txBody>
          </xdr:sp>
          <xdr:sp macro="" textlink="'1-Clasificacion'!C7">
            <xdr:nvSpPr>
              <xdr:cNvPr id="52" name="Rectángulo 51"/>
              <xdr:cNvSpPr/>
            </xdr:nvSpPr>
            <xdr:spPr>
              <a:xfrm>
                <a:off x="12909331" y="333375"/>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30B339C5-4149-41B5-95E9-C16CB4488A0D}" type="TxLink">
                  <a:rPr lang="en-US" sz="800" b="0" i="0" u="none" strike="noStrike">
                    <a:solidFill>
                      <a:schemeClr val="bg1"/>
                    </a:solidFill>
                    <a:latin typeface="Calibri"/>
                    <a:ea typeface="+mn-ea"/>
                    <a:cs typeface="+mn-cs"/>
                  </a:rPr>
                  <a:pPr marL="0" indent="0" algn="ctr"/>
                  <a:t>Real Madrid C.F.</a:t>
                </a:fld>
                <a:endParaRPr lang="es-ES" sz="800" b="0" i="0" u="none" strike="noStrike">
                  <a:solidFill>
                    <a:schemeClr val="bg1"/>
                  </a:solidFill>
                  <a:latin typeface="Calibri"/>
                  <a:ea typeface="+mn-ea"/>
                  <a:cs typeface="+mn-cs"/>
                </a:endParaRPr>
              </a:p>
            </xdr:txBody>
          </xdr:sp>
          <xdr:sp macro="" textlink="'1-Clasificacion'!C22">
            <xdr:nvSpPr>
              <xdr:cNvPr id="53" name="Rectángulo 52"/>
              <xdr:cNvSpPr/>
            </xdr:nvSpPr>
            <xdr:spPr>
              <a:xfrm>
                <a:off x="13868401" y="330419"/>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947E2F34-2A35-43D0-AD24-DAB850E4BA30}" type="TxLink">
                  <a:rPr lang="en-US" sz="800" b="0" i="0" u="none" strike="noStrike">
                    <a:solidFill>
                      <a:schemeClr val="bg1"/>
                    </a:solidFill>
                    <a:latin typeface="Calibri"/>
                    <a:ea typeface="+mn-ea"/>
                    <a:cs typeface="+mn-cs"/>
                  </a:rPr>
                  <a:pPr marL="0" indent="0" algn="ctr"/>
                  <a:t>Rayo Vallecano</a:t>
                </a:fld>
                <a:endParaRPr lang="es-ES" sz="800" b="0" i="0" u="none" strike="noStrike">
                  <a:solidFill>
                    <a:schemeClr val="bg1"/>
                  </a:solidFill>
                  <a:latin typeface="Calibri"/>
                  <a:ea typeface="+mn-ea"/>
                  <a:cs typeface="+mn-cs"/>
                </a:endParaRPr>
              </a:p>
            </xdr:txBody>
          </xdr:sp>
          <xdr:sp macro="" textlink="'1-Clasificacion'!C8">
            <xdr:nvSpPr>
              <xdr:cNvPr id="54" name="Rectángulo 53"/>
              <xdr:cNvSpPr/>
            </xdr:nvSpPr>
            <xdr:spPr>
              <a:xfrm>
                <a:off x="12909331" y="495300"/>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A8A89110-F284-4EDB-B4E1-C1C824CE42B0}" type="TxLink">
                  <a:rPr lang="en-US" sz="800" b="0" i="0" u="none" strike="noStrike">
                    <a:solidFill>
                      <a:schemeClr val="bg1"/>
                    </a:solidFill>
                    <a:latin typeface="Calibri"/>
                    <a:ea typeface="+mn-ea"/>
                    <a:cs typeface="+mn-cs"/>
                  </a:rPr>
                  <a:pPr marL="0" indent="0" algn="ctr"/>
                  <a:t>R.C. Celta de Vigo</a:t>
                </a:fld>
                <a:endParaRPr lang="es-ES" sz="800" b="0" i="0" u="none" strike="noStrike">
                  <a:solidFill>
                    <a:schemeClr val="bg1"/>
                  </a:solidFill>
                  <a:latin typeface="Calibri"/>
                  <a:ea typeface="+mn-ea"/>
                  <a:cs typeface="+mn-cs"/>
                </a:endParaRPr>
              </a:p>
            </xdr:txBody>
          </xdr:sp>
          <xdr:sp macro="" textlink="'1-Clasificacion'!C23">
            <xdr:nvSpPr>
              <xdr:cNvPr id="55" name="Rectángulo 54"/>
              <xdr:cNvSpPr/>
            </xdr:nvSpPr>
            <xdr:spPr>
              <a:xfrm>
                <a:off x="13868401" y="492344"/>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EF8A0EFD-3AEB-44C4-B292-6118C1DBB2CF}" type="TxLink">
                  <a:rPr lang="en-US" sz="800" b="0" i="0" u="none" strike="noStrike">
                    <a:solidFill>
                      <a:schemeClr val="bg1"/>
                    </a:solidFill>
                    <a:latin typeface="Calibri"/>
                    <a:ea typeface="+mn-ea"/>
                    <a:cs typeface="+mn-cs"/>
                  </a:rPr>
                  <a:pPr marL="0" indent="0" algn="ctr"/>
                  <a:t>U.D. Las Palmas</a:t>
                </a:fld>
                <a:endParaRPr lang="es-ES" sz="800" b="0" i="0" u="none" strike="noStrike">
                  <a:solidFill>
                    <a:schemeClr val="bg1"/>
                  </a:solidFill>
                  <a:latin typeface="Calibri"/>
                  <a:ea typeface="+mn-ea"/>
                  <a:cs typeface="+mn-cs"/>
                </a:endParaRPr>
              </a:p>
            </xdr:txBody>
          </xdr:sp>
          <xdr:sp macro="" textlink="'1-Clasificacion'!C9">
            <xdr:nvSpPr>
              <xdr:cNvPr id="56" name="Rectángulo 55"/>
              <xdr:cNvSpPr/>
            </xdr:nvSpPr>
            <xdr:spPr>
              <a:xfrm>
                <a:off x="12909331" y="666750"/>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CA5DFE1C-6074-4796-BB25-F5D30503C9A8}" type="TxLink">
                  <a:rPr lang="en-US" sz="800" b="0" i="0" u="none" strike="noStrike">
                    <a:solidFill>
                      <a:schemeClr val="bg1"/>
                    </a:solidFill>
                    <a:latin typeface="Calibri"/>
                    <a:ea typeface="+mn-ea"/>
                    <a:cs typeface="+mn-cs"/>
                  </a:rPr>
                  <a:pPr marL="0" indent="0" algn="ctr"/>
                  <a:t>Villarreal C.F.</a:t>
                </a:fld>
                <a:endParaRPr lang="es-ES" sz="800" b="0" i="0" u="none" strike="noStrike">
                  <a:solidFill>
                    <a:schemeClr val="bg1"/>
                  </a:solidFill>
                  <a:latin typeface="Calibri"/>
                  <a:ea typeface="+mn-ea"/>
                  <a:cs typeface="+mn-cs"/>
                </a:endParaRPr>
              </a:p>
            </xdr:txBody>
          </xdr:sp>
          <xdr:sp macro="" textlink="'1-Clasificacion'!C24">
            <xdr:nvSpPr>
              <xdr:cNvPr id="57" name="Rectángulo 56"/>
              <xdr:cNvSpPr/>
            </xdr:nvSpPr>
            <xdr:spPr>
              <a:xfrm>
                <a:off x="13868401" y="663794"/>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3D9DB864-66AB-4487-90A0-67643FD6CB7C}" type="TxLink">
                  <a:rPr lang="en-US" sz="800" b="0" i="0" u="none" strike="noStrike">
                    <a:solidFill>
                      <a:schemeClr val="bg1"/>
                    </a:solidFill>
                    <a:latin typeface="Calibri"/>
                    <a:ea typeface="+mn-ea"/>
                    <a:cs typeface="+mn-cs"/>
                  </a:rPr>
                  <a:pPr marL="0" indent="0" algn="ctr"/>
                  <a:t>Levante U.D.</a:t>
                </a:fld>
                <a:endParaRPr lang="es-ES" sz="800" b="0" i="0" u="none" strike="noStrike">
                  <a:solidFill>
                    <a:schemeClr val="bg1"/>
                  </a:solidFill>
                  <a:latin typeface="Calibri"/>
                  <a:ea typeface="+mn-ea"/>
                  <a:cs typeface="+mn-cs"/>
                </a:endParaRPr>
              </a:p>
            </xdr:txBody>
          </xdr:sp>
          <xdr:sp macro="" textlink="">
            <xdr:nvSpPr>
              <xdr:cNvPr id="58" name="Rectángulo 57">
                <a:hlinkClick xmlns:r="http://schemas.openxmlformats.org/officeDocument/2006/relationships" r:id="rId11"/>
              </xdr:cNvPr>
              <xdr:cNvSpPr/>
            </xdr:nvSpPr>
            <xdr:spPr>
              <a:xfrm>
                <a:off x="13239750" y="923925"/>
                <a:ext cx="1102808" cy="26431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Clas.</a:t>
                </a:r>
                <a:r>
                  <a:rPr lang="es-ES" sz="1100" baseline="0">
                    <a:solidFill>
                      <a:srgbClr val="00B0F0"/>
                    </a:solidFill>
                  </a:rPr>
                  <a:t> Completa</a:t>
                </a:r>
                <a:endParaRPr lang="es-ES" sz="1100">
                  <a:solidFill>
                    <a:srgbClr val="00B0F0"/>
                  </a:solidFill>
                </a:endParaRPr>
              </a:p>
              <a:p>
                <a:pPr algn="ctr"/>
                <a:endParaRPr lang="es-ES" sz="1100">
                  <a:solidFill>
                    <a:srgbClr val="00B0F0"/>
                  </a:solidFill>
                </a:endParaRPr>
              </a:p>
            </xdr:txBody>
          </xdr:sp>
        </xdr:grpSp>
        <xdr:sp macro="" textlink="">
          <xdr:nvSpPr>
            <xdr:cNvPr id="36" name="Rectángulo 35"/>
            <xdr:cNvSpPr/>
          </xdr:nvSpPr>
          <xdr:spPr>
            <a:xfrm>
              <a:off x="5019675" y="19050"/>
              <a:ext cx="7239000" cy="409575"/>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t>Liga</a:t>
              </a:r>
              <a:r>
                <a:rPr lang="es-ES" sz="2000" b="1" baseline="0"/>
                <a:t> BBVA 2015-2016</a:t>
              </a:r>
              <a:endParaRPr lang="es-ES" sz="2000" b="1"/>
            </a:p>
            <a:p>
              <a:pPr algn="ctr"/>
              <a:endParaRPr lang="es-ES" sz="1100" b="1"/>
            </a:p>
          </xdr:txBody>
        </xdr:sp>
        <xdr:sp macro="" textlink="">
          <xdr:nvSpPr>
            <xdr:cNvPr id="37" name="Rectángulo 36">
              <a:hlinkClick xmlns:r="http://schemas.openxmlformats.org/officeDocument/2006/relationships" r:id="rId12"/>
            </xdr:cNvPr>
            <xdr:cNvSpPr/>
          </xdr:nvSpPr>
          <xdr:spPr>
            <a:xfrm>
              <a:off x="5029201" y="390525"/>
              <a:ext cx="2466974" cy="342900"/>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a:t>www.gsamartin.es</a:t>
              </a:r>
            </a:p>
            <a:p>
              <a:pPr algn="ctr"/>
              <a:endParaRPr lang="es-ES" sz="900"/>
            </a:p>
          </xdr:txBody>
        </xdr:sp>
        <xdr:sp macro="" textlink="">
          <xdr:nvSpPr>
            <xdr:cNvPr id="38" name="Rectángulo 37"/>
            <xdr:cNvSpPr/>
          </xdr:nvSpPr>
          <xdr:spPr>
            <a:xfrm>
              <a:off x="7515225" y="390525"/>
              <a:ext cx="2294717" cy="342900"/>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b="1"/>
                <a:t>Jorge García Samartín</a:t>
              </a:r>
            </a:p>
            <a:p>
              <a:pPr algn="ctr"/>
              <a:endParaRPr lang="es-ES" sz="900" b="1"/>
            </a:p>
          </xdr:txBody>
        </xdr:sp>
        <xdr:sp macro="" textlink="">
          <xdr:nvSpPr>
            <xdr:cNvPr id="39" name="Rectángulo 38">
              <a:hlinkClick xmlns:r="http://schemas.openxmlformats.org/officeDocument/2006/relationships" r:id="rId13"/>
            </xdr:cNvPr>
            <xdr:cNvSpPr/>
          </xdr:nvSpPr>
          <xdr:spPr>
            <a:xfrm>
              <a:off x="9820275" y="390525"/>
              <a:ext cx="2447925" cy="342900"/>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a:t>jorge@gsamartin.es</a:t>
              </a:r>
            </a:p>
            <a:p>
              <a:pPr algn="ctr"/>
              <a:endParaRPr lang="es-ES" sz="900"/>
            </a:p>
          </xdr:txBody>
        </xdr:sp>
      </xdr:grpSp>
      <xdr:sp macro="" textlink="">
        <xdr:nvSpPr>
          <xdr:cNvPr id="34" name="Rectángulo 33">
            <a:hlinkClick xmlns:r="http://schemas.openxmlformats.org/officeDocument/2006/relationships" r:id="rId14"/>
          </xdr:cNvPr>
          <xdr:cNvSpPr/>
        </xdr:nvSpPr>
        <xdr:spPr>
          <a:xfrm>
            <a:off x="11753850" y="809625"/>
            <a:ext cx="1101694"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Licencia</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19048</xdr:colOff>
      <xdr:row>2</xdr:row>
      <xdr:rowOff>123825</xdr:rowOff>
    </xdr:from>
    <xdr:to>
      <xdr:col>36</xdr:col>
      <xdr:colOff>152399</xdr:colOff>
      <xdr:row>24</xdr:row>
      <xdr:rowOff>133349</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76200</xdr:colOff>
      <xdr:row>2</xdr:row>
      <xdr:rowOff>85725</xdr:rowOff>
    </xdr:from>
    <xdr:to>
      <xdr:col>61</xdr:col>
      <xdr:colOff>95251</xdr:colOff>
      <xdr:row>24</xdr:row>
      <xdr:rowOff>152400</xdr:rowOff>
    </xdr:to>
    <xdr:graphicFrame macro="">
      <xdr:nvGraphicFramePr>
        <xdr:cNvPr id="11"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19050</xdr:colOff>
      <xdr:row>21</xdr:row>
      <xdr:rowOff>104775</xdr:rowOff>
    </xdr:from>
    <xdr:to>
      <xdr:col>35</xdr:col>
      <xdr:colOff>9525</xdr:colOff>
      <xdr:row>23</xdr:row>
      <xdr:rowOff>190500</xdr:rowOff>
    </xdr:to>
    <xdr:sp macro="" textlink="">
      <xdr:nvSpPr>
        <xdr:cNvPr id="5" name="4 CuadroTexto"/>
        <xdr:cNvSpPr txBox="1"/>
      </xdr:nvSpPr>
      <xdr:spPr>
        <a:xfrm>
          <a:off x="9725025" y="3743325"/>
          <a:ext cx="1228725"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2000">
              <a:solidFill>
                <a:schemeClr val="accent1"/>
              </a:solidFill>
            </a:rPr>
            <a:t>Puntos</a:t>
          </a:r>
        </a:p>
      </xdr:txBody>
    </xdr:sp>
    <xdr:clientData/>
  </xdr:twoCellAnchor>
  <xdr:twoCellAnchor>
    <xdr:from>
      <xdr:col>38</xdr:col>
      <xdr:colOff>95250</xdr:colOff>
      <xdr:row>45</xdr:row>
      <xdr:rowOff>171450</xdr:rowOff>
    </xdr:from>
    <xdr:to>
      <xdr:col>56</xdr:col>
      <xdr:colOff>19050</xdr:colOff>
      <xdr:row>48</xdr:row>
      <xdr:rowOff>180975</xdr:rowOff>
    </xdr:to>
    <xdr:sp macro="" textlink="">
      <xdr:nvSpPr>
        <xdr:cNvPr id="13" name="12 CuadroTexto"/>
        <xdr:cNvSpPr txBox="1"/>
      </xdr:nvSpPr>
      <xdr:spPr>
        <a:xfrm>
          <a:off x="14268450" y="8734425"/>
          <a:ext cx="438150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2000">
              <a:solidFill>
                <a:schemeClr val="accent1"/>
              </a:solidFill>
            </a:rPr>
            <a:t>Diferencia de goles</a:t>
          </a:r>
        </a:p>
      </xdr:txBody>
    </xdr:sp>
    <xdr:clientData/>
  </xdr:twoCellAnchor>
  <xdr:twoCellAnchor>
    <xdr:from>
      <xdr:col>26</xdr:col>
      <xdr:colOff>161925</xdr:colOff>
      <xdr:row>45</xdr:row>
      <xdr:rowOff>142875</xdr:rowOff>
    </xdr:from>
    <xdr:to>
      <xdr:col>32</xdr:col>
      <xdr:colOff>238125</xdr:colOff>
      <xdr:row>49</xdr:row>
      <xdr:rowOff>38100</xdr:rowOff>
    </xdr:to>
    <xdr:sp macro="" textlink="">
      <xdr:nvSpPr>
        <xdr:cNvPr id="14" name="13 CuadroTexto"/>
        <xdr:cNvSpPr txBox="1"/>
      </xdr:nvSpPr>
      <xdr:spPr>
        <a:xfrm>
          <a:off x="11363325" y="8705850"/>
          <a:ext cx="1562100"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2000">
              <a:solidFill>
                <a:schemeClr val="accent1"/>
              </a:solidFill>
            </a:rPr>
            <a:t>Goles</a:t>
          </a:r>
          <a:r>
            <a:rPr lang="es-ES" sz="2000">
              <a:solidFill>
                <a:srgbClr val="00B0F0"/>
              </a:solidFill>
            </a:rPr>
            <a:t> </a:t>
          </a:r>
          <a:r>
            <a:rPr lang="es-ES" sz="2000">
              <a:solidFill>
                <a:schemeClr val="accent1"/>
              </a:solidFill>
            </a:rPr>
            <a:t>a favor</a:t>
          </a:r>
        </a:p>
      </xdr:txBody>
    </xdr:sp>
    <xdr:clientData/>
  </xdr:twoCellAnchor>
  <xdr:twoCellAnchor>
    <xdr:from>
      <xdr:col>55</xdr:col>
      <xdr:colOff>47625</xdr:colOff>
      <xdr:row>21</xdr:row>
      <xdr:rowOff>123825</xdr:rowOff>
    </xdr:from>
    <xdr:to>
      <xdr:col>60</xdr:col>
      <xdr:colOff>38100</xdr:colOff>
      <xdr:row>24</xdr:row>
      <xdr:rowOff>9525</xdr:rowOff>
    </xdr:to>
    <xdr:sp macro="" textlink="">
      <xdr:nvSpPr>
        <xdr:cNvPr id="15" name="14 CuadroTexto"/>
        <xdr:cNvSpPr txBox="1"/>
      </xdr:nvSpPr>
      <xdr:spPr>
        <a:xfrm>
          <a:off x="15944850" y="3762375"/>
          <a:ext cx="1228725"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2000">
              <a:solidFill>
                <a:schemeClr val="accent1"/>
              </a:solidFill>
            </a:rPr>
            <a:t>Ganados</a:t>
          </a:r>
        </a:p>
      </xdr:txBody>
    </xdr:sp>
    <xdr:clientData/>
  </xdr:twoCellAnchor>
  <xdr:twoCellAnchor>
    <xdr:from>
      <xdr:col>14</xdr:col>
      <xdr:colOff>238125</xdr:colOff>
      <xdr:row>45</xdr:row>
      <xdr:rowOff>133350</xdr:rowOff>
    </xdr:from>
    <xdr:to>
      <xdr:col>22</xdr:col>
      <xdr:colOff>142874</xdr:colOff>
      <xdr:row>49</xdr:row>
      <xdr:rowOff>28575</xdr:rowOff>
    </xdr:to>
    <xdr:sp macro="" textlink="">
      <xdr:nvSpPr>
        <xdr:cNvPr id="17" name="16 CuadroTexto"/>
        <xdr:cNvSpPr txBox="1"/>
      </xdr:nvSpPr>
      <xdr:spPr>
        <a:xfrm>
          <a:off x="8467725" y="8696325"/>
          <a:ext cx="1885949"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2000">
              <a:solidFill>
                <a:schemeClr val="accent1"/>
              </a:solidFill>
            </a:rPr>
            <a:t>Goles</a:t>
          </a:r>
          <a:r>
            <a:rPr lang="es-ES" sz="2000">
              <a:solidFill>
                <a:srgbClr val="00B0F0"/>
              </a:solidFill>
            </a:rPr>
            <a:t> </a:t>
          </a:r>
          <a:r>
            <a:rPr lang="es-ES" sz="2000">
              <a:solidFill>
                <a:schemeClr val="accent1"/>
              </a:solidFill>
            </a:rPr>
            <a:t>en contra</a:t>
          </a:r>
        </a:p>
      </xdr:txBody>
    </xdr:sp>
    <xdr:clientData/>
  </xdr:twoCellAnchor>
  <xdr:twoCellAnchor>
    <xdr:from>
      <xdr:col>48</xdr:col>
      <xdr:colOff>76201</xdr:colOff>
      <xdr:row>24</xdr:row>
      <xdr:rowOff>66674</xdr:rowOff>
    </xdr:from>
    <xdr:to>
      <xdr:col>57</xdr:col>
      <xdr:colOff>180975</xdr:colOff>
      <xdr:row>47</xdr:row>
      <xdr:rowOff>142875</xdr:rowOff>
    </xdr:to>
    <xdr:graphicFrame macro="">
      <xdr:nvGraphicFramePr>
        <xdr:cNvPr id="19" name="1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171450</xdr:colOff>
      <xdr:row>24</xdr:row>
      <xdr:rowOff>66674</xdr:rowOff>
    </xdr:from>
    <xdr:to>
      <xdr:col>22</xdr:col>
      <xdr:colOff>180975</xdr:colOff>
      <xdr:row>47</xdr:row>
      <xdr:rowOff>180975</xdr:rowOff>
    </xdr:to>
    <xdr:graphicFrame macro="">
      <xdr:nvGraphicFramePr>
        <xdr:cNvPr id="20" name="1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85725</xdr:colOff>
      <xdr:row>24</xdr:row>
      <xdr:rowOff>66675</xdr:rowOff>
    </xdr:from>
    <xdr:to>
      <xdr:col>35</xdr:col>
      <xdr:colOff>190499</xdr:colOff>
      <xdr:row>47</xdr:row>
      <xdr:rowOff>180974</xdr:rowOff>
    </xdr:to>
    <xdr:graphicFrame macro="">
      <xdr:nvGraphicFramePr>
        <xdr:cNvPr id="16" name="1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35</xdr:col>
      <xdr:colOff>66675</xdr:colOff>
      <xdr:row>24</xdr:row>
      <xdr:rowOff>76199</xdr:rowOff>
    </xdr:from>
    <xdr:to>
      <xdr:col>44</xdr:col>
      <xdr:colOff>171449</xdr:colOff>
      <xdr:row>49</xdr:row>
      <xdr:rowOff>0</xdr:rowOff>
    </xdr:to>
    <xdr:graphicFrame macro="">
      <xdr:nvGraphicFramePr>
        <xdr:cNvPr id="21" name="1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0</xdr:col>
      <xdr:colOff>0</xdr:colOff>
      <xdr:row>0</xdr:row>
      <xdr:rowOff>0</xdr:rowOff>
    </xdr:from>
    <xdr:to>
      <xdr:col>30</xdr:col>
      <xdr:colOff>234433</xdr:colOff>
      <xdr:row>0</xdr:row>
      <xdr:rowOff>1188244</xdr:rowOff>
    </xdr:to>
    <xdr:grpSp>
      <xdr:nvGrpSpPr>
        <xdr:cNvPr id="47" name="Grupo 46"/>
        <xdr:cNvGrpSpPr/>
      </xdr:nvGrpSpPr>
      <xdr:grpSpPr>
        <a:xfrm>
          <a:off x="0" y="0"/>
          <a:ext cx="9749908" cy="1188244"/>
          <a:chOff x="5019675" y="0"/>
          <a:chExt cx="9749908" cy="1188244"/>
        </a:xfrm>
      </xdr:grpSpPr>
      <xdr:grpSp>
        <xdr:nvGrpSpPr>
          <xdr:cNvPr id="48" name="Grupo 47"/>
          <xdr:cNvGrpSpPr/>
        </xdr:nvGrpSpPr>
        <xdr:grpSpPr>
          <a:xfrm>
            <a:off x="5019675" y="0"/>
            <a:ext cx="9749908" cy="1188244"/>
            <a:chOff x="5019675" y="0"/>
            <a:chExt cx="9749908" cy="1188244"/>
          </a:xfrm>
        </xdr:grpSpPr>
        <xdr:grpSp>
          <xdr:nvGrpSpPr>
            <xdr:cNvPr id="50" name="Grupo 49"/>
            <xdr:cNvGrpSpPr/>
          </xdr:nvGrpSpPr>
          <xdr:grpSpPr>
            <a:xfrm>
              <a:off x="5019675" y="0"/>
              <a:ext cx="9749908" cy="1188244"/>
              <a:chOff x="5019675" y="0"/>
              <a:chExt cx="9749908" cy="1188244"/>
            </a:xfrm>
          </xdr:grpSpPr>
          <xdr:sp macro="" textlink="">
            <xdr:nvSpPr>
              <xdr:cNvPr id="55" name="Rectángulo 54"/>
              <xdr:cNvSpPr/>
            </xdr:nvSpPr>
            <xdr:spPr>
              <a:xfrm>
                <a:off x="5019675" y="0"/>
                <a:ext cx="7848599" cy="794905"/>
              </a:xfrm>
              <a:prstGeom prst="rect">
                <a:avLst/>
              </a:prstGeom>
              <a:solidFill>
                <a:srgbClr val="00B0F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ES" sz="1100"/>
              </a:p>
            </xdr:txBody>
          </xdr:sp>
          <xdr:sp macro="" textlink="">
            <xdr:nvSpPr>
              <xdr:cNvPr id="56" name="Rectángulo 55">
                <a:hlinkClick xmlns:r="http://schemas.openxmlformats.org/officeDocument/2006/relationships" r:id="rId7"/>
              </xdr:cNvPr>
              <xdr:cNvSpPr/>
            </xdr:nvSpPr>
            <xdr:spPr>
              <a:xfrm>
                <a:off x="5031580" y="804861"/>
                <a:ext cx="1103921"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ES" sz="1100">
                    <a:solidFill>
                      <a:srgbClr val="00B0F0"/>
                    </a:solidFill>
                    <a:latin typeface="+mn-lt"/>
                    <a:ea typeface="+mn-ea"/>
                    <a:cs typeface="+mn-cs"/>
                  </a:rPr>
                  <a:t>Portada</a:t>
                </a:r>
              </a:p>
              <a:p>
                <a:pPr marL="0" indent="0" algn="ctr"/>
                <a:endParaRPr lang="es-ES" sz="1100">
                  <a:solidFill>
                    <a:srgbClr val="00B0F0"/>
                  </a:solidFill>
                  <a:latin typeface="+mn-lt"/>
                  <a:ea typeface="+mn-ea"/>
                  <a:cs typeface="+mn-cs"/>
                </a:endParaRPr>
              </a:p>
            </xdr:txBody>
          </xdr:sp>
          <xdr:sp macro="" textlink="">
            <xdr:nvSpPr>
              <xdr:cNvPr id="57" name="Rectángulo 56">
                <a:hlinkClick xmlns:r="http://schemas.openxmlformats.org/officeDocument/2006/relationships" r:id="rId8"/>
              </xdr:cNvPr>
              <xdr:cNvSpPr/>
            </xdr:nvSpPr>
            <xdr:spPr>
              <a:xfrm>
                <a:off x="6148388" y="804861"/>
                <a:ext cx="1102808"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Jornadas</a:t>
                </a:r>
              </a:p>
            </xdr:txBody>
          </xdr:sp>
          <xdr:sp macro="" textlink="">
            <xdr:nvSpPr>
              <xdr:cNvPr id="58" name="Rectángulo 57">
                <a:hlinkClick xmlns:r="http://schemas.openxmlformats.org/officeDocument/2006/relationships" r:id="rId9"/>
              </xdr:cNvPr>
              <xdr:cNvSpPr/>
            </xdr:nvSpPr>
            <xdr:spPr>
              <a:xfrm>
                <a:off x="7271972" y="798568"/>
                <a:ext cx="1102808"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ES" sz="1100">
                    <a:solidFill>
                      <a:srgbClr val="00B0F0"/>
                    </a:solidFill>
                    <a:latin typeface="+mn-lt"/>
                    <a:ea typeface="+mn-ea"/>
                    <a:cs typeface="+mn-cs"/>
                  </a:rPr>
                  <a:t>Estadísticas</a:t>
                </a:r>
              </a:p>
              <a:p>
                <a:pPr marL="0" indent="0" algn="ctr"/>
                <a:endParaRPr lang="es-ES" sz="1100">
                  <a:solidFill>
                    <a:srgbClr val="00B0F0"/>
                  </a:solidFill>
                  <a:latin typeface="+mn-lt"/>
                  <a:ea typeface="+mn-ea"/>
                  <a:cs typeface="+mn-cs"/>
                </a:endParaRPr>
              </a:p>
            </xdr:txBody>
          </xdr:sp>
          <xdr:sp macro="" textlink="">
            <xdr:nvSpPr>
              <xdr:cNvPr id="59" name="Rectángulo 58">
                <a:hlinkClick xmlns:r="http://schemas.openxmlformats.org/officeDocument/2006/relationships" r:id="rId10"/>
              </xdr:cNvPr>
              <xdr:cNvSpPr/>
            </xdr:nvSpPr>
            <xdr:spPr>
              <a:xfrm>
                <a:off x="8388269" y="808093"/>
                <a:ext cx="1102808"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Equipo a Equipo</a:t>
                </a:r>
              </a:p>
              <a:p>
                <a:pPr algn="ctr"/>
                <a:endParaRPr lang="es-ES" sz="1100">
                  <a:solidFill>
                    <a:srgbClr val="00B0F0"/>
                  </a:solidFill>
                </a:endParaRPr>
              </a:p>
            </xdr:txBody>
          </xdr:sp>
          <xdr:sp macro="" textlink="">
            <xdr:nvSpPr>
              <xdr:cNvPr id="60" name="Rectángulo 59"/>
              <xdr:cNvSpPr/>
            </xdr:nvSpPr>
            <xdr:spPr>
              <a:xfrm>
                <a:off x="12897583" y="0"/>
                <a:ext cx="1872000" cy="1076325"/>
              </a:xfrm>
              <a:prstGeom prst="rect">
                <a:avLst/>
              </a:prstGeom>
              <a:solidFill>
                <a:srgbClr val="00B0F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61" name="Rectángulo 60">
                <a:hlinkClick xmlns:r="http://schemas.openxmlformats.org/officeDocument/2006/relationships" r:id="rId11"/>
              </xdr:cNvPr>
              <xdr:cNvSpPr/>
            </xdr:nvSpPr>
            <xdr:spPr>
              <a:xfrm>
                <a:off x="9506773" y="806053"/>
                <a:ext cx="1102808" cy="26431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Histórico</a:t>
                </a:r>
              </a:p>
            </xdr:txBody>
          </xdr:sp>
          <xdr:sp macro="" textlink="">
            <xdr:nvSpPr>
              <xdr:cNvPr id="62" name="Rectángulo 61">
                <a:hlinkClick xmlns:r="http://schemas.openxmlformats.org/officeDocument/2006/relationships" r:id="rId12"/>
              </xdr:cNvPr>
              <xdr:cNvSpPr/>
            </xdr:nvSpPr>
            <xdr:spPr>
              <a:xfrm>
                <a:off x="10633106" y="806053"/>
                <a:ext cx="1101694"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Versión</a:t>
                </a:r>
              </a:p>
              <a:p>
                <a:pPr algn="ctr"/>
                <a:endParaRPr lang="es-ES" sz="1100">
                  <a:solidFill>
                    <a:srgbClr val="00B0F0"/>
                  </a:solidFill>
                </a:endParaRPr>
              </a:p>
            </xdr:txBody>
          </xdr:sp>
          <xdr:sp macro="" textlink="'1-Clasificacion'!C5">
            <xdr:nvSpPr>
              <xdr:cNvPr id="63" name="Rectángulo 62"/>
              <xdr:cNvSpPr/>
            </xdr:nvSpPr>
            <xdr:spPr>
              <a:xfrm>
                <a:off x="12909331" y="19050"/>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071657B2-7805-4A99-A8A7-2B44B8D97119}" type="TxLink">
                  <a:rPr lang="en-US" sz="800" b="0" i="0" u="none" strike="noStrike">
                    <a:solidFill>
                      <a:schemeClr val="bg1"/>
                    </a:solidFill>
                    <a:latin typeface="Calibri"/>
                  </a:rPr>
                  <a:pPr algn="ctr"/>
                  <a:t>F.C. Barcelona</a:t>
                </a:fld>
                <a:endParaRPr lang="es-ES" sz="500" b="0">
                  <a:solidFill>
                    <a:schemeClr val="bg1"/>
                  </a:solidFill>
                </a:endParaRPr>
              </a:p>
            </xdr:txBody>
          </xdr:sp>
          <xdr:sp macro="" textlink="'1-Clasificacion'!C20">
            <xdr:nvSpPr>
              <xdr:cNvPr id="64" name="Rectángulo 63"/>
              <xdr:cNvSpPr/>
            </xdr:nvSpPr>
            <xdr:spPr>
              <a:xfrm>
                <a:off x="13868401" y="16094"/>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CF1B0EAD-0295-48D3-8173-A41296504680}" type="TxLink">
                  <a:rPr lang="en-US" sz="800" b="0" i="0" u="none" strike="noStrike">
                    <a:solidFill>
                      <a:schemeClr val="bg1"/>
                    </a:solidFill>
                    <a:latin typeface="Calibri"/>
                    <a:ea typeface="+mn-ea"/>
                    <a:cs typeface="+mn-cs"/>
                  </a:rPr>
                  <a:pPr marL="0" indent="0" algn="ctr"/>
                  <a:t>Real Sporting de Gijón</a:t>
                </a:fld>
                <a:endParaRPr lang="es-ES" sz="800" b="0" i="0" u="none" strike="noStrike">
                  <a:solidFill>
                    <a:schemeClr val="bg1"/>
                  </a:solidFill>
                  <a:latin typeface="Calibri"/>
                  <a:ea typeface="+mn-ea"/>
                  <a:cs typeface="+mn-cs"/>
                </a:endParaRPr>
              </a:p>
            </xdr:txBody>
          </xdr:sp>
          <xdr:sp macro="" textlink="'1-Clasificacion'!C6">
            <xdr:nvSpPr>
              <xdr:cNvPr id="65" name="Rectángulo 64"/>
              <xdr:cNvSpPr/>
            </xdr:nvSpPr>
            <xdr:spPr>
              <a:xfrm>
                <a:off x="12909331" y="180975"/>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C6A99BAF-6F07-4237-B173-B4CA0C3F3837}" type="TxLink">
                  <a:rPr lang="en-US" sz="800" b="0" i="0" u="none" strike="noStrike">
                    <a:solidFill>
                      <a:schemeClr val="bg1"/>
                    </a:solidFill>
                    <a:latin typeface="Calibri"/>
                    <a:ea typeface="+mn-ea"/>
                    <a:cs typeface="+mn-cs"/>
                  </a:rPr>
                  <a:pPr marL="0" indent="0" algn="ctr"/>
                  <a:t>Atlético de Madrid</a:t>
                </a:fld>
                <a:endParaRPr lang="es-ES" sz="800" b="0" i="0" u="none" strike="noStrike">
                  <a:solidFill>
                    <a:schemeClr val="bg1"/>
                  </a:solidFill>
                  <a:latin typeface="Calibri"/>
                  <a:ea typeface="+mn-ea"/>
                  <a:cs typeface="+mn-cs"/>
                </a:endParaRPr>
              </a:p>
            </xdr:txBody>
          </xdr:sp>
          <xdr:sp macro="" textlink="'1-Clasificacion'!C21">
            <xdr:nvSpPr>
              <xdr:cNvPr id="66" name="Rectángulo 65"/>
              <xdr:cNvSpPr/>
            </xdr:nvSpPr>
            <xdr:spPr>
              <a:xfrm>
                <a:off x="13868401" y="178019"/>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60E0E464-7399-45AE-8EAB-0F6767C10047}" type="TxLink">
                  <a:rPr lang="en-US" sz="800" b="0" i="0" u="none" strike="noStrike">
                    <a:solidFill>
                      <a:schemeClr val="bg1"/>
                    </a:solidFill>
                    <a:latin typeface="Calibri"/>
                    <a:ea typeface="+mn-ea"/>
                    <a:cs typeface="+mn-cs"/>
                  </a:rPr>
                  <a:pPr marL="0" indent="0" algn="ctr"/>
                  <a:t>Granada C.F.</a:t>
                </a:fld>
                <a:endParaRPr lang="es-ES" sz="800" b="0" i="0" u="none" strike="noStrike">
                  <a:solidFill>
                    <a:schemeClr val="bg1"/>
                  </a:solidFill>
                  <a:latin typeface="Calibri"/>
                  <a:ea typeface="+mn-ea"/>
                  <a:cs typeface="+mn-cs"/>
                </a:endParaRPr>
              </a:p>
            </xdr:txBody>
          </xdr:sp>
          <xdr:sp macro="" textlink="'1-Clasificacion'!C7">
            <xdr:nvSpPr>
              <xdr:cNvPr id="67" name="Rectángulo 66"/>
              <xdr:cNvSpPr/>
            </xdr:nvSpPr>
            <xdr:spPr>
              <a:xfrm>
                <a:off x="12909331" y="333375"/>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30B339C5-4149-41B5-95E9-C16CB4488A0D}" type="TxLink">
                  <a:rPr lang="en-US" sz="800" b="0" i="0" u="none" strike="noStrike">
                    <a:solidFill>
                      <a:schemeClr val="bg1"/>
                    </a:solidFill>
                    <a:latin typeface="Calibri"/>
                    <a:ea typeface="+mn-ea"/>
                    <a:cs typeface="+mn-cs"/>
                  </a:rPr>
                  <a:pPr marL="0" indent="0" algn="ctr"/>
                  <a:t>Real Madrid C.F.</a:t>
                </a:fld>
                <a:endParaRPr lang="es-ES" sz="800" b="0" i="0" u="none" strike="noStrike">
                  <a:solidFill>
                    <a:schemeClr val="bg1"/>
                  </a:solidFill>
                  <a:latin typeface="Calibri"/>
                  <a:ea typeface="+mn-ea"/>
                  <a:cs typeface="+mn-cs"/>
                </a:endParaRPr>
              </a:p>
            </xdr:txBody>
          </xdr:sp>
          <xdr:sp macro="" textlink="'1-Clasificacion'!C22">
            <xdr:nvSpPr>
              <xdr:cNvPr id="68" name="Rectángulo 67"/>
              <xdr:cNvSpPr/>
            </xdr:nvSpPr>
            <xdr:spPr>
              <a:xfrm>
                <a:off x="13868401" y="330419"/>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947E2F34-2A35-43D0-AD24-DAB850E4BA30}" type="TxLink">
                  <a:rPr lang="en-US" sz="800" b="0" i="0" u="none" strike="noStrike">
                    <a:solidFill>
                      <a:schemeClr val="bg1"/>
                    </a:solidFill>
                    <a:latin typeface="Calibri"/>
                    <a:ea typeface="+mn-ea"/>
                    <a:cs typeface="+mn-cs"/>
                  </a:rPr>
                  <a:pPr marL="0" indent="0" algn="ctr"/>
                  <a:t>Rayo Vallecano</a:t>
                </a:fld>
                <a:endParaRPr lang="es-ES" sz="800" b="0" i="0" u="none" strike="noStrike">
                  <a:solidFill>
                    <a:schemeClr val="bg1"/>
                  </a:solidFill>
                  <a:latin typeface="Calibri"/>
                  <a:ea typeface="+mn-ea"/>
                  <a:cs typeface="+mn-cs"/>
                </a:endParaRPr>
              </a:p>
            </xdr:txBody>
          </xdr:sp>
          <xdr:sp macro="" textlink="'1-Clasificacion'!C8">
            <xdr:nvSpPr>
              <xdr:cNvPr id="69" name="Rectángulo 68"/>
              <xdr:cNvSpPr/>
            </xdr:nvSpPr>
            <xdr:spPr>
              <a:xfrm>
                <a:off x="12909331" y="495300"/>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A8A89110-F284-4EDB-B4E1-C1C824CE42B0}" type="TxLink">
                  <a:rPr lang="en-US" sz="800" b="0" i="0" u="none" strike="noStrike">
                    <a:solidFill>
                      <a:schemeClr val="bg1"/>
                    </a:solidFill>
                    <a:latin typeface="Calibri"/>
                    <a:ea typeface="+mn-ea"/>
                    <a:cs typeface="+mn-cs"/>
                  </a:rPr>
                  <a:pPr marL="0" indent="0" algn="ctr"/>
                  <a:t>R.C. Celta de Vigo</a:t>
                </a:fld>
                <a:endParaRPr lang="es-ES" sz="800" b="0" i="0" u="none" strike="noStrike">
                  <a:solidFill>
                    <a:schemeClr val="bg1"/>
                  </a:solidFill>
                  <a:latin typeface="Calibri"/>
                  <a:ea typeface="+mn-ea"/>
                  <a:cs typeface="+mn-cs"/>
                </a:endParaRPr>
              </a:p>
            </xdr:txBody>
          </xdr:sp>
          <xdr:sp macro="" textlink="'1-Clasificacion'!C23">
            <xdr:nvSpPr>
              <xdr:cNvPr id="70" name="Rectángulo 69"/>
              <xdr:cNvSpPr/>
            </xdr:nvSpPr>
            <xdr:spPr>
              <a:xfrm>
                <a:off x="13868401" y="492344"/>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EF8A0EFD-3AEB-44C4-B292-6118C1DBB2CF}" type="TxLink">
                  <a:rPr lang="en-US" sz="800" b="0" i="0" u="none" strike="noStrike">
                    <a:solidFill>
                      <a:schemeClr val="bg1"/>
                    </a:solidFill>
                    <a:latin typeface="Calibri"/>
                    <a:ea typeface="+mn-ea"/>
                    <a:cs typeface="+mn-cs"/>
                  </a:rPr>
                  <a:pPr marL="0" indent="0" algn="ctr"/>
                  <a:t>U.D. Las Palmas</a:t>
                </a:fld>
                <a:endParaRPr lang="es-ES" sz="800" b="0" i="0" u="none" strike="noStrike">
                  <a:solidFill>
                    <a:schemeClr val="bg1"/>
                  </a:solidFill>
                  <a:latin typeface="Calibri"/>
                  <a:ea typeface="+mn-ea"/>
                  <a:cs typeface="+mn-cs"/>
                </a:endParaRPr>
              </a:p>
            </xdr:txBody>
          </xdr:sp>
          <xdr:sp macro="" textlink="'1-Clasificacion'!C9">
            <xdr:nvSpPr>
              <xdr:cNvPr id="71" name="Rectángulo 70"/>
              <xdr:cNvSpPr/>
            </xdr:nvSpPr>
            <xdr:spPr>
              <a:xfrm>
                <a:off x="12909331" y="666750"/>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CA5DFE1C-6074-4796-BB25-F5D30503C9A8}" type="TxLink">
                  <a:rPr lang="en-US" sz="800" b="0" i="0" u="none" strike="noStrike">
                    <a:solidFill>
                      <a:schemeClr val="bg1"/>
                    </a:solidFill>
                    <a:latin typeface="Calibri"/>
                    <a:ea typeface="+mn-ea"/>
                    <a:cs typeface="+mn-cs"/>
                  </a:rPr>
                  <a:pPr marL="0" indent="0" algn="ctr"/>
                  <a:t>Villarreal C.F.</a:t>
                </a:fld>
                <a:endParaRPr lang="es-ES" sz="800" b="0" i="0" u="none" strike="noStrike">
                  <a:solidFill>
                    <a:schemeClr val="bg1"/>
                  </a:solidFill>
                  <a:latin typeface="Calibri"/>
                  <a:ea typeface="+mn-ea"/>
                  <a:cs typeface="+mn-cs"/>
                </a:endParaRPr>
              </a:p>
            </xdr:txBody>
          </xdr:sp>
          <xdr:sp macro="" textlink="'1-Clasificacion'!C24">
            <xdr:nvSpPr>
              <xdr:cNvPr id="72" name="Rectángulo 71"/>
              <xdr:cNvSpPr/>
            </xdr:nvSpPr>
            <xdr:spPr>
              <a:xfrm>
                <a:off x="13868401" y="663794"/>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3D9DB864-66AB-4487-90A0-67643FD6CB7C}" type="TxLink">
                  <a:rPr lang="en-US" sz="800" b="0" i="0" u="none" strike="noStrike">
                    <a:solidFill>
                      <a:schemeClr val="bg1"/>
                    </a:solidFill>
                    <a:latin typeface="Calibri"/>
                    <a:ea typeface="+mn-ea"/>
                    <a:cs typeface="+mn-cs"/>
                  </a:rPr>
                  <a:pPr marL="0" indent="0" algn="ctr"/>
                  <a:t>Levante U.D.</a:t>
                </a:fld>
                <a:endParaRPr lang="es-ES" sz="800" b="0" i="0" u="none" strike="noStrike">
                  <a:solidFill>
                    <a:schemeClr val="bg1"/>
                  </a:solidFill>
                  <a:latin typeface="Calibri"/>
                  <a:ea typeface="+mn-ea"/>
                  <a:cs typeface="+mn-cs"/>
                </a:endParaRPr>
              </a:p>
            </xdr:txBody>
          </xdr:sp>
          <xdr:sp macro="" textlink="">
            <xdr:nvSpPr>
              <xdr:cNvPr id="73" name="Rectángulo 72">
                <a:hlinkClick xmlns:r="http://schemas.openxmlformats.org/officeDocument/2006/relationships" r:id="rId13"/>
              </xdr:cNvPr>
              <xdr:cNvSpPr/>
            </xdr:nvSpPr>
            <xdr:spPr>
              <a:xfrm>
                <a:off x="13239750" y="923925"/>
                <a:ext cx="1102808" cy="264319"/>
              </a:xfrm>
              <a:prstGeom prst="rect">
                <a:avLst/>
              </a:prstGeom>
              <a:solidFill>
                <a:srgbClr val="00B0F0"/>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ES" sz="1100">
                    <a:solidFill>
                      <a:schemeClr val="lt1"/>
                    </a:solidFill>
                    <a:latin typeface="+mn-lt"/>
                    <a:ea typeface="+mn-ea"/>
                    <a:cs typeface="+mn-cs"/>
                  </a:rPr>
                  <a:t>Clas. Completa</a:t>
                </a:r>
              </a:p>
              <a:p>
                <a:pPr marL="0" indent="0" algn="ctr"/>
                <a:endParaRPr lang="es-ES" sz="1100">
                  <a:solidFill>
                    <a:schemeClr val="lt1"/>
                  </a:solidFill>
                  <a:latin typeface="+mn-lt"/>
                  <a:ea typeface="+mn-ea"/>
                  <a:cs typeface="+mn-cs"/>
                </a:endParaRPr>
              </a:p>
            </xdr:txBody>
          </xdr:sp>
        </xdr:grpSp>
        <xdr:sp macro="" textlink="">
          <xdr:nvSpPr>
            <xdr:cNvPr id="51" name="Rectángulo 50"/>
            <xdr:cNvSpPr/>
          </xdr:nvSpPr>
          <xdr:spPr>
            <a:xfrm>
              <a:off x="5019675" y="19050"/>
              <a:ext cx="7239000" cy="409575"/>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t>Liga</a:t>
              </a:r>
              <a:r>
                <a:rPr lang="es-ES" sz="2000" b="1" baseline="0"/>
                <a:t> BBVA 2015-2016</a:t>
              </a:r>
              <a:endParaRPr lang="es-ES" sz="2000" b="1"/>
            </a:p>
            <a:p>
              <a:pPr algn="ctr"/>
              <a:endParaRPr lang="es-ES" sz="1100" b="1"/>
            </a:p>
          </xdr:txBody>
        </xdr:sp>
        <xdr:sp macro="" textlink="">
          <xdr:nvSpPr>
            <xdr:cNvPr id="52" name="Rectángulo 51">
              <a:hlinkClick xmlns:r="http://schemas.openxmlformats.org/officeDocument/2006/relationships" r:id="rId14"/>
            </xdr:cNvPr>
            <xdr:cNvSpPr/>
          </xdr:nvSpPr>
          <xdr:spPr>
            <a:xfrm>
              <a:off x="5029201" y="390525"/>
              <a:ext cx="2466974" cy="342900"/>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a:t>www.gsamartin.es</a:t>
              </a:r>
            </a:p>
            <a:p>
              <a:pPr algn="ctr"/>
              <a:endParaRPr lang="es-ES" sz="900"/>
            </a:p>
          </xdr:txBody>
        </xdr:sp>
        <xdr:sp macro="" textlink="">
          <xdr:nvSpPr>
            <xdr:cNvPr id="53" name="Rectángulo 52"/>
            <xdr:cNvSpPr/>
          </xdr:nvSpPr>
          <xdr:spPr>
            <a:xfrm>
              <a:off x="7515225" y="390525"/>
              <a:ext cx="2294717" cy="342900"/>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b="1"/>
                <a:t>Jorge García Samartín</a:t>
              </a:r>
            </a:p>
            <a:p>
              <a:pPr algn="ctr"/>
              <a:endParaRPr lang="es-ES" sz="900" b="1"/>
            </a:p>
          </xdr:txBody>
        </xdr:sp>
        <xdr:sp macro="" textlink="">
          <xdr:nvSpPr>
            <xdr:cNvPr id="54" name="Rectángulo 53">
              <a:hlinkClick xmlns:r="http://schemas.openxmlformats.org/officeDocument/2006/relationships" r:id="rId15"/>
            </xdr:cNvPr>
            <xdr:cNvSpPr/>
          </xdr:nvSpPr>
          <xdr:spPr>
            <a:xfrm>
              <a:off x="9820275" y="390525"/>
              <a:ext cx="2447925" cy="342900"/>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a:t>jorge@gsamartin.es</a:t>
              </a:r>
            </a:p>
            <a:p>
              <a:pPr algn="ctr"/>
              <a:endParaRPr lang="es-ES" sz="900"/>
            </a:p>
          </xdr:txBody>
        </xdr:sp>
      </xdr:grpSp>
      <xdr:sp macro="" textlink="">
        <xdr:nvSpPr>
          <xdr:cNvPr id="49" name="Rectángulo 48">
            <a:hlinkClick xmlns:r="http://schemas.openxmlformats.org/officeDocument/2006/relationships" r:id="rId16"/>
          </xdr:cNvPr>
          <xdr:cNvSpPr/>
        </xdr:nvSpPr>
        <xdr:spPr>
          <a:xfrm>
            <a:off x="11753850" y="809625"/>
            <a:ext cx="1101694"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Licencia</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121226</xdr:colOff>
      <xdr:row>1</xdr:row>
      <xdr:rowOff>0</xdr:rowOff>
    </xdr:from>
    <xdr:to>
      <xdr:col>0</xdr:col>
      <xdr:colOff>1648125</xdr:colOff>
      <xdr:row>2</xdr:row>
      <xdr:rowOff>0</xdr:rowOff>
    </xdr:to>
    <xdr:pic>
      <xdr:nvPicPr>
        <xdr:cNvPr id="5" name="Imagen 4" descr="http://www.escudosdefutbol.stg7.net/espana/espapri/Athletic%20Club.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226" y="1766455"/>
          <a:ext cx="1526899" cy="17664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204056</xdr:colOff>
      <xdr:row>2</xdr:row>
      <xdr:rowOff>0</xdr:rowOff>
    </xdr:from>
    <xdr:to>
      <xdr:col>0</xdr:col>
      <xdr:colOff>1585181</xdr:colOff>
      <xdr:row>3</xdr:row>
      <xdr:rowOff>0</xdr:rowOff>
    </xdr:to>
    <xdr:pic>
      <xdr:nvPicPr>
        <xdr:cNvPr id="6" name="Imagen 5" descr="http://www.escudosdefutbol.stg7.net/espana/espapri/Atletico%20de%20Madrid.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4056" y="3532909"/>
          <a:ext cx="1381125" cy="1766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402830</xdr:colOff>
      <xdr:row>9</xdr:row>
      <xdr:rowOff>0</xdr:rowOff>
    </xdr:from>
    <xdr:to>
      <xdr:col>0</xdr:col>
      <xdr:colOff>1383905</xdr:colOff>
      <xdr:row>10</xdr:row>
      <xdr:rowOff>0</xdr:rowOff>
    </xdr:to>
    <xdr:pic>
      <xdr:nvPicPr>
        <xdr:cNvPr id="7" name="Imagen 6" descr="http://www.escudosdefutbol.stg7.net/espana/espapri/Celta.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2830" y="5299364"/>
          <a:ext cx="981075" cy="17664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179207</xdr:colOff>
      <xdr:row>3</xdr:row>
      <xdr:rowOff>0</xdr:rowOff>
    </xdr:from>
    <xdr:to>
      <xdr:col>0</xdr:col>
      <xdr:colOff>1617482</xdr:colOff>
      <xdr:row>4</xdr:row>
      <xdr:rowOff>0</xdr:rowOff>
    </xdr:to>
    <xdr:pic>
      <xdr:nvPicPr>
        <xdr:cNvPr id="8" name="Imagen 7" descr="http://www.escudosdefutbol.stg7.net/espana/espaseg/RCD%20La%20Coruna.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9207" y="8832273"/>
          <a:ext cx="1438275" cy="17664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336568</xdr:colOff>
      <xdr:row>23</xdr:row>
      <xdr:rowOff>0</xdr:rowOff>
    </xdr:from>
    <xdr:to>
      <xdr:col>0</xdr:col>
      <xdr:colOff>1336693</xdr:colOff>
      <xdr:row>24</xdr:row>
      <xdr:rowOff>0</xdr:rowOff>
    </xdr:to>
    <xdr:pic>
      <xdr:nvPicPr>
        <xdr:cNvPr id="9" name="Imagen 8" descr="http://www.escudosdefutbol.stg7.net/espana/espaseg/Cordoba.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6568" y="7065818"/>
          <a:ext cx="1000125" cy="1766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171676</xdr:colOff>
      <xdr:row>22</xdr:row>
      <xdr:rowOff>0</xdr:rowOff>
    </xdr:from>
    <xdr:to>
      <xdr:col>0</xdr:col>
      <xdr:colOff>1609951</xdr:colOff>
      <xdr:row>23</xdr:row>
      <xdr:rowOff>0</xdr:rowOff>
    </xdr:to>
    <xdr:pic>
      <xdr:nvPicPr>
        <xdr:cNvPr id="10" name="Imagen 9" descr="http://www.escudosdefutbol.stg7.net/espana/espapri/Elche.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71676" y="10598727"/>
          <a:ext cx="1438275" cy="1766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1742585</xdr:colOff>
      <xdr:row>5</xdr:row>
      <xdr:rowOff>0</xdr:rowOff>
    </xdr:to>
    <xdr:pic>
      <xdr:nvPicPr>
        <xdr:cNvPr id="11" name="Imagen 10" descr="http://www.escudosdefutbol.stg7.net/espana/espapri/Barcelona.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2334875"/>
          <a:ext cx="1733550" cy="176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219075</xdr:rowOff>
    </xdr:from>
    <xdr:to>
      <xdr:col>0</xdr:col>
      <xdr:colOff>1704975</xdr:colOff>
      <xdr:row>6</xdr:row>
      <xdr:rowOff>219075</xdr:rowOff>
    </xdr:to>
    <xdr:pic>
      <xdr:nvPicPr>
        <xdr:cNvPr id="12" name="Imagen 11" descr="http://www.escudosdefutbol.stg7.net/espana/espapri/Getafe.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14316075"/>
          <a:ext cx="1704975" cy="176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428625</xdr:colOff>
      <xdr:row>6</xdr:row>
      <xdr:rowOff>0</xdr:rowOff>
    </xdr:from>
    <xdr:to>
      <xdr:col>0</xdr:col>
      <xdr:colOff>1228725</xdr:colOff>
      <xdr:row>7</xdr:row>
      <xdr:rowOff>0</xdr:rowOff>
    </xdr:to>
    <xdr:pic>
      <xdr:nvPicPr>
        <xdr:cNvPr id="13" name="Imagen 12" descr="http://www.escudosdefutbol.stg7.net/espana/espapri/Granada.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28625" y="15859125"/>
          <a:ext cx="800100" cy="176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7</xdr:row>
      <xdr:rowOff>0</xdr:rowOff>
    </xdr:from>
    <xdr:to>
      <xdr:col>0</xdr:col>
      <xdr:colOff>1571625</xdr:colOff>
      <xdr:row>8</xdr:row>
      <xdr:rowOff>0</xdr:rowOff>
    </xdr:to>
    <xdr:pic>
      <xdr:nvPicPr>
        <xdr:cNvPr id="14" name="Imagen 13" descr="http://www.escudosdefutbol.stg7.net/espana/espapri/Levante.jp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3825" y="17621250"/>
          <a:ext cx="1447800" cy="176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85725</xdr:colOff>
      <xdr:row>8</xdr:row>
      <xdr:rowOff>0</xdr:rowOff>
    </xdr:from>
    <xdr:to>
      <xdr:col>0</xdr:col>
      <xdr:colOff>1628775</xdr:colOff>
      <xdr:row>9</xdr:row>
      <xdr:rowOff>0</xdr:rowOff>
    </xdr:to>
    <xdr:pic>
      <xdr:nvPicPr>
        <xdr:cNvPr id="15" name="Imagen 14" descr="http://www.escudosdefutbol.stg7.net/espana/espapri/Malaga.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5725" y="19383375"/>
          <a:ext cx="1543050" cy="176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238125</xdr:colOff>
      <xdr:row>10</xdr:row>
      <xdr:rowOff>0</xdr:rowOff>
    </xdr:from>
    <xdr:to>
      <xdr:col>0</xdr:col>
      <xdr:colOff>1466850</xdr:colOff>
      <xdr:row>11</xdr:row>
      <xdr:rowOff>0</xdr:rowOff>
    </xdr:to>
    <xdr:pic>
      <xdr:nvPicPr>
        <xdr:cNvPr id="16" name="Imagen 15" descr="http://www.escudosdefutbol.stg7.net/espana/espapri/RCD%20Espanyol.jp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38125" y="21145500"/>
          <a:ext cx="1228725" cy="176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xdr:row>
      <xdr:rowOff>133350</xdr:rowOff>
    </xdr:from>
    <xdr:to>
      <xdr:col>1</xdr:col>
      <xdr:colOff>3463</xdr:colOff>
      <xdr:row>11</xdr:row>
      <xdr:rowOff>1676400</xdr:rowOff>
    </xdr:to>
    <xdr:pic>
      <xdr:nvPicPr>
        <xdr:cNvPr id="17" name="Imagen 16" descr="http://www.escudosdefutbol.stg7.net/espana/espapri/Rayo%20Vallecano.jp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23040975"/>
          <a:ext cx="17621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xdr:colOff>
      <xdr:row>13</xdr:row>
      <xdr:rowOff>0</xdr:rowOff>
    </xdr:from>
    <xdr:to>
      <xdr:col>0</xdr:col>
      <xdr:colOff>1476375</xdr:colOff>
      <xdr:row>14</xdr:row>
      <xdr:rowOff>0</xdr:rowOff>
    </xdr:to>
    <xdr:pic>
      <xdr:nvPicPr>
        <xdr:cNvPr id="18" name="Imagen 17" descr="http://www.escudosdefutbol.stg7.net/espana/espapri/Real%20Madrid.jp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09550" y="24669750"/>
          <a:ext cx="1266825" cy="176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14</xdr:row>
      <xdr:rowOff>0</xdr:rowOff>
    </xdr:from>
    <xdr:to>
      <xdr:col>0</xdr:col>
      <xdr:colOff>1657350</xdr:colOff>
      <xdr:row>15</xdr:row>
      <xdr:rowOff>0</xdr:rowOff>
    </xdr:to>
    <xdr:pic>
      <xdr:nvPicPr>
        <xdr:cNvPr id="19" name="Imagen 18" descr="http://www.escudosdefutbol.stg7.net/espana/espapri/Real%20Sociedad.jp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3825" y="26431875"/>
          <a:ext cx="1533525" cy="176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304800</xdr:colOff>
      <xdr:row>16</xdr:row>
      <xdr:rowOff>0</xdr:rowOff>
    </xdr:from>
    <xdr:to>
      <xdr:col>0</xdr:col>
      <xdr:colOff>1428750</xdr:colOff>
      <xdr:row>17</xdr:row>
      <xdr:rowOff>0</xdr:rowOff>
    </xdr:to>
    <xdr:pic>
      <xdr:nvPicPr>
        <xdr:cNvPr id="20" name="Imagen 19" descr="http://www.escudosdefutbol.stg7.net/espana/espaseg/Eibar.jp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04800" y="28194000"/>
          <a:ext cx="1123950" cy="176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17</xdr:row>
      <xdr:rowOff>0</xdr:rowOff>
    </xdr:from>
    <xdr:to>
      <xdr:col>0</xdr:col>
      <xdr:colOff>1581150</xdr:colOff>
      <xdr:row>18</xdr:row>
      <xdr:rowOff>0</xdr:rowOff>
    </xdr:to>
    <xdr:pic>
      <xdr:nvPicPr>
        <xdr:cNvPr id="21" name="Imagen 20" descr="http://www.escudosdefutbol.stg7.net/espana/espapri/Sevilla.jp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33350" y="29956125"/>
          <a:ext cx="1447800" cy="176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200025</xdr:colOff>
      <xdr:row>21</xdr:row>
      <xdr:rowOff>0</xdr:rowOff>
    </xdr:from>
    <xdr:to>
      <xdr:col>0</xdr:col>
      <xdr:colOff>1495425</xdr:colOff>
      <xdr:row>22</xdr:row>
      <xdr:rowOff>0</xdr:rowOff>
    </xdr:to>
    <xdr:pic>
      <xdr:nvPicPr>
        <xdr:cNvPr id="22" name="Imagen 21" descr="http://www.escudosdefutbol.stg7.net/espana/espapri/Almeria.jp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00025" y="31718250"/>
          <a:ext cx="1295400" cy="176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19</xdr:row>
      <xdr:rowOff>0</xdr:rowOff>
    </xdr:from>
    <xdr:to>
      <xdr:col>0</xdr:col>
      <xdr:colOff>1524000</xdr:colOff>
      <xdr:row>20</xdr:row>
      <xdr:rowOff>0</xdr:rowOff>
    </xdr:to>
    <xdr:pic>
      <xdr:nvPicPr>
        <xdr:cNvPr id="23" name="Imagen 22" descr="http://www.escudosdefutbol.stg7.net/espana/espapri/Valencia.jp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90500" y="33480375"/>
          <a:ext cx="1333500" cy="176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xdr:colOff>
      <xdr:row>20</xdr:row>
      <xdr:rowOff>0</xdr:rowOff>
    </xdr:from>
    <xdr:to>
      <xdr:col>0</xdr:col>
      <xdr:colOff>1543050</xdr:colOff>
      <xdr:row>21</xdr:row>
      <xdr:rowOff>0</xdr:rowOff>
    </xdr:to>
    <xdr:pic>
      <xdr:nvPicPr>
        <xdr:cNvPr id="24" name="Imagen 23" descr="http://www.escudosdefutbol.stg7.net/espana/espapri/Villarreal.jpg"/>
        <xdr:cNvPicPr>
          <a:picLocks noChangeAspect="1" noChangeArrowheads="1"/>
        </xdr:cNvPicPr>
      </xdr:nvPicPr>
      <xdr:blipFill>
        <a:blip xmlns:r="http://schemas.openxmlformats.org/officeDocument/2006/relationships" r:embed="rId20">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9550" y="35242500"/>
          <a:ext cx="1333500" cy="176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xdr:row>
      <xdr:rowOff>142875</xdr:rowOff>
    </xdr:from>
    <xdr:to>
      <xdr:col>1</xdr:col>
      <xdr:colOff>0</xdr:colOff>
      <xdr:row>12</xdr:row>
      <xdr:rowOff>1600200</xdr:rowOff>
    </xdr:to>
    <xdr:pic>
      <xdr:nvPicPr>
        <xdr:cNvPr id="25" name="Imagen 24" descr="http://www.escudosdefutbol.stg7.net/espana/espapri/Real%20Betis.jp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0" y="21288375"/>
          <a:ext cx="1762125" cy="1457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333375</xdr:colOff>
      <xdr:row>15</xdr:row>
      <xdr:rowOff>0</xdr:rowOff>
    </xdr:from>
    <xdr:to>
      <xdr:col>0</xdr:col>
      <xdr:colOff>1362075</xdr:colOff>
      <xdr:row>16</xdr:row>
      <xdr:rowOff>0</xdr:rowOff>
    </xdr:to>
    <xdr:pic>
      <xdr:nvPicPr>
        <xdr:cNvPr id="26" name="Imagen 25" descr="http://www.escudosdefutbol.stg7.net/espana/espaseg/Real%20Sporting.jpg"/>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333375" y="26431875"/>
          <a:ext cx="1028700" cy="176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352425</xdr:colOff>
      <xdr:row>18</xdr:row>
      <xdr:rowOff>0</xdr:rowOff>
    </xdr:from>
    <xdr:to>
      <xdr:col>0</xdr:col>
      <xdr:colOff>1371600</xdr:colOff>
      <xdr:row>19</xdr:row>
      <xdr:rowOff>0</xdr:rowOff>
    </xdr:to>
    <xdr:pic>
      <xdr:nvPicPr>
        <xdr:cNvPr id="27" name="Imagen 26" descr="http://www.escudosdefutbol.stg7.net/espana/espaseg/Las%20Palmas.jp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352425" y="31718250"/>
          <a:ext cx="1019175" cy="176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31</xdr:col>
      <xdr:colOff>910708</xdr:colOff>
      <xdr:row>0</xdr:row>
      <xdr:rowOff>1188244</xdr:rowOff>
    </xdr:to>
    <xdr:grpSp>
      <xdr:nvGrpSpPr>
        <xdr:cNvPr id="29" name="Grupo 28"/>
        <xdr:cNvGrpSpPr/>
      </xdr:nvGrpSpPr>
      <xdr:grpSpPr>
        <a:xfrm>
          <a:off x="0" y="0"/>
          <a:ext cx="9749908" cy="1188244"/>
          <a:chOff x="5019675" y="0"/>
          <a:chExt cx="9749908" cy="1188244"/>
        </a:xfrm>
      </xdr:grpSpPr>
      <xdr:grpSp>
        <xdr:nvGrpSpPr>
          <xdr:cNvPr id="30" name="Grupo 29"/>
          <xdr:cNvGrpSpPr/>
        </xdr:nvGrpSpPr>
        <xdr:grpSpPr>
          <a:xfrm>
            <a:off x="5019675" y="0"/>
            <a:ext cx="9749908" cy="1188244"/>
            <a:chOff x="5019675" y="0"/>
            <a:chExt cx="9749908" cy="1188244"/>
          </a:xfrm>
        </xdr:grpSpPr>
        <xdr:grpSp>
          <xdr:nvGrpSpPr>
            <xdr:cNvPr id="32" name="Grupo 31"/>
            <xdr:cNvGrpSpPr/>
          </xdr:nvGrpSpPr>
          <xdr:grpSpPr>
            <a:xfrm>
              <a:off x="5019675" y="0"/>
              <a:ext cx="9749908" cy="1188244"/>
              <a:chOff x="5019675" y="0"/>
              <a:chExt cx="9749908" cy="1188244"/>
            </a:xfrm>
          </xdr:grpSpPr>
          <xdr:sp macro="" textlink="">
            <xdr:nvSpPr>
              <xdr:cNvPr id="37" name="Rectángulo 36"/>
              <xdr:cNvSpPr/>
            </xdr:nvSpPr>
            <xdr:spPr>
              <a:xfrm>
                <a:off x="5019675" y="0"/>
                <a:ext cx="7848599" cy="794905"/>
              </a:xfrm>
              <a:prstGeom prst="rect">
                <a:avLst/>
              </a:prstGeom>
              <a:solidFill>
                <a:srgbClr val="00B0F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ES" sz="1100"/>
              </a:p>
            </xdr:txBody>
          </xdr:sp>
          <xdr:sp macro="" textlink="">
            <xdr:nvSpPr>
              <xdr:cNvPr id="38" name="Rectángulo 37">
                <a:hlinkClick xmlns:r="http://schemas.openxmlformats.org/officeDocument/2006/relationships" r:id="rId1"/>
              </xdr:cNvPr>
              <xdr:cNvSpPr/>
            </xdr:nvSpPr>
            <xdr:spPr>
              <a:xfrm>
                <a:off x="5031580" y="804861"/>
                <a:ext cx="1103921"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ES" sz="1100">
                    <a:solidFill>
                      <a:srgbClr val="00B0F0"/>
                    </a:solidFill>
                    <a:latin typeface="+mn-lt"/>
                    <a:ea typeface="+mn-ea"/>
                    <a:cs typeface="+mn-cs"/>
                  </a:rPr>
                  <a:t>Portada</a:t>
                </a:r>
              </a:p>
              <a:p>
                <a:pPr marL="0" indent="0" algn="ctr"/>
                <a:endParaRPr lang="es-ES" sz="1100">
                  <a:solidFill>
                    <a:srgbClr val="00B0F0"/>
                  </a:solidFill>
                  <a:latin typeface="+mn-lt"/>
                  <a:ea typeface="+mn-ea"/>
                  <a:cs typeface="+mn-cs"/>
                </a:endParaRPr>
              </a:p>
            </xdr:txBody>
          </xdr:sp>
          <xdr:sp macro="" textlink="">
            <xdr:nvSpPr>
              <xdr:cNvPr id="39" name="Rectángulo 38">
                <a:hlinkClick xmlns:r="http://schemas.openxmlformats.org/officeDocument/2006/relationships" r:id="rId2"/>
              </xdr:cNvPr>
              <xdr:cNvSpPr/>
            </xdr:nvSpPr>
            <xdr:spPr>
              <a:xfrm>
                <a:off x="6148388" y="804861"/>
                <a:ext cx="1102808" cy="264319"/>
              </a:xfrm>
              <a:prstGeom prst="rect">
                <a:avLst/>
              </a:prstGeom>
              <a:solidFill>
                <a:srgbClr val="00B0F0"/>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ES" sz="1100">
                    <a:solidFill>
                      <a:schemeClr val="lt1"/>
                    </a:solidFill>
                    <a:latin typeface="+mn-lt"/>
                    <a:ea typeface="+mn-ea"/>
                    <a:cs typeface="+mn-cs"/>
                  </a:rPr>
                  <a:t>Jornadas</a:t>
                </a:r>
              </a:p>
            </xdr:txBody>
          </xdr:sp>
          <xdr:sp macro="" textlink="">
            <xdr:nvSpPr>
              <xdr:cNvPr id="40" name="Rectángulo 39">
                <a:hlinkClick xmlns:r="http://schemas.openxmlformats.org/officeDocument/2006/relationships" r:id="rId3"/>
              </xdr:cNvPr>
              <xdr:cNvSpPr/>
            </xdr:nvSpPr>
            <xdr:spPr>
              <a:xfrm>
                <a:off x="7271972" y="798568"/>
                <a:ext cx="1102808"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ES" sz="1100">
                    <a:solidFill>
                      <a:srgbClr val="00B0F0"/>
                    </a:solidFill>
                    <a:latin typeface="+mn-lt"/>
                    <a:ea typeface="+mn-ea"/>
                    <a:cs typeface="+mn-cs"/>
                  </a:rPr>
                  <a:t>Estadísticas</a:t>
                </a:r>
              </a:p>
              <a:p>
                <a:pPr marL="0" indent="0" algn="ctr"/>
                <a:endParaRPr lang="es-ES" sz="1100">
                  <a:solidFill>
                    <a:srgbClr val="00B0F0"/>
                  </a:solidFill>
                  <a:latin typeface="+mn-lt"/>
                  <a:ea typeface="+mn-ea"/>
                  <a:cs typeface="+mn-cs"/>
                </a:endParaRPr>
              </a:p>
            </xdr:txBody>
          </xdr:sp>
          <xdr:sp macro="" textlink="">
            <xdr:nvSpPr>
              <xdr:cNvPr id="41" name="Rectángulo 40">
                <a:hlinkClick xmlns:r="http://schemas.openxmlformats.org/officeDocument/2006/relationships" r:id="rId4"/>
              </xdr:cNvPr>
              <xdr:cNvSpPr/>
            </xdr:nvSpPr>
            <xdr:spPr>
              <a:xfrm>
                <a:off x="8388269" y="808093"/>
                <a:ext cx="1102808"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Equipo a Equipo</a:t>
                </a:r>
              </a:p>
              <a:p>
                <a:pPr algn="ctr"/>
                <a:endParaRPr lang="es-ES" sz="1100">
                  <a:solidFill>
                    <a:srgbClr val="00B0F0"/>
                  </a:solidFill>
                </a:endParaRPr>
              </a:p>
            </xdr:txBody>
          </xdr:sp>
          <xdr:sp macro="" textlink="">
            <xdr:nvSpPr>
              <xdr:cNvPr id="42" name="Rectángulo 41"/>
              <xdr:cNvSpPr/>
            </xdr:nvSpPr>
            <xdr:spPr>
              <a:xfrm>
                <a:off x="12897583" y="0"/>
                <a:ext cx="1872000" cy="1076325"/>
              </a:xfrm>
              <a:prstGeom prst="rect">
                <a:avLst/>
              </a:prstGeom>
              <a:solidFill>
                <a:srgbClr val="00B0F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3" name="Rectángulo 42">
                <a:hlinkClick xmlns:r="http://schemas.openxmlformats.org/officeDocument/2006/relationships" r:id="rId5"/>
              </xdr:cNvPr>
              <xdr:cNvSpPr/>
            </xdr:nvSpPr>
            <xdr:spPr>
              <a:xfrm>
                <a:off x="9506773" y="806053"/>
                <a:ext cx="1102808" cy="26431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Histórico</a:t>
                </a:r>
              </a:p>
            </xdr:txBody>
          </xdr:sp>
          <xdr:sp macro="" textlink="">
            <xdr:nvSpPr>
              <xdr:cNvPr id="44" name="Rectángulo 43">
                <a:hlinkClick xmlns:r="http://schemas.openxmlformats.org/officeDocument/2006/relationships" r:id="rId6"/>
              </xdr:cNvPr>
              <xdr:cNvSpPr/>
            </xdr:nvSpPr>
            <xdr:spPr>
              <a:xfrm>
                <a:off x="10633106" y="806053"/>
                <a:ext cx="1101694"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Versión</a:t>
                </a:r>
              </a:p>
            </xdr:txBody>
          </xdr:sp>
          <xdr:sp macro="" textlink="'1-Clasificacion'!C5">
            <xdr:nvSpPr>
              <xdr:cNvPr id="45" name="Rectángulo 44"/>
              <xdr:cNvSpPr/>
            </xdr:nvSpPr>
            <xdr:spPr>
              <a:xfrm>
                <a:off x="12909331" y="19050"/>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071657B2-7805-4A99-A8A7-2B44B8D97119}" type="TxLink">
                  <a:rPr lang="en-US" sz="800" b="0" i="0" u="none" strike="noStrike">
                    <a:solidFill>
                      <a:schemeClr val="bg1"/>
                    </a:solidFill>
                    <a:latin typeface="Calibri"/>
                  </a:rPr>
                  <a:pPr algn="ctr"/>
                  <a:t>F.C. Barcelona</a:t>
                </a:fld>
                <a:endParaRPr lang="es-ES" sz="500" b="0">
                  <a:solidFill>
                    <a:schemeClr val="bg1"/>
                  </a:solidFill>
                </a:endParaRPr>
              </a:p>
            </xdr:txBody>
          </xdr:sp>
          <xdr:sp macro="" textlink="'1-Clasificacion'!C20">
            <xdr:nvSpPr>
              <xdr:cNvPr id="46" name="Rectángulo 45"/>
              <xdr:cNvSpPr/>
            </xdr:nvSpPr>
            <xdr:spPr>
              <a:xfrm>
                <a:off x="13868401" y="16094"/>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CF1B0EAD-0295-48D3-8173-A41296504680}" type="TxLink">
                  <a:rPr lang="en-US" sz="800" b="0" i="0" u="none" strike="noStrike">
                    <a:solidFill>
                      <a:schemeClr val="bg1"/>
                    </a:solidFill>
                    <a:latin typeface="Calibri"/>
                    <a:ea typeface="+mn-ea"/>
                    <a:cs typeface="+mn-cs"/>
                  </a:rPr>
                  <a:pPr marL="0" indent="0" algn="ctr"/>
                  <a:t>Real Sporting de Gijón</a:t>
                </a:fld>
                <a:endParaRPr lang="es-ES" sz="800" b="0" i="0" u="none" strike="noStrike">
                  <a:solidFill>
                    <a:schemeClr val="bg1"/>
                  </a:solidFill>
                  <a:latin typeface="Calibri"/>
                  <a:ea typeface="+mn-ea"/>
                  <a:cs typeface="+mn-cs"/>
                </a:endParaRPr>
              </a:p>
            </xdr:txBody>
          </xdr:sp>
          <xdr:sp macro="" textlink="'1-Clasificacion'!C6">
            <xdr:nvSpPr>
              <xdr:cNvPr id="47" name="Rectángulo 46"/>
              <xdr:cNvSpPr/>
            </xdr:nvSpPr>
            <xdr:spPr>
              <a:xfrm>
                <a:off x="12909331" y="180975"/>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C6A99BAF-6F07-4237-B173-B4CA0C3F3837}" type="TxLink">
                  <a:rPr lang="en-US" sz="800" b="0" i="0" u="none" strike="noStrike">
                    <a:solidFill>
                      <a:schemeClr val="bg1"/>
                    </a:solidFill>
                    <a:latin typeface="Calibri"/>
                    <a:ea typeface="+mn-ea"/>
                    <a:cs typeface="+mn-cs"/>
                  </a:rPr>
                  <a:pPr marL="0" indent="0" algn="ctr"/>
                  <a:t>Atlético de Madrid</a:t>
                </a:fld>
                <a:endParaRPr lang="es-ES" sz="800" b="0" i="0" u="none" strike="noStrike">
                  <a:solidFill>
                    <a:schemeClr val="bg1"/>
                  </a:solidFill>
                  <a:latin typeface="Calibri"/>
                  <a:ea typeface="+mn-ea"/>
                  <a:cs typeface="+mn-cs"/>
                </a:endParaRPr>
              </a:p>
            </xdr:txBody>
          </xdr:sp>
          <xdr:sp macro="" textlink="'1-Clasificacion'!C21">
            <xdr:nvSpPr>
              <xdr:cNvPr id="48" name="Rectángulo 47"/>
              <xdr:cNvSpPr/>
            </xdr:nvSpPr>
            <xdr:spPr>
              <a:xfrm>
                <a:off x="13868401" y="178019"/>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60E0E464-7399-45AE-8EAB-0F6767C10047}" type="TxLink">
                  <a:rPr lang="en-US" sz="800" b="0" i="0" u="none" strike="noStrike">
                    <a:solidFill>
                      <a:schemeClr val="bg1"/>
                    </a:solidFill>
                    <a:latin typeface="Calibri"/>
                    <a:ea typeface="+mn-ea"/>
                    <a:cs typeface="+mn-cs"/>
                  </a:rPr>
                  <a:pPr marL="0" indent="0" algn="ctr"/>
                  <a:t>Granada C.F.</a:t>
                </a:fld>
                <a:endParaRPr lang="es-ES" sz="800" b="0" i="0" u="none" strike="noStrike">
                  <a:solidFill>
                    <a:schemeClr val="bg1"/>
                  </a:solidFill>
                  <a:latin typeface="Calibri"/>
                  <a:ea typeface="+mn-ea"/>
                  <a:cs typeface="+mn-cs"/>
                </a:endParaRPr>
              </a:p>
            </xdr:txBody>
          </xdr:sp>
          <xdr:sp macro="" textlink="'1-Clasificacion'!C7">
            <xdr:nvSpPr>
              <xdr:cNvPr id="49" name="Rectángulo 48"/>
              <xdr:cNvSpPr/>
            </xdr:nvSpPr>
            <xdr:spPr>
              <a:xfrm>
                <a:off x="12909331" y="333375"/>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30B339C5-4149-41B5-95E9-C16CB4488A0D}" type="TxLink">
                  <a:rPr lang="en-US" sz="800" b="0" i="0" u="none" strike="noStrike">
                    <a:solidFill>
                      <a:schemeClr val="bg1"/>
                    </a:solidFill>
                    <a:latin typeface="Calibri"/>
                    <a:ea typeface="+mn-ea"/>
                    <a:cs typeface="+mn-cs"/>
                  </a:rPr>
                  <a:pPr marL="0" indent="0" algn="ctr"/>
                  <a:t>Real Madrid C.F.</a:t>
                </a:fld>
                <a:endParaRPr lang="es-ES" sz="800" b="0" i="0" u="none" strike="noStrike">
                  <a:solidFill>
                    <a:schemeClr val="bg1"/>
                  </a:solidFill>
                  <a:latin typeface="Calibri"/>
                  <a:ea typeface="+mn-ea"/>
                  <a:cs typeface="+mn-cs"/>
                </a:endParaRPr>
              </a:p>
            </xdr:txBody>
          </xdr:sp>
          <xdr:sp macro="" textlink="'1-Clasificacion'!C22">
            <xdr:nvSpPr>
              <xdr:cNvPr id="50" name="Rectángulo 49"/>
              <xdr:cNvSpPr/>
            </xdr:nvSpPr>
            <xdr:spPr>
              <a:xfrm>
                <a:off x="13868401" y="330419"/>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947E2F34-2A35-43D0-AD24-DAB850E4BA30}" type="TxLink">
                  <a:rPr lang="en-US" sz="800" b="0" i="0" u="none" strike="noStrike">
                    <a:solidFill>
                      <a:schemeClr val="bg1"/>
                    </a:solidFill>
                    <a:latin typeface="Calibri"/>
                    <a:ea typeface="+mn-ea"/>
                    <a:cs typeface="+mn-cs"/>
                  </a:rPr>
                  <a:pPr marL="0" indent="0" algn="ctr"/>
                  <a:t>Rayo Vallecano</a:t>
                </a:fld>
                <a:endParaRPr lang="es-ES" sz="800" b="0" i="0" u="none" strike="noStrike">
                  <a:solidFill>
                    <a:schemeClr val="bg1"/>
                  </a:solidFill>
                  <a:latin typeface="Calibri"/>
                  <a:ea typeface="+mn-ea"/>
                  <a:cs typeface="+mn-cs"/>
                </a:endParaRPr>
              </a:p>
            </xdr:txBody>
          </xdr:sp>
          <xdr:sp macro="" textlink="'1-Clasificacion'!C8">
            <xdr:nvSpPr>
              <xdr:cNvPr id="51" name="Rectángulo 50"/>
              <xdr:cNvSpPr/>
            </xdr:nvSpPr>
            <xdr:spPr>
              <a:xfrm>
                <a:off x="12909331" y="495300"/>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A8A89110-F284-4EDB-B4E1-C1C824CE42B0}" type="TxLink">
                  <a:rPr lang="en-US" sz="800" b="0" i="0" u="none" strike="noStrike">
                    <a:solidFill>
                      <a:schemeClr val="bg1"/>
                    </a:solidFill>
                    <a:latin typeface="Calibri"/>
                    <a:ea typeface="+mn-ea"/>
                    <a:cs typeface="+mn-cs"/>
                  </a:rPr>
                  <a:pPr marL="0" indent="0" algn="ctr"/>
                  <a:t>R.C. Celta de Vigo</a:t>
                </a:fld>
                <a:endParaRPr lang="es-ES" sz="800" b="0" i="0" u="none" strike="noStrike">
                  <a:solidFill>
                    <a:schemeClr val="bg1"/>
                  </a:solidFill>
                  <a:latin typeface="Calibri"/>
                  <a:ea typeface="+mn-ea"/>
                  <a:cs typeface="+mn-cs"/>
                </a:endParaRPr>
              </a:p>
            </xdr:txBody>
          </xdr:sp>
          <xdr:sp macro="" textlink="'1-Clasificacion'!C23">
            <xdr:nvSpPr>
              <xdr:cNvPr id="52" name="Rectángulo 51"/>
              <xdr:cNvSpPr/>
            </xdr:nvSpPr>
            <xdr:spPr>
              <a:xfrm>
                <a:off x="13868401" y="492344"/>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EF8A0EFD-3AEB-44C4-B292-6118C1DBB2CF}" type="TxLink">
                  <a:rPr lang="en-US" sz="800" b="0" i="0" u="none" strike="noStrike">
                    <a:solidFill>
                      <a:schemeClr val="bg1"/>
                    </a:solidFill>
                    <a:latin typeface="Calibri"/>
                    <a:ea typeface="+mn-ea"/>
                    <a:cs typeface="+mn-cs"/>
                  </a:rPr>
                  <a:pPr marL="0" indent="0" algn="ctr"/>
                  <a:t>U.D. Las Palmas</a:t>
                </a:fld>
                <a:endParaRPr lang="es-ES" sz="800" b="0" i="0" u="none" strike="noStrike">
                  <a:solidFill>
                    <a:schemeClr val="bg1"/>
                  </a:solidFill>
                  <a:latin typeface="Calibri"/>
                  <a:ea typeface="+mn-ea"/>
                  <a:cs typeface="+mn-cs"/>
                </a:endParaRPr>
              </a:p>
            </xdr:txBody>
          </xdr:sp>
          <xdr:sp macro="" textlink="'1-Clasificacion'!C9">
            <xdr:nvSpPr>
              <xdr:cNvPr id="53" name="Rectángulo 52"/>
              <xdr:cNvSpPr/>
            </xdr:nvSpPr>
            <xdr:spPr>
              <a:xfrm>
                <a:off x="12909331" y="666750"/>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CA5DFE1C-6074-4796-BB25-F5D30503C9A8}" type="TxLink">
                  <a:rPr lang="en-US" sz="800" b="0" i="0" u="none" strike="noStrike">
                    <a:solidFill>
                      <a:schemeClr val="bg1"/>
                    </a:solidFill>
                    <a:latin typeface="Calibri"/>
                    <a:ea typeface="+mn-ea"/>
                    <a:cs typeface="+mn-cs"/>
                  </a:rPr>
                  <a:pPr marL="0" indent="0" algn="ctr"/>
                  <a:t>Villarreal C.F.</a:t>
                </a:fld>
                <a:endParaRPr lang="es-ES" sz="800" b="0" i="0" u="none" strike="noStrike">
                  <a:solidFill>
                    <a:schemeClr val="bg1"/>
                  </a:solidFill>
                  <a:latin typeface="Calibri"/>
                  <a:ea typeface="+mn-ea"/>
                  <a:cs typeface="+mn-cs"/>
                </a:endParaRPr>
              </a:p>
            </xdr:txBody>
          </xdr:sp>
          <xdr:sp macro="" textlink="'1-Clasificacion'!C24">
            <xdr:nvSpPr>
              <xdr:cNvPr id="54" name="Rectángulo 53"/>
              <xdr:cNvSpPr/>
            </xdr:nvSpPr>
            <xdr:spPr>
              <a:xfrm>
                <a:off x="13868401" y="663794"/>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3D9DB864-66AB-4487-90A0-67643FD6CB7C}" type="TxLink">
                  <a:rPr lang="en-US" sz="800" b="0" i="0" u="none" strike="noStrike">
                    <a:solidFill>
                      <a:schemeClr val="bg1"/>
                    </a:solidFill>
                    <a:latin typeface="Calibri"/>
                    <a:ea typeface="+mn-ea"/>
                    <a:cs typeface="+mn-cs"/>
                  </a:rPr>
                  <a:pPr marL="0" indent="0" algn="ctr"/>
                  <a:t>Levante U.D.</a:t>
                </a:fld>
                <a:endParaRPr lang="es-ES" sz="800" b="0" i="0" u="none" strike="noStrike">
                  <a:solidFill>
                    <a:schemeClr val="bg1"/>
                  </a:solidFill>
                  <a:latin typeface="Calibri"/>
                  <a:ea typeface="+mn-ea"/>
                  <a:cs typeface="+mn-cs"/>
                </a:endParaRPr>
              </a:p>
            </xdr:txBody>
          </xdr:sp>
          <xdr:sp macro="" textlink="">
            <xdr:nvSpPr>
              <xdr:cNvPr id="55" name="Rectángulo 54">
                <a:hlinkClick xmlns:r="http://schemas.openxmlformats.org/officeDocument/2006/relationships" r:id="rId7"/>
              </xdr:cNvPr>
              <xdr:cNvSpPr/>
            </xdr:nvSpPr>
            <xdr:spPr>
              <a:xfrm>
                <a:off x="13239750" y="923925"/>
                <a:ext cx="1102808" cy="26431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Clas.</a:t>
                </a:r>
                <a:r>
                  <a:rPr lang="es-ES" sz="1100" baseline="0">
                    <a:solidFill>
                      <a:srgbClr val="00B0F0"/>
                    </a:solidFill>
                  </a:rPr>
                  <a:t> Completa</a:t>
                </a:r>
                <a:endParaRPr lang="es-ES" sz="1100">
                  <a:solidFill>
                    <a:srgbClr val="00B0F0"/>
                  </a:solidFill>
                </a:endParaRPr>
              </a:p>
              <a:p>
                <a:pPr algn="ctr"/>
                <a:endParaRPr lang="es-ES" sz="1100">
                  <a:solidFill>
                    <a:srgbClr val="00B0F0"/>
                  </a:solidFill>
                </a:endParaRPr>
              </a:p>
            </xdr:txBody>
          </xdr:sp>
        </xdr:grpSp>
        <xdr:sp macro="" textlink="">
          <xdr:nvSpPr>
            <xdr:cNvPr id="33" name="Rectángulo 32"/>
            <xdr:cNvSpPr/>
          </xdr:nvSpPr>
          <xdr:spPr>
            <a:xfrm>
              <a:off x="5019675" y="19050"/>
              <a:ext cx="7239000" cy="409575"/>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t>Liga</a:t>
              </a:r>
              <a:r>
                <a:rPr lang="es-ES" sz="2000" b="1" baseline="0"/>
                <a:t> BBVA 2015-2016</a:t>
              </a:r>
              <a:endParaRPr lang="es-ES" sz="2000" b="1"/>
            </a:p>
            <a:p>
              <a:pPr algn="ctr"/>
              <a:endParaRPr lang="es-ES" sz="1100" b="1"/>
            </a:p>
          </xdr:txBody>
        </xdr:sp>
        <xdr:sp macro="" textlink="">
          <xdr:nvSpPr>
            <xdr:cNvPr id="34" name="Rectángulo 33">
              <a:hlinkClick xmlns:r="http://schemas.openxmlformats.org/officeDocument/2006/relationships" r:id="rId8"/>
            </xdr:cNvPr>
            <xdr:cNvSpPr/>
          </xdr:nvSpPr>
          <xdr:spPr>
            <a:xfrm>
              <a:off x="5029201" y="390525"/>
              <a:ext cx="2466974" cy="342900"/>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a:t>www.gsamartin.es</a:t>
              </a:r>
            </a:p>
            <a:p>
              <a:pPr algn="ctr"/>
              <a:endParaRPr lang="es-ES" sz="900"/>
            </a:p>
          </xdr:txBody>
        </xdr:sp>
        <xdr:sp macro="" textlink="">
          <xdr:nvSpPr>
            <xdr:cNvPr id="35" name="Rectángulo 34"/>
            <xdr:cNvSpPr/>
          </xdr:nvSpPr>
          <xdr:spPr>
            <a:xfrm>
              <a:off x="7515225" y="390525"/>
              <a:ext cx="2294717" cy="342900"/>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b="1"/>
                <a:t>Jorge García Samartín</a:t>
              </a:r>
            </a:p>
            <a:p>
              <a:pPr algn="ctr"/>
              <a:endParaRPr lang="es-ES" sz="900" b="1"/>
            </a:p>
          </xdr:txBody>
        </xdr:sp>
        <xdr:sp macro="" textlink="">
          <xdr:nvSpPr>
            <xdr:cNvPr id="36" name="Rectángulo 35">
              <a:hlinkClick xmlns:r="http://schemas.openxmlformats.org/officeDocument/2006/relationships" r:id="rId9"/>
            </xdr:cNvPr>
            <xdr:cNvSpPr/>
          </xdr:nvSpPr>
          <xdr:spPr>
            <a:xfrm>
              <a:off x="9820275" y="390525"/>
              <a:ext cx="2447925" cy="342900"/>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a:t>jorge@gsamartin.es</a:t>
              </a:r>
            </a:p>
            <a:p>
              <a:pPr algn="ctr"/>
              <a:endParaRPr lang="es-ES" sz="900"/>
            </a:p>
          </xdr:txBody>
        </xdr:sp>
      </xdr:grpSp>
      <xdr:sp macro="" textlink="">
        <xdr:nvSpPr>
          <xdr:cNvPr id="31" name="Rectángulo 30">
            <a:hlinkClick xmlns:r="http://schemas.openxmlformats.org/officeDocument/2006/relationships" r:id="rId10"/>
          </xdr:cNvPr>
          <xdr:cNvSpPr/>
        </xdr:nvSpPr>
        <xdr:spPr>
          <a:xfrm>
            <a:off x="11753850" y="809625"/>
            <a:ext cx="1101694"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Licencia</a:t>
            </a:r>
          </a:p>
        </xdr:txBody>
      </xdr:sp>
    </xdr:grp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9525</xdr:colOff>
          <xdr:row>2</xdr:row>
          <xdr:rowOff>0</xdr:rowOff>
        </xdr:from>
        <xdr:to>
          <xdr:col>15</xdr:col>
          <xdr:colOff>19050</xdr:colOff>
          <xdr:row>11</xdr:row>
          <xdr:rowOff>0</xdr:rowOff>
        </xdr:to>
        <xdr:pic>
          <xdr:nvPicPr>
            <xdr:cNvPr id="9" name="Imagen 8"/>
            <xdr:cNvPicPr>
              <a:picLocks noChangeAspect="1" noChangeArrowheads="1"/>
              <a:extLst>
                <a:ext uri="{84589F7E-364E-4C9E-8A38-B11213B215E9}">
                  <a14:cameraTool cellRange="equipo_escudo1" spid="_x0000_s15575"/>
                </a:ext>
              </a:extLst>
            </xdr:cNvPicPr>
          </xdr:nvPicPr>
          <xdr:blipFill>
            <a:blip xmlns:r="http://schemas.openxmlformats.org/officeDocument/2006/relationships" r:embed="rId1"/>
            <a:srcRect/>
            <a:stretch>
              <a:fillRect/>
            </a:stretch>
          </xdr:blipFill>
          <xdr:spPr bwMode="auto">
            <a:xfrm>
              <a:off x="4886325" y="400050"/>
              <a:ext cx="1771650" cy="17716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0</xdr:col>
      <xdr:colOff>0</xdr:colOff>
      <xdr:row>0</xdr:row>
      <xdr:rowOff>0</xdr:rowOff>
    </xdr:from>
    <xdr:to>
      <xdr:col>15</xdr:col>
      <xdr:colOff>1567933</xdr:colOff>
      <xdr:row>0</xdr:row>
      <xdr:rowOff>1188244</xdr:rowOff>
    </xdr:to>
    <xdr:grpSp>
      <xdr:nvGrpSpPr>
        <xdr:cNvPr id="53" name="Grupo 52"/>
        <xdr:cNvGrpSpPr/>
      </xdr:nvGrpSpPr>
      <xdr:grpSpPr>
        <a:xfrm>
          <a:off x="0" y="0"/>
          <a:ext cx="9749908" cy="1188244"/>
          <a:chOff x="5019675" y="0"/>
          <a:chExt cx="9749908" cy="1188244"/>
        </a:xfrm>
      </xdr:grpSpPr>
      <xdr:grpSp>
        <xdr:nvGrpSpPr>
          <xdr:cNvPr id="54" name="Grupo 53"/>
          <xdr:cNvGrpSpPr/>
        </xdr:nvGrpSpPr>
        <xdr:grpSpPr>
          <a:xfrm>
            <a:off x="5019675" y="0"/>
            <a:ext cx="9749908" cy="1188244"/>
            <a:chOff x="5019675" y="0"/>
            <a:chExt cx="9749908" cy="1188244"/>
          </a:xfrm>
        </xdr:grpSpPr>
        <xdr:grpSp>
          <xdr:nvGrpSpPr>
            <xdr:cNvPr id="56" name="Grupo 55"/>
            <xdr:cNvGrpSpPr/>
          </xdr:nvGrpSpPr>
          <xdr:grpSpPr>
            <a:xfrm>
              <a:off x="5019675" y="0"/>
              <a:ext cx="9749908" cy="1188244"/>
              <a:chOff x="5019675" y="0"/>
              <a:chExt cx="9749908" cy="1188244"/>
            </a:xfrm>
          </xdr:grpSpPr>
          <xdr:sp macro="" textlink="">
            <xdr:nvSpPr>
              <xdr:cNvPr id="61" name="Rectángulo 60"/>
              <xdr:cNvSpPr/>
            </xdr:nvSpPr>
            <xdr:spPr>
              <a:xfrm>
                <a:off x="5019675" y="0"/>
                <a:ext cx="7848599" cy="794905"/>
              </a:xfrm>
              <a:prstGeom prst="rect">
                <a:avLst/>
              </a:prstGeom>
              <a:solidFill>
                <a:srgbClr val="00B0F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ES" sz="1100"/>
              </a:p>
            </xdr:txBody>
          </xdr:sp>
          <xdr:sp macro="" textlink="">
            <xdr:nvSpPr>
              <xdr:cNvPr id="62" name="Rectángulo 61">
                <a:hlinkClick xmlns:r="http://schemas.openxmlformats.org/officeDocument/2006/relationships" r:id="rId2"/>
              </xdr:cNvPr>
              <xdr:cNvSpPr/>
            </xdr:nvSpPr>
            <xdr:spPr>
              <a:xfrm>
                <a:off x="5031580" y="804861"/>
                <a:ext cx="1103921"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ES" sz="1100">
                    <a:solidFill>
                      <a:srgbClr val="00B0F0"/>
                    </a:solidFill>
                    <a:latin typeface="+mn-lt"/>
                    <a:ea typeface="+mn-ea"/>
                    <a:cs typeface="+mn-cs"/>
                  </a:rPr>
                  <a:t>Portada</a:t>
                </a:r>
              </a:p>
              <a:p>
                <a:pPr marL="0" indent="0" algn="ctr"/>
                <a:endParaRPr lang="es-ES" sz="1100">
                  <a:solidFill>
                    <a:srgbClr val="00B0F0"/>
                  </a:solidFill>
                  <a:latin typeface="+mn-lt"/>
                  <a:ea typeface="+mn-ea"/>
                  <a:cs typeface="+mn-cs"/>
                </a:endParaRPr>
              </a:p>
            </xdr:txBody>
          </xdr:sp>
          <xdr:sp macro="" textlink="">
            <xdr:nvSpPr>
              <xdr:cNvPr id="63" name="Rectángulo 62">
                <a:hlinkClick xmlns:r="http://schemas.openxmlformats.org/officeDocument/2006/relationships" r:id="rId3"/>
              </xdr:cNvPr>
              <xdr:cNvSpPr/>
            </xdr:nvSpPr>
            <xdr:spPr>
              <a:xfrm>
                <a:off x="6148388" y="804861"/>
                <a:ext cx="1102808"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Jornadas</a:t>
                </a:r>
              </a:p>
            </xdr:txBody>
          </xdr:sp>
          <xdr:sp macro="" textlink="">
            <xdr:nvSpPr>
              <xdr:cNvPr id="64" name="Rectángulo 63">
                <a:hlinkClick xmlns:r="http://schemas.openxmlformats.org/officeDocument/2006/relationships" r:id="rId4"/>
              </xdr:cNvPr>
              <xdr:cNvSpPr/>
            </xdr:nvSpPr>
            <xdr:spPr>
              <a:xfrm>
                <a:off x="7271972" y="798568"/>
                <a:ext cx="1102808"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ES" sz="1100">
                    <a:solidFill>
                      <a:srgbClr val="00B0F0"/>
                    </a:solidFill>
                    <a:latin typeface="+mn-lt"/>
                    <a:ea typeface="+mn-ea"/>
                    <a:cs typeface="+mn-cs"/>
                  </a:rPr>
                  <a:t>Estadísticas</a:t>
                </a:r>
              </a:p>
              <a:p>
                <a:pPr marL="0" indent="0" algn="ctr"/>
                <a:endParaRPr lang="es-ES" sz="1100">
                  <a:solidFill>
                    <a:srgbClr val="00B0F0"/>
                  </a:solidFill>
                  <a:latin typeface="+mn-lt"/>
                  <a:ea typeface="+mn-ea"/>
                  <a:cs typeface="+mn-cs"/>
                </a:endParaRPr>
              </a:p>
            </xdr:txBody>
          </xdr:sp>
          <xdr:sp macro="" textlink="">
            <xdr:nvSpPr>
              <xdr:cNvPr id="65" name="Rectángulo 64">
                <a:hlinkClick xmlns:r="http://schemas.openxmlformats.org/officeDocument/2006/relationships" r:id="rId5"/>
              </xdr:cNvPr>
              <xdr:cNvSpPr/>
            </xdr:nvSpPr>
            <xdr:spPr>
              <a:xfrm>
                <a:off x="8388269" y="808093"/>
                <a:ext cx="1102808" cy="264319"/>
              </a:xfrm>
              <a:prstGeom prst="rect">
                <a:avLst/>
              </a:prstGeom>
              <a:solidFill>
                <a:srgbClr val="00B0F0"/>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ES" sz="1100">
                    <a:solidFill>
                      <a:schemeClr val="lt1"/>
                    </a:solidFill>
                    <a:latin typeface="+mn-lt"/>
                    <a:ea typeface="+mn-ea"/>
                    <a:cs typeface="+mn-cs"/>
                  </a:rPr>
                  <a:t>Equipo a Equipo</a:t>
                </a:r>
              </a:p>
              <a:p>
                <a:pPr marL="0" indent="0" algn="ctr"/>
                <a:endParaRPr lang="es-ES" sz="1100">
                  <a:solidFill>
                    <a:schemeClr val="lt1"/>
                  </a:solidFill>
                  <a:latin typeface="+mn-lt"/>
                  <a:ea typeface="+mn-ea"/>
                  <a:cs typeface="+mn-cs"/>
                </a:endParaRPr>
              </a:p>
            </xdr:txBody>
          </xdr:sp>
          <xdr:sp macro="" textlink="">
            <xdr:nvSpPr>
              <xdr:cNvPr id="66" name="Rectángulo 65"/>
              <xdr:cNvSpPr/>
            </xdr:nvSpPr>
            <xdr:spPr>
              <a:xfrm>
                <a:off x="12897583" y="0"/>
                <a:ext cx="1872000" cy="1076325"/>
              </a:xfrm>
              <a:prstGeom prst="rect">
                <a:avLst/>
              </a:prstGeom>
              <a:solidFill>
                <a:srgbClr val="00B0F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67" name="Rectángulo 66">
                <a:hlinkClick xmlns:r="http://schemas.openxmlformats.org/officeDocument/2006/relationships" r:id="rId6"/>
              </xdr:cNvPr>
              <xdr:cNvSpPr/>
            </xdr:nvSpPr>
            <xdr:spPr>
              <a:xfrm>
                <a:off x="9506773" y="806053"/>
                <a:ext cx="1102808" cy="26431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Histórico</a:t>
                </a:r>
              </a:p>
            </xdr:txBody>
          </xdr:sp>
          <xdr:sp macro="" textlink="">
            <xdr:nvSpPr>
              <xdr:cNvPr id="68" name="Rectángulo 67">
                <a:hlinkClick xmlns:r="http://schemas.openxmlformats.org/officeDocument/2006/relationships" r:id="rId7"/>
              </xdr:cNvPr>
              <xdr:cNvSpPr/>
            </xdr:nvSpPr>
            <xdr:spPr>
              <a:xfrm>
                <a:off x="10633106" y="806053"/>
                <a:ext cx="1101694"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Versión</a:t>
                </a:r>
              </a:p>
            </xdr:txBody>
          </xdr:sp>
          <xdr:sp macro="" textlink="'1-Clasificacion'!C5">
            <xdr:nvSpPr>
              <xdr:cNvPr id="69" name="Rectángulo 68"/>
              <xdr:cNvSpPr/>
            </xdr:nvSpPr>
            <xdr:spPr>
              <a:xfrm>
                <a:off x="12909331" y="19050"/>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071657B2-7805-4A99-A8A7-2B44B8D97119}" type="TxLink">
                  <a:rPr lang="en-US" sz="800" b="0" i="0" u="none" strike="noStrike">
                    <a:solidFill>
                      <a:schemeClr val="bg1"/>
                    </a:solidFill>
                    <a:latin typeface="Calibri"/>
                  </a:rPr>
                  <a:pPr algn="ctr"/>
                  <a:t>F.C. Barcelona</a:t>
                </a:fld>
                <a:endParaRPr lang="es-ES" sz="500" b="0">
                  <a:solidFill>
                    <a:schemeClr val="bg1"/>
                  </a:solidFill>
                </a:endParaRPr>
              </a:p>
            </xdr:txBody>
          </xdr:sp>
          <xdr:sp macro="" textlink="'1-Clasificacion'!C20">
            <xdr:nvSpPr>
              <xdr:cNvPr id="70" name="Rectángulo 69"/>
              <xdr:cNvSpPr/>
            </xdr:nvSpPr>
            <xdr:spPr>
              <a:xfrm>
                <a:off x="13868401" y="16094"/>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CF1B0EAD-0295-48D3-8173-A41296504680}" type="TxLink">
                  <a:rPr lang="en-US" sz="800" b="0" i="0" u="none" strike="noStrike">
                    <a:solidFill>
                      <a:schemeClr val="bg1"/>
                    </a:solidFill>
                    <a:latin typeface="Calibri"/>
                    <a:ea typeface="+mn-ea"/>
                    <a:cs typeface="+mn-cs"/>
                  </a:rPr>
                  <a:pPr marL="0" indent="0" algn="ctr"/>
                  <a:t>Real Sporting de Gijón</a:t>
                </a:fld>
                <a:endParaRPr lang="es-ES" sz="800" b="0" i="0" u="none" strike="noStrike">
                  <a:solidFill>
                    <a:schemeClr val="bg1"/>
                  </a:solidFill>
                  <a:latin typeface="Calibri"/>
                  <a:ea typeface="+mn-ea"/>
                  <a:cs typeface="+mn-cs"/>
                </a:endParaRPr>
              </a:p>
            </xdr:txBody>
          </xdr:sp>
          <xdr:sp macro="" textlink="'1-Clasificacion'!C6">
            <xdr:nvSpPr>
              <xdr:cNvPr id="71" name="Rectángulo 70"/>
              <xdr:cNvSpPr/>
            </xdr:nvSpPr>
            <xdr:spPr>
              <a:xfrm>
                <a:off x="12909331" y="180975"/>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C6A99BAF-6F07-4237-B173-B4CA0C3F3837}" type="TxLink">
                  <a:rPr lang="en-US" sz="800" b="0" i="0" u="none" strike="noStrike">
                    <a:solidFill>
                      <a:schemeClr val="bg1"/>
                    </a:solidFill>
                    <a:latin typeface="Calibri"/>
                    <a:ea typeface="+mn-ea"/>
                    <a:cs typeface="+mn-cs"/>
                  </a:rPr>
                  <a:pPr marL="0" indent="0" algn="ctr"/>
                  <a:t>Atlético de Madrid</a:t>
                </a:fld>
                <a:endParaRPr lang="es-ES" sz="800" b="0" i="0" u="none" strike="noStrike">
                  <a:solidFill>
                    <a:schemeClr val="bg1"/>
                  </a:solidFill>
                  <a:latin typeface="Calibri"/>
                  <a:ea typeface="+mn-ea"/>
                  <a:cs typeface="+mn-cs"/>
                </a:endParaRPr>
              </a:p>
            </xdr:txBody>
          </xdr:sp>
          <xdr:sp macro="" textlink="'1-Clasificacion'!C21">
            <xdr:nvSpPr>
              <xdr:cNvPr id="72" name="Rectángulo 71"/>
              <xdr:cNvSpPr/>
            </xdr:nvSpPr>
            <xdr:spPr>
              <a:xfrm>
                <a:off x="13868401" y="178019"/>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60E0E464-7399-45AE-8EAB-0F6767C10047}" type="TxLink">
                  <a:rPr lang="en-US" sz="800" b="0" i="0" u="none" strike="noStrike">
                    <a:solidFill>
                      <a:schemeClr val="bg1"/>
                    </a:solidFill>
                    <a:latin typeface="Calibri"/>
                    <a:ea typeface="+mn-ea"/>
                    <a:cs typeface="+mn-cs"/>
                  </a:rPr>
                  <a:pPr marL="0" indent="0" algn="ctr"/>
                  <a:t>Granada C.F.</a:t>
                </a:fld>
                <a:endParaRPr lang="es-ES" sz="800" b="0" i="0" u="none" strike="noStrike">
                  <a:solidFill>
                    <a:schemeClr val="bg1"/>
                  </a:solidFill>
                  <a:latin typeface="Calibri"/>
                  <a:ea typeface="+mn-ea"/>
                  <a:cs typeface="+mn-cs"/>
                </a:endParaRPr>
              </a:p>
            </xdr:txBody>
          </xdr:sp>
          <xdr:sp macro="" textlink="'1-Clasificacion'!C7">
            <xdr:nvSpPr>
              <xdr:cNvPr id="73" name="Rectángulo 72"/>
              <xdr:cNvSpPr/>
            </xdr:nvSpPr>
            <xdr:spPr>
              <a:xfrm>
                <a:off x="12909331" y="333375"/>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30B339C5-4149-41B5-95E9-C16CB4488A0D}" type="TxLink">
                  <a:rPr lang="en-US" sz="800" b="0" i="0" u="none" strike="noStrike">
                    <a:solidFill>
                      <a:schemeClr val="bg1"/>
                    </a:solidFill>
                    <a:latin typeface="Calibri"/>
                    <a:ea typeface="+mn-ea"/>
                    <a:cs typeface="+mn-cs"/>
                  </a:rPr>
                  <a:pPr marL="0" indent="0" algn="ctr"/>
                  <a:t>Real Madrid C.F.</a:t>
                </a:fld>
                <a:endParaRPr lang="es-ES" sz="800" b="0" i="0" u="none" strike="noStrike">
                  <a:solidFill>
                    <a:schemeClr val="bg1"/>
                  </a:solidFill>
                  <a:latin typeface="Calibri"/>
                  <a:ea typeface="+mn-ea"/>
                  <a:cs typeface="+mn-cs"/>
                </a:endParaRPr>
              </a:p>
            </xdr:txBody>
          </xdr:sp>
          <xdr:sp macro="" textlink="'1-Clasificacion'!C22">
            <xdr:nvSpPr>
              <xdr:cNvPr id="74" name="Rectángulo 73"/>
              <xdr:cNvSpPr/>
            </xdr:nvSpPr>
            <xdr:spPr>
              <a:xfrm>
                <a:off x="13868401" y="330419"/>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947E2F34-2A35-43D0-AD24-DAB850E4BA30}" type="TxLink">
                  <a:rPr lang="en-US" sz="800" b="0" i="0" u="none" strike="noStrike">
                    <a:solidFill>
                      <a:schemeClr val="bg1"/>
                    </a:solidFill>
                    <a:latin typeface="Calibri"/>
                    <a:ea typeface="+mn-ea"/>
                    <a:cs typeface="+mn-cs"/>
                  </a:rPr>
                  <a:pPr marL="0" indent="0" algn="ctr"/>
                  <a:t>Rayo Vallecano</a:t>
                </a:fld>
                <a:endParaRPr lang="es-ES" sz="800" b="0" i="0" u="none" strike="noStrike">
                  <a:solidFill>
                    <a:schemeClr val="bg1"/>
                  </a:solidFill>
                  <a:latin typeface="Calibri"/>
                  <a:ea typeface="+mn-ea"/>
                  <a:cs typeface="+mn-cs"/>
                </a:endParaRPr>
              </a:p>
            </xdr:txBody>
          </xdr:sp>
          <xdr:sp macro="" textlink="'1-Clasificacion'!C8">
            <xdr:nvSpPr>
              <xdr:cNvPr id="75" name="Rectángulo 74"/>
              <xdr:cNvSpPr/>
            </xdr:nvSpPr>
            <xdr:spPr>
              <a:xfrm>
                <a:off x="12909331" y="495300"/>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A8A89110-F284-4EDB-B4E1-C1C824CE42B0}" type="TxLink">
                  <a:rPr lang="en-US" sz="800" b="0" i="0" u="none" strike="noStrike">
                    <a:solidFill>
                      <a:schemeClr val="bg1"/>
                    </a:solidFill>
                    <a:latin typeface="Calibri"/>
                    <a:ea typeface="+mn-ea"/>
                    <a:cs typeface="+mn-cs"/>
                  </a:rPr>
                  <a:pPr marL="0" indent="0" algn="ctr"/>
                  <a:t>R.C. Celta de Vigo</a:t>
                </a:fld>
                <a:endParaRPr lang="es-ES" sz="800" b="0" i="0" u="none" strike="noStrike">
                  <a:solidFill>
                    <a:schemeClr val="bg1"/>
                  </a:solidFill>
                  <a:latin typeface="Calibri"/>
                  <a:ea typeface="+mn-ea"/>
                  <a:cs typeface="+mn-cs"/>
                </a:endParaRPr>
              </a:p>
            </xdr:txBody>
          </xdr:sp>
          <xdr:sp macro="" textlink="'1-Clasificacion'!C23">
            <xdr:nvSpPr>
              <xdr:cNvPr id="76" name="Rectángulo 75"/>
              <xdr:cNvSpPr/>
            </xdr:nvSpPr>
            <xdr:spPr>
              <a:xfrm>
                <a:off x="13868401" y="492344"/>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EF8A0EFD-3AEB-44C4-B292-6118C1DBB2CF}" type="TxLink">
                  <a:rPr lang="en-US" sz="800" b="0" i="0" u="none" strike="noStrike">
                    <a:solidFill>
                      <a:schemeClr val="bg1"/>
                    </a:solidFill>
                    <a:latin typeface="Calibri"/>
                    <a:ea typeface="+mn-ea"/>
                    <a:cs typeface="+mn-cs"/>
                  </a:rPr>
                  <a:pPr marL="0" indent="0" algn="ctr"/>
                  <a:t>U.D. Las Palmas</a:t>
                </a:fld>
                <a:endParaRPr lang="es-ES" sz="800" b="0" i="0" u="none" strike="noStrike">
                  <a:solidFill>
                    <a:schemeClr val="bg1"/>
                  </a:solidFill>
                  <a:latin typeface="Calibri"/>
                  <a:ea typeface="+mn-ea"/>
                  <a:cs typeface="+mn-cs"/>
                </a:endParaRPr>
              </a:p>
            </xdr:txBody>
          </xdr:sp>
          <xdr:sp macro="" textlink="'1-Clasificacion'!C9">
            <xdr:nvSpPr>
              <xdr:cNvPr id="77" name="Rectángulo 76"/>
              <xdr:cNvSpPr/>
            </xdr:nvSpPr>
            <xdr:spPr>
              <a:xfrm>
                <a:off x="12909331" y="666750"/>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CA5DFE1C-6074-4796-BB25-F5D30503C9A8}" type="TxLink">
                  <a:rPr lang="en-US" sz="800" b="0" i="0" u="none" strike="noStrike">
                    <a:solidFill>
                      <a:schemeClr val="bg1"/>
                    </a:solidFill>
                    <a:latin typeface="Calibri"/>
                    <a:ea typeface="+mn-ea"/>
                    <a:cs typeface="+mn-cs"/>
                  </a:rPr>
                  <a:pPr marL="0" indent="0" algn="ctr"/>
                  <a:t>Villarreal C.F.</a:t>
                </a:fld>
                <a:endParaRPr lang="es-ES" sz="800" b="0" i="0" u="none" strike="noStrike">
                  <a:solidFill>
                    <a:schemeClr val="bg1"/>
                  </a:solidFill>
                  <a:latin typeface="Calibri"/>
                  <a:ea typeface="+mn-ea"/>
                  <a:cs typeface="+mn-cs"/>
                </a:endParaRPr>
              </a:p>
            </xdr:txBody>
          </xdr:sp>
          <xdr:sp macro="" textlink="'1-Clasificacion'!C24">
            <xdr:nvSpPr>
              <xdr:cNvPr id="78" name="Rectángulo 77"/>
              <xdr:cNvSpPr/>
            </xdr:nvSpPr>
            <xdr:spPr>
              <a:xfrm>
                <a:off x="13868401" y="663794"/>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3D9DB864-66AB-4487-90A0-67643FD6CB7C}" type="TxLink">
                  <a:rPr lang="en-US" sz="800" b="0" i="0" u="none" strike="noStrike">
                    <a:solidFill>
                      <a:schemeClr val="bg1"/>
                    </a:solidFill>
                    <a:latin typeface="Calibri"/>
                    <a:ea typeface="+mn-ea"/>
                    <a:cs typeface="+mn-cs"/>
                  </a:rPr>
                  <a:pPr marL="0" indent="0" algn="ctr"/>
                  <a:t>Levante U.D.</a:t>
                </a:fld>
                <a:endParaRPr lang="es-ES" sz="800" b="0" i="0" u="none" strike="noStrike">
                  <a:solidFill>
                    <a:schemeClr val="bg1"/>
                  </a:solidFill>
                  <a:latin typeface="Calibri"/>
                  <a:ea typeface="+mn-ea"/>
                  <a:cs typeface="+mn-cs"/>
                </a:endParaRPr>
              </a:p>
            </xdr:txBody>
          </xdr:sp>
          <xdr:sp macro="" textlink="">
            <xdr:nvSpPr>
              <xdr:cNvPr id="79" name="Rectángulo 78">
                <a:hlinkClick xmlns:r="http://schemas.openxmlformats.org/officeDocument/2006/relationships" r:id="rId8"/>
              </xdr:cNvPr>
              <xdr:cNvSpPr/>
            </xdr:nvSpPr>
            <xdr:spPr>
              <a:xfrm>
                <a:off x="13239750" y="923925"/>
                <a:ext cx="1102808" cy="26431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Clas.</a:t>
                </a:r>
                <a:r>
                  <a:rPr lang="es-ES" sz="1100" baseline="0">
                    <a:solidFill>
                      <a:srgbClr val="00B0F0"/>
                    </a:solidFill>
                  </a:rPr>
                  <a:t> Completa</a:t>
                </a:r>
                <a:endParaRPr lang="es-ES" sz="1100">
                  <a:solidFill>
                    <a:srgbClr val="00B0F0"/>
                  </a:solidFill>
                </a:endParaRPr>
              </a:p>
              <a:p>
                <a:pPr algn="ctr"/>
                <a:endParaRPr lang="es-ES" sz="1100">
                  <a:solidFill>
                    <a:srgbClr val="00B0F0"/>
                  </a:solidFill>
                </a:endParaRPr>
              </a:p>
            </xdr:txBody>
          </xdr:sp>
        </xdr:grpSp>
        <xdr:sp macro="" textlink="">
          <xdr:nvSpPr>
            <xdr:cNvPr id="57" name="Rectángulo 56"/>
            <xdr:cNvSpPr/>
          </xdr:nvSpPr>
          <xdr:spPr>
            <a:xfrm>
              <a:off x="5019675" y="19050"/>
              <a:ext cx="7239000" cy="409575"/>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t>Liga</a:t>
              </a:r>
              <a:r>
                <a:rPr lang="es-ES" sz="2000" b="1" baseline="0"/>
                <a:t> BBVA 2015-2016</a:t>
              </a:r>
              <a:endParaRPr lang="es-ES" sz="2000" b="1"/>
            </a:p>
            <a:p>
              <a:pPr algn="ctr"/>
              <a:endParaRPr lang="es-ES" sz="1100" b="1"/>
            </a:p>
          </xdr:txBody>
        </xdr:sp>
        <xdr:sp macro="" textlink="">
          <xdr:nvSpPr>
            <xdr:cNvPr id="58" name="Rectángulo 57">
              <a:hlinkClick xmlns:r="http://schemas.openxmlformats.org/officeDocument/2006/relationships" r:id="rId9"/>
            </xdr:cNvPr>
            <xdr:cNvSpPr/>
          </xdr:nvSpPr>
          <xdr:spPr>
            <a:xfrm>
              <a:off x="5029201" y="390525"/>
              <a:ext cx="2466974" cy="342900"/>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a:t>www.gsamartin.es</a:t>
              </a:r>
            </a:p>
            <a:p>
              <a:pPr algn="ctr"/>
              <a:endParaRPr lang="es-ES" sz="900"/>
            </a:p>
          </xdr:txBody>
        </xdr:sp>
        <xdr:sp macro="" textlink="">
          <xdr:nvSpPr>
            <xdr:cNvPr id="59" name="Rectángulo 58"/>
            <xdr:cNvSpPr/>
          </xdr:nvSpPr>
          <xdr:spPr>
            <a:xfrm>
              <a:off x="7515225" y="390525"/>
              <a:ext cx="2294717" cy="342900"/>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b="1"/>
                <a:t>Jorge García Samartín</a:t>
              </a:r>
            </a:p>
            <a:p>
              <a:pPr algn="ctr"/>
              <a:endParaRPr lang="es-ES" sz="900" b="1"/>
            </a:p>
          </xdr:txBody>
        </xdr:sp>
        <xdr:sp macro="" textlink="">
          <xdr:nvSpPr>
            <xdr:cNvPr id="60" name="Rectángulo 59">
              <a:hlinkClick xmlns:r="http://schemas.openxmlformats.org/officeDocument/2006/relationships" r:id="rId10"/>
            </xdr:cNvPr>
            <xdr:cNvSpPr/>
          </xdr:nvSpPr>
          <xdr:spPr>
            <a:xfrm>
              <a:off x="9820275" y="390525"/>
              <a:ext cx="2447925" cy="342900"/>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a:t>jorge@gsamartin.es</a:t>
              </a:r>
            </a:p>
            <a:p>
              <a:pPr algn="ctr"/>
              <a:endParaRPr lang="es-ES" sz="900"/>
            </a:p>
          </xdr:txBody>
        </xdr:sp>
      </xdr:grpSp>
      <xdr:sp macro="" textlink="">
        <xdr:nvSpPr>
          <xdr:cNvPr id="55" name="Rectángulo 54">
            <a:hlinkClick xmlns:r="http://schemas.openxmlformats.org/officeDocument/2006/relationships" r:id="rId11"/>
          </xdr:cNvPr>
          <xdr:cNvSpPr/>
        </xdr:nvSpPr>
        <xdr:spPr>
          <a:xfrm>
            <a:off x="11753850" y="809625"/>
            <a:ext cx="1101694"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Licencia</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22</xdr:col>
      <xdr:colOff>190500</xdr:colOff>
      <xdr:row>3</xdr:row>
      <xdr:rowOff>161925</xdr:rowOff>
    </xdr:from>
    <xdr:to>
      <xdr:col>24</xdr:col>
      <xdr:colOff>40821</xdr:colOff>
      <xdr:row>5</xdr:row>
      <xdr:rowOff>149678</xdr:rowOff>
    </xdr:to>
    <xdr:sp macro="" textlink="">
      <xdr:nvSpPr>
        <xdr:cNvPr id="2" name="1 Flecha derecha"/>
        <xdr:cNvSpPr/>
      </xdr:nvSpPr>
      <xdr:spPr>
        <a:xfrm>
          <a:off x="4238625" y="762000"/>
          <a:ext cx="250371" cy="368753"/>
        </a:xfrm>
        <a:prstGeom prst="rightArrow">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absolute">
    <xdr:from>
      <xdr:col>27</xdr:col>
      <xdr:colOff>0</xdr:colOff>
      <xdr:row>0</xdr:row>
      <xdr:rowOff>0</xdr:rowOff>
    </xdr:from>
    <xdr:to>
      <xdr:col>83</xdr:col>
      <xdr:colOff>148708</xdr:colOff>
      <xdr:row>6</xdr:row>
      <xdr:rowOff>7144</xdr:rowOff>
    </xdr:to>
    <xdr:grpSp>
      <xdr:nvGrpSpPr>
        <xdr:cNvPr id="12" name="Grupo 11"/>
        <xdr:cNvGrpSpPr/>
      </xdr:nvGrpSpPr>
      <xdr:grpSpPr>
        <a:xfrm>
          <a:off x="5019675" y="0"/>
          <a:ext cx="9749908" cy="1188244"/>
          <a:chOff x="5019675" y="0"/>
          <a:chExt cx="9749908" cy="1188244"/>
        </a:xfrm>
      </xdr:grpSpPr>
      <xdr:grpSp>
        <xdr:nvGrpSpPr>
          <xdr:cNvPr id="16" name="Grupo 15"/>
          <xdr:cNvGrpSpPr/>
        </xdr:nvGrpSpPr>
        <xdr:grpSpPr>
          <a:xfrm>
            <a:off x="5019675" y="0"/>
            <a:ext cx="9749908" cy="1188244"/>
            <a:chOff x="5019675" y="0"/>
            <a:chExt cx="9749908" cy="1188244"/>
          </a:xfrm>
        </xdr:grpSpPr>
        <xdr:grpSp>
          <xdr:nvGrpSpPr>
            <xdr:cNvPr id="15" name="Grupo 14"/>
            <xdr:cNvGrpSpPr/>
          </xdr:nvGrpSpPr>
          <xdr:grpSpPr>
            <a:xfrm>
              <a:off x="5019675" y="0"/>
              <a:ext cx="9749908" cy="1188244"/>
              <a:chOff x="5019675" y="0"/>
              <a:chExt cx="9749908" cy="1188244"/>
            </a:xfrm>
          </xdr:grpSpPr>
          <xdr:sp macro="" textlink="">
            <xdr:nvSpPr>
              <xdr:cNvPr id="3" name="Rectángulo 2"/>
              <xdr:cNvSpPr/>
            </xdr:nvSpPr>
            <xdr:spPr>
              <a:xfrm>
                <a:off x="5019675" y="0"/>
                <a:ext cx="7848599" cy="794905"/>
              </a:xfrm>
              <a:prstGeom prst="rect">
                <a:avLst/>
              </a:prstGeom>
              <a:solidFill>
                <a:srgbClr val="00B0F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ES" sz="1100"/>
              </a:p>
            </xdr:txBody>
          </xdr:sp>
          <xdr:sp macro="" textlink="">
            <xdr:nvSpPr>
              <xdr:cNvPr id="4" name="Rectángulo 3">
                <a:hlinkClick xmlns:r="http://schemas.openxmlformats.org/officeDocument/2006/relationships" r:id="rId1"/>
              </xdr:cNvPr>
              <xdr:cNvSpPr/>
            </xdr:nvSpPr>
            <xdr:spPr>
              <a:xfrm>
                <a:off x="5031580" y="804861"/>
                <a:ext cx="1103921" cy="26431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Portada</a:t>
                </a:r>
              </a:p>
              <a:p>
                <a:pPr algn="ctr"/>
                <a:endParaRPr lang="es-ES" sz="1100">
                  <a:solidFill>
                    <a:srgbClr val="00B0F0"/>
                  </a:solidFill>
                </a:endParaRPr>
              </a:p>
            </xdr:txBody>
          </xdr:sp>
          <xdr:sp macro="" textlink="">
            <xdr:nvSpPr>
              <xdr:cNvPr id="5" name="Rectángulo 4">
                <a:hlinkClick xmlns:r="http://schemas.openxmlformats.org/officeDocument/2006/relationships" r:id="rId2"/>
              </xdr:cNvPr>
              <xdr:cNvSpPr/>
            </xdr:nvSpPr>
            <xdr:spPr>
              <a:xfrm>
                <a:off x="6148388" y="804861"/>
                <a:ext cx="1102808"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Jornadas</a:t>
                </a:r>
              </a:p>
            </xdr:txBody>
          </xdr:sp>
          <xdr:sp macro="" textlink="">
            <xdr:nvSpPr>
              <xdr:cNvPr id="6" name="Rectángulo 5">
                <a:hlinkClick xmlns:r="http://schemas.openxmlformats.org/officeDocument/2006/relationships" r:id="rId3"/>
              </xdr:cNvPr>
              <xdr:cNvSpPr/>
            </xdr:nvSpPr>
            <xdr:spPr>
              <a:xfrm>
                <a:off x="7271972" y="798568"/>
                <a:ext cx="1102808" cy="264319"/>
              </a:xfrm>
              <a:prstGeom prst="rect">
                <a:avLst/>
              </a:prstGeom>
              <a:solidFill>
                <a:srgbClr val="00B0F0"/>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t>Estadísticas</a:t>
                </a:r>
              </a:p>
              <a:p>
                <a:pPr algn="ctr"/>
                <a:endParaRPr lang="es-ES" sz="1100"/>
              </a:p>
            </xdr:txBody>
          </xdr:sp>
          <xdr:sp macro="" textlink="">
            <xdr:nvSpPr>
              <xdr:cNvPr id="7" name="Rectángulo 6">
                <a:hlinkClick xmlns:r="http://schemas.openxmlformats.org/officeDocument/2006/relationships" r:id="rId4"/>
              </xdr:cNvPr>
              <xdr:cNvSpPr/>
            </xdr:nvSpPr>
            <xdr:spPr>
              <a:xfrm>
                <a:off x="8388269" y="808093"/>
                <a:ext cx="1102808"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Equipo a Equipo</a:t>
                </a:r>
              </a:p>
              <a:p>
                <a:pPr algn="ctr"/>
                <a:endParaRPr lang="es-ES" sz="1100">
                  <a:solidFill>
                    <a:srgbClr val="00B0F0"/>
                  </a:solidFill>
                </a:endParaRPr>
              </a:p>
            </xdr:txBody>
          </xdr:sp>
          <xdr:sp macro="" textlink="">
            <xdr:nvSpPr>
              <xdr:cNvPr id="8" name="Rectángulo 7"/>
              <xdr:cNvSpPr/>
            </xdr:nvSpPr>
            <xdr:spPr>
              <a:xfrm>
                <a:off x="12897583" y="0"/>
                <a:ext cx="1872000" cy="1076325"/>
              </a:xfrm>
              <a:prstGeom prst="rect">
                <a:avLst/>
              </a:prstGeom>
              <a:solidFill>
                <a:srgbClr val="00B0F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9" name="Rectángulo 8">
                <a:hlinkClick xmlns:r="http://schemas.openxmlformats.org/officeDocument/2006/relationships" r:id="rId5"/>
              </xdr:cNvPr>
              <xdr:cNvSpPr/>
            </xdr:nvSpPr>
            <xdr:spPr>
              <a:xfrm>
                <a:off x="9506773" y="806053"/>
                <a:ext cx="1102808" cy="26431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Histórico</a:t>
                </a:r>
              </a:p>
            </xdr:txBody>
          </xdr:sp>
          <xdr:sp macro="" textlink="">
            <xdr:nvSpPr>
              <xdr:cNvPr id="10" name="Rectángulo 9">
                <a:hlinkClick xmlns:r="http://schemas.openxmlformats.org/officeDocument/2006/relationships" r:id="rId6"/>
              </xdr:cNvPr>
              <xdr:cNvSpPr/>
            </xdr:nvSpPr>
            <xdr:spPr>
              <a:xfrm>
                <a:off x="10633106" y="806053"/>
                <a:ext cx="1101694"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Versión</a:t>
                </a:r>
              </a:p>
              <a:p>
                <a:pPr algn="ctr"/>
                <a:endParaRPr lang="es-ES" sz="1100">
                  <a:solidFill>
                    <a:srgbClr val="00B0F0"/>
                  </a:solidFill>
                </a:endParaRPr>
              </a:p>
            </xdr:txBody>
          </xdr:sp>
          <xdr:sp macro="" textlink="'1-Clasificacion'!C5">
            <xdr:nvSpPr>
              <xdr:cNvPr id="11" name="Rectángulo 10"/>
              <xdr:cNvSpPr/>
            </xdr:nvSpPr>
            <xdr:spPr>
              <a:xfrm>
                <a:off x="12909331" y="19050"/>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071657B2-7805-4A99-A8A7-2B44B8D97119}" type="TxLink">
                  <a:rPr lang="en-US" sz="800" b="0" i="0" u="none" strike="noStrike">
                    <a:solidFill>
                      <a:schemeClr val="bg1"/>
                    </a:solidFill>
                    <a:latin typeface="Calibri"/>
                  </a:rPr>
                  <a:pPr algn="ctr"/>
                  <a:t>F.C. Barcelona</a:t>
                </a:fld>
                <a:endParaRPr lang="es-ES" sz="500" b="0">
                  <a:solidFill>
                    <a:schemeClr val="bg1"/>
                  </a:solidFill>
                </a:endParaRPr>
              </a:p>
            </xdr:txBody>
          </xdr:sp>
          <xdr:sp macro="" textlink="'1-Clasificacion'!C20">
            <xdr:nvSpPr>
              <xdr:cNvPr id="21" name="Rectángulo 20"/>
              <xdr:cNvSpPr/>
            </xdr:nvSpPr>
            <xdr:spPr>
              <a:xfrm>
                <a:off x="13868401" y="16094"/>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CF1B0EAD-0295-48D3-8173-A41296504680}" type="TxLink">
                  <a:rPr lang="en-US" sz="800" b="0" i="0" u="none" strike="noStrike">
                    <a:solidFill>
                      <a:schemeClr val="bg1"/>
                    </a:solidFill>
                    <a:latin typeface="Calibri"/>
                    <a:ea typeface="+mn-ea"/>
                    <a:cs typeface="+mn-cs"/>
                  </a:rPr>
                  <a:pPr marL="0" indent="0" algn="ctr"/>
                  <a:t>Real Sporting de Gijón</a:t>
                </a:fld>
                <a:endParaRPr lang="es-ES" sz="800" b="0" i="0" u="none" strike="noStrike">
                  <a:solidFill>
                    <a:schemeClr val="bg1"/>
                  </a:solidFill>
                  <a:latin typeface="Calibri"/>
                  <a:ea typeface="+mn-ea"/>
                  <a:cs typeface="+mn-cs"/>
                </a:endParaRPr>
              </a:p>
            </xdr:txBody>
          </xdr:sp>
          <xdr:sp macro="" textlink="'1-Clasificacion'!C6">
            <xdr:nvSpPr>
              <xdr:cNvPr id="25" name="Rectángulo 24"/>
              <xdr:cNvSpPr/>
            </xdr:nvSpPr>
            <xdr:spPr>
              <a:xfrm>
                <a:off x="12909331" y="180975"/>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C6A99BAF-6F07-4237-B173-B4CA0C3F3837}" type="TxLink">
                  <a:rPr lang="en-US" sz="800" b="0" i="0" u="none" strike="noStrike">
                    <a:solidFill>
                      <a:schemeClr val="bg1"/>
                    </a:solidFill>
                    <a:latin typeface="Calibri"/>
                    <a:ea typeface="+mn-ea"/>
                    <a:cs typeface="+mn-cs"/>
                  </a:rPr>
                  <a:pPr marL="0" indent="0" algn="ctr"/>
                  <a:t>Atlético de Madrid</a:t>
                </a:fld>
                <a:endParaRPr lang="es-ES" sz="800" b="0" i="0" u="none" strike="noStrike">
                  <a:solidFill>
                    <a:schemeClr val="bg1"/>
                  </a:solidFill>
                  <a:latin typeface="Calibri"/>
                  <a:ea typeface="+mn-ea"/>
                  <a:cs typeface="+mn-cs"/>
                </a:endParaRPr>
              </a:p>
            </xdr:txBody>
          </xdr:sp>
          <xdr:sp macro="" textlink="'1-Clasificacion'!C21">
            <xdr:nvSpPr>
              <xdr:cNvPr id="26" name="Rectángulo 25"/>
              <xdr:cNvSpPr/>
            </xdr:nvSpPr>
            <xdr:spPr>
              <a:xfrm>
                <a:off x="13868401" y="178019"/>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60E0E464-7399-45AE-8EAB-0F6767C10047}" type="TxLink">
                  <a:rPr lang="en-US" sz="800" b="0" i="0" u="none" strike="noStrike">
                    <a:solidFill>
                      <a:schemeClr val="bg1"/>
                    </a:solidFill>
                    <a:latin typeface="Calibri"/>
                    <a:ea typeface="+mn-ea"/>
                    <a:cs typeface="+mn-cs"/>
                  </a:rPr>
                  <a:pPr marL="0" indent="0" algn="ctr"/>
                  <a:t>Granada C.F.</a:t>
                </a:fld>
                <a:endParaRPr lang="es-ES" sz="800" b="0" i="0" u="none" strike="noStrike">
                  <a:solidFill>
                    <a:schemeClr val="bg1"/>
                  </a:solidFill>
                  <a:latin typeface="Calibri"/>
                  <a:ea typeface="+mn-ea"/>
                  <a:cs typeface="+mn-cs"/>
                </a:endParaRPr>
              </a:p>
            </xdr:txBody>
          </xdr:sp>
          <xdr:sp macro="" textlink="'1-Clasificacion'!C7">
            <xdr:nvSpPr>
              <xdr:cNvPr id="27" name="Rectángulo 26"/>
              <xdr:cNvSpPr/>
            </xdr:nvSpPr>
            <xdr:spPr>
              <a:xfrm>
                <a:off x="12909331" y="333375"/>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30B339C5-4149-41B5-95E9-C16CB4488A0D}" type="TxLink">
                  <a:rPr lang="en-US" sz="800" b="0" i="0" u="none" strike="noStrike">
                    <a:solidFill>
                      <a:schemeClr val="bg1"/>
                    </a:solidFill>
                    <a:latin typeface="Calibri"/>
                    <a:ea typeface="+mn-ea"/>
                    <a:cs typeface="+mn-cs"/>
                  </a:rPr>
                  <a:pPr marL="0" indent="0" algn="ctr"/>
                  <a:t>Real Madrid C.F.</a:t>
                </a:fld>
                <a:endParaRPr lang="es-ES" sz="800" b="0" i="0" u="none" strike="noStrike">
                  <a:solidFill>
                    <a:schemeClr val="bg1"/>
                  </a:solidFill>
                  <a:latin typeface="Calibri"/>
                  <a:ea typeface="+mn-ea"/>
                  <a:cs typeface="+mn-cs"/>
                </a:endParaRPr>
              </a:p>
            </xdr:txBody>
          </xdr:sp>
          <xdr:sp macro="" textlink="'1-Clasificacion'!C22">
            <xdr:nvSpPr>
              <xdr:cNvPr id="28" name="Rectángulo 27"/>
              <xdr:cNvSpPr/>
            </xdr:nvSpPr>
            <xdr:spPr>
              <a:xfrm>
                <a:off x="13868401" y="330419"/>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947E2F34-2A35-43D0-AD24-DAB850E4BA30}" type="TxLink">
                  <a:rPr lang="en-US" sz="800" b="0" i="0" u="none" strike="noStrike">
                    <a:solidFill>
                      <a:schemeClr val="bg1"/>
                    </a:solidFill>
                    <a:latin typeface="Calibri"/>
                    <a:ea typeface="+mn-ea"/>
                    <a:cs typeface="+mn-cs"/>
                  </a:rPr>
                  <a:pPr marL="0" indent="0" algn="ctr"/>
                  <a:t>Rayo Vallecano</a:t>
                </a:fld>
                <a:endParaRPr lang="es-ES" sz="800" b="0" i="0" u="none" strike="noStrike">
                  <a:solidFill>
                    <a:schemeClr val="bg1"/>
                  </a:solidFill>
                  <a:latin typeface="Calibri"/>
                  <a:ea typeface="+mn-ea"/>
                  <a:cs typeface="+mn-cs"/>
                </a:endParaRPr>
              </a:p>
            </xdr:txBody>
          </xdr:sp>
          <xdr:sp macro="" textlink="'1-Clasificacion'!C8">
            <xdr:nvSpPr>
              <xdr:cNvPr id="29" name="Rectángulo 28"/>
              <xdr:cNvSpPr/>
            </xdr:nvSpPr>
            <xdr:spPr>
              <a:xfrm>
                <a:off x="12909331" y="495300"/>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A8A89110-F284-4EDB-B4E1-C1C824CE42B0}" type="TxLink">
                  <a:rPr lang="en-US" sz="800" b="0" i="0" u="none" strike="noStrike">
                    <a:solidFill>
                      <a:schemeClr val="bg1"/>
                    </a:solidFill>
                    <a:latin typeface="Calibri"/>
                    <a:ea typeface="+mn-ea"/>
                    <a:cs typeface="+mn-cs"/>
                  </a:rPr>
                  <a:pPr marL="0" indent="0" algn="ctr"/>
                  <a:t>R.C. Celta de Vigo</a:t>
                </a:fld>
                <a:endParaRPr lang="es-ES" sz="800" b="0" i="0" u="none" strike="noStrike">
                  <a:solidFill>
                    <a:schemeClr val="bg1"/>
                  </a:solidFill>
                  <a:latin typeface="Calibri"/>
                  <a:ea typeface="+mn-ea"/>
                  <a:cs typeface="+mn-cs"/>
                </a:endParaRPr>
              </a:p>
            </xdr:txBody>
          </xdr:sp>
          <xdr:sp macro="" textlink="'1-Clasificacion'!C23">
            <xdr:nvSpPr>
              <xdr:cNvPr id="30" name="Rectángulo 29"/>
              <xdr:cNvSpPr/>
            </xdr:nvSpPr>
            <xdr:spPr>
              <a:xfrm>
                <a:off x="13868401" y="492344"/>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EF8A0EFD-3AEB-44C4-B292-6118C1DBB2CF}" type="TxLink">
                  <a:rPr lang="en-US" sz="800" b="0" i="0" u="none" strike="noStrike">
                    <a:solidFill>
                      <a:schemeClr val="bg1"/>
                    </a:solidFill>
                    <a:latin typeface="Calibri"/>
                    <a:ea typeface="+mn-ea"/>
                    <a:cs typeface="+mn-cs"/>
                  </a:rPr>
                  <a:pPr marL="0" indent="0" algn="ctr"/>
                  <a:t>U.D. Las Palmas</a:t>
                </a:fld>
                <a:endParaRPr lang="es-ES" sz="800" b="0" i="0" u="none" strike="noStrike">
                  <a:solidFill>
                    <a:schemeClr val="bg1"/>
                  </a:solidFill>
                  <a:latin typeface="Calibri"/>
                  <a:ea typeface="+mn-ea"/>
                  <a:cs typeface="+mn-cs"/>
                </a:endParaRPr>
              </a:p>
            </xdr:txBody>
          </xdr:sp>
          <xdr:sp macro="" textlink="'1-Clasificacion'!C9">
            <xdr:nvSpPr>
              <xdr:cNvPr id="31" name="Rectángulo 30"/>
              <xdr:cNvSpPr/>
            </xdr:nvSpPr>
            <xdr:spPr>
              <a:xfrm>
                <a:off x="12909331" y="666750"/>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CA5DFE1C-6074-4796-BB25-F5D30503C9A8}" type="TxLink">
                  <a:rPr lang="en-US" sz="800" b="0" i="0" u="none" strike="noStrike">
                    <a:solidFill>
                      <a:schemeClr val="bg1"/>
                    </a:solidFill>
                    <a:latin typeface="Calibri"/>
                    <a:ea typeface="+mn-ea"/>
                    <a:cs typeface="+mn-cs"/>
                  </a:rPr>
                  <a:pPr marL="0" indent="0" algn="ctr"/>
                  <a:t>Villarreal C.F.</a:t>
                </a:fld>
                <a:endParaRPr lang="es-ES" sz="800" b="0" i="0" u="none" strike="noStrike">
                  <a:solidFill>
                    <a:schemeClr val="bg1"/>
                  </a:solidFill>
                  <a:latin typeface="Calibri"/>
                  <a:ea typeface="+mn-ea"/>
                  <a:cs typeface="+mn-cs"/>
                </a:endParaRPr>
              </a:p>
            </xdr:txBody>
          </xdr:sp>
          <xdr:sp macro="" textlink="'1-Clasificacion'!C24">
            <xdr:nvSpPr>
              <xdr:cNvPr id="32" name="Rectángulo 31"/>
              <xdr:cNvSpPr/>
            </xdr:nvSpPr>
            <xdr:spPr>
              <a:xfrm>
                <a:off x="13868401" y="663794"/>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3D9DB864-66AB-4487-90A0-67643FD6CB7C}" type="TxLink">
                  <a:rPr lang="en-US" sz="800" b="0" i="0" u="none" strike="noStrike">
                    <a:solidFill>
                      <a:schemeClr val="bg1"/>
                    </a:solidFill>
                    <a:latin typeface="Calibri"/>
                    <a:ea typeface="+mn-ea"/>
                    <a:cs typeface="+mn-cs"/>
                  </a:rPr>
                  <a:pPr marL="0" indent="0" algn="ctr"/>
                  <a:t>Levante U.D.</a:t>
                </a:fld>
                <a:endParaRPr lang="es-ES" sz="800" b="0" i="0" u="none" strike="noStrike">
                  <a:solidFill>
                    <a:schemeClr val="bg1"/>
                  </a:solidFill>
                  <a:latin typeface="Calibri"/>
                  <a:ea typeface="+mn-ea"/>
                  <a:cs typeface="+mn-cs"/>
                </a:endParaRPr>
              </a:p>
            </xdr:txBody>
          </xdr:sp>
          <xdr:sp macro="" textlink="">
            <xdr:nvSpPr>
              <xdr:cNvPr id="33" name="Rectángulo 32">
                <a:hlinkClick xmlns:r="http://schemas.openxmlformats.org/officeDocument/2006/relationships" r:id="rId7"/>
              </xdr:cNvPr>
              <xdr:cNvSpPr/>
            </xdr:nvSpPr>
            <xdr:spPr>
              <a:xfrm>
                <a:off x="13239750" y="923925"/>
                <a:ext cx="1102808" cy="26431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Clas.</a:t>
                </a:r>
                <a:r>
                  <a:rPr lang="es-ES" sz="1100" baseline="0">
                    <a:solidFill>
                      <a:srgbClr val="00B0F0"/>
                    </a:solidFill>
                  </a:rPr>
                  <a:t> Completa</a:t>
                </a:r>
                <a:endParaRPr lang="es-ES" sz="1100">
                  <a:solidFill>
                    <a:srgbClr val="00B0F0"/>
                  </a:solidFill>
                </a:endParaRPr>
              </a:p>
              <a:p>
                <a:pPr algn="ctr"/>
                <a:endParaRPr lang="es-ES" sz="1100">
                  <a:solidFill>
                    <a:srgbClr val="00B0F0"/>
                  </a:solidFill>
                </a:endParaRPr>
              </a:p>
            </xdr:txBody>
          </xdr:sp>
        </xdr:grpSp>
        <xdr:sp macro="" textlink="">
          <xdr:nvSpPr>
            <xdr:cNvPr id="34" name="Rectángulo 33"/>
            <xdr:cNvSpPr/>
          </xdr:nvSpPr>
          <xdr:spPr>
            <a:xfrm>
              <a:off x="5019675" y="19050"/>
              <a:ext cx="7239000" cy="409575"/>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t>Liga</a:t>
              </a:r>
              <a:r>
                <a:rPr lang="es-ES" sz="2000" b="1" baseline="0"/>
                <a:t> BBVA 2015-2016</a:t>
              </a:r>
              <a:endParaRPr lang="es-ES" sz="2000" b="1"/>
            </a:p>
            <a:p>
              <a:pPr algn="ctr"/>
              <a:endParaRPr lang="es-ES" sz="1100" b="1"/>
            </a:p>
          </xdr:txBody>
        </xdr:sp>
        <xdr:sp macro="" textlink="">
          <xdr:nvSpPr>
            <xdr:cNvPr id="35" name="Rectángulo 34">
              <a:hlinkClick xmlns:r="http://schemas.openxmlformats.org/officeDocument/2006/relationships" r:id="rId8"/>
            </xdr:cNvPr>
            <xdr:cNvSpPr/>
          </xdr:nvSpPr>
          <xdr:spPr>
            <a:xfrm>
              <a:off x="5029201" y="390525"/>
              <a:ext cx="2466974" cy="342900"/>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a:t>www.gsamartin.es</a:t>
              </a:r>
            </a:p>
            <a:p>
              <a:pPr algn="ctr"/>
              <a:endParaRPr lang="es-ES" sz="900"/>
            </a:p>
          </xdr:txBody>
        </xdr:sp>
        <xdr:sp macro="" textlink="">
          <xdr:nvSpPr>
            <xdr:cNvPr id="36" name="Rectángulo 35"/>
            <xdr:cNvSpPr/>
          </xdr:nvSpPr>
          <xdr:spPr>
            <a:xfrm>
              <a:off x="7515225" y="390525"/>
              <a:ext cx="2294717" cy="342900"/>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b="1"/>
                <a:t>Jorge García Samartín</a:t>
              </a:r>
            </a:p>
            <a:p>
              <a:pPr algn="ctr"/>
              <a:endParaRPr lang="es-ES" sz="900" b="1"/>
            </a:p>
          </xdr:txBody>
        </xdr:sp>
        <xdr:sp macro="" textlink="">
          <xdr:nvSpPr>
            <xdr:cNvPr id="37" name="Rectángulo 36">
              <a:hlinkClick xmlns:r="http://schemas.openxmlformats.org/officeDocument/2006/relationships" r:id="rId9"/>
            </xdr:cNvPr>
            <xdr:cNvSpPr/>
          </xdr:nvSpPr>
          <xdr:spPr>
            <a:xfrm>
              <a:off x="9820275" y="390525"/>
              <a:ext cx="2447925" cy="342900"/>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a:t>jorge@gsamartin.es</a:t>
              </a:r>
            </a:p>
            <a:p>
              <a:pPr algn="ctr"/>
              <a:endParaRPr lang="es-ES" sz="900"/>
            </a:p>
          </xdr:txBody>
        </xdr:sp>
      </xdr:grpSp>
      <xdr:sp macro="" textlink="">
        <xdr:nvSpPr>
          <xdr:cNvPr id="39" name="Rectángulo 38">
            <a:hlinkClick xmlns:r="http://schemas.openxmlformats.org/officeDocument/2006/relationships" r:id="rId10"/>
          </xdr:cNvPr>
          <xdr:cNvSpPr/>
        </xdr:nvSpPr>
        <xdr:spPr>
          <a:xfrm>
            <a:off x="11753850" y="809625"/>
            <a:ext cx="1101694"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Licencia</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76200</xdr:colOff>
      <xdr:row>19</xdr:row>
      <xdr:rowOff>85725</xdr:rowOff>
    </xdr:from>
    <xdr:to>
      <xdr:col>4</xdr:col>
      <xdr:colOff>110786</xdr:colOff>
      <xdr:row>20</xdr:row>
      <xdr:rowOff>147271</xdr:rowOff>
    </xdr:to>
    <xdr:pic>
      <xdr:nvPicPr>
        <xdr:cNvPr id="29" name="1 Imagen" descr="http://mestreacasa.gva.es/c/document_library/get_file?folderId=500003649240&amp;name=DLFE-228956.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4714875"/>
          <a:ext cx="720386" cy="2520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0</xdr:colOff>
      <xdr:row>0</xdr:row>
      <xdr:rowOff>0</xdr:rowOff>
    </xdr:from>
    <xdr:to>
      <xdr:col>54</xdr:col>
      <xdr:colOff>5833</xdr:colOff>
      <xdr:row>0</xdr:row>
      <xdr:rowOff>1188244</xdr:rowOff>
    </xdr:to>
    <xdr:grpSp>
      <xdr:nvGrpSpPr>
        <xdr:cNvPr id="28" name="Grupo 27"/>
        <xdr:cNvGrpSpPr/>
      </xdr:nvGrpSpPr>
      <xdr:grpSpPr>
        <a:xfrm>
          <a:off x="0" y="0"/>
          <a:ext cx="9749908" cy="1188244"/>
          <a:chOff x="5019675" y="0"/>
          <a:chExt cx="9749908" cy="1188244"/>
        </a:xfrm>
      </xdr:grpSpPr>
      <xdr:grpSp>
        <xdr:nvGrpSpPr>
          <xdr:cNvPr id="30" name="Grupo 29"/>
          <xdr:cNvGrpSpPr/>
        </xdr:nvGrpSpPr>
        <xdr:grpSpPr>
          <a:xfrm>
            <a:off x="5019675" y="0"/>
            <a:ext cx="9749908" cy="1188244"/>
            <a:chOff x="5019675" y="0"/>
            <a:chExt cx="9749908" cy="1188244"/>
          </a:xfrm>
        </xdr:grpSpPr>
        <xdr:grpSp>
          <xdr:nvGrpSpPr>
            <xdr:cNvPr id="32" name="Grupo 31"/>
            <xdr:cNvGrpSpPr/>
          </xdr:nvGrpSpPr>
          <xdr:grpSpPr>
            <a:xfrm>
              <a:off x="5019675" y="0"/>
              <a:ext cx="9749908" cy="1188244"/>
              <a:chOff x="5019675" y="0"/>
              <a:chExt cx="9749908" cy="1188244"/>
            </a:xfrm>
          </xdr:grpSpPr>
          <xdr:sp macro="" textlink="">
            <xdr:nvSpPr>
              <xdr:cNvPr id="37" name="Rectángulo 36"/>
              <xdr:cNvSpPr/>
            </xdr:nvSpPr>
            <xdr:spPr>
              <a:xfrm>
                <a:off x="5019675" y="0"/>
                <a:ext cx="7848599" cy="794905"/>
              </a:xfrm>
              <a:prstGeom prst="rect">
                <a:avLst/>
              </a:prstGeom>
              <a:solidFill>
                <a:srgbClr val="00B0F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ES" sz="1100"/>
              </a:p>
            </xdr:txBody>
          </xdr:sp>
          <xdr:sp macro="" textlink="">
            <xdr:nvSpPr>
              <xdr:cNvPr id="38" name="Rectángulo 37">
                <a:hlinkClick xmlns:r="http://schemas.openxmlformats.org/officeDocument/2006/relationships" r:id="rId3"/>
              </xdr:cNvPr>
              <xdr:cNvSpPr/>
            </xdr:nvSpPr>
            <xdr:spPr>
              <a:xfrm>
                <a:off x="5031580" y="804861"/>
                <a:ext cx="1103921"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ES" sz="1100">
                    <a:solidFill>
                      <a:srgbClr val="00B0F0"/>
                    </a:solidFill>
                    <a:latin typeface="+mn-lt"/>
                    <a:ea typeface="+mn-ea"/>
                    <a:cs typeface="+mn-cs"/>
                  </a:rPr>
                  <a:t>Portada</a:t>
                </a:r>
              </a:p>
              <a:p>
                <a:pPr marL="0" indent="0" algn="ctr"/>
                <a:endParaRPr lang="es-ES" sz="1100">
                  <a:solidFill>
                    <a:srgbClr val="00B0F0"/>
                  </a:solidFill>
                  <a:latin typeface="+mn-lt"/>
                  <a:ea typeface="+mn-ea"/>
                  <a:cs typeface="+mn-cs"/>
                </a:endParaRPr>
              </a:p>
            </xdr:txBody>
          </xdr:sp>
          <xdr:sp macro="" textlink="">
            <xdr:nvSpPr>
              <xdr:cNvPr id="39" name="Rectángulo 38">
                <a:hlinkClick xmlns:r="http://schemas.openxmlformats.org/officeDocument/2006/relationships" r:id="rId4"/>
              </xdr:cNvPr>
              <xdr:cNvSpPr/>
            </xdr:nvSpPr>
            <xdr:spPr>
              <a:xfrm>
                <a:off x="6148388" y="804861"/>
                <a:ext cx="1102808"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Jornadas</a:t>
                </a:r>
              </a:p>
            </xdr:txBody>
          </xdr:sp>
          <xdr:sp macro="" textlink="">
            <xdr:nvSpPr>
              <xdr:cNvPr id="40" name="Rectángulo 39">
                <a:hlinkClick xmlns:r="http://schemas.openxmlformats.org/officeDocument/2006/relationships" r:id="rId5"/>
              </xdr:cNvPr>
              <xdr:cNvSpPr/>
            </xdr:nvSpPr>
            <xdr:spPr>
              <a:xfrm>
                <a:off x="7271972" y="798568"/>
                <a:ext cx="1102808"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ES" sz="1100">
                    <a:solidFill>
                      <a:srgbClr val="00B0F0"/>
                    </a:solidFill>
                    <a:latin typeface="+mn-lt"/>
                    <a:ea typeface="+mn-ea"/>
                    <a:cs typeface="+mn-cs"/>
                  </a:rPr>
                  <a:t>Estadísticas</a:t>
                </a:r>
              </a:p>
              <a:p>
                <a:pPr marL="0" indent="0" algn="ctr"/>
                <a:endParaRPr lang="es-ES" sz="1100">
                  <a:solidFill>
                    <a:srgbClr val="00B0F0"/>
                  </a:solidFill>
                  <a:latin typeface="+mn-lt"/>
                  <a:ea typeface="+mn-ea"/>
                  <a:cs typeface="+mn-cs"/>
                </a:endParaRPr>
              </a:p>
            </xdr:txBody>
          </xdr:sp>
          <xdr:sp macro="" textlink="">
            <xdr:nvSpPr>
              <xdr:cNvPr id="41" name="Rectángulo 40">
                <a:hlinkClick xmlns:r="http://schemas.openxmlformats.org/officeDocument/2006/relationships" r:id="rId6"/>
              </xdr:cNvPr>
              <xdr:cNvSpPr/>
            </xdr:nvSpPr>
            <xdr:spPr>
              <a:xfrm>
                <a:off x="8388269" y="808093"/>
                <a:ext cx="1102808"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Equipo a Equipo</a:t>
                </a:r>
              </a:p>
              <a:p>
                <a:pPr algn="ctr"/>
                <a:endParaRPr lang="es-ES" sz="1100">
                  <a:solidFill>
                    <a:srgbClr val="00B0F0"/>
                  </a:solidFill>
                </a:endParaRPr>
              </a:p>
            </xdr:txBody>
          </xdr:sp>
          <xdr:sp macro="" textlink="">
            <xdr:nvSpPr>
              <xdr:cNvPr id="42" name="Rectángulo 41"/>
              <xdr:cNvSpPr/>
            </xdr:nvSpPr>
            <xdr:spPr>
              <a:xfrm>
                <a:off x="12897583" y="0"/>
                <a:ext cx="1872000" cy="1076325"/>
              </a:xfrm>
              <a:prstGeom prst="rect">
                <a:avLst/>
              </a:prstGeom>
              <a:solidFill>
                <a:srgbClr val="00B0F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3" name="Rectángulo 42">
                <a:hlinkClick xmlns:r="http://schemas.openxmlformats.org/officeDocument/2006/relationships" r:id="rId7"/>
              </xdr:cNvPr>
              <xdr:cNvSpPr/>
            </xdr:nvSpPr>
            <xdr:spPr>
              <a:xfrm>
                <a:off x="9506773" y="806053"/>
                <a:ext cx="1102808" cy="26431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Histórico</a:t>
                </a:r>
              </a:p>
            </xdr:txBody>
          </xdr:sp>
          <xdr:sp macro="" textlink="">
            <xdr:nvSpPr>
              <xdr:cNvPr id="44" name="Rectángulo 43">
                <a:hlinkClick xmlns:r="http://schemas.openxmlformats.org/officeDocument/2006/relationships" r:id="rId8"/>
              </xdr:cNvPr>
              <xdr:cNvSpPr/>
            </xdr:nvSpPr>
            <xdr:spPr>
              <a:xfrm>
                <a:off x="10633106" y="806053"/>
                <a:ext cx="1101694" cy="264319"/>
              </a:xfrm>
              <a:prstGeom prst="rect">
                <a:avLst/>
              </a:prstGeom>
              <a:solidFill>
                <a:srgbClr val="00B0F0"/>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ES" sz="1100">
                    <a:solidFill>
                      <a:schemeClr val="lt1"/>
                    </a:solidFill>
                    <a:latin typeface="+mn-lt"/>
                    <a:ea typeface="+mn-ea"/>
                    <a:cs typeface="+mn-cs"/>
                  </a:rPr>
                  <a:t>Versión</a:t>
                </a:r>
              </a:p>
            </xdr:txBody>
          </xdr:sp>
          <xdr:sp macro="" textlink="'1-Clasificacion'!C5">
            <xdr:nvSpPr>
              <xdr:cNvPr id="45" name="Rectángulo 44"/>
              <xdr:cNvSpPr/>
            </xdr:nvSpPr>
            <xdr:spPr>
              <a:xfrm>
                <a:off x="12909331" y="19050"/>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071657B2-7805-4A99-A8A7-2B44B8D97119}" type="TxLink">
                  <a:rPr lang="en-US" sz="800" b="0" i="0" u="none" strike="noStrike">
                    <a:solidFill>
                      <a:schemeClr val="bg1"/>
                    </a:solidFill>
                    <a:latin typeface="Calibri"/>
                  </a:rPr>
                  <a:pPr algn="ctr"/>
                  <a:t>F.C. Barcelona</a:t>
                </a:fld>
                <a:endParaRPr lang="es-ES" sz="500" b="0">
                  <a:solidFill>
                    <a:schemeClr val="bg1"/>
                  </a:solidFill>
                </a:endParaRPr>
              </a:p>
            </xdr:txBody>
          </xdr:sp>
          <xdr:sp macro="" textlink="'1-Clasificacion'!C20">
            <xdr:nvSpPr>
              <xdr:cNvPr id="46" name="Rectángulo 45"/>
              <xdr:cNvSpPr/>
            </xdr:nvSpPr>
            <xdr:spPr>
              <a:xfrm>
                <a:off x="13868401" y="16094"/>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CF1B0EAD-0295-48D3-8173-A41296504680}" type="TxLink">
                  <a:rPr lang="en-US" sz="800" b="0" i="0" u="none" strike="noStrike">
                    <a:solidFill>
                      <a:schemeClr val="bg1"/>
                    </a:solidFill>
                    <a:latin typeface="Calibri"/>
                    <a:ea typeface="+mn-ea"/>
                    <a:cs typeface="+mn-cs"/>
                  </a:rPr>
                  <a:pPr marL="0" indent="0" algn="ctr"/>
                  <a:t>Real Sporting de Gijón</a:t>
                </a:fld>
                <a:endParaRPr lang="es-ES" sz="800" b="0" i="0" u="none" strike="noStrike">
                  <a:solidFill>
                    <a:schemeClr val="bg1"/>
                  </a:solidFill>
                  <a:latin typeface="Calibri"/>
                  <a:ea typeface="+mn-ea"/>
                  <a:cs typeface="+mn-cs"/>
                </a:endParaRPr>
              </a:p>
            </xdr:txBody>
          </xdr:sp>
          <xdr:sp macro="" textlink="'1-Clasificacion'!C6">
            <xdr:nvSpPr>
              <xdr:cNvPr id="47" name="Rectángulo 46"/>
              <xdr:cNvSpPr/>
            </xdr:nvSpPr>
            <xdr:spPr>
              <a:xfrm>
                <a:off x="12909331" y="180975"/>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C6A99BAF-6F07-4237-B173-B4CA0C3F3837}" type="TxLink">
                  <a:rPr lang="en-US" sz="800" b="0" i="0" u="none" strike="noStrike">
                    <a:solidFill>
                      <a:schemeClr val="bg1"/>
                    </a:solidFill>
                    <a:latin typeface="Calibri"/>
                    <a:ea typeface="+mn-ea"/>
                    <a:cs typeface="+mn-cs"/>
                  </a:rPr>
                  <a:pPr marL="0" indent="0" algn="ctr"/>
                  <a:t>Atlético de Madrid</a:t>
                </a:fld>
                <a:endParaRPr lang="es-ES" sz="800" b="0" i="0" u="none" strike="noStrike">
                  <a:solidFill>
                    <a:schemeClr val="bg1"/>
                  </a:solidFill>
                  <a:latin typeface="Calibri"/>
                  <a:ea typeface="+mn-ea"/>
                  <a:cs typeface="+mn-cs"/>
                </a:endParaRPr>
              </a:p>
            </xdr:txBody>
          </xdr:sp>
          <xdr:sp macro="" textlink="'1-Clasificacion'!C21">
            <xdr:nvSpPr>
              <xdr:cNvPr id="48" name="Rectángulo 47"/>
              <xdr:cNvSpPr/>
            </xdr:nvSpPr>
            <xdr:spPr>
              <a:xfrm>
                <a:off x="13868401" y="178019"/>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60E0E464-7399-45AE-8EAB-0F6767C10047}" type="TxLink">
                  <a:rPr lang="en-US" sz="800" b="0" i="0" u="none" strike="noStrike">
                    <a:solidFill>
                      <a:schemeClr val="bg1"/>
                    </a:solidFill>
                    <a:latin typeface="Calibri"/>
                    <a:ea typeface="+mn-ea"/>
                    <a:cs typeface="+mn-cs"/>
                  </a:rPr>
                  <a:pPr marL="0" indent="0" algn="ctr"/>
                  <a:t>Granada C.F.</a:t>
                </a:fld>
                <a:endParaRPr lang="es-ES" sz="800" b="0" i="0" u="none" strike="noStrike">
                  <a:solidFill>
                    <a:schemeClr val="bg1"/>
                  </a:solidFill>
                  <a:latin typeface="Calibri"/>
                  <a:ea typeface="+mn-ea"/>
                  <a:cs typeface="+mn-cs"/>
                </a:endParaRPr>
              </a:p>
            </xdr:txBody>
          </xdr:sp>
          <xdr:sp macro="" textlink="'1-Clasificacion'!C7">
            <xdr:nvSpPr>
              <xdr:cNvPr id="49" name="Rectángulo 48"/>
              <xdr:cNvSpPr/>
            </xdr:nvSpPr>
            <xdr:spPr>
              <a:xfrm>
                <a:off x="12909331" y="333375"/>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30B339C5-4149-41B5-95E9-C16CB4488A0D}" type="TxLink">
                  <a:rPr lang="en-US" sz="800" b="0" i="0" u="none" strike="noStrike">
                    <a:solidFill>
                      <a:schemeClr val="bg1"/>
                    </a:solidFill>
                    <a:latin typeface="Calibri"/>
                    <a:ea typeface="+mn-ea"/>
                    <a:cs typeface="+mn-cs"/>
                  </a:rPr>
                  <a:pPr marL="0" indent="0" algn="ctr"/>
                  <a:t>Real Madrid C.F.</a:t>
                </a:fld>
                <a:endParaRPr lang="es-ES" sz="800" b="0" i="0" u="none" strike="noStrike">
                  <a:solidFill>
                    <a:schemeClr val="bg1"/>
                  </a:solidFill>
                  <a:latin typeface="Calibri"/>
                  <a:ea typeface="+mn-ea"/>
                  <a:cs typeface="+mn-cs"/>
                </a:endParaRPr>
              </a:p>
            </xdr:txBody>
          </xdr:sp>
          <xdr:sp macro="" textlink="'1-Clasificacion'!C22">
            <xdr:nvSpPr>
              <xdr:cNvPr id="50" name="Rectángulo 49"/>
              <xdr:cNvSpPr/>
            </xdr:nvSpPr>
            <xdr:spPr>
              <a:xfrm>
                <a:off x="13868401" y="330419"/>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947E2F34-2A35-43D0-AD24-DAB850E4BA30}" type="TxLink">
                  <a:rPr lang="en-US" sz="800" b="0" i="0" u="none" strike="noStrike">
                    <a:solidFill>
                      <a:schemeClr val="bg1"/>
                    </a:solidFill>
                    <a:latin typeface="Calibri"/>
                    <a:ea typeface="+mn-ea"/>
                    <a:cs typeface="+mn-cs"/>
                  </a:rPr>
                  <a:pPr marL="0" indent="0" algn="ctr"/>
                  <a:t>Rayo Vallecano</a:t>
                </a:fld>
                <a:endParaRPr lang="es-ES" sz="800" b="0" i="0" u="none" strike="noStrike">
                  <a:solidFill>
                    <a:schemeClr val="bg1"/>
                  </a:solidFill>
                  <a:latin typeface="Calibri"/>
                  <a:ea typeface="+mn-ea"/>
                  <a:cs typeface="+mn-cs"/>
                </a:endParaRPr>
              </a:p>
            </xdr:txBody>
          </xdr:sp>
          <xdr:sp macro="" textlink="'1-Clasificacion'!C8">
            <xdr:nvSpPr>
              <xdr:cNvPr id="51" name="Rectángulo 50"/>
              <xdr:cNvSpPr/>
            </xdr:nvSpPr>
            <xdr:spPr>
              <a:xfrm>
                <a:off x="12909331" y="495300"/>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A8A89110-F284-4EDB-B4E1-C1C824CE42B0}" type="TxLink">
                  <a:rPr lang="en-US" sz="800" b="0" i="0" u="none" strike="noStrike">
                    <a:solidFill>
                      <a:schemeClr val="bg1"/>
                    </a:solidFill>
                    <a:latin typeface="Calibri"/>
                    <a:ea typeface="+mn-ea"/>
                    <a:cs typeface="+mn-cs"/>
                  </a:rPr>
                  <a:pPr marL="0" indent="0" algn="ctr"/>
                  <a:t>R.C. Celta de Vigo</a:t>
                </a:fld>
                <a:endParaRPr lang="es-ES" sz="800" b="0" i="0" u="none" strike="noStrike">
                  <a:solidFill>
                    <a:schemeClr val="bg1"/>
                  </a:solidFill>
                  <a:latin typeface="Calibri"/>
                  <a:ea typeface="+mn-ea"/>
                  <a:cs typeface="+mn-cs"/>
                </a:endParaRPr>
              </a:p>
            </xdr:txBody>
          </xdr:sp>
          <xdr:sp macro="" textlink="'1-Clasificacion'!C23">
            <xdr:nvSpPr>
              <xdr:cNvPr id="52" name="Rectángulo 51"/>
              <xdr:cNvSpPr/>
            </xdr:nvSpPr>
            <xdr:spPr>
              <a:xfrm>
                <a:off x="13868401" y="492344"/>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EF8A0EFD-3AEB-44C4-B292-6118C1DBB2CF}" type="TxLink">
                  <a:rPr lang="en-US" sz="800" b="0" i="0" u="none" strike="noStrike">
                    <a:solidFill>
                      <a:schemeClr val="bg1"/>
                    </a:solidFill>
                    <a:latin typeface="Calibri"/>
                    <a:ea typeface="+mn-ea"/>
                    <a:cs typeface="+mn-cs"/>
                  </a:rPr>
                  <a:pPr marL="0" indent="0" algn="ctr"/>
                  <a:t>U.D. Las Palmas</a:t>
                </a:fld>
                <a:endParaRPr lang="es-ES" sz="800" b="0" i="0" u="none" strike="noStrike">
                  <a:solidFill>
                    <a:schemeClr val="bg1"/>
                  </a:solidFill>
                  <a:latin typeface="Calibri"/>
                  <a:ea typeface="+mn-ea"/>
                  <a:cs typeface="+mn-cs"/>
                </a:endParaRPr>
              </a:p>
            </xdr:txBody>
          </xdr:sp>
          <xdr:sp macro="" textlink="'1-Clasificacion'!C9">
            <xdr:nvSpPr>
              <xdr:cNvPr id="53" name="Rectángulo 52"/>
              <xdr:cNvSpPr/>
            </xdr:nvSpPr>
            <xdr:spPr>
              <a:xfrm>
                <a:off x="12909331" y="666750"/>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CA5DFE1C-6074-4796-BB25-F5D30503C9A8}" type="TxLink">
                  <a:rPr lang="en-US" sz="800" b="0" i="0" u="none" strike="noStrike">
                    <a:solidFill>
                      <a:schemeClr val="bg1"/>
                    </a:solidFill>
                    <a:latin typeface="Calibri"/>
                    <a:ea typeface="+mn-ea"/>
                    <a:cs typeface="+mn-cs"/>
                  </a:rPr>
                  <a:pPr marL="0" indent="0" algn="ctr"/>
                  <a:t>Villarreal C.F.</a:t>
                </a:fld>
                <a:endParaRPr lang="es-ES" sz="800" b="0" i="0" u="none" strike="noStrike">
                  <a:solidFill>
                    <a:schemeClr val="bg1"/>
                  </a:solidFill>
                  <a:latin typeface="Calibri"/>
                  <a:ea typeface="+mn-ea"/>
                  <a:cs typeface="+mn-cs"/>
                </a:endParaRPr>
              </a:p>
            </xdr:txBody>
          </xdr:sp>
          <xdr:sp macro="" textlink="'1-Clasificacion'!C24">
            <xdr:nvSpPr>
              <xdr:cNvPr id="54" name="Rectángulo 53"/>
              <xdr:cNvSpPr/>
            </xdr:nvSpPr>
            <xdr:spPr>
              <a:xfrm>
                <a:off x="13868401" y="663794"/>
                <a:ext cx="900000" cy="180000"/>
              </a:xfrm>
              <a:prstGeom prst="rect">
                <a:avLst/>
              </a:prstGeom>
              <a:no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3D9DB864-66AB-4487-90A0-67643FD6CB7C}" type="TxLink">
                  <a:rPr lang="en-US" sz="800" b="0" i="0" u="none" strike="noStrike">
                    <a:solidFill>
                      <a:schemeClr val="bg1"/>
                    </a:solidFill>
                    <a:latin typeface="Calibri"/>
                    <a:ea typeface="+mn-ea"/>
                    <a:cs typeface="+mn-cs"/>
                  </a:rPr>
                  <a:pPr marL="0" indent="0" algn="ctr"/>
                  <a:t>Levante U.D.</a:t>
                </a:fld>
                <a:endParaRPr lang="es-ES" sz="800" b="0" i="0" u="none" strike="noStrike">
                  <a:solidFill>
                    <a:schemeClr val="bg1"/>
                  </a:solidFill>
                  <a:latin typeface="Calibri"/>
                  <a:ea typeface="+mn-ea"/>
                  <a:cs typeface="+mn-cs"/>
                </a:endParaRPr>
              </a:p>
            </xdr:txBody>
          </xdr:sp>
          <xdr:sp macro="" textlink="">
            <xdr:nvSpPr>
              <xdr:cNvPr id="55" name="Rectángulo 54">
                <a:hlinkClick xmlns:r="http://schemas.openxmlformats.org/officeDocument/2006/relationships" r:id="rId9"/>
              </xdr:cNvPr>
              <xdr:cNvSpPr/>
            </xdr:nvSpPr>
            <xdr:spPr>
              <a:xfrm>
                <a:off x="13239750" y="923925"/>
                <a:ext cx="1102808" cy="26431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Clas.</a:t>
                </a:r>
                <a:r>
                  <a:rPr lang="es-ES" sz="1100" baseline="0">
                    <a:solidFill>
                      <a:srgbClr val="00B0F0"/>
                    </a:solidFill>
                  </a:rPr>
                  <a:t> Completa</a:t>
                </a:r>
                <a:endParaRPr lang="es-ES" sz="1100">
                  <a:solidFill>
                    <a:srgbClr val="00B0F0"/>
                  </a:solidFill>
                </a:endParaRPr>
              </a:p>
              <a:p>
                <a:pPr algn="ctr"/>
                <a:endParaRPr lang="es-ES" sz="1100">
                  <a:solidFill>
                    <a:srgbClr val="00B0F0"/>
                  </a:solidFill>
                </a:endParaRPr>
              </a:p>
            </xdr:txBody>
          </xdr:sp>
        </xdr:grpSp>
        <xdr:sp macro="" textlink="">
          <xdr:nvSpPr>
            <xdr:cNvPr id="33" name="Rectángulo 32"/>
            <xdr:cNvSpPr/>
          </xdr:nvSpPr>
          <xdr:spPr>
            <a:xfrm>
              <a:off x="5019675" y="19050"/>
              <a:ext cx="7239000" cy="409575"/>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t>Liga</a:t>
              </a:r>
              <a:r>
                <a:rPr lang="es-ES" sz="2000" b="1" baseline="0"/>
                <a:t> BBVA 2015-2016</a:t>
              </a:r>
              <a:endParaRPr lang="es-ES" sz="2000" b="1"/>
            </a:p>
            <a:p>
              <a:pPr algn="ctr"/>
              <a:endParaRPr lang="es-ES" sz="1100" b="1"/>
            </a:p>
          </xdr:txBody>
        </xdr:sp>
        <xdr:sp macro="" textlink="">
          <xdr:nvSpPr>
            <xdr:cNvPr id="34" name="Rectángulo 33">
              <a:hlinkClick xmlns:r="http://schemas.openxmlformats.org/officeDocument/2006/relationships" r:id="rId10"/>
            </xdr:cNvPr>
            <xdr:cNvSpPr/>
          </xdr:nvSpPr>
          <xdr:spPr>
            <a:xfrm>
              <a:off x="5029201" y="390525"/>
              <a:ext cx="2466974" cy="342900"/>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a:t>www.gsamartin.es</a:t>
              </a:r>
            </a:p>
            <a:p>
              <a:pPr algn="ctr"/>
              <a:endParaRPr lang="es-ES" sz="900"/>
            </a:p>
          </xdr:txBody>
        </xdr:sp>
        <xdr:sp macro="" textlink="">
          <xdr:nvSpPr>
            <xdr:cNvPr id="35" name="Rectángulo 34"/>
            <xdr:cNvSpPr/>
          </xdr:nvSpPr>
          <xdr:spPr>
            <a:xfrm>
              <a:off x="7515225" y="390525"/>
              <a:ext cx="2294717" cy="342900"/>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b="1"/>
                <a:t>Jorge García Samartín</a:t>
              </a:r>
            </a:p>
            <a:p>
              <a:pPr algn="ctr"/>
              <a:endParaRPr lang="es-ES" sz="900" b="1"/>
            </a:p>
          </xdr:txBody>
        </xdr:sp>
        <xdr:sp macro="" textlink="">
          <xdr:nvSpPr>
            <xdr:cNvPr id="36" name="Rectángulo 35">
              <a:hlinkClick xmlns:r="http://schemas.openxmlformats.org/officeDocument/2006/relationships" r:id="rId11"/>
            </xdr:cNvPr>
            <xdr:cNvSpPr/>
          </xdr:nvSpPr>
          <xdr:spPr>
            <a:xfrm>
              <a:off x="9820275" y="390525"/>
              <a:ext cx="2447925" cy="342900"/>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a:t>jorge@gsamartin.es</a:t>
              </a:r>
            </a:p>
            <a:p>
              <a:pPr algn="ctr"/>
              <a:endParaRPr lang="es-ES" sz="900"/>
            </a:p>
          </xdr:txBody>
        </xdr:sp>
      </xdr:grpSp>
      <xdr:sp macro="" textlink="">
        <xdr:nvSpPr>
          <xdr:cNvPr id="31" name="Rectángulo 30">
            <a:hlinkClick xmlns:r="http://schemas.openxmlformats.org/officeDocument/2006/relationships" r:id="rId12"/>
          </xdr:cNvPr>
          <xdr:cNvSpPr/>
        </xdr:nvSpPr>
        <xdr:spPr>
          <a:xfrm>
            <a:off x="11753850" y="809625"/>
            <a:ext cx="1101694" cy="264319"/>
          </a:xfrm>
          <a:prstGeom prst="rect">
            <a:avLst/>
          </a:prstGeom>
          <a:solidFill>
            <a:schemeClr val="bg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solidFill>
                  <a:srgbClr val="00B0F0"/>
                </a:solidFill>
              </a:rPr>
              <a:t>Licencia</a:t>
            </a:r>
          </a:p>
        </xdr:txBody>
      </xdr: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drawing" Target="../drawings/drawing8.xml"/><Relationship Id="rId3" Type="http://schemas.openxmlformats.org/officeDocument/2006/relationships/hyperlink" Target="http://www.gsamartin.es/" TargetMode="External"/><Relationship Id="rId7" Type="http://schemas.openxmlformats.org/officeDocument/2006/relationships/printerSettings" Target="../printerSettings/printerSettings7.bin"/><Relationship Id="rId2" Type="http://schemas.openxmlformats.org/officeDocument/2006/relationships/hyperlink" Target="mailto:jorge@gsamartin.es" TargetMode="External"/><Relationship Id="rId1" Type="http://schemas.openxmlformats.org/officeDocument/2006/relationships/hyperlink" Target="http://www.gsamartin.es/" TargetMode="External"/><Relationship Id="rId6" Type="http://schemas.openxmlformats.org/officeDocument/2006/relationships/hyperlink" Target="http://www.escudosdefutbol.stg7.net/" TargetMode="External"/><Relationship Id="rId5" Type="http://schemas.openxmlformats.org/officeDocument/2006/relationships/hyperlink" Target="http://creativecommons.org/licenses/by-nc-sa/3.0/deed.es_ES" TargetMode="External"/><Relationship Id="rId4" Type="http://schemas.openxmlformats.org/officeDocument/2006/relationships/hyperlink" Target="mailto:jorge@gsamartin.es"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www.escudosdefutbol.stg7.net/"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CI30"/>
  <sheetViews>
    <sheetView showGridLines="0" showRowColHeaders="0" workbookViewId="0"/>
  </sheetViews>
  <sheetFormatPr baseColWidth="10" defaultColWidth="0" defaultRowHeight="15.75" zeroHeight="1" x14ac:dyDescent="0.25"/>
  <cols>
    <col min="1" max="9" width="3" bestFit="1" customWidth="1"/>
    <col min="10" max="51" width="2.5703125" style="19" customWidth="1"/>
    <col min="52" max="52" width="11.5703125" style="19" customWidth="1"/>
    <col min="53" max="53" width="2.5703125" style="19" customWidth="1"/>
    <col min="54" max="54" width="2.7109375" style="19" hidden="1" customWidth="1"/>
    <col min="55" max="16384" width="2.5703125" style="19" hidden="1"/>
  </cols>
  <sheetData>
    <row r="1" spans="1:87" ht="93.75" customHeight="1" x14ac:dyDescent="0.25"/>
    <row r="2" spans="1:87" x14ac:dyDescent="0.25">
      <c r="A2" s="19"/>
      <c r="B2" s="19"/>
      <c r="C2" s="19"/>
      <c r="D2" s="19"/>
      <c r="E2" s="19"/>
      <c r="F2" s="19"/>
      <c r="G2" s="19"/>
      <c r="H2" s="19"/>
      <c r="I2" s="19"/>
    </row>
    <row r="3" spans="1:87" x14ac:dyDescent="0.25">
      <c r="A3" s="19"/>
      <c r="B3" s="19"/>
      <c r="C3" s="19"/>
      <c r="D3" s="19"/>
      <c r="E3" s="19"/>
      <c r="F3" s="19"/>
      <c r="G3" s="19"/>
      <c r="H3" s="19"/>
      <c r="I3" s="19"/>
    </row>
    <row r="4" spans="1:87" x14ac:dyDescent="0.25">
      <c r="A4" s="19"/>
      <c r="B4" s="19"/>
      <c r="C4" s="19"/>
      <c r="D4" s="19"/>
      <c r="E4" s="19"/>
      <c r="F4" s="19"/>
      <c r="G4" s="19"/>
      <c r="H4" s="19"/>
      <c r="I4" s="19"/>
    </row>
    <row r="5" spans="1:87" ht="15.75" customHeight="1" x14ac:dyDescent="0.25">
      <c r="A5" s="19"/>
      <c r="B5" s="19"/>
      <c r="C5" s="19"/>
      <c r="D5" s="19"/>
      <c r="E5" s="19"/>
      <c r="F5" s="19"/>
      <c r="G5" s="19"/>
      <c r="H5" s="19"/>
      <c r="I5" s="19"/>
    </row>
    <row r="6" spans="1:87" ht="15.75" customHeight="1" x14ac:dyDescent="0.25">
      <c r="A6" s="19"/>
      <c r="B6" s="19"/>
      <c r="C6" s="19"/>
      <c r="D6" s="19"/>
      <c r="E6" s="19"/>
      <c r="F6" s="19"/>
      <c r="G6" s="19"/>
      <c r="H6" s="19"/>
      <c r="I6" s="19"/>
    </row>
    <row r="7" spans="1:87" x14ac:dyDescent="0.25">
      <c r="A7" s="19"/>
      <c r="B7" s="19"/>
      <c r="C7" s="19"/>
      <c r="D7" s="19"/>
      <c r="E7" s="19"/>
      <c r="F7" s="19"/>
      <c r="G7" s="19"/>
      <c r="H7" s="19"/>
      <c r="I7" s="19"/>
    </row>
    <row r="8" spans="1:87" x14ac:dyDescent="0.25">
      <c r="A8" s="19"/>
      <c r="B8" s="19"/>
      <c r="C8" s="19"/>
      <c r="D8" s="19"/>
      <c r="E8" s="19"/>
      <c r="F8" s="19"/>
      <c r="G8" s="19"/>
      <c r="H8" s="19"/>
      <c r="I8" s="19"/>
    </row>
    <row r="9" spans="1:87" x14ac:dyDescent="0.25">
      <c r="A9" s="19"/>
      <c r="B9" s="19"/>
      <c r="C9" s="19"/>
      <c r="D9" s="19"/>
      <c r="E9" s="19"/>
      <c r="F9" s="19"/>
      <c r="G9" s="19"/>
      <c r="H9" s="19"/>
      <c r="I9" s="19"/>
    </row>
    <row r="10" spans="1:87" x14ac:dyDescent="0.25">
      <c r="A10" s="19"/>
      <c r="B10" s="19"/>
      <c r="C10" s="19"/>
      <c r="D10" s="19"/>
      <c r="E10" s="19"/>
      <c r="F10" s="19"/>
      <c r="G10" s="19"/>
      <c r="H10" s="19"/>
      <c r="I10" s="19"/>
    </row>
    <row r="11" spans="1:87" x14ac:dyDescent="0.25">
      <c r="A11" s="19"/>
      <c r="B11" s="19"/>
      <c r="C11" s="19"/>
      <c r="D11" s="19"/>
      <c r="E11" s="19"/>
      <c r="F11" s="19"/>
      <c r="G11" s="19"/>
      <c r="H11" s="19"/>
      <c r="I11" s="19"/>
      <c r="AP11"/>
    </row>
    <row r="12" spans="1:87" x14ac:dyDescent="0.25">
      <c r="A12" s="19"/>
      <c r="B12" s="19"/>
      <c r="C12" s="19"/>
      <c r="D12" s="19"/>
      <c r="E12" s="19"/>
      <c r="F12" s="19"/>
      <c r="G12" s="19"/>
      <c r="H12" s="19"/>
      <c r="I12" s="19"/>
    </row>
    <row r="13" spans="1:87" x14ac:dyDescent="0.25">
      <c r="A13" s="19"/>
      <c r="B13" s="19"/>
      <c r="C13" s="19"/>
      <c r="D13" s="19"/>
      <c r="E13" s="19"/>
      <c r="F13" s="19"/>
      <c r="G13" s="19"/>
      <c r="H13" s="19"/>
      <c r="I13" s="19"/>
    </row>
    <row r="14" spans="1:87" x14ac:dyDescent="0.25">
      <c r="A14" s="19"/>
      <c r="B14" s="19"/>
      <c r="C14" s="19"/>
      <c r="D14" s="19"/>
      <c r="E14" s="19"/>
      <c r="F14" s="19"/>
      <c r="G14" s="19"/>
      <c r="H14" s="19"/>
      <c r="I14" s="19"/>
      <c r="CI14"/>
    </row>
    <row r="15" spans="1:87" x14ac:dyDescent="0.25">
      <c r="A15" s="19"/>
      <c r="B15" s="19"/>
      <c r="C15" s="19"/>
      <c r="D15" s="19"/>
      <c r="E15" s="19"/>
      <c r="F15" s="19"/>
      <c r="G15" s="19"/>
      <c r="H15" s="19"/>
      <c r="I15" s="19"/>
    </row>
    <row r="16" spans="1:87" x14ac:dyDescent="0.25">
      <c r="A16" s="19"/>
      <c r="B16" s="19"/>
      <c r="C16" s="19"/>
      <c r="D16" s="19"/>
      <c r="E16" s="19"/>
      <c r="F16" s="19"/>
      <c r="G16" s="19"/>
      <c r="H16" s="19"/>
      <c r="I16" s="19"/>
    </row>
    <row r="17" spans="1:9" x14ac:dyDescent="0.25">
      <c r="A17" s="19"/>
      <c r="B17" s="19"/>
      <c r="C17" s="19"/>
      <c r="D17" s="19"/>
      <c r="E17" s="19"/>
      <c r="F17" s="19"/>
      <c r="G17" s="19"/>
      <c r="H17" s="19"/>
      <c r="I17" s="19"/>
    </row>
    <row r="18" spans="1:9" ht="15.75" customHeight="1" x14ac:dyDescent="0.25">
      <c r="A18" s="19"/>
      <c r="B18" s="19"/>
      <c r="C18" s="19"/>
      <c r="D18" s="19"/>
      <c r="E18" s="19"/>
      <c r="F18" s="19"/>
      <c r="G18" s="19"/>
      <c r="H18" s="19"/>
      <c r="I18" s="19"/>
    </row>
    <row r="19" spans="1:9" x14ac:dyDescent="0.25">
      <c r="A19" s="19"/>
      <c r="B19" s="19"/>
      <c r="C19" s="19"/>
      <c r="D19" s="19"/>
      <c r="E19" s="19"/>
      <c r="F19" s="19"/>
      <c r="G19" s="19"/>
      <c r="H19" s="19"/>
      <c r="I19" s="19"/>
    </row>
    <row r="20" spans="1:9" x14ac:dyDescent="0.25">
      <c r="A20" s="19"/>
      <c r="B20" s="19"/>
      <c r="C20" s="19"/>
      <c r="D20" s="19"/>
      <c r="E20" s="19"/>
      <c r="F20" s="19"/>
      <c r="G20" s="19"/>
      <c r="H20" s="19"/>
      <c r="I20" s="19"/>
    </row>
    <row r="21" spans="1:9" x14ac:dyDescent="0.25">
      <c r="A21" s="19"/>
      <c r="B21" s="19"/>
      <c r="C21" s="19"/>
      <c r="D21" s="19"/>
      <c r="E21" s="19"/>
      <c r="F21" s="19"/>
      <c r="G21" s="19"/>
      <c r="H21" s="19"/>
      <c r="I21" s="19"/>
    </row>
    <row r="22" spans="1:9" hidden="1" x14ac:dyDescent="0.25">
      <c r="A22" s="19"/>
      <c r="B22" s="19"/>
      <c r="C22" s="19"/>
      <c r="D22" s="19"/>
      <c r="E22" s="19"/>
      <c r="F22" s="19"/>
      <c r="G22" s="19"/>
      <c r="H22" s="19"/>
      <c r="I22" s="19"/>
    </row>
    <row r="23" spans="1:9" hidden="1" x14ac:dyDescent="0.25">
      <c r="A23" s="19"/>
      <c r="B23" s="19"/>
      <c r="C23" s="19"/>
      <c r="D23" s="19"/>
      <c r="E23" s="19"/>
      <c r="F23" s="19"/>
      <c r="G23" s="19"/>
      <c r="H23" s="19"/>
      <c r="I23" s="19"/>
    </row>
    <row r="24" spans="1:9" hidden="1" x14ac:dyDescent="0.25">
      <c r="A24" s="19"/>
      <c r="B24" s="19"/>
      <c r="C24" s="19"/>
      <c r="D24" s="19"/>
      <c r="E24" s="19"/>
      <c r="F24" s="19"/>
      <c r="G24" s="19"/>
      <c r="H24" s="19"/>
      <c r="I24" s="19"/>
    </row>
    <row r="25" spans="1:9" hidden="1" x14ac:dyDescent="0.25">
      <c r="A25" s="19"/>
      <c r="B25" s="19"/>
      <c r="C25" s="19"/>
      <c r="D25" s="19"/>
      <c r="E25" s="19"/>
      <c r="F25" s="19"/>
      <c r="G25" s="19"/>
      <c r="H25" s="19"/>
      <c r="I25" s="19"/>
    </row>
    <row r="26" spans="1:9" hidden="1" x14ac:dyDescent="0.25">
      <c r="A26" s="19"/>
      <c r="B26" s="19"/>
      <c r="C26" s="19"/>
      <c r="D26" s="19"/>
      <c r="E26" s="19"/>
      <c r="F26" s="19"/>
      <c r="G26" s="19"/>
      <c r="H26" s="19"/>
      <c r="I26" s="19"/>
    </row>
    <row r="27" spans="1:9" hidden="1" x14ac:dyDescent="0.25">
      <c r="A27" s="19"/>
      <c r="B27" s="19"/>
      <c r="C27" s="19"/>
      <c r="D27" s="19"/>
      <c r="E27" s="19"/>
      <c r="F27" s="19"/>
      <c r="G27" s="19"/>
      <c r="H27" s="19"/>
      <c r="I27" s="19"/>
    </row>
    <row r="28" spans="1:9" hidden="1" x14ac:dyDescent="0.25"/>
    <row r="29" spans="1:9" hidden="1" x14ac:dyDescent="0.25"/>
    <row r="30" spans="1:9" hidden="1" x14ac:dyDescent="0.25"/>
  </sheetData>
  <sheetProtection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BM32"/>
  <sheetViews>
    <sheetView workbookViewId="0">
      <selection activeCell="BA7" sqref="BA7"/>
    </sheetView>
  </sheetViews>
  <sheetFormatPr baseColWidth="10" defaultColWidth="2.5703125" defaultRowHeight="15" x14ac:dyDescent="0.25"/>
  <cols>
    <col min="2" max="2" width="2.5703125" customWidth="1"/>
    <col min="16" max="16" width="4.5703125" bestFit="1" customWidth="1"/>
    <col min="18" max="26" width="3" bestFit="1" customWidth="1"/>
  </cols>
  <sheetData>
    <row r="1" spans="1:30" ht="15.75" x14ac:dyDescent="0.25">
      <c r="A1" s="305" t="s">
        <v>69</v>
      </c>
      <c r="B1" s="305"/>
      <c r="C1" s="305"/>
      <c r="D1" s="305"/>
      <c r="E1" s="305"/>
      <c r="F1" s="305"/>
      <c r="G1" s="305"/>
      <c r="H1" s="305"/>
      <c r="I1" s="305"/>
      <c r="R1" s="305" t="s">
        <v>69</v>
      </c>
      <c r="S1" s="305"/>
      <c r="T1" s="305"/>
      <c r="U1" s="305"/>
      <c r="V1" s="305"/>
      <c r="W1" s="305"/>
      <c r="X1" s="305"/>
      <c r="Y1" s="305"/>
      <c r="Z1" s="305"/>
    </row>
    <row r="2" spans="1:30" ht="15.75" x14ac:dyDescent="0.25">
      <c r="A2" s="307" t="s">
        <v>70</v>
      </c>
      <c r="B2" s="307"/>
      <c r="C2" s="307"/>
      <c r="D2" s="307"/>
      <c r="E2" s="307"/>
      <c r="F2" s="307"/>
      <c r="G2" s="307"/>
      <c r="H2" s="307"/>
      <c r="I2" s="307"/>
      <c r="M2" t="s">
        <v>73</v>
      </c>
      <c r="P2" s="22">
        <v>1.86</v>
      </c>
      <c r="R2" s="307" t="s">
        <v>70</v>
      </c>
      <c r="S2" s="307"/>
      <c r="T2" s="307"/>
      <c r="U2" s="307"/>
      <c r="V2" s="307"/>
      <c r="W2" s="307"/>
      <c r="X2" s="307"/>
      <c r="Y2" s="307"/>
      <c r="Z2" s="307"/>
    </row>
    <row r="3" spans="1:30" ht="15.75" x14ac:dyDescent="0.25">
      <c r="A3" s="305" t="s">
        <v>71</v>
      </c>
      <c r="B3" s="305"/>
      <c r="C3" s="305"/>
      <c r="D3" s="305"/>
      <c r="E3" s="305"/>
      <c r="F3" s="305"/>
      <c r="G3" s="305"/>
      <c r="H3" s="305"/>
      <c r="I3" s="305"/>
      <c r="R3" s="305" t="s">
        <v>71</v>
      </c>
      <c r="S3" s="305"/>
      <c r="T3" s="305"/>
      <c r="U3" s="305"/>
      <c r="V3" s="305"/>
      <c r="W3" s="305"/>
      <c r="X3" s="305"/>
      <c r="Y3" s="305"/>
      <c r="Z3" s="305"/>
    </row>
    <row r="4" spans="1:30" x14ac:dyDescent="0.25">
      <c r="A4" s="308" t="s">
        <v>72</v>
      </c>
      <c r="B4" s="308"/>
      <c r="C4" s="308"/>
      <c r="D4" s="308"/>
      <c r="E4" s="308"/>
      <c r="F4" s="308"/>
      <c r="G4" s="308"/>
      <c r="H4" s="308"/>
      <c r="I4" s="308"/>
      <c r="R4" s="308" t="s">
        <v>72</v>
      </c>
      <c r="S4" s="308"/>
      <c r="T4" s="308"/>
      <c r="U4" s="308"/>
      <c r="V4" s="308"/>
      <c r="W4" s="308"/>
      <c r="X4" s="308"/>
      <c r="Y4" s="308"/>
      <c r="Z4" s="308"/>
    </row>
    <row r="5" spans="1:30" x14ac:dyDescent="0.25">
      <c r="A5" s="308"/>
      <c r="B5" s="308"/>
      <c r="C5" s="308"/>
      <c r="D5" s="308"/>
      <c r="E5" s="308"/>
      <c r="F5" s="308"/>
      <c r="G5" s="308"/>
      <c r="H5" s="308"/>
      <c r="I5" s="308"/>
      <c r="R5" s="308"/>
      <c r="S5" s="308"/>
      <c r="T5" s="308"/>
      <c r="U5" s="308"/>
      <c r="V5" s="308"/>
      <c r="W5" s="308"/>
      <c r="X5" s="308"/>
      <c r="Y5" s="308"/>
      <c r="Z5" s="308"/>
    </row>
    <row r="6" spans="1:30" ht="15.75" x14ac:dyDescent="0.25">
      <c r="A6" s="305" t="s">
        <v>62</v>
      </c>
      <c r="B6" s="305"/>
      <c r="C6" s="305"/>
      <c r="D6" s="305"/>
      <c r="E6" s="305"/>
      <c r="F6" s="305"/>
      <c r="G6" s="305"/>
      <c r="H6" s="305"/>
      <c r="I6" s="305"/>
      <c r="R6" s="305" t="s">
        <v>62</v>
      </c>
      <c r="S6" s="305"/>
      <c r="T6" s="305"/>
      <c r="U6" s="305"/>
      <c r="V6" s="305"/>
      <c r="W6" s="305"/>
      <c r="X6" s="305"/>
      <c r="Y6" s="305"/>
      <c r="Z6" s="305"/>
    </row>
    <row r="7" spans="1:30" ht="15.75" x14ac:dyDescent="0.25">
      <c r="A7" s="304" t="s">
        <v>63</v>
      </c>
      <c r="B7" s="304"/>
      <c r="C7" s="304"/>
      <c r="D7" s="304"/>
      <c r="E7" s="304"/>
      <c r="F7" s="304"/>
      <c r="G7" s="304"/>
      <c r="H7" s="304"/>
      <c r="I7" s="304"/>
      <c r="R7" s="304" t="s">
        <v>63</v>
      </c>
      <c r="S7" s="304"/>
      <c r="T7" s="304"/>
      <c r="U7" s="304"/>
      <c r="V7" s="304"/>
      <c r="W7" s="304"/>
      <c r="X7" s="304"/>
      <c r="Y7" s="304"/>
      <c r="Z7" s="304"/>
    </row>
    <row r="8" spans="1:30" ht="15.75" x14ac:dyDescent="0.25">
      <c r="A8" s="305" t="s">
        <v>75</v>
      </c>
      <c r="B8" s="305"/>
      <c r="C8" s="305"/>
      <c r="D8" s="305"/>
      <c r="E8" s="305"/>
      <c r="F8" s="305"/>
      <c r="G8" s="305"/>
      <c r="H8" s="305"/>
      <c r="I8" s="305"/>
      <c r="R8" s="305" t="s">
        <v>66</v>
      </c>
      <c r="S8" s="305"/>
      <c r="T8" s="305"/>
      <c r="U8" s="305"/>
      <c r="V8" s="305"/>
      <c r="W8" s="305"/>
      <c r="X8" s="305"/>
      <c r="Y8" s="305"/>
      <c r="Z8" s="305"/>
      <c r="AD8" t="s">
        <v>355</v>
      </c>
    </row>
    <row r="9" spans="1:30" ht="15.75" x14ac:dyDescent="0.25">
      <c r="A9" s="304" t="s">
        <v>65</v>
      </c>
      <c r="B9" s="304"/>
      <c r="C9" s="304"/>
      <c r="D9" s="304"/>
      <c r="E9" s="304"/>
      <c r="F9" s="304"/>
      <c r="G9" s="304"/>
      <c r="H9" s="304"/>
      <c r="I9" s="304"/>
      <c r="R9" s="304" t="s">
        <v>65</v>
      </c>
      <c r="S9" s="304"/>
      <c r="T9" s="304"/>
      <c r="U9" s="304"/>
      <c r="V9" s="304"/>
      <c r="W9" s="304"/>
      <c r="X9" s="304"/>
      <c r="Y9" s="304"/>
      <c r="Z9" s="304"/>
      <c r="AD9" t="s">
        <v>194</v>
      </c>
    </row>
    <row r="10" spans="1:30" ht="15.75" customHeight="1" x14ac:dyDescent="0.25">
      <c r="A10" s="23"/>
      <c r="B10" s="24">
        <v>1</v>
      </c>
      <c r="C10" s="303" t="str">
        <f ca="1">'1-Configuracion'!AH854</f>
        <v>F.C. Barcelona</v>
      </c>
      <c r="D10" s="303"/>
      <c r="E10" s="303"/>
      <c r="F10" s="303"/>
      <c r="G10" s="303"/>
      <c r="H10" s="303"/>
      <c r="I10" s="23"/>
      <c r="R10" s="23"/>
      <c r="S10" s="60">
        <v>1</v>
      </c>
      <c r="T10" s="303" t="str">
        <f ca="1">IFERROR('1-Configuracion'!$AH$854,"")</f>
        <v>F.C. Barcelona</v>
      </c>
      <c r="U10" s="303"/>
      <c r="V10" s="303"/>
      <c r="W10" s="303"/>
      <c r="X10" s="303"/>
      <c r="Y10" s="303"/>
      <c r="Z10" s="23"/>
    </row>
    <row r="11" spans="1:30" ht="15.75" customHeight="1" x14ac:dyDescent="0.25">
      <c r="A11" s="23"/>
      <c r="B11" s="24">
        <v>2</v>
      </c>
      <c r="C11" s="303" t="str">
        <f ca="1">'1-Configuracion'!AH855</f>
        <v>Atlético de Madrid</v>
      </c>
      <c r="D11" s="303"/>
      <c r="E11" s="303"/>
      <c r="F11" s="303"/>
      <c r="G11" s="303"/>
      <c r="H11" s="303"/>
      <c r="I11" s="23"/>
      <c r="R11" s="23"/>
      <c r="S11" s="60">
        <v>2</v>
      </c>
      <c r="T11" s="303" t="str">
        <f ca="1">IFERROR('1-Configuracion'!$AH$855,"")</f>
        <v>Atlético de Madrid</v>
      </c>
      <c r="U11" s="303"/>
      <c r="V11" s="303"/>
      <c r="W11" s="303"/>
      <c r="X11" s="303"/>
      <c r="Y11" s="303"/>
      <c r="Z11" s="23"/>
    </row>
    <row r="12" spans="1:30" ht="15.75" customHeight="1" x14ac:dyDescent="0.25">
      <c r="A12" s="23"/>
      <c r="B12" s="24">
        <v>3</v>
      </c>
      <c r="C12" s="303" t="str">
        <f ca="1">'1-Configuracion'!AH856</f>
        <v>Real Madrid C.F.</v>
      </c>
      <c r="D12" s="303"/>
      <c r="E12" s="303"/>
      <c r="F12" s="303"/>
      <c r="G12" s="303"/>
      <c r="H12" s="303"/>
      <c r="I12" s="23"/>
      <c r="R12" s="23"/>
      <c r="S12" s="60">
        <v>3</v>
      </c>
      <c r="T12" s="303" t="str">
        <f ca="1">IFERROR('1-Configuracion'!$AH$856,"")</f>
        <v>Real Madrid C.F.</v>
      </c>
      <c r="U12" s="303"/>
      <c r="V12" s="303"/>
      <c r="W12" s="303"/>
      <c r="X12" s="303"/>
      <c r="Y12" s="303"/>
      <c r="Z12" s="23"/>
    </row>
    <row r="13" spans="1:30" ht="15.75" customHeight="1" x14ac:dyDescent="0.25">
      <c r="A13" s="23"/>
      <c r="B13" s="24">
        <v>4</v>
      </c>
      <c r="C13" s="303" t="str">
        <f ca="1">'1-Configuracion'!AH857</f>
        <v>R.C. Celta de Vigo</v>
      </c>
      <c r="D13" s="303"/>
      <c r="E13" s="303"/>
      <c r="F13" s="303"/>
      <c r="G13" s="303"/>
      <c r="H13" s="303"/>
      <c r="I13" s="23"/>
      <c r="R13" s="23"/>
      <c r="S13" s="60">
        <v>4</v>
      </c>
      <c r="T13" s="303" t="str">
        <f ca="1">IFERROR('1-Configuracion'!$AH$857,"")</f>
        <v>R.C. Celta de Vigo</v>
      </c>
      <c r="U13" s="303"/>
      <c r="V13" s="303"/>
      <c r="W13" s="303"/>
      <c r="X13" s="303"/>
      <c r="Y13" s="303"/>
      <c r="Z13" s="23"/>
    </row>
    <row r="14" spans="1:30" ht="15.75" customHeight="1" x14ac:dyDescent="0.25">
      <c r="A14" s="23"/>
      <c r="B14" s="24">
        <v>5</v>
      </c>
      <c r="C14" s="303" t="str">
        <f ca="1">'1-Configuracion'!AH858</f>
        <v>Villarreal C.F.</v>
      </c>
      <c r="D14" s="303"/>
      <c r="E14" s="303"/>
      <c r="F14" s="303"/>
      <c r="G14" s="303"/>
      <c r="H14" s="303"/>
      <c r="I14" s="23"/>
      <c r="R14" s="23"/>
      <c r="S14" s="60">
        <v>5</v>
      </c>
      <c r="T14" s="303" t="str">
        <f ca="1">IFERROR('1-Configuracion'!$AH$858,"")</f>
        <v>Villarreal C.F.</v>
      </c>
      <c r="U14" s="303"/>
      <c r="V14" s="303"/>
      <c r="W14" s="303"/>
      <c r="X14" s="303"/>
      <c r="Y14" s="303"/>
      <c r="Z14" s="23"/>
    </row>
    <row r="15" spans="1:30" ht="15.75" x14ac:dyDescent="0.25">
      <c r="A15" s="23"/>
      <c r="B15" s="306" t="s">
        <v>74</v>
      </c>
      <c r="C15" s="306"/>
      <c r="D15" s="306"/>
      <c r="E15" s="306"/>
      <c r="F15" s="306"/>
      <c r="G15" s="306"/>
      <c r="H15" s="306"/>
      <c r="I15" s="23"/>
      <c r="R15" s="23"/>
      <c r="S15" s="306" t="s">
        <v>74</v>
      </c>
      <c r="T15" s="306"/>
      <c r="U15" s="306"/>
      <c r="V15" s="306"/>
      <c r="W15" s="306"/>
      <c r="X15" s="306"/>
      <c r="Y15" s="306"/>
      <c r="Z15" s="23"/>
    </row>
    <row r="16" spans="1:30" ht="15.75" customHeight="1" x14ac:dyDescent="0.25">
      <c r="A16" s="23"/>
      <c r="B16" s="24">
        <v>17</v>
      </c>
      <c r="C16" s="303" t="str">
        <f ca="1">'1-Configuracion'!AH870</f>
        <v>Granada C.F.</v>
      </c>
      <c r="D16" s="303"/>
      <c r="E16" s="303"/>
      <c r="F16" s="303"/>
      <c r="G16" s="303"/>
      <c r="H16" s="303"/>
      <c r="I16" s="23"/>
      <c r="R16" s="23"/>
      <c r="S16" s="60">
        <v>17</v>
      </c>
      <c r="T16" s="303" t="str">
        <f ca="1">IFERROR('1-Configuracion'!$AH$870,"")</f>
        <v>Granada C.F.</v>
      </c>
      <c r="U16" s="303"/>
      <c r="V16" s="303"/>
      <c r="W16" s="303"/>
      <c r="X16" s="303"/>
      <c r="Y16" s="303"/>
      <c r="Z16" s="23"/>
    </row>
    <row r="17" spans="1:65" ht="15.75" x14ac:dyDescent="0.25">
      <c r="A17" s="23"/>
      <c r="B17" s="24">
        <v>18</v>
      </c>
      <c r="C17" s="303" t="str">
        <f ca="1">'1-Configuracion'!AH871</f>
        <v>Rayo Vallecano</v>
      </c>
      <c r="D17" s="303"/>
      <c r="E17" s="303"/>
      <c r="F17" s="303"/>
      <c r="G17" s="303"/>
      <c r="H17" s="303"/>
      <c r="I17" s="23"/>
      <c r="R17" s="23"/>
      <c r="S17" s="60">
        <v>18</v>
      </c>
      <c r="T17" s="303" t="str">
        <f ca="1">IFERROR('1-Configuracion'!$AH$871,"")</f>
        <v>Rayo Vallecano</v>
      </c>
      <c r="U17" s="303"/>
      <c r="V17" s="303"/>
      <c r="W17" s="303"/>
      <c r="X17" s="303"/>
      <c r="Y17" s="303"/>
      <c r="Z17" s="23"/>
    </row>
    <row r="18" spans="1:65" ht="15.75" customHeight="1" x14ac:dyDescent="0.25">
      <c r="A18" s="23"/>
      <c r="B18" s="24">
        <v>19</v>
      </c>
      <c r="C18" s="303" t="str">
        <f ca="1">'1-Configuracion'!AH872</f>
        <v>U.D. Las Palmas</v>
      </c>
      <c r="D18" s="303"/>
      <c r="E18" s="303"/>
      <c r="F18" s="303"/>
      <c r="G18" s="303"/>
      <c r="H18" s="303"/>
      <c r="I18" s="23"/>
      <c r="R18" s="23"/>
      <c r="S18" s="60">
        <v>19</v>
      </c>
      <c r="T18" s="303" t="str">
        <f ca="1">IFERROR('1-Configuracion'!$AH$872,"")</f>
        <v>U.D. Las Palmas</v>
      </c>
      <c r="U18" s="303"/>
      <c r="V18" s="303"/>
      <c r="W18" s="303"/>
      <c r="X18" s="303"/>
      <c r="Y18" s="303"/>
      <c r="Z18" s="23"/>
    </row>
    <row r="19" spans="1:65" ht="15.75" customHeight="1" x14ac:dyDescent="0.25">
      <c r="A19" s="23"/>
      <c r="B19" s="24">
        <v>20</v>
      </c>
      <c r="C19" s="303" t="str">
        <f ca="1">'1-Configuracion'!AH873</f>
        <v>Levante U.D.</v>
      </c>
      <c r="D19" s="303"/>
      <c r="E19" s="303"/>
      <c r="F19" s="303"/>
      <c r="G19" s="303"/>
      <c r="H19" s="303"/>
      <c r="I19" s="23"/>
      <c r="R19" s="23"/>
      <c r="S19" s="60">
        <v>20</v>
      </c>
      <c r="T19" s="303" t="str">
        <f ca="1">IFERROR('1-Configuracion'!$AH$873,"")</f>
        <v>Levante U.D.</v>
      </c>
      <c r="U19" s="303"/>
      <c r="V19" s="303"/>
      <c r="W19" s="303"/>
      <c r="X19" s="303"/>
      <c r="Y19" s="303"/>
      <c r="Z19" s="23"/>
    </row>
    <row r="20" spans="1:65" ht="15.75" x14ac:dyDescent="0.25">
      <c r="A20" s="304" t="s">
        <v>64</v>
      </c>
      <c r="B20" s="304"/>
      <c r="C20" s="304"/>
      <c r="D20" s="304"/>
      <c r="E20" s="304"/>
      <c r="F20" s="304"/>
      <c r="G20" s="304"/>
      <c r="H20" s="304"/>
      <c r="I20" s="304"/>
      <c r="R20" s="304" t="s">
        <v>64</v>
      </c>
      <c r="S20" s="304"/>
      <c r="T20" s="304"/>
      <c r="U20" s="304"/>
      <c r="V20" s="304"/>
      <c r="W20" s="304"/>
      <c r="X20" s="304"/>
      <c r="Y20" s="304"/>
      <c r="Z20" s="304"/>
    </row>
    <row r="21" spans="1:65" x14ac:dyDescent="0.25">
      <c r="A21" s="20">
        <v>1</v>
      </c>
      <c r="B21" s="20">
        <v>2</v>
      </c>
      <c r="C21" s="20">
        <v>3</v>
      </c>
      <c r="D21" s="20">
        <v>4</v>
      </c>
      <c r="E21" s="20">
        <v>5</v>
      </c>
      <c r="F21" s="20">
        <v>6</v>
      </c>
      <c r="G21" s="20">
        <v>7</v>
      </c>
      <c r="H21" s="20">
        <v>8</v>
      </c>
      <c r="I21" s="20">
        <v>9</v>
      </c>
      <c r="R21" s="20">
        <v>1</v>
      </c>
      <c r="S21" s="20">
        <v>2</v>
      </c>
      <c r="T21" s="20">
        <v>3</v>
      </c>
      <c r="U21" s="20">
        <v>4</v>
      </c>
      <c r="V21" s="20">
        <v>5</v>
      </c>
      <c r="W21" s="20">
        <v>6</v>
      </c>
      <c r="X21" s="20">
        <v>7</v>
      </c>
      <c r="Y21" s="20">
        <v>8</v>
      </c>
      <c r="Z21" s="20">
        <v>9</v>
      </c>
    </row>
    <row r="22" spans="1:65" x14ac:dyDescent="0.25">
      <c r="A22" s="20">
        <v>10</v>
      </c>
      <c r="B22" s="20">
        <v>11</v>
      </c>
      <c r="C22" s="20">
        <v>12</v>
      </c>
      <c r="D22" s="20">
        <v>13</v>
      </c>
      <c r="E22" s="20">
        <v>14</v>
      </c>
      <c r="F22" s="20">
        <v>15</v>
      </c>
      <c r="G22" s="20">
        <v>16</v>
      </c>
      <c r="H22" s="20">
        <v>17</v>
      </c>
      <c r="I22" s="20">
        <v>18</v>
      </c>
      <c r="R22" s="20">
        <v>10</v>
      </c>
      <c r="S22" s="20">
        <v>11</v>
      </c>
      <c r="T22" s="20">
        <v>12</v>
      </c>
      <c r="U22" s="20">
        <v>13</v>
      </c>
      <c r="V22" s="20">
        <v>14</v>
      </c>
      <c r="W22" s="20">
        <v>15</v>
      </c>
      <c r="X22" s="20">
        <v>16</v>
      </c>
      <c r="Y22" s="20">
        <v>17</v>
      </c>
      <c r="Z22" s="20">
        <v>18</v>
      </c>
    </row>
    <row r="23" spans="1:65" x14ac:dyDescent="0.25">
      <c r="A23" s="20">
        <v>19</v>
      </c>
      <c r="B23" s="20">
        <v>20</v>
      </c>
      <c r="C23" s="20">
        <v>21</v>
      </c>
      <c r="D23" s="20">
        <v>22</v>
      </c>
      <c r="E23" s="20">
        <v>23</v>
      </c>
      <c r="F23" s="20">
        <v>24</v>
      </c>
      <c r="G23" s="20">
        <v>25</v>
      </c>
      <c r="H23" s="20">
        <v>26</v>
      </c>
      <c r="I23" s="20">
        <v>27</v>
      </c>
      <c r="R23" s="20">
        <v>19</v>
      </c>
      <c r="S23" s="20">
        <v>20</v>
      </c>
      <c r="T23" s="20">
        <v>21</v>
      </c>
      <c r="U23" s="20">
        <v>22</v>
      </c>
      <c r="V23" s="20">
        <v>23</v>
      </c>
      <c r="W23" s="20">
        <v>24</v>
      </c>
      <c r="X23" s="20">
        <v>25</v>
      </c>
      <c r="Y23" s="20">
        <v>26</v>
      </c>
      <c r="Z23" s="20">
        <v>27</v>
      </c>
    </row>
    <row r="24" spans="1:65" x14ac:dyDescent="0.25">
      <c r="A24" s="20">
        <v>28</v>
      </c>
      <c r="B24" s="20">
        <v>29</v>
      </c>
      <c r="C24" s="20">
        <v>30</v>
      </c>
      <c r="D24" s="20">
        <v>31</v>
      </c>
      <c r="E24" s="20">
        <v>32</v>
      </c>
      <c r="F24" s="20">
        <v>33</v>
      </c>
      <c r="G24" s="20">
        <v>34</v>
      </c>
      <c r="H24" s="20">
        <v>35</v>
      </c>
      <c r="I24" s="20">
        <v>36</v>
      </c>
      <c r="R24" s="20">
        <v>28</v>
      </c>
      <c r="S24" s="20">
        <v>29</v>
      </c>
      <c r="T24" s="20">
        <v>30</v>
      </c>
      <c r="U24" s="20">
        <v>31</v>
      </c>
      <c r="V24" s="20">
        <v>32</v>
      </c>
      <c r="W24" s="20">
        <v>33</v>
      </c>
      <c r="X24" s="20">
        <v>34</v>
      </c>
      <c r="Y24" s="20">
        <v>35</v>
      </c>
      <c r="Z24" s="20">
        <v>36</v>
      </c>
    </row>
    <row r="25" spans="1:65" x14ac:dyDescent="0.25">
      <c r="A25" s="20"/>
      <c r="B25" s="20"/>
      <c r="C25" s="20"/>
      <c r="D25" s="20">
        <v>37</v>
      </c>
      <c r="E25" s="20">
        <v>38</v>
      </c>
      <c r="F25" s="21"/>
      <c r="G25" s="20"/>
      <c r="H25" s="20"/>
      <c r="I25" s="20"/>
      <c r="R25" s="20">
        <v>37</v>
      </c>
      <c r="S25" s="20">
        <v>38</v>
      </c>
      <c r="T25" s="20"/>
      <c r="W25" s="302" t="s">
        <v>142</v>
      </c>
      <c r="X25" s="302"/>
      <c r="Y25" s="302"/>
      <c r="Z25" s="302"/>
    </row>
    <row r="26" spans="1:65" ht="15.75" x14ac:dyDescent="0.25">
      <c r="A26" s="304" t="s">
        <v>66</v>
      </c>
      <c r="B26" s="304"/>
      <c r="C26" s="304"/>
      <c r="D26" s="304"/>
      <c r="E26" s="304"/>
      <c r="F26" s="304"/>
      <c r="G26" s="304"/>
      <c r="H26" s="304"/>
      <c r="I26" s="304"/>
      <c r="R26" s="301" t="s">
        <v>143</v>
      </c>
      <c r="S26" s="301"/>
      <c r="T26" s="301"/>
      <c r="U26" s="301"/>
      <c r="V26" s="301"/>
      <c r="W26" s="301"/>
      <c r="X26" s="301"/>
      <c r="Y26" s="301"/>
      <c r="Z26" s="301"/>
    </row>
    <row r="27" spans="1:65" ht="15.75" x14ac:dyDescent="0.25">
      <c r="A27" s="305" t="s">
        <v>67</v>
      </c>
      <c r="B27" s="305"/>
      <c r="C27" s="305"/>
      <c r="D27" s="305"/>
      <c r="E27" s="305"/>
      <c r="F27" s="305"/>
      <c r="G27" s="305"/>
      <c r="H27" s="305"/>
      <c r="I27" s="305"/>
    </row>
    <row r="28" spans="1:65" ht="15" customHeight="1" x14ac:dyDescent="0.25">
      <c r="A28" s="309" t="s">
        <v>68</v>
      </c>
      <c r="B28" s="309"/>
      <c r="C28" s="309"/>
      <c r="D28" s="309"/>
      <c r="E28" s="309"/>
      <c r="F28" s="309"/>
      <c r="G28" s="309"/>
      <c r="H28" s="309"/>
      <c r="I28" s="309"/>
    </row>
    <row r="29" spans="1:65" ht="15.75" customHeight="1" x14ac:dyDescent="0.25">
      <c r="A29" s="309"/>
      <c r="B29" s="309"/>
      <c r="C29" s="309"/>
      <c r="D29" s="309"/>
      <c r="E29" s="309"/>
      <c r="F29" s="309"/>
      <c r="G29" s="309"/>
      <c r="H29" s="309"/>
      <c r="I29" s="309"/>
      <c r="AL29" s="137" t="s">
        <v>163</v>
      </c>
    </row>
    <row r="32" spans="1:65" x14ac:dyDescent="0.25">
      <c r="AB32" s="141">
        <v>1</v>
      </c>
      <c r="AC32" s="141">
        <v>2</v>
      </c>
      <c r="AD32" s="141">
        <v>3</v>
      </c>
      <c r="AE32" s="141">
        <v>4</v>
      </c>
      <c r="AF32" s="141">
        <v>5</v>
      </c>
      <c r="AG32" s="141">
        <v>6</v>
      </c>
      <c r="AH32" s="141">
        <v>7</v>
      </c>
      <c r="AI32" s="141">
        <v>8</v>
      </c>
      <c r="AJ32" s="141">
        <v>9</v>
      </c>
      <c r="AK32" s="141">
        <v>10</v>
      </c>
      <c r="AL32" s="141">
        <v>11</v>
      </c>
      <c r="AM32" s="141">
        <v>12</v>
      </c>
      <c r="AN32" s="141">
        <v>13</v>
      </c>
      <c r="AO32" s="141">
        <v>14</v>
      </c>
      <c r="AP32" s="141">
        <v>15</v>
      </c>
      <c r="AQ32" s="141">
        <v>16</v>
      </c>
      <c r="AR32" s="141">
        <v>17</v>
      </c>
      <c r="AS32" s="141">
        <v>18</v>
      </c>
      <c r="AT32" s="141">
        <v>19</v>
      </c>
      <c r="AU32" s="141">
        <v>20</v>
      </c>
      <c r="AV32" s="141">
        <v>21</v>
      </c>
      <c r="AW32" s="141">
        <v>22</v>
      </c>
      <c r="AX32" s="141">
        <v>23</v>
      </c>
      <c r="AY32" s="141">
        <v>24</v>
      </c>
      <c r="AZ32" s="141">
        <v>25</v>
      </c>
      <c r="BA32" s="141">
        <v>26</v>
      </c>
      <c r="BB32" s="141">
        <v>27</v>
      </c>
      <c r="BC32" s="141">
        <v>28</v>
      </c>
      <c r="BD32" s="141">
        <v>29</v>
      </c>
      <c r="BE32" s="141">
        <v>30</v>
      </c>
      <c r="BF32" s="141">
        <v>31</v>
      </c>
      <c r="BG32" s="141">
        <v>32</v>
      </c>
      <c r="BH32" s="141">
        <v>33</v>
      </c>
      <c r="BI32" s="141">
        <v>34</v>
      </c>
      <c r="BJ32" s="141">
        <v>35</v>
      </c>
      <c r="BK32" s="141">
        <v>36</v>
      </c>
      <c r="BL32" s="141">
        <v>37</v>
      </c>
      <c r="BM32" s="141">
        <v>38</v>
      </c>
    </row>
  </sheetData>
  <mergeCells count="43">
    <mergeCell ref="C18:H18"/>
    <mergeCell ref="A7:I7"/>
    <mergeCell ref="C10:H10"/>
    <mergeCell ref="C11:H11"/>
    <mergeCell ref="C12:H12"/>
    <mergeCell ref="C13:H13"/>
    <mergeCell ref="A9:I9"/>
    <mergeCell ref="C14:H14"/>
    <mergeCell ref="C16:H16"/>
    <mergeCell ref="C17:H17"/>
    <mergeCell ref="A8:I8"/>
    <mergeCell ref="B15:H15"/>
    <mergeCell ref="A1:I1"/>
    <mergeCell ref="A2:I2"/>
    <mergeCell ref="A3:I3"/>
    <mergeCell ref="A4:I5"/>
    <mergeCell ref="A6:I6"/>
    <mergeCell ref="A20:I20"/>
    <mergeCell ref="A26:I26"/>
    <mergeCell ref="A27:I27"/>
    <mergeCell ref="A28:I29"/>
    <mergeCell ref="C19:H19"/>
    <mergeCell ref="R1:Z1"/>
    <mergeCell ref="R2:Z2"/>
    <mergeCell ref="R3:Z3"/>
    <mergeCell ref="R4:Z5"/>
    <mergeCell ref="R6:Z6"/>
    <mergeCell ref="T16:Y16"/>
    <mergeCell ref="R7:Z7"/>
    <mergeCell ref="R9:Z9"/>
    <mergeCell ref="T10:Y10"/>
    <mergeCell ref="T11:Y11"/>
    <mergeCell ref="R8:Z8"/>
    <mergeCell ref="T12:Y12"/>
    <mergeCell ref="T13:Y13"/>
    <mergeCell ref="T14:Y14"/>
    <mergeCell ref="S15:Y15"/>
    <mergeCell ref="R26:Z26"/>
    <mergeCell ref="W25:Z25"/>
    <mergeCell ref="T17:Y17"/>
    <mergeCell ref="T18:Y18"/>
    <mergeCell ref="T19:Y19"/>
    <mergeCell ref="R20:Z20"/>
  </mergeCells>
  <hyperlinks>
    <hyperlink ref="A2" r:id="rId1"/>
    <hyperlink ref="A3" r:id="rId2"/>
    <hyperlink ref="A6:I6" location="Portada!A1" display="Portada"/>
    <hyperlink ref="A20:I20" location="'1-Jornadas'!A1" display="Jornadas"/>
    <hyperlink ref="R2" r:id="rId3"/>
    <hyperlink ref="R3" r:id="rId4"/>
    <hyperlink ref="R6:Z6" location="Portada!A1" display="Portada"/>
    <hyperlink ref="R20:Z20" location="'1-Jornadas'!A1" display="Jornadas"/>
    <hyperlink ref="R8:Z8" location="'1-Graficos'!A1" display="Estadísticas"/>
    <hyperlink ref="R9:Z9" location="'1-Clasificacion'!A1" display="Clasificación"/>
    <hyperlink ref="R26:Z26" r:id="rId5" display="Licencia de Creative Commons"/>
    <hyperlink ref="R21" location="Primera_Jornada" display="Primera_Jornada"/>
    <hyperlink ref="S21" location="Segunda_Jornada" display="Segunda_Jornada"/>
    <hyperlink ref="T21" location="Tercera_Jornada" display="Tercera_Jornada"/>
    <hyperlink ref="U21" location="Cuarta_Jornada" display="Cuarta_Jornada"/>
    <hyperlink ref="V21" location="Quinta_Jornada" display="Quinta_Jornada"/>
    <hyperlink ref="W21" location="Sexta_Jornada" display="Sexta_Jornada"/>
    <hyperlink ref="X21" location="Séptima_Jornada" display="Séptima_Jornada"/>
    <hyperlink ref="Y21" location="Octava_Jornada" display="Octava_Jornada"/>
    <hyperlink ref="Z21" location="Novena_Jornada" display="Novena_Jornada"/>
    <hyperlink ref="R22" location="Décima_Jornada" display="Décima_Jornada"/>
    <hyperlink ref="S22" location="Undécima_Jornada" display="Undécima_Jornada"/>
    <hyperlink ref="T22" location="Duodécima_Jornada" display="Duodécima_Jornada"/>
    <hyperlink ref="U22" location="Decimotercera_Jornada" display="Decimotercera_Jornada"/>
    <hyperlink ref="V22" location="Decimocuarta_Jornada" display="Decimocuarta_Jornada"/>
    <hyperlink ref="W22" location="Decimoquinta_Jornada" display="Decimoquinta_Jornada"/>
    <hyperlink ref="X22" location="Decimosexta_Jornada" display="Decimosexta_Jornada"/>
    <hyperlink ref="Y22" location="Decimoséptima_Jornada" display="Decimoséptima_Jornada"/>
    <hyperlink ref="Z22" location="Decimoctava_Jornada" display="Decimoctava_Jornada"/>
    <hyperlink ref="R23" location="Decimonovena_Jornada" display="Decimonovena_Jornada"/>
    <hyperlink ref="S23" location="Vigésima_Jornada" display="Vigésima_Jornada"/>
    <hyperlink ref="T23" location="Vigésimoprimera_Jornada" display="Vigésimoprimera_Jornada"/>
    <hyperlink ref="U23" location="Vigésimosegunda_Jornada" display="Vigésimosegunda_Jornada"/>
    <hyperlink ref="V23" location="Vigésimotercera_Jornada" display="Vigésimotercera_Jornada"/>
    <hyperlink ref="W23" location="Vigésimocuarta_Jornada" display="Vigésimocuarta_Jornada"/>
    <hyperlink ref="X23" location="Vigésimoquinta_Jornada" display="Vigésimoquinta_Jornada"/>
    <hyperlink ref="Y23" location="Vigésimosexta_Jornada" display="Vigésimosexta_Jornada"/>
    <hyperlink ref="Z23" location="Vigésimoséptima_Jornada" display="Vigésimoséptima_Jornada"/>
    <hyperlink ref="R24" location="Vigésimoctava_Jornada" display="Vigésimoctava_Jornada"/>
    <hyperlink ref="S24" location="Vigésimonovena_Jornada" display="Vigésimonovena_Jornada"/>
    <hyperlink ref="T24" location="Trigésima_Jornada" display="Trigésima_Jornada"/>
    <hyperlink ref="U24" location="Trigésimoprimera_Jornada" display="Trigésimoprimera_Jornada"/>
    <hyperlink ref="V24" location="Trigésimosegunda_Jornada" display="Trigésimosegunda_Jornada"/>
    <hyperlink ref="W24" location="Trigésimotercera_Jornada" display="Trigésimotercera_Jornada"/>
    <hyperlink ref="X24" location="Trigésimocuarta_Jornada" display="Trigésimocuarta_Jornada"/>
    <hyperlink ref="Y24" location="Trigésimoquinta_Jornada" display="Trigésimoquinta_Jornada"/>
    <hyperlink ref="Z24" location="Trigésimosexta_Jornada" display="Trigésimosexta_Jornada"/>
    <hyperlink ref="R25" location="Trigésimoséptima_Jornada" display="Trigésimoséptima_Jornada"/>
    <hyperlink ref="S25" location="Trigésimoctava_Jornada" display="Trigésimoctava_Jornada"/>
    <hyperlink ref="W25:Z25" location="Versiones!A1" display="V ersión 1.0.0"/>
    <hyperlink ref="AL29" r:id="rId6"/>
    <hyperlink ref="AB32" location="Primera_Jornada" display="Primera_Jornada"/>
    <hyperlink ref="AC32" location="Segunda_Jornada" display="Segunda_Jornada"/>
    <hyperlink ref="AD32" location="Tercera_Jornada" display="Tercera_Jornada"/>
    <hyperlink ref="AE32" location="Cuarta_Jornada" display="Cuarta_Jornada"/>
    <hyperlink ref="AF32" location="Quinta_Jornada" display="Quinta_Jornada"/>
    <hyperlink ref="AG32" location="Sexta_Jornada" display="Sexta_Jornada"/>
    <hyperlink ref="AH32" location="Séptima_Jornada" display="Séptima_Jornada"/>
    <hyperlink ref="AI32" location="Octava_Jornada" display="Octava_Jornada"/>
    <hyperlink ref="AJ32" location="Novena_Jornada" display="Novena_Jornada"/>
    <hyperlink ref="AK32" location="Décima_Jornada" display="Décima_Jornada"/>
    <hyperlink ref="AL32" location="Undécima_Jornada" display="Undécima_Jornada"/>
    <hyperlink ref="AM32" location="Duodécima_Jornada" display="Duodécima_Jornada"/>
    <hyperlink ref="AN32" location="Decimotercera_Jornada" display="Decimotercera_Jornada"/>
    <hyperlink ref="AO32" location="Decimocuarta_Jornada" display="Decimocuarta_Jornada"/>
    <hyperlink ref="AP32" location="Decimoquinta_Jornada" display="Decimoquinta_Jornada"/>
    <hyperlink ref="AQ32" location="Decimosexta_Jornada" display="Decimosexta_Jornada"/>
    <hyperlink ref="AR32" location="Decimoséptima_Jornada" display="Decimoséptima_Jornada"/>
    <hyperlink ref="AS32" location="Decimoctava_Jornada" display="Decimoctava_Jornada"/>
    <hyperlink ref="AT32" location="Decimonovena_Jornada" display="Decimonovena_Jornada"/>
    <hyperlink ref="AU32" location="Vigésima_Jornada" display="Vigésima_Jornada"/>
    <hyperlink ref="AV32" location="Vigésimoprimera_Jornada" display="Vigésimoprimera_Jornada"/>
    <hyperlink ref="AW32" location="Vigésimosegunda_Jornada" display="Vigésimosegunda_Jornada"/>
    <hyperlink ref="AX32" location="Vigésimotercera_Jornada" display="Vigésimotercera_Jornada"/>
    <hyperlink ref="AY32" location="Vigésimocuarta_Jornada" display="Vigésimocuarta_Jornada"/>
    <hyperlink ref="AZ32" location="Vigésimoquinta_Jornada" display="Vigésimoquinta_Jornada"/>
    <hyperlink ref="BA32" location="Vigésimosexta_Jornada" display="Vigésimosexta_Jornada"/>
    <hyperlink ref="BB32" location="Vigésimoséptima_Jornada" display="Vigésimoséptima_Jornada"/>
    <hyperlink ref="BC32" location="Vigésimoctava_Jornada" display="Vigésimoctava_Jornada"/>
    <hyperlink ref="BD32" location="Vigésimonovena_Jornada" display="Vigésimonovena_Jornada"/>
    <hyperlink ref="BE32" location="Trigésima_Jornada" display="Trigésima_Jornada"/>
    <hyperlink ref="BF32" location="Trigésimoprimera_Jornada" display="Trigésimoprimera_Jornada"/>
    <hyperlink ref="BG32" location="Trigésimosegunda_Jornada" display="Trigésimosegunda_Jornada"/>
    <hyperlink ref="BH32" location="Trigésimotercera_Jornada" display="Trigésimotercera_Jornada"/>
    <hyperlink ref="BI32" location="Trigésimocuarta_Jornada" display="Trigésimocuarta_Jornada"/>
    <hyperlink ref="BJ32" location="Trigésimoquinta_Jornada" display="Trigésimoquinta_Jornada"/>
    <hyperlink ref="BK32" location="Trigésimosexta_Jornada" display="Trigésimosexta_Jornada"/>
    <hyperlink ref="BL32" location="Trigésimoséptima_Jornada" display="Trigésimoséptima_Jornada"/>
    <hyperlink ref="BM32" location="Trigésimoctava_Jornada" display="Trigésimoctava_Jornada"/>
  </hyperlinks>
  <pageMargins left="0.7" right="0.7" top="0.75" bottom="0.75" header="0.3" footer="0.3"/>
  <pageSetup paperSize="9" orientation="portrait" horizontalDpi="1200" verticalDpi="1200" r:id="rId7"/>
  <drawing r:id="rId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BC33"/>
  <sheetViews>
    <sheetView showGridLines="0" showRowColHeaders="0" workbookViewId="0">
      <selection activeCell="F20" sqref="A20:BB21"/>
    </sheetView>
  </sheetViews>
  <sheetFormatPr baseColWidth="10" defaultColWidth="0" defaultRowHeight="15" zeroHeight="1" x14ac:dyDescent="0.25"/>
  <cols>
    <col min="1" max="53" width="2.5703125" customWidth="1"/>
    <col min="54" max="54" width="9.85546875" customWidth="1"/>
    <col min="55" max="55" width="2.5703125" customWidth="1"/>
    <col min="56" max="16384" width="11.42578125" hidden="1"/>
  </cols>
  <sheetData>
    <row r="1" spans="1:53" ht="93.75" customHeight="1" x14ac:dyDescent="0.25"/>
    <row r="2" spans="1:53" ht="15.75" customHeight="1" x14ac:dyDescent="0.25">
      <c r="A2" s="152" t="s">
        <v>147</v>
      </c>
    </row>
    <row r="3" spans="1:53" x14ac:dyDescent="0.25"/>
    <row r="4" spans="1:53" x14ac:dyDescent="0.25">
      <c r="A4" s="153" t="s">
        <v>354</v>
      </c>
      <c r="B4" s="70"/>
      <c r="C4" s="70"/>
    </row>
    <row r="5" spans="1:53" ht="15" customHeight="1" x14ac:dyDescent="0.25">
      <c r="A5" s="149" t="s">
        <v>168</v>
      </c>
    </row>
    <row r="6" spans="1:53" x14ac:dyDescent="0.25">
      <c r="A6" t="s">
        <v>191</v>
      </c>
    </row>
    <row r="7" spans="1:53" ht="30" customHeight="1" x14ac:dyDescent="0.25">
      <c r="A7" s="310" t="s">
        <v>169</v>
      </c>
      <c r="B7" s="310"/>
      <c r="C7" s="310"/>
      <c r="D7" s="310"/>
      <c r="E7" s="310"/>
      <c r="F7" s="310"/>
      <c r="G7" s="310"/>
      <c r="H7" s="310"/>
      <c r="I7" s="310"/>
      <c r="J7" s="310"/>
      <c r="K7" s="310"/>
      <c r="L7" s="310"/>
      <c r="M7" s="310"/>
      <c r="N7" s="310"/>
      <c r="O7" s="310"/>
      <c r="P7" s="310"/>
      <c r="Q7" s="310"/>
      <c r="R7" s="310"/>
      <c r="S7" s="310"/>
      <c r="T7" s="310"/>
      <c r="U7" s="310"/>
      <c r="V7" s="310"/>
      <c r="W7" s="310"/>
      <c r="X7" s="310"/>
      <c r="Y7" s="310"/>
      <c r="Z7" s="310"/>
      <c r="AA7" s="310"/>
      <c r="AB7" s="310"/>
      <c r="AC7" s="310"/>
      <c r="AD7" s="310"/>
      <c r="AE7" s="310"/>
      <c r="AF7" s="310"/>
      <c r="AG7" s="310"/>
      <c r="AH7" s="310"/>
      <c r="AI7" s="310"/>
      <c r="AJ7" s="310"/>
      <c r="AK7" s="310"/>
      <c r="AL7" s="310"/>
      <c r="AM7" s="310"/>
      <c r="AN7" s="310"/>
      <c r="AO7" s="310"/>
      <c r="AP7" s="310"/>
      <c r="AQ7" s="310"/>
      <c r="AR7" s="310"/>
      <c r="AS7" s="310"/>
      <c r="AT7" s="310"/>
      <c r="AU7" s="310"/>
      <c r="AV7" s="310"/>
      <c r="AW7" s="310"/>
      <c r="AX7" s="310"/>
      <c r="AY7" s="310"/>
      <c r="AZ7" s="310"/>
      <c r="BA7" s="310"/>
    </row>
    <row r="8" spans="1:53" x14ac:dyDescent="0.25">
      <c r="A8" s="151" t="s">
        <v>170</v>
      </c>
    </row>
    <row r="9" spans="1:53" x14ac:dyDescent="0.25">
      <c r="A9" s="151" t="s">
        <v>171</v>
      </c>
    </row>
    <row r="10" spans="1:53" x14ac:dyDescent="0.25">
      <c r="A10" s="149" t="s">
        <v>189</v>
      </c>
    </row>
    <row r="11" spans="1:53" x14ac:dyDescent="0.25">
      <c r="A11" t="s">
        <v>192</v>
      </c>
      <c r="B11" s="150"/>
      <c r="C11" s="150"/>
      <c r="D11" s="150"/>
      <c r="E11" s="150"/>
      <c r="F11" s="150"/>
      <c r="G11" s="150"/>
      <c r="H11" s="150"/>
      <c r="I11" s="150"/>
    </row>
    <row r="12" spans="1:53" x14ac:dyDescent="0.25">
      <c r="A12" s="164" t="s">
        <v>190</v>
      </c>
      <c r="B12" s="70"/>
    </row>
    <row r="13" spans="1:53" x14ac:dyDescent="0.25">
      <c r="A13" t="s">
        <v>404</v>
      </c>
      <c r="B13" s="70"/>
    </row>
    <row r="14" spans="1:53" x14ac:dyDescent="0.25">
      <c r="A14" t="s">
        <v>400</v>
      </c>
    </row>
    <row r="15" spans="1:53" x14ac:dyDescent="0.25">
      <c r="A15" t="s">
        <v>401</v>
      </c>
    </row>
    <row r="16" spans="1:53" x14ac:dyDescent="0.25">
      <c r="A16" t="s">
        <v>405</v>
      </c>
      <c r="B16" s="149"/>
      <c r="C16" s="149"/>
      <c r="D16" s="149"/>
      <c r="E16" s="149"/>
      <c r="F16" s="149"/>
      <c r="G16" s="149"/>
      <c r="H16" s="149"/>
      <c r="I16" s="149"/>
    </row>
    <row r="17" spans="1:54" x14ac:dyDescent="0.25">
      <c r="A17" t="s">
        <v>402</v>
      </c>
      <c r="B17" s="149"/>
      <c r="C17" s="149"/>
      <c r="D17" s="149"/>
      <c r="E17" s="149"/>
      <c r="F17" s="149"/>
      <c r="G17" s="149"/>
      <c r="H17" s="149"/>
      <c r="I17" s="149"/>
    </row>
    <row r="18" spans="1:54" ht="15" customHeight="1" x14ac:dyDescent="0.25">
      <c r="A18" t="s">
        <v>403</v>
      </c>
      <c r="B18" s="150"/>
      <c r="C18" s="150"/>
      <c r="D18" s="150"/>
      <c r="E18" s="150"/>
      <c r="F18" s="150"/>
      <c r="G18" s="150"/>
      <c r="H18" s="150"/>
      <c r="I18" s="150"/>
    </row>
    <row r="19" spans="1:54" x14ac:dyDescent="0.25">
      <c r="B19" s="149"/>
      <c r="C19" s="149"/>
      <c r="D19" s="149"/>
      <c r="E19" s="149"/>
      <c r="F19" s="149"/>
      <c r="G19" s="149"/>
      <c r="H19" s="149"/>
      <c r="I19" s="149"/>
    </row>
    <row r="20" spans="1:54" ht="15" customHeight="1" x14ac:dyDescent="0.25">
      <c r="F20" s="311" t="s">
        <v>193</v>
      </c>
      <c r="G20" s="311"/>
      <c r="H20" s="311"/>
      <c r="I20" s="311"/>
      <c r="J20" s="311"/>
      <c r="K20" s="311"/>
      <c r="L20" s="311"/>
      <c r="M20" s="311"/>
      <c r="N20" s="311"/>
      <c r="O20" s="311"/>
      <c r="P20" s="311"/>
      <c r="Q20" s="311"/>
      <c r="R20" s="311"/>
      <c r="S20" s="311"/>
      <c r="T20" s="311"/>
      <c r="U20" s="311"/>
      <c r="V20" s="311"/>
      <c r="W20" s="311"/>
      <c r="X20" s="311"/>
      <c r="Y20" s="311"/>
      <c r="Z20" s="311"/>
      <c r="AA20" s="311"/>
      <c r="AB20" s="311"/>
      <c r="AC20" s="311"/>
      <c r="AD20" s="311"/>
      <c r="AE20" s="311"/>
      <c r="AF20" s="311"/>
      <c r="AG20" s="311"/>
      <c r="AH20" s="311"/>
      <c r="AI20" s="311"/>
      <c r="AJ20" s="311"/>
      <c r="AK20" s="311"/>
      <c r="AL20" s="311"/>
      <c r="AM20" s="311"/>
      <c r="AN20" s="311"/>
      <c r="AO20" s="311"/>
      <c r="AP20" s="311"/>
      <c r="AQ20" s="311"/>
      <c r="AR20" s="311"/>
      <c r="AS20" s="311"/>
      <c r="AT20" s="311"/>
      <c r="AU20" s="311"/>
      <c r="AV20" s="311"/>
      <c r="AW20" s="311"/>
      <c r="AX20" s="311"/>
      <c r="AY20" s="311"/>
      <c r="AZ20" s="311"/>
      <c r="BA20" s="311"/>
      <c r="BB20" s="311"/>
    </row>
    <row r="21" spans="1:54" ht="15" customHeight="1" x14ac:dyDescent="0.25">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311"/>
      <c r="AE21" s="311"/>
      <c r="AF21" s="311"/>
      <c r="AG21" s="311"/>
      <c r="AH21" s="311"/>
      <c r="AI21" s="311"/>
      <c r="AJ21" s="311"/>
      <c r="AK21" s="311"/>
      <c r="AL21" s="311"/>
      <c r="AM21" s="311"/>
      <c r="AN21" s="311"/>
      <c r="AO21" s="311"/>
      <c r="AP21" s="311"/>
      <c r="AQ21" s="311"/>
      <c r="AR21" s="311"/>
      <c r="AS21" s="311"/>
      <c r="AT21" s="311"/>
      <c r="AU21" s="311"/>
      <c r="AV21" s="311"/>
      <c r="AW21" s="311"/>
      <c r="AX21" s="311"/>
      <c r="AY21" s="311"/>
      <c r="AZ21" s="311"/>
      <c r="BA21" s="311"/>
      <c r="BB21" s="311"/>
    </row>
    <row r="22" spans="1:54" x14ac:dyDescent="0.25"/>
    <row r="23" spans="1:54" hidden="1" x14ac:dyDescent="0.25"/>
    <row r="24" spans="1:54" hidden="1" x14ac:dyDescent="0.25">
      <c r="A24" s="149"/>
    </row>
    <row r="25" spans="1:54" hidden="1" x14ac:dyDescent="0.25">
      <c r="A25" s="149"/>
    </row>
    <row r="26" spans="1:54" hidden="1" x14ac:dyDescent="0.25">
      <c r="A26" s="151"/>
    </row>
    <row r="27" spans="1:54" hidden="1" x14ac:dyDescent="0.25">
      <c r="A27" s="150"/>
    </row>
    <row r="28" spans="1:54" hidden="1" x14ac:dyDescent="0.25">
      <c r="A28" s="149"/>
    </row>
    <row r="29" spans="1:54" hidden="1" x14ac:dyDescent="0.25"/>
    <row r="30" spans="1:54" hidden="1" x14ac:dyDescent="0.25"/>
    <row r="31" spans="1:54" hidden="1" x14ac:dyDescent="0.25"/>
    <row r="32" spans="1:54" x14ac:dyDescent="0.25"/>
    <row r="33" x14ac:dyDescent="0.25"/>
  </sheetData>
  <sheetProtection sheet="1" objects="1" scenarios="1"/>
  <mergeCells count="2">
    <mergeCell ref="A7:BA7"/>
    <mergeCell ref="F20:BB21"/>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N15"/>
  <sheetViews>
    <sheetView showGridLines="0" showRowColHeaders="0" workbookViewId="0">
      <selection activeCell="E12" sqref="E12:F12"/>
    </sheetView>
  </sheetViews>
  <sheetFormatPr baseColWidth="10" defaultColWidth="0" defaultRowHeight="15" zeroHeight="1" x14ac:dyDescent="0.25"/>
  <cols>
    <col min="1" max="1" width="3.7109375" customWidth="1"/>
    <col min="2" max="2" width="20.7109375" customWidth="1"/>
    <col min="3" max="3" width="8.5703125" customWidth="1"/>
    <col min="4" max="13" width="11.42578125" customWidth="1"/>
    <col min="14" max="14" width="2.5703125" customWidth="1"/>
    <col min="15" max="16384" width="11.42578125" hidden="1"/>
  </cols>
  <sheetData>
    <row r="1" spans="2:13" ht="93.75" customHeight="1" x14ac:dyDescent="0.25"/>
    <row r="2" spans="2:13" ht="18" x14ac:dyDescent="0.25">
      <c r="B2" s="152" t="s">
        <v>356</v>
      </c>
    </row>
    <row r="3" spans="2:13" x14ac:dyDescent="0.25"/>
    <row r="4" spans="2:13" ht="15" customHeight="1" x14ac:dyDescent="0.25">
      <c r="B4" s="312" t="s">
        <v>357</v>
      </c>
      <c r="C4" s="312"/>
      <c r="D4" s="312"/>
      <c r="E4" s="312"/>
      <c r="F4" s="312"/>
      <c r="G4" s="312"/>
      <c r="H4" s="312"/>
      <c r="I4" s="312"/>
      <c r="J4" s="312"/>
      <c r="K4" s="312"/>
      <c r="L4" s="312"/>
      <c r="M4" s="312"/>
    </row>
    <row r="5" spans="2:13" x14ac:dyDescent="0.25">
      <c r="B5" s="312"/>
      <c r="C5" s="312"/>
      <c r="D5" s="312"/>
      <c r="E5" s="312"/>
      <c r="F5" s="312"/>
      <c r="G5" s="312"/>
      <c r="H5" s="312"/>
      <c r="I5" s="312"/>
      <c r="J5" s="312"/>
      <c r="K5" s="312"/>
      <c r="L5" s="312"/>
      <c r="M5" s="312"/>
    </row>
    <row r="6" spans="2:13" x14ac:dyDescent="0.25"/>
    <row r="7" spans="2:13" x14ac:dyDescent="0.25">
      <c r="B7" t="s">
        <v>373</v>
      </c>
    </row>
    <row r="8" spans="2:13" x14ac:dyDescent="0.25"/>
    <row r="9" spans="2:13" x14ac:dyDescent="0.25">
      <c r="B9" s="266" t="s">
        <v>28</v>
      </c>
      <c r="C9" s="166"/>
      <c r="E9" s="153" t="s">
        <v>360</v>
      </c>
    </row>
    <row r="10" spans="2:13" x14ac:dyDescent="0.25">
      <c r="B10" s="266" t="s">
        <v>27</v>
      </c>
      <c r="C10" s="167"/>
    </row>
    <row r="11" spans="2:13" x14ac:dyDescent="0.25">
      <c r="B11" s="266" t="s">
        <v>154</v>
      </c>
      <c r="C11" s="165"/>
      <c r="E11" s="313" t="s">
        <v>359</v>
      </c>
      <c r="F11" s="313"/>
      <c r="G11" s="314" t="s">
        <v>366</v>
      </c>
      <c r="H11" s="314"/>
      <c r="I11" s="314"/>
      <c r="J11" s="314"/>
      <c r="K11" s="314"/>
      <c r="L11" s="314"/>
      <c r="M11" s="314"/>
    </row>
    <row r="12" spans="2:13" x14ac:dyDescent="0.25">
      <c r="B12" s="266" t="s">
        <v>29</v>
      </c>
      <c r="C12" s="168"/>
      <c r="E12" s="313" t="s">
        <v>367</v>
      </c>
      <c r="F12" s="313"/>
      <c r="G12" s="314" t="s">
        <v>365</v>
      </c>
      <c r="H12" s="314"/>
      <c r="I12" s="314"/>
      <c r="J12" s="314"/>
      <c r="K12" s="314"/>
      <c r="L12" s="314"/>
      <c r="M12" s="314"/>
    </row>
    <row r="13" spans="2:13" x14ac:dyDescent="0.25">
      <c r="E13" s="313" t="s">
        <v>361</v>
      </c>
      <c r="F13" s="313"/>
      <c r="G13" s="314" t="s">
        <v>364</v>
      </c>
      <c r="H13" s="314"/>
      <c r="I13" s="314"/>
      <c r="J13" s="314"/>
      <c r="K13" s="314"/>
      <c r="L13" s="314"/>
      <c r="M13" s="314"/>
    </row>
    <row r="14" spans="2:13" x14ac:dyDescent="0.25">
      <c r="E14" s="313" t="s">
        <v>362</v>
      </c>
      <c r="F14" s="313"/>
      <c r="G14" s="314" t="s">
        <v>363</v>
      </c>
      <c r="H14" s="314"/>
      <c r="I14" s="314"/>
      <c r="J14" s="314"/>
      <c r="K14" s="314"/>
      <c r="L14" s="314"/>
      <c r="M14" s="314"/>
    </row>
    <row r="15" spans="2:13" x14ac:dyDescent="0.25"/>
  </sheetData>
  <sheetProtection sheet="1" objects="1" scenarios="1"/>
  <mergeCells count="9">
    <mergeCell ref="B4:M5"/>
    <mergeCell ref="E11:F11"/>
    <mergeCell ref="E12:F12"/>
    <mergeCell ref="E13:F13"/>
    <mergeCell ref="E14:F14"/>
    <mergeCell ref="G12:M12"/>
    <mergeCell ref="G13:M13"/>
    <mergeCell ref="G14:M14"/>
    <mergeCell ref="G11:M11"/>
  </mergeCells>
  <dataValidations count="1">
    <dataValidation type="list" allowBlank="1" showInputMessage="1" showErrorMessage="1" sqref="B9:B12">
      <formula1>equipos_historicos</formula1>
    </dataValidation>
  </dataValidations>
  <hyperlinks>
    <hyperlink ref="E12:M12" location="'H-Evolucion'!A1" display="Evolución:"/>
    <hyperlink ref="E13:M13" location="'H-Graficos'!A1" display="Gráficos Estadísticos:"/>
    <hyperlink ref="E14:M14" location="'H-Clasificacion'!A1" display="Clasificación Histórica:"/>
    <hyperlink ref="E11:M11" location="'H-Temporadas'!A1" display="Todas las Temporadas:"/>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dimension ref="A1:CT715"/>
  <sheetViews>
    <sheetView topLeftCell="A28" zoomScaleNormal="100" workbookViewId="0">
      <selection activeCell="E74" sqref="E74"/>
    </sheetView>
  </sheetViews>
  <sheetFormatPr baseColWidth="10" defaultColWidth="2.140625" defaultRowHeight="9" x14ac:dyDescent="0.25"/>
  <cols>
    <col min="1" max="1" width="6.7109375" style="177" customWidth="1"/>
    <col min="2" max="2" width="2.140625" style="177"/>
    <col min="3" max="3" width="2.85546875" style="177" customWidth="1"/>
    <col min="4" max="88" width="2.140625" style="177" customWidth="1"/>
    <col min="89" max="89" width="0.85546875" style="177" customWidth="1"/>
    <col min="90" max="16384" width="2.140625" style="177"/>
  </cols>
  <sheetData>
    <row r="1" spans="1:95" x14ac:dyDescent="0.25">
      <c r="A1" s="197" t="s">
        <v>385</v>
      </c>
      <c r="D1" s="177">
        <v>29</v>
      </c>
      <c r="E1" s="177">
        <v>30</v>
      </c>
      <c r="F1" s="177">
        <v>31</v>
      </c>
      <c r="G1" s="177">
        <v>32</v>
      </c>
      <c r="H1" s="177">
        <v>33</v>
      </c>
      <c r="I1" s="177">
        <v>34</v>
      </c>
      <c r="J1" s="177">
        <v>35</v>
      </c>
      <c r="K1" s="177">
        <v>36</v>
      </c>
      <c r="L1" s="177">
        <v>40</v>
      </c>
      <c r="M1" s="177">
        <v>41</v>
      </c>
      <c r="N1" s="177">
        <v>42</v>
      </c>
      <c r="O1" s="177">
        <v>43</v>
      </c>
      <c r="P1" s="177">
        <v>44</v>
      </c>
      <c r="Q1" s="177">
        <v>45</v>
      </c>
      <c r="R1" s="177">
        <v>46</v>
      </c>
      <c r="S1" s="177">
        <v>47</v>
      </c>
      <c r="T1" s="177">
        <v>48</v>
      </c>
      <c r="U1" s="177">
        <v>49</v>
      </c>
      <c r="V1" s="177">
        <v>50</v>
      </c>
      <c r="W1" s="177">
        <v>51</v>
      </c>
      <c r="X1" s="177">
        <v>52</v>
      </c>
      <c r="Y1" s="177">
        <v>53</v>
      </c>
      <c r="Z1" s="177">
        <v>54</v>
      </c>
      <c r="AA1" s="177">
        <v>55</v>
      </c>
      <c r="AB1" s="177">
        <v>56</v>
      </c>
      <c r="AC1" s="177">
        <v>57</v>
      </c>
      <c r="AD1" s="177">
        <v>58</v>
      </c>
      <c r="AE1" s="177">
        <v>59</v>
      </c>
      <c r="AF1" s="177">
        <v>60</v>
      </c>
      <c r="AG1" s="177">
        <v>61</v>
      </c>
      <c r="AH1" s="177">
        <v>62</v>
      </c>
      <c r="AI1" s="177">
        <v>63</v>
      </c>
      <c r="AJ1" s="177">
        <v>64</v>
      </c>
      <c r="AK1" s="177">
        <v>65</v>
      </c>
      <c r="AL1" s="177">
        <v>66</v>
      </c>
      <c r="AM1" s="177">
        <v>67</v>
      </c>
      <c r="AN1" s="177">
        <v>68</v>
      </c>
      <c r="AO1" s="177">
        <v>69</v>
      </c>
      <c r="AP1" s="177">
        <v>70</v>
      </c>
      <c r="AQ1" s="177">
        <v>71</v>
      </c>
      <c r="AR1" s="177">
        <v>72</v>
      </c>
      <c r="AS1" s="177">
        <v>73</v>
      </c>
      <c r="AT1" s="177">
        <v>74</v>
      </c>
      <c r="AU1" s="177">
        <v>75</v>
      </c>
      <c r="AV1" s="177">
        <v>76</v>
      </c>
      <c r="AW1" s="177">
        <v>77</v>
      </c>
      <c r="AX1" s="177">
        <v>78</v>
      </c>
      <c r="AY1" s="177">
        <v>79</v>
      </c>
      <c r="AZ1" s="177">
        <v>80</v>
      </c>
      <c r="BA1" s="177">
        <v>81</v>
      </c>
      <c r="BB1" s="177">
        <v>82</v>
      </c>
      <c r="BC1" s="177">
        <v>83</v>
      </c>
      <c r="BD1" s="177">
        <v>84</v>
      </c>
      <c r="BE1" s="177">
        <v>85</v>
      </c>
      <c r="BF1" s="177">
        <v>86</v>
      </c>
      <c r="BG1" s="177">
        <v>87</v>
      </c>
      <c r="BH1" s="177">
        <v>88</v>
      </c>
      <c r="BI1" s="177">
        <v>89</v>
      </c>
      <c r="BJ1" s="177">
        <v>90</v>
      </c>
      <c r="BK1" s="177">
        <v>91</v>
      </c>
      <c r="BL1" s="177">
        <v>92</v>
      </c>
      <c r="BM1" s="177">
        <v>93</v>
      </c>
      <c r="BN1" s="177">
        <v>94</v>
      </c>
      <c r="BO1" s="177">
        <v>95</v>
      </c>
      <c r="BP1" s="177">
        <v>96</v>
      </c>
      <c r="BQ1" s="177">
        <v>97</v>
      </c>
      <c r="BR1" s="177">
        <v>98</v>
      </c>
      <c r="BS1" s="177">
        <v>99</v>
      </c>
      <c r="BT1" s="177">
        <v>0</v>
      </c>
      <c r="BU1" s="177">
        <v>1</v>
      </c>
      <c r="BV1" s="177">
        <v>2</v>
      </c>
      <c r="BW1" s="177">
        <v>3</v>
      </c>
      <c r="BX1" s="177">
        <v>4</v>
      </c>
      <c r="BY1" s="177">
        <v>5</v>
      </c>
      <c r="BZ1" s="177">
        <v>6</v>
      </c>
      <c r="CA1" s="177">
        <v>7</v>
      </c>
      <c r="CB1" s="177">
        <v>8</v>
      </c>
      <c r="CC1" s="177">
        <v>9</v>
      </c>
      <c r="CD1" s="177">
        <v>10</v>
      </c>
      <c r="CE1" s="177">
        <v>11</v>
      </c>
      <c r="CF1" s="177">
        <v>12</v>
      </c>
      <c r="CG1" s="177">
        <v>13</v>
      </c>
      <c r="CH1" s="177">
        <v>14</v>
      </c>
      <c r="CI1" s="177">
        <v>15</v>
      </c>
      <c r="CJ1" s="177">
        <v>16</v>
      </c>
    </row>
    <row r="2" spans="1:95" x14ac:dyDescent="0.25">
      <c r="D2" s="177">
        <v>10</v>
      </c>
      <c r="E2" s="177">
        <v>10</v>
      </c>
      <c r="F2" s="177">
        <v>10</v>
      </c>
      <c r="G2" s="177">
        <v>10</v>
      </c>
      <c r="H2" s="177">
        <v>10</v>
      </c>
      <c r="I2" s="177">
        <v>10</v>
      </c>
      <c r="J2" s="177">
        <v>12</v>
      </c>
      <c r="K2" s="177">
        <v>12</v>
      </c>
      <c r="L2" s="177">
        <v>12</v>
      </c>
      <c r="M2" s="177">
        <v>12</v>
      </c>
      <c r="N2" s="177">
        <v>14</v>
      </c>
      <c r="O2" s="177">
        <v>14</v>
      </c>
      <c r="P2" s="177">
        <v>14</v>
      </c>
      <c r="Q2" s="177">
        <v>14</v>
      </c>
      <c r="R2" s="177">
        <v>14</v>
      </c>
      <c r="S2" s="177">
        <v>14</v>
      </c>
      <c r="T2" s="177">
        <v>14</v>
      </c>
      <c r="U2" s="177">
        <v>14</v>
      </c>
      <c r="V2" s="177">
        <v>14</v>
      </c>
      <c r="W2" s="177">
        <v>16</v>
      </c>
      <c r="X2" s="177">
        <v>16</v>
      </c>
      <c r="Y2" s="177">
        <v>16</v>
      </c>
      <c r="Z2" s="177">
        <v>16</v>
      </c>
      <c r="AA2" s="177">
        <v>16</v>
      </c>
      <c r="AB2" s="177">
        <v>16</v>
      </c>
      <c r="AC2" s="177">
        <v>16</v>
      </c>
      <c r="AD2" s="177">
        <v>16</v>
      </c>
      <c r="AE2" s="177">
        <v>16</v>
      </c>
      <c r="AF2" s="177">
        <v>16</v>
      </c>
      <c r="AG2" s="177">
        <v>16</v>
      </c>
      <c r="AH2" s="177">
        <v>16</v>
      </c>
      <c r="AI2" s="177">
        <v>16</v>
      </c>
      <c r="AJ2" s="177">
        <v>16</v>
      </c>
      <c r="AK2" s="177">
        <v>16</v>
      </c>
      <c r="AL2" s="177">
        <v>16</v>
      </c>
      <c r="AM2" s="177">
        <v>16</v>
      </c>
      <c r="AN2" s="177">
        <v>16</v>
      </c>
      <c r="AO2" s="177">
        <v>16</v>
      </c>
      <c r="AP2" s="177">
        <v>16</v>
      </c>
      <c r="AQ2" s="177">
        <v>16</v>
      </c>
      <c r="AR2" s="177">
        <v>18</v>
      </c>
      <c r="AS2" s="177">
        <v>18</v>
      </c>
      <c r="AT2" s="177">
        <v>18</v>
      </c>
      <c r="AU2" s="177">
        <v>18</v>
      </c>
      <c r="AV2" s="177">
        <v>18</v>
      </c>
      <c r="AW2" s="177">
        <v>18</v>
      </c>
      <c r="AX2" s="177">
        <v>18</v>
      </c>
      <c r="AY2" s="177">
        <v>18</v>
      </c>
      <c r="AZ2" s="177">
        <v>18</v>
      </c>
      <c r="BA2" s="177">
        <v>18</v>
      </c>
      <c r="BB2" s="177">
        <v>18</v>
      </c>
      <c r="BC2" s="177">
        <v>18</v>
      </c>
      <c r="BD2" s="177">
        <v>18</v>
      </c>
      <c r="BE2" s="177">
        <v>18</v>
      </c>
      <c r="BF2" s="177">
        <v>18</v>
      </c>
      <c r="BG2" s="177">
        <v>18</v>
      </c>
      <c r="BH2" s="177">
        <v>20</v>
      </c>
      <c r="BI2" s="177">
        <v>20</v>
      </c>
      <c r="BJ2" s="177">
        <v>20</v>
      </c>
      <c r="BK2" s="177">
        <v>20</v>
      </c>
      <c r="BL2" s="177">
        <v>20</v>
      </c>
      <c r="BM2" s="177">
        <v>20</v>
      </c>
      <c r="BN2" s="177">
        <v>20</v>
      </c>
      <c r="BO2" s="177">
        <v>20</v>
      </c>
      <c r="BP2" s="177">
        <v>22</v>
      </c>
      <c r="BQ2" s="177">
        <v>22</v>
      </c>
      <c r="BR2" s="177">
        <v>20</v>
      </c>
      <c r="BS2" s="177">
        <v>20</v>
      </c>
      <c r="BT2" s="177">
        <v>20</v>
      </c>
      <c r="BU2" s="177">
        <v>20</v>
      </c>
      <c r="BV2" s="177">
        <v>20</v>
      </c>
      <c r="BW2" s="177">
        <v>20</v>
      </c>
      <c r="BX2" s="177">
        <v>20</v>
      </c>
      <c r="BY2" s="177">
        <v>20</v>
      </c>
      <c r="BZ2" s="177">
        <v>20</v>
      </c>
      <c r="CA2" s="177">
        <v>20</v>
      </c>
      <c r="CB2" s="177">
        <v>20</v>
      </c>
      <c r="CC2" s="177">
        <v>20</v>
      </c>
      <c r="CD2" s="177">
        <v>20</v>
      </c>
      <c r="CE2" s="177">
        <v>20</v>
      </c>
      <c r="CF2" s="177">
        <v>20</v>
      </c>
      <c r="CG2" s="177">
        <v>20</v>
      </c>
      <c r="CH2" s="177">
        <v>20</v>
      </c>
      <c r="CI2" s="177">
        <v>20</v>
      </c>
      <c r="CJ2" s="177">
        <v>20</v>
      </c>
    </row>
    <row r="3" spans="1:95" x14ac:dyDescent="0.25">
      <c r="D3" s="178">
        <f t="shared" ref="D3:O3" si="0">D4-1</f>
        <v>10593</v>
      </c>
      <c r="E3" s="178">
        <f t="shared" si="0"/>
        <v>10958</v>
      </c>
      <c r="F3" s="178">
        <f t="shared" si="0"/>
        <v>11323</v>
      </c>
      <c r="G3" s="178">
        <f t="shared" si="0"/>
        <v>11688</v>
      </c>
      <c r="H3" s="178">
        <f t="shared" si="0"/>
        <v>12054</v>
      </c>
      <c r="I3" s="178">
        <f t="shared" si="0"/>
        <v>12419</v>
      </c>
      <c r="J3" s="178">
        <f t="shared" si="0"/>
        <v>12784</v>
      </c>
      <c r="K3" s="178">
        <f t="shared" si="0"/>
        <v>13149</v>
      </c>
      <c r="L3" s="178">
        <f t="shared" si="0"/>
        <v>14610</v>
      </c>
      <c r="M3" s="178">
        <f t="shared" si="0"/>
        <v>14976</v>
      </c>
      <c r="N3" s="178">
        <f t="shared" si="0"/>
        <v>15341</v>
      </c>
      <c r="O3" s="178">
        <f t="shared" si="0"/>
        <v>15706</v>
      </c>
      <c r="P3" s="178">
        <f t="shared" ref="P3:BP3" si="1">P4-1</f>
        <v>16071</v>
      </c>
      <c r="Q3" s="178">
        <f t="shared" si="1"/>
        <v>16437</v>
      </c>
      <c r="R3" s="178">
        <f t="shared" si="1"/>
        <v>16802</v>
      </c>
      <c r="S3" s="178">
        <f t="shared" si="1"/>
        <v>17167</v>
      </c>
      <c r="T3" s="178">
        <f t="shared" si="1"/>
        <v>17532</v>
      </c>
      <c r="U3" s="178">
        <f t="shared" si="1"/>
        <v>17898</v>
      </c>
      <c r="V3" s="178">
        <f t="shared" si="1"/>
        <v>18263</v>
      </c>
      <c r="W3" s="178">
        <f t="shared" si="1"/>
        <v>18628</v>
      </c>
      <c r="X3" s="178">
        <f t="shared" si="1"/>
        <v>18993</v>
      </c>
      <c r="Y3" s="178">
        <f t="shared" si="1"/>
        <v>19359</v>
      </c>
      <c r="Z3" s="178">
        <f t="shared" si="1"/>
        <v>19724</v>
      </c>
      <c r="AA3" s="178">
        <f t="shared" si="1"/>
        <v>20089</v>
      </c>
      <c r="AB3" s="178">
        <f t="shared" si="1"/>
        <v>20454</v>
      </c>
      <c r="AC3" s="178">
        <f t="shared" si="1"/>
        <v>20820</v>
      </c>
      <c r="AD3" s="178">
        <f t="shared" si="1"/>
        <v>21185</v>
      </c>
      <c r="AE3" s="178">
        <f t="shared" si="1"/>
        <v>21550</v>
      </c>
      <c r="AF3" s="178">
        <f t="shared" si="1"/>
        <v>21915</v>
      </c>
      <c r="AG3" s="178">
        <f t="shared" si="1"/>
        <v>22281</v>
      </c>
      <c r="AH3" s="178">
        <f t="shared" si="1"/>
        <v>22646</v>
      </c>
      <c r="AI3" s="178">
        <f t="shared" si="1"/>
        <v>23011</v>
      </c>
      <c r="AJ3" s="178">
        <f t="shared" si="1"/>
        <v>23376</v>
      </c>
      <c r="AK3" s="178">
        <f t="shared" si="1"/>
        <v>23742</v>
      </c>
      <c r="AL3" s="178">
        <f t="shared" si="1"/>
        <v>24107</v>
      </c>
      <c r="AM3" s="178">
        <f t="shared" si="1"/>
        <v>24472</v>
      </c>
      <c r="AN3" s="178">
        <f t="shared" si="1"/>
        <v>24837</v>
      </c>
      <c r="AO3" s="178">
        <f t="shared" si="1"/>
        <v>25203</v>
      </c>
      <c r="AP3" s="178">
        <f t="shared" si="1"/>
        <v>25568</v>
      </c>
      <c r="AQ3" s="178">
        <f t="shared" si="1"/>
        <v>25933</v>
      </c>
      <c r="AR3" s="178">
        <f t="shared" si="1"/>
        <v>26298</v>
      </c>
      <c r="AS3" s="178">
        <f t="shared" si="1"/>
        <v>26664</v>
      </c>
      <c r="AT3" s="178">
        <f t="shared" si="1"/>
        <v>27029</v>
      </c>
      <c r="AU3" s="178">
        <f t="shared" si="1"/>
        <v>27394</v>
      </c>
      <c r="AV3" s="178">
        <f t="shared" si="1"/>
        <v>27759</v>
      </c>
      <c r="AW3" s="178">
        <f t="shared" si="1"/>
        <v>28125</v>
      </c>
      <c r="AX3" s="178">
        <f t="shared" si="1"/>
        <v>28490</v>
      </c>
      <c r="AY3" s="178">
        <f t="shared" si="1"/>
        <v>28855</v>
      </c>
      <c r="AZ3" s="178">
        <f t="shared" si="1"/>
        <v>29220</v>
      </c>
      <c r="BA3" s="178">
        <f t="shared" si="1"/>
        <v>29586</v>
      </c>
      <c r="BB3" s="178">
        <f t="shared" si="1"/>
        <v>29951</v>
      </c>
      <c r="BC3" s="178">
        <f t="shared" si="1"/>
        <v>30316</v>
      </c>
      <c r="BD3" s="178">
        <f t="shared" si="1"/>
        <v>30681</v>
      </c>
      <c r="BE3" s="178">
        <f t="shared" si="1"/>
        <v>31047</v>
      </c>
      <c r="BF3" s="178">
        <f t="shared" si="1"/>
        <v>31412</v>
      </c>
      <c r="BG3" s="178">
        <f t="shared" si="1"/>
        <v>31777</v>
      </c>
      <c r="BH3" s="178">
        <f t="shared" si="1"/>
        <v>32142</v>
      </c>
      <c r="BI3" s="178">
        <f t="shared" si="1"/>
        <v>32508</v>
      </c>
      <c r="BJ3" s="178">
        <f t="shared" si="1"/>
        <v>32873</v>
      </c>
      <c r="BK3" s="178">
        <f t="shared" si="1"/>
        <v>33238</v>
      </c>
      <c r="BL3" s="178">
        <f t="shared" si="1"/>
        <v>33603</v>
      </c>
      <c r="BM3" s="178">
        <f t="shared" si="1"/>
        <v>33969</v>
      </c>
      <c r="BN3" s="178">
        <f t="shared" si="1"/>
        <v>34334</v>
      </c>
      <c r="BO3" s="178">
        <f t="shared" si="1"/>
        <v>34699</v>
      </c>
      <c r="BP3" s="178">
        <f t="shared" si="1"/>
        <v>35064</v>
      </c>
      <c r="BQ3" s="178">
        <f t="shared" ref="BQ3:CJ3" si="2">BQ4-1</f>
        <v>35430</v>
      </c>
      <c r="BR3" s="178">
        <f t="shared" si="2"/>
        <v>35795</v>
      </c>
      <c r="BS3" s="178">
        <f t="shared" si="2"/>
        <v>36160</v>
      </c>
      <c r="BT3" s="178">
        <f t="shared" si="2"/>
        <v>36525</v>
      </c>
      <c r="BU3" s="178">
        <f t="shared" si="2"/>
        <v>36891</v>
      </c>
      <c r="BV3" s="178">
        <f t="shared" si="2"/>
        <v>37256</v>
      </c>
      <c r="BW3" s="178">
        <f t="shared" si="2"/>
        <v>37621</v>
      </c>
      <c r="BX3" s="178">
        <f t="shared" si="2"/>
        <v>37986</v>
      </c>
      <c r="BY3" s="178">
        <f t="shared" si="2"/>
        <v>38352</v>
      </c>
      <c r="BZ3" s="178">
        <f t="shared" si="2"/>
        <v>38717</v>
      </c>
      <c r="CA3" s="178">
        <f t="shared" si="2"/>
        <v>39082</v>
      </c>
      <c r="CB3" s="178">
        <f t="shared" si="2"/>
        <v>39447</v>
      </c>
      <c r="CC3" s="178">
        <f t="shared" si="2"/>
        <v>39813</v>
      </c>
      <c r="CD3" s="178">
        <f t="shared" si="2"/>
        <v>40178</v>
      </c>
      <c r="CE3" s="178">
        <f t="shared" si="2"/>
        <v>40543</v>
      </c>
      <c r="CF3" s="178">
        <f t="shared" si="2"/>
        <v>40908</v>
      </c>
      <c r="CG3" s="178">
        <f t="shared" si="2"/>
        <v>41274</v>
      </c>
      <c r="CH3" s="178">
        <f t="shared" si="2"/>
        <v>41639</v>
      </c>
      <c r="CI3" s="178">
        <f t="shared" si="2"/>
        <v>42004</v>
      </c>
      <c r="CJ3" s="178">
        <f t="shared" si="2"/>
        <v>42369</v>
      </c>
      <c r="CP3" s="187" t="s">
        <v>348</v>
      </c>
      <c r="CQ3" s="176" t="s">
        <v>195</v>
      </c>
    </row>
    <row r="4" spans="1:95" x14ac:dyDescent="0.25">
      <c r="D4" s="178">
        <v>10594</v>
      </c>
      <c r="E4" s="178">
        <v>10959</v>
      </c>
      <c r="F4" s="178">
        <v>11324</v>
      </c>
      <c r="G4" s="178">
        <v>11689</v>
      </c>
      <c r="H4" s="178">
        <v>12055</v>
      </c>
      <c r="I4" s="178">
        <v>12420</v>
      </c>
      <c r="J4" s="178">
        <v>12785</v>
      </c>
      <c r="K4" s="178">
        <v>13150</v>
      </c>
      <c r="L4" s="178">
        <v>14611</v>
      </c>
      <c r="M4" s="178">
        <v>14977</v>
      </c>
      <c r="N4" s="178">
        <v>15342</v>
      </c>
      <c r="O4" s="178">
        <v>15707</v>
      </c>
      <c r="P4" s="178">
        <v>16072</v>
      </c>
      <c r="Q4" s="178">
        <v>16438</v>
      </c>
      <c r="R4" s="178">
        <v>16803</v>
      </c>
      <c r="S4" s="178">
        <v>17168</v>
      </c>
      <c r="T4" s="178">
        <v>17533</v>
      </c>
      <c r="U4" s="178">
        <v>17899</v>
      </c>
      <c r="V4" s="178">
        <v>18264</v>
      </c>
      <c r="W4" s="178">
        <v>18629</v>
      </c>
      <c r="X4" s="178">
        <v>18994</v>
      </c>
      <c r="Y4" s="178">
        <v>19360</v>
      </c>
      <c r="Z4" s="178">
        <v>19725</v>
      </c>
      <c r="AA4" s="178">
        <v>20090</v>
      </c>
      <c r="AB4" s="178">
        <v>20455</v>
      </c>
      <c r="AC4" s="178">
        <v>20821</v>
      </c>
      <c r="AD4" s="178">
        <v>21186</v>
      </c>
      <c r="AE4" s="178">
        <v>21551</v>
      </c>
      <c r="AF4" s="178">
        <v>21916</v>
      </c>
      <c r="AG4" s="178">
        <v>22282</v>
      </c>
      <c r="AH4" s="178">
        <v>22647</v>
      </c>
      <c r="AI4" s="178">
        <v>23012</v>
      </c>
      <c r="AJ4" s="178">
        <v>23377</v>
      </c>
      <c r="AK4" s="178">
        <v>23743</v>
      </c>
      <c r="AL4" s="178">
        <v>24108</v>
      </c>
      <c r="AM4" s="178">
        <v>24473</v>
      </c>
      <c r="AN4" s="178">
        <v>24838</v>
      </c>
      <c r="AO4" s="178">
        <v>25204</v>
      </c>
      <c r="AP4" s="178">
        <v>25569</v>
      </c>
      <c r="AQ4" s="178">
        <v>25934</v>
      </c>
      <c r="AR4" s="178">
        <v>26299</v>
      </c>
      <c r="AS4" s="178">
        <v>26665</v>
      </c>
      <c r="AT4" s="178">
        <v>27030</v>
      </c>
      <c r="AU4" s="178">
        <v>27395</v>
      </c>
      <c r="AV4" s="178">
        <v>27760</v>
      </c>
      <c r="AW4" s="178">
        <v>28126</v>
      </c>
      <c r="AX4" s="178">
        <v>28491</v>
      </c>
      <c r="AY4" s="178">
        <v>28856</v>
      </c>
      <c r="AZ4" s="178">
        <v>29221</v>
      </c>
      <c r="BA4" s="178">
        <v>29587</v>
      </c>
      <c r="BB4" s="178">
        <v>29952</v>
      </c>
      <c r="BC4" s="178">
        <v>30317</v>
      </c>
      <c r="BD4" s="178">
        <v>30682</v>
      </c>
      <c r="BE4" s="178">
        <v>31048</v>
      </c>
      <c r="BF4" s="178">
        <v>31413</v>
      </c>
      <c r="BG4" s="178">
        <v>31778</v>
      </c>
      <c r="BH4" s="178">
        <v>32143</v>
      </c>
      <c r="BI4" s="178">
        <v>32509</v>
      </c>
      <c r="BJ4" s="178">
        <v>32874</v>
      </c>
      <c r="BK4" s="178">
        <v>33239</v>
      </c>
      <c r="BL4" s="178">
        <v>33604</v>
      </c>
      <c r="BM4" s="178">
        <v>33970</v>
      </c>
      <c r="BN4" s="178">
        <v>34335</v>
      </c>
      <c r="BO4" s="178">
        <v>34700</v>
      </c>
      <c r="BP4" s="178">
        <v>35065</v>
      </c>
      <c r="BQ4" s="178">
        <v>35431</v>
      </c>
      <c r="BR4" s="178">
        <v>35796</v>
      </c>
      <c r="BS4" s="178">
        <v>36161</v>
      </c>
      <c r="BT4" s="178">
        <v>36526</v>
      </c>
      <c r="BU4" s="178">
        <v>36892</v>
      </c>
      <c r="BV4" s="178">
        <v>37257</v>
      </c>
      <c r="BW4" s="178">
        <v>37622</v>
      </c>
      <c r="BX4" s="178">
        <v>37987</v>
      </c>
      <c r="BY4" s="178">
        <v>38353</v>
      </c>
      <c r="BZ4" s="178">
        <v>38718</v>
      </c>
      <c r="CA4" s="178">
        <v>39083</v>
      </c>
      <c r="CB4" s="178">
        <v>39448</v>
      </c>
      <c r="CC4" s="178">
        <v>39814</v>
      </c>
      <c r="CD4" s="178">
        <v>40179</v>
      </c>
      <c r="CE4" s="178">
        <v>40544</v>
      </c>
      <c r="CF4" s="178">
        <v>40909</v>
      </c>
      <c r="CG4" s="178">
        <v>41275</v>
      </c>
      <c r="CH4" s="178">
        <v>41640</v>
      </c>
      <c r="CI4" s="178">
        <v>42005</v>
      </c>
      <c r="CJ4" s="178">
        <v>42370</v>
      </c>
      <c r="CP4" s="188" t="s">
        <v>350</v>
      </c>
      <c r="CQ4" s="176" t="s">
        <v>199</v>
      </c>
    </row>
    <row r="5" spans="1:95" x14ac:dyDescent="0.25">
      <c r="B5" s="177">
        <v>1</v>
      </c>
      <c r="D5" s="179"/>
      <c r="E5" s="179"/>
      <c r="F5" s="179"/>
      <c r="G5" s="179"/>
      <c r="H5" s="179"/>
      <c r="I5" s="179"/>
      <c r="J5" s="179"/>
      <c r="K5" s="179"/>
      <c r="L5" s="179"/>
      <c r="M5" s="179"/>
      <c r="N5" s="179"/>
      <c r="O5" s="179"/>
      <c r="P5" s="179"/>
      <c r="Q5" s="179"/>
      <c r="R5" s="179"/>
      <c r="S5" s="179"/>
      <c r="T5" s="179"/>
      <c r="U5" s="179"/>
      <c r="V5" s="179"/>
      <c r="W5" s="179"/>
      <c r="X5" s="179"/>
      <c r="Y5" s="179"/>
      <c r="Z5" s="179"/>
      <c r="AA5" s="180" t="s">
        <v>348</v>
      </c>
      <c r="AB5" s="180" t="s">
        <v>348</v>
      </c>
      <c r="AC5" s="180" t="s">
        <v>348</v>
      </c>
      <c r="AD5" s="180" t="s">
        <v>348</v>
      </c>
      <c r="AE5" s="181" t="s">
        <v>348</v>
      </c>
      <c r="AF5" s="181" t="s">
        <v>348</v>
      </c>
      <c r="AG5" s="180" t="s">
        <v>348</v>
      </c>
      <c r="AH5" s="180" t="s">
        <v>348</v>
      </c>
      <c r="AI5" s="180" t="s">
        <v>348</v>
      </c>
      <c r="AJ5" s="180" t="s">
        <v>348</v>
      </c>
      <c r="AK5" s="180" t="s">
        <v>348</v>
      </c>
      <c r="AL5" s="180" t="s">
        <v>348</v>
      </c>
      <c r="AM5" s="180" t="s">
        <v>348</v>
      </c>
      <c r="AN5" s="180" t="s">
        <v>348</v>
      </c>
      <c r="AO5" s="180" t="s">
        <v>348</v>
      </c>
      <c r="AP5" s="180" t="s">
        <v>348</v>
      </c>
      <c r="AQ5" s="180" t="s">
        <v>348</v>
      </c>
      <c r="AR5" s="180" t="s">
        <v>348</v>
      </c>
      <c r="AS5" s="180" t="s">
        <v>348</v>
      </c>
      <c r="AT5" s="180" t="s">
        <v>348</v>
      </c>
      <c r="AU5" s="180" t="s">
        <v>348</v>
      </c>
      <c r="AV5" s="180" t="s">
        <v>348</v>
      </c>
      <c r="AW5" s="180" t="s">
        <v>348</v>
      </c>
      <c r="AX5" s="180" t="s">
        <v>348</v>
      </c>
      <c r="AY5" s="180" t="s">
        <v>348</v>
      </c>
      <c r="AZ5" s="180" t="s">
        <v>348</v>
      </c>
      <c r="BA5" s="180" t="s">
        <v>348</v>
      </c>
      <c r="BB5" s="180" t="s">
        <v>348</v>
      </c>
      <c r="BC5" s="180" t="s">
        <v>348</v>
      </c>
      <c r="BD5" s="180" t="s">
        <v>348</v>
      </c>
      <c r="BE5" s="180" t="s">
        <v>348</v>
      </c>
      <c r="BF5" s="180" t="s">
        <v>348</v>
      </c>
      <c r="BG5" s="180" t="s">
        <v>348</v>
      </c>
      <c r="BH5" s="180" t="s">
        <v>348</v>
      </c>
      <c r="BI5" s="180" t="s">
        <v>348</v>
      </c>
      <c r="BJ5" s="180" t="s">
        <v>348</v>
      </c>
      <c r="BK5" s="180" t="s">
        <v>348</v>
      </c>
      <c r="BL5" s="180" t="s">
        <v>348</v>
      </c>
      <c r="BM5" s="180" t="s">
        <v>348</v>
      </c>
      <c r="BN5" s="180" t="s">
        <v>348</v>
      </c>
      <c r="BO5" s="180" t="s">
        <v>348</v>
      </c>
      <c r="BP5" s="180" t="s">
        <v>348</v>
      </c>
      <c r="BQ5" s="180" t="s">
        <v>348</v>
      </c>
      <c r="BR5" s="180" t="s">
        <v>348</v>
      </c>
      <c r="BS5" s="180" t="s">
        <v>348</v>
      </c>
      <c r="BT5" s="180" t="s">
        <v>348</v>
      </c>
      <c r="BU5" s="180" t="s">
        <v>348</v>
      </c>
      <c r="BV5" s="180" t="s">
        <v>348</v>
      </c>
      <c r="BW5" s="180" t="s">
        <v>348</v>
      </c>
      <c r="BX5" s="180" t="s">
        <v>348</v>
      </c>
      <c r="BY5" s="180" t="s">
        <v>348</v>
      </c>
      <c r="BZ5" s="180" t="s">
        <v>348</v>
      </c>
      <c r="CA5" s="180" t="s">
        <v>348</v>
      </c>
      <c r="CB5" s="180" t="s">
        <v>348</v>
      </c>
      <c r="CC5" s="180" t="s">
        <v>348</v>
      </c>
      <c r="CD5" s="180" t="s">
        <v>348</v>
      </c>
      <c r="CE5" s="180" t="s">
        <v>348</v>
      </c>
      <c r="CF5" s="180" t="s">
        <v>348</v>
      </c>
      <c r="CG5" s="180" t="s">
        <v>348</v>
      </c>
      <c r="CH5" s="180" t="s">
        <v>348</v>
      </c>
      <c r="CI5" s="180" t="s">
        <v>348</v>
      </c>
      <c r="CJ5" s="180" t="s">
        <v>348</v>
      </c>
      <c r="CL5" s="177">
        <v>1</v>
      </c>
      <c r="CP5" s="189" t="s">
        <v>95</v>
      </c>
      <c r="CQ5" s="176" t="s">
        <v>203</v>
      </c>
    </row>
    <row r="6" spans="1:95" x14ac:dyDescent="0.25">
      <c r="B6" s="177">
        <v>2</v>
      </c>
      <c r="D6" s="179"/>
      <c r="E6" s="179"/>
      <c r="F6" s="179"/>
      <c r="G6" s="179"/>
      <c r="H6" s="179"/>
      <c r="I6" s="179"/>
      <c r="J6" s="179"/>
      <c r="K6" s="179"/>
      <c r="L6" s="179"/>
      <c r="M6" s="179"/>
      <c r="N6" s="179"/>
      <c r="O6" s="179"/>
      <c r="P6" s="179"/>
      <c r="Q6" s="179"/>
      <c r="R6" s="179"/>
      <c r="S6" s="179"/>
      <c r="T6" s="179"/>
      <c r="U6" s="179"/>
      <c r="V6" s="179"/>
      <c r="W6" s="179"/>
      <c r="X6" s="179"/>
      <c r="Y6" s="179"/>
      <c r="Z6" s="179"/>
      <c r="AA6" s="174" t="s">
        <v>95</v>
      </c>
      <c r="AB6" s="174" t="s">
        <v>95</v>
      </c>
      <c r="AC6" s="180" t="s">
        <v>348</v>
      </c>
      <c r="AD6" s="180" t="s">
        <v>348</v>
      </c>
      <c r="AE6" s="180" t="s">
        <v>348</v>
      </c>
      <c r="AF6" s="180" t="s">
        <v>348</v>
      </c>
      <c r="AG6" s="173" t="s">
        <v>98</v>
      </c>
      <c r="AH6" s="174" t="s">
        <v>95</v>
      </c>
      <c r="AI6" s="174" t="s">
        <v>95</v>
      </c>
      <c r="AJ6" s="174" t="s">
        <v>95</v>
      </c>
      <c r="AK6" s="173" t="s">
        <v>98</v>
      </c>
      <c r="AL6" s="180" t="s">
        <v>348</v>
      </c>
      <c r="AM6" s="174" t="s">
        <v>95</v>
      </c>
      <c r="AN6" s="173" t="s">
        <v>98</v>
      </c>
      <c r="AO6" s="174" t="s">
        <v>95</v>
      </c>
      <c r="AP6" s="174" t="s">
        <v>95</v>
      </c>
      <c r="AQ6" s="173" t="s">
        <v>98</v>
      </c>
      <c r="AR6" s="174" t="s">
        <v>95</v>
      </c>
      <c r="AS6" s="174" t="s">
        <v>95</v>
      </c>
      <c r="AT6" s="174" t="s">
        <v>95</v>
      </c>
      <c r="AU6" s="174" t="s">
        <v>95</v>
      </c>
      <c r="AV6" s="174" t="s">
        <v>95</v>
      </c>
      <c r="AW6" s="174" t="s">
        <v>95</v>
      </c>
      <c r="AX6" s="173" t="s">
        <v>98</v>
      </c>
      <c r="AY6" s="174" t="s">
        <v>95</v>
      </c>
      <c r="AZ6" s="174" t="s">
        <v>95</v>
      </c>
      <c r="BA6" s="174" t="s">
        <v>95</v>
      </c>
      <c r="BB6" s="173" t="s">
        <v>98</v>
      </c>
      <c r="BC6" s="174" t="s">
        <v>95</v>
      </c>
      <c r="BD6" s="174" t="s">
        <v>95</v>
      </c>
      <c r="BE6" s="173" t="s">
        <v>98</v>
      </c>
      <c r="BF6" s="174" t="s">
        <v>95</v>
      </c>
      <c r="BG6" s="174" t="s">
        <v>95</v>
      </c>
      <c r="BH6" s="174" t="s">
        <v>95</v>
      </c>
      <c r="BI6" s="173" t="s">
        <v>98</v>
      </c>
      <c r="BJ6" s="174" t="s">
        <v>95</v>
      </c>
      <c r="BK6" s="173" t="s">
        <v>98</v>
      </c>
      <c r="BL6" s="174" t="s">
        <v>95</v>
      </c>
      <c r="BM6" s="173" t="s">
        <v>98</v>
      </c>
      <c r="BN6" s="174" t="s">
        <v>95</v>
      </c>
      <c r="BO6" s="173" t="s">
        <v>98</v>
      </c>
      <c r="BP6" s="174" t="s">
        <v>95</v>
      </c>
      <c r="BQ6" s="182" t="s">
        <v>350</v>
      </c>
      <c r="BR6" s="182" t="s">
        <v>350</v>
      </c>
      <c r="BS6" s="180" t="s">
        <v>348</v>
      </c>
      <c r="BT6" s="180" t="s">
        <v>348</v>
      </c>
      <c r="BU6" s="180" t="s">
        <v>348</v>
      </c>
      <c r="BV6" s="180" t="s">
        <v>348</v>
      </c>
      <c r="BW6" s="180" t="s">
        <v>348</v>
      </c>
      <c r="BX6" s="180" t="s">
        <v>348</v>
      </c>
      <c r="BY6" s="180" t="s">
        <v>348</v>
      </c>
      <c r="BZ6" s="180" t="s">
        <v>348</v>
      </c>
      <c r="CA6" s="180" t="s">
        <v>348</v>
      </c>
      <c r="CB6" s="180" t="s">
        <v>348</v>
      </c>
      <c r="CC6" s="180" t="s">
        <v>348</v>
      </c>
      <c r="CD6" s="180" t="s">
        <v>348</v>
      </c>
      <c r="CE6" s="180" t="s">
        <v>348</v>
      </c>
      <c r="CF6" s="180" t="s">
        <v>348</v>
      </c>
      <c r="CG6" s="180" t="s">
        <v>348</v>
      </c>
      <c r="CH6" s="180" t="s">
        <v>348</v>
      </c>
      <c r="CI6" s="180" t="s">
        <v>348</v>
      </c>
      <c r="CJ6" s="180" t="s">
        <v>348</v>
      </c>
      <c r="CL6" s="177">
        <v>2</v>
      </c>
      <c r="CP6" s="190" t="s">
        <v>349</v>
      </c>
      <c r="CQ6" s="176" t="s">
        <v>202</v>
      </c>
    </row>
    <row r="7" spans="1:95" x14ac:dyDescent="0.25">
      <c r="B7" s="177">
        <v>3</v>
      </c>
      <c r="D7" s="179"/>
      <c r="E7" s="179"/>
      <c r="F7" s="179"/>
      <c r="G7" s="179"/>
      <c r="H7" s="179"/>
      <c r="I7" s="179"/>
      <c r="J7" s="179"/>
      <c r="K7" s="179"/>
      <c r="L7" s="179"/>
      <c r="M7" s="179"/>
      <c r="N7" s="179"/>
      <c r="O7" s="179"/>
      <c r="P7" s="179"/>
      <c r="Q7" s="179"/>
      <c r="R7" s="179"/>
      <c r="S7" s="179"/>
      <c r="T7" s="179"/>
      <c r="U7" s="179"/>
      <c r="V7" s="179"/>
      <c r="W7" s="179"/>
      <c r="X7" s="179"/>
      <c r="Y7" s="179"/>
      <c r="Z7" s="179"/>
      <c r="AA7" s="179"/>
      <c r="AB7" s="180" t="s">
        <v>348</v>
      </c>
      <c r="AC7" s="174" t="s">
        <v>95</v>
      </c>
      <c r="AD7" s="174" t="s">
        <v>95</v>
      </c>
      <c r="AE7" s="179"/>
      <c r="AF7" s="179"/>
      <c r="AG7" s="179"/>
      <c r="AH7" s="173" t="s">
        <v>98</v>
      </c>
      <c r="AI7" s="179"/>
      <c r="AJ7" s="174" t="s">
        <v>95</v>
      </c>
      <c r="AK7" s="174" t="s">
        <v>95</v>
      </c>
      <c r="AL7" s="174" t="s">
        <v>95</v>
      </c>
      <c r="AM7" s="179"/>
      <c r="AN7" s="179"/>
      <c r="AO7" s="174" t="s">
        <v>95</v>
      </c>
      <c r="AP7" s="174" t="s">
        <v>95</v>
      </c>
      <c r="AQ7" s="174" t="s">
        <v>95</v>
      </c>
      <c r="AR7" s="173" t="s">
        <v>98</v>
      </c>
      <c r="AS7" s="174" t="s">
        <v>95</v>
      </c>
      <c r="AT7" s="174" t="s">
        <v>95</v>
      </c>
      <c r="AU7" s="174" t="s">
        <v>95</v>
      </c>
      <c r="AV7" s="173" t="s">
        <v>98</v>
      </c>
      <c r="AW7" s="174" t="s">
        <v>95</v>
      </c>
      <c r="AX7" s="174" t="s">
        <v>95</v>
      </c>
      <c r="AY7" s="174" t="s">
        <v>95</v>
      </c>
      <c r="AZ7" s="174" t="s">
        <v>95</v>
      </c>
      <c r="BA7" s="174" t="s">
        <v>95</v>
      </c>
      <c r="BB7" s="173" t="s">
        <v>98</v>
      </c>
      <c r="BC7" s="174" t="s">
        <v>95</v>
      </c>
      <c r="BD7" s="173" t="s">
        <v>98</v>
      </c>
      <c r="BE7" s="174" t="s">
        <v>95</v>
      </c>
      <c r="BF7" s="174" t="s">
        <v>95</v>
      </c>
      <c r="BG7" s="174" t="s">
        <v>95</v>
      </c>
      <c r="BH7" s="174" t="s">
        <v>95</v>
      </c>
      <c r="BI7" s="174" t="s">
        <v>95</v>
      </c>
      <c r="BJ7" s="173" t="s">
        <v>98</v>
      </c>
      <c r="BK7" s="174" t="s">
        <v>95</v>
      </c>
      <c r="BL7" s="173" t="s">
        <v>98</v>
      </c>
      <c r="BM7" s="174" t="s">
        <v>95</v>
      </c>
      <c r="BN7" s="173" t="s">
        <v>98</v>
      </c>
      <c r="BO7" s="174" t="s">
        <v>95</v>
      </c>
      <c r="BP7" s="173" t="s">
        <v>98</v>
      </c>
      <c r="BQ7" s="174" t="s">
        <v>95</v>
      </c>
      <c r="BR7" s="174" t="s">
        <v>95</v>
      </c>
      <c r="BS7" s="182" t="s">
        <v>350</v>
      </c>
      <c r="BT7" s="182" t="s">
        <v>350</v>
      </c>
      <c r="BU7" s="182" t="s">
        <v>350</v>
      </c>
      <c r="BV7" s="180" t="s">
        <v>348</v>
      </c>
      <c r="BW7" s="182" t="s">
        <v>350</v>
      </c>
      <c r="BX7" s="182" t="s">
        <v>350</v>
      </c>
      <c r="BY7" s="182" t="s">
        <v>350</v>
      </c>
      <c r="BZ7" s="182" t="s">
        <v>350</v>
      </c>
      <c r="CA7" s="182" t="s">
        <v>350</v>
      </c>
      <c r="CB7" s="182" t="s">
        <v>350</v>
      </c>
      <c r="CC7" s="180" t="s">
        <v>348</v>
      </c>
      <c r="CD7" s="180" t="s">
        <v>348</v>
      </c>
      <c r="CE7" s="180" t="s">
        <v>348</v>
      </c>
      <c r="CF7" s="180" t="s">
        <v>348</v>
      </c>
      <c r="CG7" s="180" t="s">
        <v>348</v>
      </c>
      <c r="CH7" s="180" t="s">
        <v>348</v>
      </c>
      <c r="CI7" s="180" t="s">
        <v>348</v>
      </c>
      <c r="CJ7" s="180" t="s">
        <v>348</v>
      </c>
      <c r="CL7" s="177">
        <v>3</v>
      </c>
      <c r="CP7" s="191" t="s">
        <v>98</v>
      </c>
      <c r="CQ7" s="176" t="s">
        <v>201</v>
      </c>
    </row>
    <row r="8" spans="1:95" x14ac:dyDescent="0.25">
      <c r="B8" s="177">
        <v>4</v>
      </c>
      <c r="D8" s="179"/>
      <c r="E8" s="179"/>
      <c r="F8" s="179"/>
      <c r="G8" s="179"/>
      <c r="H8" s="179"/>
      <c r="I8" s="179"/>
      <c r="J8" s="179"/>
      <c r="K8" s="179"/>
      <c r="L8" s="179"/>
      <c r="M8" s="179"/>
      <c r="N8" s="179"/>
      <c r="O8" s="179"/>
      <c r="P8" s="179"/>
      <c r="Q8" s="179"/>
      <c r="R8" s="179"/>
      <c r="S8" s="179"/>
      <c r="T8" s="179"/>
      <c r="U8" s="179"/>
      <c r="V8" s="179"/>
      <c r="W8" s="179"/>
      <c r="X8" s="179"/>
      <c r="Y8" s="179"/>
      <c r="Z8" s="179"/>
      <c r="AA8" s="179"/>
      <c r="AB8" s="179"/>
      <c r="AC8" s="179"/>
      <c r="AD8" s="179"/>
      <c r="AE8" s="179"/>
      <c r="AF8" s="179"/>
      <c r="AG8" s="174" t="s">
        <v>95</v>
      </c>
      <c r="AH8" s="174" t="s">
        <v>95</v>
      </c>
      <c r="AI8" s="179"/>
      <c r="AJ8" s="173" t="s">
        <v>98</v>
      </c>
      <c r="AK8" s="174" t="s">
        <v>95</v>
      </c>
      <c r="AL8" s="173" t="s">
        <v>98</v>
      </c>
      <c r="AM8" s="174" t="s">
        <v>95</v>
      </c>
      <c r="AN8" s="174" t="s">
        <v>95</v>
      </c>
      <c r="AO8" s="174" t="s">
        <v>95</v>
      </c>
      <c r="AP8" s="174" t="s">
        <v>95</v>
      </c>
      <c r="AQ8" s="174" t="s">
        <v>95</v>
      </c>
      <c r="AR8" s="174" t="s">
        <v>95</v>
      </c>
      <c r="AS8" s="174" t="s">
        <v>95</v>
      </c>
      <c r="AT8" s="174" t="s">
        <v>95</v>
      </c>
      <c r="AU8" s="174" t="s">
        <v>95</v>
      </c>
      <c r="AV8" s="174" t="s">
        <v>95</v>
      </c>
      <c r="AW8" s="174" t="s">
        <v>95</v>
      </c>
      <c r="AX8" s="174" t="s">
        <v>95</v>
      </c>
      <c r="AY8" s="174" t="s">
        <v>95</v>
      </c>
      <c r="AZ8" s="174" t="s">
        <v>95</v>
      </c>
      <c r="BA8" s="174" t="s">
        <v>95</v>
      </c>
      <c r="BB8" s="174" t="s">
        <v>95</v>
      </c>
      <c r="BC8" s="173" t="s">
        <v>98</v>
      </c>
      <c r="BD8" s="174" t="s">
        <v>95</v>
      </c>
      <c r="BE8" s="174" t="s">
        <v>95</v>
      </c>
      <c r="BF8" s="173" t="s">
        <v>98</v>
      </c>
      <c r="BG8" s="174" t="s">
        <v>95</v>
      </c>
      <c r="BH8" s="174" t="s">
        <v>95</v>
      </c>
      <c r="BI8" s="174" t="s">
        <v>95</v>
      </c>
      <c r="BJ8" s="174" t="s">
        <v>95</v>
      </c>
      <c r="BK8" s="174" t="s">
        <v>95</v>
      </c>
      <c r="BL8" s="174" t="s">
        <v>95</v>
      </c>
      <c r="BM8" s="174" t="s">
        <v>95</v>
      </c>
      <c r="BN8" s="174" t="s">
        <v>95</v>
      </c>
      <c r="BO8" s="174" t="s">
        <v>95</v>
      </c>
      <c r="BP8" s="174" t="s">
        <v>95</v>
      </c>
      <c r="BQ8" s="173" t="s">
        <v>98</v>
      </c>
      <c r="BR8" s="180" t="s">
        <v>348</v>
      </c>
      <c r="BS8" s="182" t="s">
        <v>350</v>
      </c>
      <c r="BT8" s="174" t="s">
        <v>95</v>
      </c>
      <c r="BU8" s="182" t="s">
        <v>350</v>
      </c>
      <c r="BV8" s="182" t="s">
        <v>350</v>
      </c>
      <c r="BW8" s="182" t="s">
        <v>350</v>
      </c>
      <c r="BX8" s="182" t="s">
        <v>350</v>
      </c>
      <c r="BY8" s="182" t="s">
        <v>350</v>
      </c>
      <c r="BZ8" s="182" t="s">
        <v>350</v>
      </c>
      <c r="CA8" s="182" t="s">
        <v>350</v>
      </c>
      <c r="CB8" s="182" t="s">
        <v>350</v>
      </c>
      <c r="CC8" s="182" t="s">
        <v>350</v>
      </c>
      <c r="CD8" s="182" t="s">
        <v>350</v>
      </c>
      <c r="CE8" s="182" t="s">
        <v>350</v>
      </c>
      <c r="CF8" s="182" t="s">
        <v>350</v>
      </c>
      <c r="CG8" s="182" t="s">
        <v>350</v>
      </c>
      <c r="CH8" s="182" t="s">
        <v>350</v>
      </c>
      <c r="CI8" s="182" t="s">
        <v>350</v>
      </c>
      <c r="CJ8" s="182" t="s">
        <v>350</v>
      </c>
      <c r="CL8" s="177">
        <v>4</v>
      </c>
      <c r="CQ8" s="176"/>
    </row>
    <row r="9" spans="1:95" x14ac:dyDescent="0.25">
      <c r="B9" s="177">
        <v>5</v>
      </c>
      <c r="D9" s="179"/>
      <c r="E9" s="179"/>
      <c r="F9" s="179"/>
      <c r="G9" s="179"/>
      <c r="H9" s="179"/>
      <c r="I9" s="179"/>
      <c r="J9" s="179"/>
      <c r="K9" s="179"/>
      <c r="L9" s="179"/>
      <c r="M9" s="179"/>
      <c r="N9" s="179"/>
      <c r="O9" s="179"/>
      <c r="P9" s="179"/>
      <c r="Q9" s="179"/>
      <c r="R9" s="179"/>
      <c r="S9" s="179"/>
      <c r="T9" s="179"/>
      <c r="U9" s="179"/>
      <c r="V9" s="179"/>
      <c r="W9" s="179"/>
      <c r="X9" s="179"/>
      <c r="Y9" s="179"/>
      <c r="Z9" s="179"/>
      <c r="AA9" s="179"/>
      <c r="AB9" s="179"/>
      <c r="AC9" s="179"/>
      <c r="AD9" s="179"/>
      <c r="AE9" s="179"/>
      <c r="AF9" s="179"/>
      <c r="AG9" s="174" t="s">
        <v>95</v>
      </c>
      <c r="AH9" s="179"/>
      <c r="AI9" s="174" t="s">
        <v>95</v>
      </c>
      <c r="AJ9" s="179"/>
      <c r="AK9" s="179"/>
      <c r="AL9" s="174" t="s">
        <v>95</v>
      </c>
      <c r="AM9" s="174" t="s">
        <v>95</v>
      </c>
      <c r="AN9" s="174" t="s">
        <v>95</v>
      </c>
      <c r="AO9" s="174" t="s">
        <v>95</v>
      </c>
      <c r="AP9" s="174" t="s">
        <v>95</v>
      </c>
      <c r="AQ9" s="174" t="s">
        <v>95</v>
      </c>
      <c r="AR9" s="174" t="s">
        <v>95</v>
      </c>
      <c r="AS9" s="179"/>
      <c r="AT9" s="179"/>
      <c r="AU9" s="179"/>
      <c r="AV9" s="174" t="s">
        <v>95</v>
      </c>
      <c r="AW9" s="173" t="s">
        <v>98</v>
      </c>
      <c r="AX9" s="174" t="s">
        <v>95</v>
      </c>
      <c r="AY9" s="173" t="s">
        <v>98</v>
      </c>
      <c r="AZ9" s="179"/>
      <c r="BA9" s="173" t="s">
        <v>98</v>
      </c>
      <c r="BB9" s="174" t="s">
        <v>95</v>
      </c>
      <c r="BC9" s="174" t="s">
        <v>95</v>
      </c>
      <c r="BD9" s="174" t="s">
        <v>95</v>
      </c>
      <c r="BE9" s="174" t="s">
        <v>95</v>
      </c>
      <c r="BF9" s="174" t="s">
        <v>95</v>
      </c>
      <c r="BG9" s="179"/>
      <c r="BH9" s="179"/>
      <c r="BI9" s="174" t="s">
        <v>95</v>
      </c>
      <c r="BJ9" s="174" t="s">
        <v>95</v>
      </c>
      <c r="BK9" s="174" t="s">
        <v>95</v>
      </c>
      <c r="BL9" s="174" t="s">
        <v>95</v>
      </c>
      <c r="BM9" s="174" t="s">
        <v>95</v>
      </c>
      <c r="BN9" s="174" t="s">
        <v>95</v>
      </c>
      <c r="BO9" s="174" t="s">
        <v>95</v>
      </c>
      <c r="BP9" s="174" t="s">
        <v>95</v>
      </c>
      <c r="BQ9" s="174" t="s">
        <v>95</v>
      </c>
      <c r="BR9" s="173" t="s">
        <v>98</v>
      </c>
      <c r="BS9" s="174" t="s">
        <v>95</v>
      </c>
      <c r="BT9" s="180" t="s">
        <v>348</v>
      </c>
      <c r="BU9" s="174" t="s">
        <v>95</v>
      </c>
      <c r="BV9" s="174" t="s">
        <v>95</v>
      </c>
      <c r="BW9" s="174" t="s">
        <v>95</v>
      </c>
      <c r="BX9" s="174" t="s">
        <v>95</v>
      </c>
      <c r="BY9" s="174" t="s">
        <v>95</v>
      </c>
      <c r="BZ9" s="174" t="s">
        <v>95</v>
      </c>
      <c r="CA9" s="174" t="s">
        <v>95</v>
      </c>
      <c r="CB9" s="174" t="s">
        <v>95</v>
      </c>
      <c r="CC9" s="174" t="s">
        <v>95</v>
      </c>
      <c r="CD9" s="179"/>
      <c r="CE9" s="174" t="s">
        <v>95</v>
      </c>
      <c r="CF9" s="174" t="s">
        <v>95</v>
      </c>
      <c r="CG9" s="174" t="s">
        <v>95</v>
      </c>
      <c r="CH9" s="174" t="s">
        <v>95</v>
      </c>
      <c r="CI9" s="180" t="s">
        <v>348</v>
      </c>
      <c r="CJ9" s="174" t="s">
        <v>95</v>
      </c>
      <c r="CL9" s="177">
        <v>5</v>
      </c>
      <c r="CP9" s="192" t="s">
        <v>92</v>
      </c>
      <c r="CQ9" s="176" t="s">
        <v>196</v>
      </c>
    </row>
    <row r="10" spans="1:95" x14ac:dyDescent="0.25">
      <c r="B10" s="177">
        <v>6</v>
      </c>
      <c r="D10" s="179"/>
      <c r="E10" s="179"/>
      <c r="F10" s="179"/>
      <c r="G10" s="179"/>
      <c r="H10" s="179"/>
      <c r="I10" s="179"/>
      <c r="J10" s="179"/>
      <c r="K10" s="179"/>
      <c r="L10" s="179"/>
      <c r="M10" s="179"/>
      <c r="N10" s="179"/>
      <c r="O10" s="179"/>
      <c r="P10" s="179"/>
      <c r="Q10" s="179"/>
      <c r="R10" s="179"/>
      <c r="S10" s="179"/>
      <c r="T10" s="179"/>
      <c r="U10" s="179"/>
      <c r="V10" s="179"/>
      <c r="W10" s="179"/>
      <c r="X10" s="179"/>
      <c r="Y10" s="179"/>
      <c r="Z10" s="179"/>
      <c r="AA10" s="179"/>
      <c r="AB10" s="179"/>
      <c r="AC10" s="179"/>
      <c r="AD10" s="179"/>
      <c r="AE10" s="179"/>
      <c r="AF10" s="179"/>
      <c r="AG10" s="179"/>
      <c r="AH10" s="173" t="s">
        <v>98</v>
      </c>
      <c r="AI10" s="173" t="s">
        <v>98</v>
      </c>
      <c r="AJ10" s="174" t="s">
        <v>95</v>
      </c>
      <c r="AK10" s="174" t="s">
        <v>95</v>
      </c>
      <c r="AL10" s="179"/>
      <c r="AM10" s="173" t="s">
        <v>98</v>
      </c>
      <c r="AN10" s="174" t="s">
        <v>95</v>
      </c>
      <c r="AO10" s="179"/>
      <c r="AP10" s="173" t="s">
        <v>98</v>
      </c>
      <c r="AQ10" s="174" t="s">
        <v>95</v>
      </c>
      <c r="AR10" s="179"/>
      <c r="AS10" s="179"/>
      <c r="AT10" s="179"/>
      <c r="AU10" s="173" t="s">
        <v>98</v>
      </c>
      <c r="AV10" s="179"/>
      <c r="AW10" s="179"/>
      <c r="AX10" s="179"/>
      <c r="AY10" s="179"/>
      <c r="AZ10" s="173" t="s">
        <v>98</v>
      </c>
      <c r="BA10" s="179"/>
      <c r="BB10" s="174" t="s">
        <v>95</v>
      </c>
      <c r="BC10" s="179"/>
      <c r="BD10" s="179"/>
      <c r="BE10" s="174" t="s">
        <v>95</v>
      </c>
      <c r="BF10" s="179"/>
      <c r="BG10" s="179"/>
      <c r="BH10" s="173" t="s">
        <v>98</v>
      </c>
      <c r="BI10" s="173" t="s">
        <v>98</v>
      </c>
      <c r="BJ10" s="174" t="s">
        <v>95</v>
      </c>
      <c r="BK10" s="174" t="s">
        <v>95</v>
      </c>
      <c r="BL10" s="174" t="s">
        <v>95</v>
      </c>
      <c r="BM10" s="174" t="s">
        <v>95</v>
      </c>
      <c r="BN10" s="179"/>
      <c r="BO10" s="179"/>
      <c r="BP10" s="179"/>
      <c r="BQ10" s="174" t="s">
        <v>95</v>
      </c>
      <c r="BR10" s="174" t="s">
        <v>95</v>
      </c>
      <c r="BS10" s="174" t="s">
        <v>95</v>
      </c>
      <c r="BT10" s="174" t="s">
        <v>95</v>
      </c>
      <c r="BU10" s="174" t="s">
        <v>95</v>
      </c>
      <c r="BV10" s="174" t="s">
        <v>95</v>
      </c>
      <c r="BW10" s="174" t="s">
        <v>95</v>
      </c>
      <c r="BX10" s="174" t="s">
        <v>95</v>
      </c>
      <c r="BY10" s="174" t="s">
        <v>95</v>
      </c>
      <c r="BZ10" s="174" t="s">
        <v>95</v>
      </c>
      <c r="CA10" s="174" t="s">
        <v>95</v>
      </c>
      <c r="CB10" s="174" t="s">
        <v>95</v>
      </c>
      <c r="CC10" s="174" t="s">
        <v>95</v>
      </c>
      <c r="CD10" s="174" t="s">
        <v>95</v>
      </c>
      <c r="CE10" s="174" t="s">
        <v>95</v>
      </c>
      <c r="CF10" s="183" t="s">
        <v>349</v>
      </c>
      <c r="CG10" s="179"/>
      <c r="CH10" s="183" t="s">
        <v>349</v>
      </c>
      <c r="CI10" s="174" t="s">
        <v>95</v>
      </c>
      <c r="CJ10" s="183" t="s">
        <v>349</v>
      </c>
      <c r="CL10" s="177">
        <v>6</v>
      </c>
      <c r="CP10" s="193" t="s">
        <v>347</v>
      </c>
      <c r="CQ10" s="176" t="s">
        <v>197</v>
      </c>
    </row>
    <row r="11" spans="1:95" x14ac:dyDescent="0.25">
      <c r="B11" s="177">
        <v>7</v>
      </c>
      <c r="D11" s="179"/>
      <c r="E11" s="179"/>
      <c r="F11" s="179"/>
      <c r="G11" s="179"/>
      <c r="H11" s="179"/>
      <c r="I11" s="179"/>
      <c r="J11" s="179"/>
      <c r="K11" s="179"/>
      <c r="L11" s="179"/>
      <c r="M11" s="179"/>
      <c r="N11" s="179"/>
      <c r="O11" s="179"/>
      <c r="P11" s="179"/>
      <c r="Q11" s="179"/>
      <c r="R11" s="179"/>
      <c r="S11" s="179"/>
      <c r="T11" s="179"/>
      <c r="U11" s="179"/>
      <c r="V11" s="179"/>
      <c r="W11" s="179"/>
      <c r="X11" s="179"/>
      <c r="Y11" s="179"/>
      <c r="Z11" s="179"/>
      <c r="AA11" s="179"/>
      <c r="AB11" s="179"/>
      <c r="AC11" s="179"/>
      <c r="AD11" s="179"/>
      <c r="AE11" s="179"/>
      <c r="AF11" s="179"/>
      <c r="AG11" s="179"/>
      <c r="AH11" s="174" t="s">
        <v>95</v>
      </c>
      <c r="AI11" s="174" t="s">
        <v>95</v>
      </c>
      <c r="AJ11" s="174" t="s">
        <v>95</v>
      </c>
      <c r="AK11" s="179"/>
      <c r="AL11" s="179"/>
      <c r="AM11" s="174" t="s">
        <v>95</v>
      </c>
      <c r="AN11" s="174" t="s">
        <v>95</v>
      </c>
      <c r="AO11" s="179"/>
      <c r="AP11" s="179"/>
      <c r="AQ11" s="179"/>
      <c r="AR11" s="179"/>
      <c r="AS11" s="179"/>
      <c r="AT11" s="179"/>
      <c r="AU11" s="179"/>
      <c r="AV11" s="179"/>
      <c r="AW11" s="179"/>
      <c r="AX11" s="179"/>
      <c r="AY11" s="173" t="s">
        <v>98</v>
      </c>
      <c r="AZ11" s="179"/>
      <c r="BA11" s="179"/>
      <c r="BB11" s="174" t="s">
        <v>95</v>
      </c>
      <c r="BC11" s="179"/>
      <c r="BD11" s="179"/>
      <c r="BE11" s="179"/>
      <c r="BF11" s="179"/>
      <c r="BG11" s="179"/>
      <c r="BH11" s="179"/>
      <c r="BI11" s="179"/>
      <c r="BJ11" s="179"/>
      <c r="BK11" s="179"/>
      <c r="BL11" s="179"/>
      <c r="BM11" s="179"/>
      <c r="BN11" s="179"/>
      <c r="BO11" s="173" t="s">
        <v>98</v>
      </c>
      <c r="BP11" s="179"/>
      <c r="BQ11" s="174" t="s">
        <v>95</v>
      </c>
      <c r="BR11" s="174" t="s">
        <v>95</v>
      </c>
      <c r="BS11" s="173" t="s">
        <v>98</v>
      </c>
      <c r="BT11" s="173" t="s">
        <v>98</v>
      </c>
      <c r="BU11" s="179"/>
      <c r="BV11" s="174" t="s">
        <v>95</v>
      </c>
      <c r="BW11" s="179"/>
      <c r="BX11" s="173" t="s">
        <v>98</v>
      </c>
      <c r="BY11" s="173" t="s">
        <v>98</v>
      </c>
      <c r="BZ11" s="173" t="s">
        <v>98</v>
      </c>
      <c r="CA11" s="173" t="s">
        <v>98</v>
      </c>
      <c r="CB11" s="179"/>
      <c r="CC11" s="179"/>
      <c r="CD11" s="174" t="s">
        <v>95</v>
      </c>
      <c r="CE11" s="183" t="s">
        <v>349</v>
      </c>
      <c r="CF11" s="179"/>
      <c r="CG11" s="183" t="s">
        <v>349</v>
      </c>
      <c r="CH11" s="183" t="s">
        <v>349</v>
      </c>
      <c r="CI11" s="183" t="s">
        <v>349</v>
      </c>
      <c r="CJ11" s="179"/>
      <c r="CL11" s="177">
        <v>7</v>
      </c>
    </row>
    <row r="12" spans="1:95" x14ac:dyDescent="0.25">
      <c r="B12" s="177">
        <v>8</v>
      </c>
      <c r="D12" s="179"/>
      <c r="E12" s="179"/>
      <c r="F12" s="179"/>
      <c r="G12" s="179"/>
      <c r="H12" s="179"/>
      <c r="I12" s="179"/>
      <c r="J12" s="179"/>
      <c r="K12" s="179"/>
      <c r="L12" s="179"/>
      <c r="M12" s="179"/>
      <c r="N12" s="179"/>
      <c r="O12" s="179"/>
      <c r="P12" s="179"/>
      <c r="Q12" s="179"/>
      <c r="R12" s="179"/>
      <c r="S12" s="179"/>
      <c r="T12" s="179"/>
      <c r="U12" s="179"/>
      <c r="V12" s="179"/>
      <c r="W12" s="179"/>
      <c r="X12" s="179"/>
      <c r="Y12" s="179"/>
      <c r="Z12" s="179"/>
      <c r="AA12" s="179"/>
      <c r="AB12" s="179"/>
      <c r="AC12" s="179"/>
      <c r="AD12" s="179"/>
      <c r="AE12" s="179"/>
      <c r="AF12" s="179"/>
      <c r="AG12" s="179"/>
      <c r="AH12" s="179"/>
      <c r="AI12" s="179"/>
      <c r="AJ12" s="174" t="s">
        <v>95</v>
      </c>
      <c r="AK12" s="179"/>
      <c r="AL12" s="174" t="s">
        <v>95</v>
      </c>
      <c r="AM12" s="179"/>
      <c r="AN12" s="179"/>
      <c r="AO12" s="179"/>
      <c r="AP12" s="179"/>
      <c r="AQ12" s="179"/>
      <c r="AR12" s="179"/>
      <c r="AS12" s="179"/>
      <c r="AT12" s="173" t="s">
        <v>98</v>
      </c>
      <c r="AU12" s="179"/>
      <c r="AV12" s="179"/>
      <c r="AW12" s="179"/>
      <c r="AX12" s="179"/>
      <c r="AY12" s="179"/>
      <c r="AZ12" s="179"/>
      <c r="BA12" s="179"/>
      <c r="BB12" s="179"/>
      <c r="BC12" s="179"/>
      <c r="BD12" s="179"/>
      <c r="BE12" s="179"/>
      <c r="BF12" s="179"/>
      <c r="BG12" s="173" t="s">
        <v>98</v>
      </c>
      <c r="BH12" s="179"/>
      <c r="BI12" s="179"/>
      <c r="BJ12" s="179"/>
      <c r="BK12" s="179"/>
      <c r="BL12" s="179"/>
      <c r="BM12" s="179"/>
      <c r="BN12" s="179"/>
      <c r="BO12" s="179"/>
      <c r="BP12" s="179"/>
      <c r="BQ12" s="179"/>
      <c r="BR12" s="174" t="s">
        <v>95</v>
      </c>
      <c r="BS12" s="173" t="s">
        <v>98</v>
      </c>
      <c r="BT12" s="179"/>
      <c r="BU12" s="179"/>
      <c r="BV12" s="179"/>
      <c r="BW12" s="179"/>
      <c r="BX12" s="173" t="s">
        <v>98</v>
      </c>
      <c r="BY12" s="173" t="s">
        <v>98</v>
      </c>
      <c r="BZ12" s="179"/>
      <c r="CA12" s="179"/>
      <c r="CB12" s="179"/>
      <c r="CC12" s="179"/>
      <c r="CD12" s="179"/>
      <c r="CE12" s="179"/>
      <c r="CF12" s="179"/>
      <c r="CG12" s="179"/>
      <c r="CH12" s="179"/>
      <c r="CI12" s="179"/>
      <c r="CJ12" s="179"/>
      <c r="CL12" s="177">
        <v>8</v>
      </c>
    </row>
    <row r="13" spans="1:95" x14ac:dyDescent="0.25">
      <c r="B13" s="177">
        <v>9</v>
      </c>
      <c r="D13" s="179"/>
      <c r="E13" s="179"/>
      <c r="F13" s="179"/>
      <c r="G13" s="179"/>
      <c r="H13" s="179"/>
      <c r="I13" s="179"/>
      <c r="J13" s="179"/>
      <c r="K13" s="179"/>
      <c r="L13" s="179"/>
      <c r="M13" s="179"/>
      <c r="N13" s="179"/>
      <c r="O13" s="179"/>
      <c r="P13" s="179"/>
      <c r="Q13" s="179"/>
      <c r="R13" s="179"/>
      <c r="S13" s="179"/>
      <c r="T13" s="179"/>
      <c r="U13" s="179"/>
      <c r="V13" s="179"/>
      <c r="W13" s="179"/>
      <c r="X13" s="179"/>
      <c r="Y13" s="179"/>
      <c r="Z13" s="179"/>
      <c r="AA13" s="179"/>
      <c r="AB13" s="179"/>
      <c r="AC13" s="179"/>
      <c r="AD13" s="179"/>
      <c r="AE13" s="179"/>
      <c r="AF13" s="179"/>
      <c r="AG13" s="179"/>
      <c r="AH13" s="179"/>
      <c r="AI13" s="179"/>
      <c r="AJ13" s="179"/>
      <c r="AK13" s="179"/>
      <c r="AL13" s="174" t="s">
        <v>95</v>
      </c>
      <c r="AM13" s="179"/>
      <c r="AN13" s="179"/>
      <c r="AO13" s="179"/>
      <c r="AP13" s="179"/>
      <c r="AQ13" s="179"/>
      <c r="AR13" s="179"/>
      <c r="AS13" s="173" t="s">
        <v>98</v>
      </c>
      <c r="AT13" s="179"/>
      <c r="AU13" s="179"/>
      <c r="AV13" s="179"/>
      <c r="AW13" s="179"/>
      <c r="AX13" s="179"/>
      <c r="AY13" s="179"/>
      <c r="AZ13" s="179"/>
      <c r="BA13" s="179"/>
      <c r="BB13" s="179"/>
      <c r="BC13" s="179"/>
      <c r="BD13" s="179"/>
      <c r="BE13" s="179"/>
      <c r="BF13" s="179"/>
      <c r="BG13" s="179"/>
      <c r="BH13" s="179"/>
      <c r="BI13" s="179"/>
      <c r="BJ13" s="179"/>
      <c r="BK13" s="179"/>
      <c r="BL13" s="179"/>
      <c r="BM13" s="179"/>
      <c r="BN13" s="179"/>
      <c r="BO13" s="179"/>
      <c r="BP13" s="179"/>
      <c r="BQ13" s="179"/>
      <c r="BR13" s="173" t="s">
        <v>98</v>
      </c>
      <c r="BS13" s="179"/>
      <c r="BT13" s="174" t="s">
        <v>95</v>
      </c>
      <c r="BU13" s="179"/>
      <c r="BV13" s="179"/>
      <c r="BW13" s="174" t="s">
        <v>95</v>
      </c>
      <c r="BX13" s="179"/>
      <c r="BY13" s="173" t="s">
        <v>98</v>
      </c>
      <c r="BZ13" s="179"/>
      <c r="CA13" s="174" t="s">
        <v>95</v>
      </c>
      <c r="CB13" s="173" t="s">
        <v>98</v>
      </c>
      <c r="CC13" s="179"/>
      <c r="CD13" s="183" t="s">
        <v>349</v>
      </c>
      <c r="CE13" s="179"/>
      <c r="CF13" s="179"/>
      <c r="CG13" s="183" t="s">
        <v>349</v>
      </c>
      <c r="CH13" s="179"/>
      <c r="CI13" s="179"/>
      <c r="CJ13" s="179"/>
      <c r="CL13" s="177">
        <v>9</v>
      </c>
    </row>
    <row r="14" spans="1:95" x14ac:dyDescent="0.25">
      <c r="B14" s="177">
        <v>10</v>
      </c>
      <c r="D14" s="184" t="s">
        <v>92</v>
      </c>
      <c r="E14" s="185" t="s">
        <v>347</v>
      </c>
      <c r="F14" s="185" t="s">
        <v>347</v>
      </c>
      <c r="G14" s="185" t="s">
        <v>347</v>
      </c>
      <c r="H14" s="185" t="s">
        <v>347</v>
      </c>
      <c r="I14" s="179"/>
      <c r="J14" s="179"/>
      <c r="K14" s="179"/>
      <c r="L14" s="184" t="s">
        <v>92</v>
      </c>
      <c r="M14" s="179"/>
      <c r="N14" s="179"/>
      <c r="O14" s="179"/>
      <c r="P14" s="179"/>
      <c r="Q14" s="179"/>
      <c r="R14" s="179"/>
      <c r="S14" s="179"/>
      <c r="T14" s="179"/>
      <c r="U14" s="179"/>
      <c r="V14" s="179"/>
      <c r="W14" s="179"/>
      <c r="X14" s="179"/>
      <c r="Y14" s="179"/>
      <c r="Z14" s="179"/>
      <c r="AA14" s="179"/>
      <c r="AB14" s="179"/>
      <c r="AC14" s="179"/>
      <c r="AD14" s="179"/>
      <c r="AE14" s="179"/>
      <c r="AF14" s="179"/>
      <c r="AG14" s="174" t="s">
        <v>95</v>
      </c>
      <c r="AH14" s="179"/>
      <c r="AI14" s="179"/>
      <c r="AJ14" s="179"/>
      <c r="AK14" s="179"/>
      <c r="AL14" s="179"/>
      <c r="AM14" s="179"/>
      <c r="AN14" s="179"/>
      <c r="AO14" s="179"/>
      <c r="AP14" s="179"/>
      <c r="AQ14" s="179"/>
      <c r="AR14" s="179"/>
      <c r="AS14" s="179"/>
      <c r="AT14" s="179"/>
      <c r="AU14" s="179"/>
      <c r="AV14" s="179"/>
      <c r="AW14" s="179"/>
      <c r="AX14" s="179"/>
      <c r="AY14" s="179"/>
      <c r="AZ14" s="179"/>
      <c r="BA14" s="179"/>
      <c r="BB14" s="179"/>
      <c r="BC14" s="179"/>
      <c r="BD14" s="179"/>
      <c r="BE14" s="179"/>
      <c r="BF14" s="179"/>
      <c r="BG14" s="179"/>
      <c r="BH14" s="179"/>
      <c r="BI14" s="179"/>
      <c r="BJ14" s="179"/>
      <c r="BK14" s="179"/>
      <c r="BL14" s="179"/>
      <c r="BM14" s="179"/>
      <c r="BN14" s="179"/>
      <c r="BO14" s="179"/>
      <c r="BP14" s="179"/>
      <c r="BQ14" s="179"/>
      <c r="BR14" s="173" t="s">
        <v>98</v>
      </c>
      <c r="BS14" s="179"/>
      <c r="BT14" s="173" t="s">
        <v>98</v>
      </c>
      <c r="BU14" s="179"/>
      <c r="BV14" s="173" t="s">
        <v>98</v>
      </c>
      <c r="BW14" s="179"/>
      <c r="BX14" s="179"/>
      <c r="BY14" s="179"/>
      <c r="BZ14" s="179"/>
      <c r="CA14" s="179"/>
      <c r="CB14" s="174" t="s">
        <v>95</v>
      </c>
      <c r="CC14" s="179"/>
      <c r="CD14" s="179"/>
      <c r="CE14" s="179"/>
      <c r="CF14" s="183" t="s">
        <v>349</v>
      </c>
      <c r="CG14" s="179"/>
      <c r="CH14" s="179"/>
      <c r="CI14" s="179"/>
      <c r="CJ14" s="179"/>
      <c r="CL14" s="177">
        <v>10</v>
      </c>
    </row>
    <row r="15" spans="1:95" x14ac:dyDescent="0.25">
      <c r="B15" s="177">
        <v>11</v>
      </c>
      <c r="J15" s="185" t="s">
        <v>347</v>
      </c>
      <c r="K15" s="185" t="s">
        <v>347</v>
      </c>
      <c r="L15" s="185" t="s">
        <v>347</v>
      </c>
      <c r="M15" s="184" t="s">
        <v>92</v>
      </c>
      <c r="N15" s="184" t="s">
        <v>92</v>
      </c>
      <c r="O15" s="184" t="s">
        <v>92</v>
      </c>
      <c r="P15" s="184" t="s">
        <v>92</v>
      </c>
      <c r="Q15" s="186"/>
      <c r="R15" s="179"/>
      <c r="S15" s="179"/>
      <c r="T15" s="179"/>
      <c r="U15" s="179"/>
      <c r="V15" s="179"/>
      <c r="W15" s="179"/>
      <c r="X15" s="179"/>
      <c r="Y15" s="179"/>
      <c r="Z15" s="179"/>
      <c r="AA15" s="179"/>
      <c r="AB15" s="179"/>
      <c r="AC15" s="179"/>
      <c r="AD15" s="179"/>
      <c r="AE15" s="179"/>
      <c r="AF15" s="179"/>
      <c r="AG15" s="179"/>
      <c r="AH15" s="179"/>
      <c r="AI15" s="179"/>
      <c r="AJ15" s="179"/>
      <c r="AK15" s="174" t="s">
        <v>95</v>
      </c>
      <c r="AL15" s="179"/>
      <c r="AM15" s="179"/>
      <c r="AN15" s="179"/>
      <c r="AO15" s="173" t="s">
        <v>98</v>
      </c>
      <c r="AP15" s="179"/>
      <c r="AQ15" s="179"/>
      <c r="AR15" s="179"/>
      <c r="AS15" s="179"/>
      <c r="AT15" s="179"/>
      <c r="AU15" s="179"/>
      <c r="AV15" s="179"/>
      <c r="AW15" s="179"/>
      <c r="AX15" s="179"/>
      <c r="AY15" s="179"/>
      <c r="AZ15" s="179"/>
      <c r="BA15" s="179"/>
      <c r="BB15" s="179"/>
      <c r="BC15" s="179"/>
      <c r="BD15" s="179"/>
      <c r="BE15" s="179"/>
      <c r="BF15" s="179"/>
      <c r="BG15" s="179"/>
      <c r="BH15" s="179"/>
      <c r="BI15" s="179"/>
      <c r="BJ15" s="179"/>
      <c r="BK15" s="179"/>
      <c r="BL15" s="179"/>
      <c r="BM15" s="179"/>
      <c r="BN15" s="179"/>
      <c r="BO15" s="179"/>
      <c r="BP15" s="179"/>
      <c r="BQ15" s="179"/>
      <c r="BR15" s="179"/>
      <c r="BS15" s="179"/>
      <c r="BT15" s="179"/>
      <c r="BU15" s="179"/>
      <c r="BV15" s="179"/>
      <c r="BW15" s="179"/>
      <c r="BX15" s="179"/>
      <c r="BY15" s="179"/>
      <c r="BZ15" s="179"/>
      <c r="CA15" s="179"/>
      <c r="CB15" s="179"/>
      <c r="CC15" s="179"/>
      <c r="CD15" s="179"/>
      <c r="CE15" s="179"/>
      <c r="CF15" s="179"/>
      <c r="CG15" s="179"/>
      <c r="CH15" s="179"/>
      <c r="CI15" s="179"/>
      <c r="CJ15" s="179"/>
      <c r="CL15" s="177">
        <v>11</v>
      </c>
    </row>
    <row r="16" spans="1:95" x14ac:dyDescent="0.25">
      <c r="B16" s="177">
        <v>12</v>
      </c>
      <c r="J16" s="185" t="s">
        <v>347</v>
      </c>
      <c r="K16" s="185" t="s">
        <v>347</v>
      </c>
      <c r="L16" s="185" t="s">
        <v>347</v>
      </c>
      <c r="M16" s="184" t="s">
        <v>92</v>
      </c>
      <c r="N16" s="184" t="s">
        <v>92</v>
      </c>
      <c r="O16" s="184" t="s">
        <v>92</v>
      </c>
      <c r="P16" s="184" t="s">
        <v>92</v>
      </c>
      <c r="Q16" s="184" t="s">
        <v>92</v>
      </c>
      <c r="R16" s="184" t="s">
        <v>92</v>
      </c>
      <c r="S16" s="184" t="s">
        <v>92</v>
      </c>
      <c r="T16" s="179"/>
      <c r="U16" s="179"/>
      <c r="V16" s="179"/>
      <c r="W16" s="179"/>
      <c r="X16" s="179"/>
      <c r="Y16" s="179"/>
      <c r="Z16" s="179"/>
      <c r="AA16" s="179"/>
      <c r="AB16" s="179"/>
      <c r="AC16" s="179"/>
      <c r="AD16" s="179"/>
      <c r="AE16" s="179"/>
      <c r="AF16" s="179"/>
      <c r="AG16" s="179"/>
      <c r="AH16" s="179"/>
      <c r="AI16" s="179"/>
      <c r="AJ16" s="179"/>
      <c r="AK16" s="179"/>
      <c r="AL16" s="179"/>
      <c r="AM16" s="179"/>
      <c r="AN16" s="179"/>
      <c r="AO16" s="179"/>
      <c r="AP16" s="179"/>
      <c r="AQ16" s="179"/>
      <c r="AR16" s="179"/>
      <c r="AS16" s="179"/>
      <c r="AT16" s="179"/>
      <c r="AU16" s="179"/>
      <c r="AV16" s="179"/>
      <c r="AW16" s="179"/>
      <c r="AX16" s="179"/>
      <c r="AY16" s="179"/>
      <c r="AZ16" s="179"/>
      <c r="BA16" s="179"/>
      <c r="BB16" s="179"/>
      <c r="BC16" s="179"/>
      <c r="BD16" s="179"/>
      <c r="BE16" s="179"/>
      <c r="BF16" s="179"/>
      <c r="BG16" s="179"/>
      <c r="BH16" s="179"/>
      <c r="BI16" s="179"/>
      <c r="BJ16" s="179"/>
      <c r="BK16" s="179"/>
      <c r="BL16" s="179"/>
      <c r="BM16" s="179"/>
      <c r="BN16" s="179"/>
      <c r="BO16" s="179"/>
      <c r="BP16" s="179"/>
      <c r="BQ16" s="179"/>
      <c r="BR16" s="179"/>
      <c r="BS16" s="179"/>
      <c r="BT16" s="179"/>
      <c r="BU16" s="179"/>
      <c r="BV16" s="179"/>
      <c r="BW16" s="179"/>
      <c r="BX16" s="174" t="s">
        <v>95</v>
      </c>
      <c r="BY16" s="179"/>
      <c r="BZ16" s="179"/>
      <c r="CA16" s="179"/>
      <c r="CB16" s="179"/>
      <c r="CC16" s="179"/>
      <c r="CD16" s="179"/>
      <c r="CE16" s="179"/>
      <c r="CF16" s="179"/>
      <c r="CG16" s="179"/>
      <c r="CH16" s="179"/>
      <c r="CI16" s="179"/>
      <c r="CJ16" s="179"/>
      <c r="CL16" s="177">
        <v>12</v>
      </c>
    </row>
    <row r="17" spans="1:90" x14ac:dyDescent="0.25">
      <c r="B17" s="177">
        <v>13</v>
      </c>
      <c r="N17" s="185" t="s">
        <v>347</v>
      </c>
      <c r="O17" s="185" t="s">
        <v>347</v>
      </c>
      <c r="P17" s="185" t="s">
        <v>347</v>
      </c>
      <c r="Q17" s="185" t="s">
        <v>347</v>
      </c>
      <c r="R17" s="185" t="s">
        <v>347</v>
      </c>
      <c r="S17" s="185" t="s">
        <v>347</v>
      </c>
      <c r="T17" s="185" t="s">
        <v>347</v>
      </c>
      <c r="U17" s="185" t="s">
        <v>347</v>
      </c>
      <c r="V17" s="184" t="s">
        <v>92</v>
      </c>
      <c r="W17" s="184" t="s">
        <v>92</v>
      </c>
      <c r="X17" s="184" t="s">
        <v>92</v>
      </c>
      <c r="Y17" s="184" t="s">
        <v>92</v>
      </c>
      <c r="Z17" s="184" t="s">
        <v>92</v>
      </c>
      <c r="AA17" s="184" t="s">
        <v>92</v>
      </c>
      <c r="AB17" s="184" t="s">
        <v>92</v>
      </c>
      <c r="AC17" s="179"/>
      <c r="AD17" s="179"/>
      <c r="AE17" s="184" t="s">
        <v>92</v>
      </c>
      <c r="AF17" s="184" t="s">
        <v>92</v>
      </c>
      <c r="AG17" s="184" t="s">
        <v>92</v>
      </c>
      <c r="AH17" s="184" t="s">
        <v>92</v>
      </c>
      <c r="AI17" s="184" t="s">
        <v>92</v>
      </c>
      <c r="AJ17" s="184" t="s">
        <v>92</v>
      </c>
      <c r="AK17" s="184" t="s">
        <v>92</v>
      </c>
      <c r="AL17" s="184" t="s">
        <v>92</v>
      </c>
      <c r="AM17" s="184" t="s">
        <v>92</v>
      </c>
      <c r="AN17" s="184" t="s">
        <v>92</v>
      </c>
      <c r="AO17" s="184" t="s">
        <v>92</v>
      </c>
      <c r="AP17" s="184" t="s">
        <v>92</v>
      </c>
      <c r="AQ17" s="179"/>
      <c r="AR17" s="179"/>
      <c r="AS17" s="179"/>
      <c r="AT17" s="179"/>
      <c r="AU17" s="179"/>
      <c r="AV17" s="179"/>
      <c r="AW17" s="179"/>
      <c r="AX17" s="179"/>
      <c r="AY17" s="179"/>
      <c r="AZ17" s="179"/>
      <c r="BA17" s="179"/>
      <c r="BB17" s="179"/>
      <c r="BC17" s="179"/>
      <c r="BD17" s="179"/>
      <c r="BE17" s="179"/>
      <c r="BF17" s="179"/>
      <c r="BG17" s="179"/>
      <c r="BH17" s="179"/>
      <c r="BI17" s="179"/>
      <c r="BJ17" s="179"/>
      <c r="BK17" s="179"/>
      <c r="BL17" s="179"/>
      <c r="BM17" s="179"/>
      <c r="BN17" s="179"/>
      <c r="BO17" s="179"/>
      <c r="BP17" s="179"/>
      <c r="BQ17" s="179"/>
      <c r="BR17" s="179"/>
      <c r="BS17" s="179"/>
      <c r="BT17" s="179"/>
      <c r="BU17" s="179"/>
      <c r="BV17" s="179"/>
      <c r="BW17" s="179"/>
      <c r="BX17" s="179"/>
      <c r="BY17" s="179"/>
      <c r="BZ17" s="179"/>
      <c r="CA17" s="179"/>
      <c r="CB17" s="179"/>
      <c r="CC17" s="183" t="s">
        <v>349</v>
      </c>
      <c r="CD17" s="179"/>
      <c r="CE17" s="179"/>
      <c r="CF17" s="179"/>
      <c r="CG17" s="179"/>
      <c r="CH17" s="179"/>
      <c r="CI17" s="185" t="s">
        <v>347</v>
      </c>
      <c r="CJ17" s="179"/>
      <c r="CL17" s="177">
        <v>13</v>
      </c>
    </row>
    <row r="18" spans="1:90" x14ac:dyDescent="0.25">
      <c r="B18" s="177">
        <v>14</v>
      </c>
      <c r="N18" s="185" t="s">
        <v>347</v>
      </c>
      <c r="O18" s="185" t="s">
        <v>347</v>
      </c>
      <c r="P18" s="185" t="s">
        <v>347</v>
      </c>
      <c r="Q18" s="185" t="s">
        <v>347</v>
      </c>
      <c r="R18" s="185" t="s">
        <v>347</v>
      </c>
      <c r="S18" s="185" t="s">
        <v>347</v>
      </c>
      <c r="T18" s="185" t="s">
        <v>347</v>
      </c>
      <c r="U18" s="185" t="s">
        <v>347</v>
      </c>
      <c r="V18" s="184" t="s">
        <v>92</v>
      </c>
      <c r="W18" s="184" t="s">
        <v>92</v>
      </c>
      <c r="X18" s="184" t="s">
        <v>92</v>
      </c>
      <c r="Y18" s="184" t="s">
        <v>92</v>
      </c>
      <c r="Z18" s="184" t="s">
        <v>92</v>
      </c>
      <c r="AA18" s="184" t="s">
        <v>92</v>
      </c>
      <c r="AB18" s="184" t="s">
        <v>92</v>
      </c>
      <c r="AC18" s="179"/>
      <c r="AD18" s="179"/>
      <c r="AE18" s="184" t="s">
        <v>92</v>
      </c>
      <c r="AF18" s="184" t="s">
        <v>92</v>
      </c>
      <c r="AG18" s="184" t="s">
        <v>92</v>
      </c>
      <c r="AH18" s="184" t="s">
        <v>92</v>
      </c>
      <c r="AI18" s="184" t="s">
        <v>92</v>
      </c>
      <c r="AJ18" s="184" t="s">
        <v>92</v>
      </c>
      <c r="AK18" s="184" t="s">
        <v>92</v>
      </c>
      <c r="AL18" s="184" t="s">
        <v>92</v>
      </c>
      <c r="AM18" s="184" t="s">
        <v>92</v>
      </c>
      <c r="AN18" s="184" t="s">
        <v>92</v>
      </c>
      <c r="AO18" s="184" t="s">
        <v>92</v>
      </c>
      <c r="AP18" s="184" t="s">
        <v>92</v>
      </c>
      <c r="AQ18" s="179"/>
      <c r="AR18" s="179"/>
      <c r="AS18" s="179"/>
      <c r="AT18" s="179"/>
      <c r="AU18" s="179"/>
      <c r="AV18" s="179"/>
      <c r="AW18" s="179"/>
      <c r="AX18" s="179"/>
      <c r="AY18" s="179"/>
      <c r="AZ18" s="179"/>
      <c r="BA18" s="179"/>
      <c r="BB18" s="179"/>
      <c r="BC18" s="179"/>
      <c r="BD18" s="174" t="s">
        <v>95</v>
      </c>
      <c r="BE18" s="179"/>
      <c r="BF18" s="179"/>
      <c r="BG18" s="179"/>
      <c r="BH18" s="179"/>
      <c r="BI18" s="179"/>
      <c r="BJ18" s="179"/>
      <c r="BK18" s="179"/>
      <c r="BL18" s="179"/>
      <c r="BM18" s="179"/>
      <c r="BN18" s="179"/>
      <c r="BO18" s="179"/>
      <c r="BP18" s="179"/>
      <c r="BQ18" s="179"/>
      <c r="BR18" s="179"/>
      <c r="BS18" s="179"/>
      <c r="BT18" s="174" t="s">
        <v>95</v>
      </c>
      <c r="BU18" s="179"/>
      <c r="BV18" s="179"/>
      <c r="BW18" s="179"/>
      <c r="BX18" s="179"/>
      <c r="BY18" s="179"/>
      <c r="BZ18" s="179"/>
      <c r="CA18" s="179"/>
      <c r="CB18" s="179"/>
      <c r="CC18" s="179"/>
      <c r="CD18" s="179"/>
      <c r="CE18" s="179"/>
      <c r="CF18" s="179"/>
      <c r="CG18" s="179"/>
      <c r="CH18" s="179"/>
      <c r="CI18" s="179"/>
      <c r="CJ18" s="179"/>
      <c r="CL18" s="177">
        <v>14</v>
      </c>
    </row>
    <row r="19" spans="1:90" x14ac:dyDescent="0.25">
      <c r="B19" s="177">
        <v>15</v>
      </c>
      <c r="W19" s="185" t="s">
        <v>347</v>
      </c>
      <c r="X19" s="185" t="s">
        <v>347</v>
      </c>
      <c r="Y19" s="185" t="s">
        <v>347</v>
      </c>
      <c r="Z19" s="185" t="s">
        <v>347</v>
      </c>
      <c r="AA19" s="185" t="s">
        <v>347</v>
      </c>
      <c r="AB19" s="185" t="s">
        <v>347</v>
      </c>
      <c r="AC19" s="185" t="s">
        <v>347</v>
      </c>
      <c r="AD19" s="185" t="s">
        <v>347</v>
      </c>
      <c r="AE19" s="185" t="s">
        <v>347</v>
      </c>
      <c r="AF19" s="185" t="s">
        <v>347</v>
      </c>
      <c r="AG19" s="185" t="s">
        <v>347</v>
      </c>
      <c r="AH19" s="185" t="s">
        <v>347</v>
      </c>
      <c r="AI19" s="185" t="s">
        <v>347</v>
      </c>
      <c r="AJ19" s="185" t="s">
        <v>347</v>
      </c>
      <c r="AK19" s="185" t="s">
        <v>347</v>
      </c>
      <c r="AL19" s="185" t="s">
        <v>347</v>
      </c>
      <c r="AM19" s="185" t="s">
        <v>347</v>
      </c>
      <c r="AN19" s="185" t="s">
        <v>347</v>
      </c>
      <c r="AO19" s="185" t="s">
        <v>347</v>
      </c>
      <c r="AP19" s="185" t="s">
        <v>347</v>
      </c>
      <c r="AQ19" s="185" t="s">
        <v>347</v>
      </c>
      <c r="AR19" s="179"/>
      <c r="AS19" s="179"/>
      <c r="AT19" s="179"/>
      <c r="AU19" s="179"/>
      <c r="AV19" s="179"/>
      <c r="AW19" s="179"/>
      <c r="AX19" s="179"/>
      <c r="AY19" s="179"/>
      <c r="AZ19" s="179"/>
      <c r="BA19" s="179"/>
      <c r="BB19" s="179"/>
      <c r="BC19" s="179"/>
      <c r="BD19" s="179"/>
      <c r="BE19" s="179"/>
      <c r="BF19" s="179"/>
      <c r="BG19" s="179"/>
      <c r="BH19" s="179"/>
      <c r="BI19" s="179"/>
      <c r="BJ19" s="179"/>
      <c r="BK19" s="179"/>
      <c r="BL19" s="179"/>
      <c r="BM19" s="179"/>
      <c r="BN19" s="179"/>
      <c r="BO19" s="179"/>
      <c r="BP19" s="179"/>
      <c r="BQ19" s="179"/>
      <c r="BR19" s="179"/>
      <c r="BS19" s="179"/>
      <c r="BT19" s="179"/>
      <c r="BU19" s="179"/>
      <c r="BV19" s="173" t="s">
        <v>98</v>
      </c>
      <c r="BW19" s="173" t="s">
        <v>98</v>
      </c>
      <c r="BX19" s="179"/>
      <c r="BY19" s="174" t="s">
        <v>95</v>
      </c>
      <c r="BZ19" s="174" t="s">
        <v>95</v>
      </c>
      <c r="CA19" s="179"/>
      <c r="CB19" s="179"/>
      <c r="CC19" s="179"/>
      <c r="CD19" s="179"/>
      <c r="CE19" s="179"/>
      <c r="CF19" s="179"/>
      <c r="CG19" s="179"/>
      <c r="CH19" s="179"/>
      <c r="CI19" s="179"/>
      <c r="CJ19" s="179"/>
      <c r="CL19" s="177">
        <v>15</v>
      </c>
    </row>
    <row r="20" spans="1:90" x14ac:dyDescent="0.25">
      <c r="B20" s="177">
        <v>16</v>
      </c>
      <c r="W20" s="185" t="s">
        <v>347</v>
      </c>
      <c r="X20" s="185" t="s">
        <v>347</v>
      </c>
      <c r="Y20" s="185" t="s">
        <v>347</v>
      </c>
      <c r="Z20" s="185" t="s">
        <v>347</v>
      </c>
      <c r="AA20" s="185" t="s">
        <v>347</v>
      </c>
      <c r="AB20" s="185" t="s">
        <v>347</v>
      </c>
      <c r="AC20" s="185" t="s">
        <v>347</v>
      </c>
      <c r="AD20" s="185" t="s">
        <v>347</v>
      </c>
      <c r="AE20" s="185" t="s">
        <v>347</v>
      </c>
      <c r="AF20" s="185" t="s">
        <v>347</v>
      </c>
      <c r="AG20" s="185" t="s">
        <v>347</v>
      </c>
      <c r="AH20" s="185" t="s">
        <v>347</v>
      </c>
      <c r="AI20" s="185" t="s">
        <v>347</v>
      </c>
      <c r="AJ20" s="185" t="s">
        <v>347</v>
      </c>
      <c r="AK20" s="185" t="s">
        <v>347</v>
      </c>
      <c r="AL20" s="185" t="s">
        <v>347</v>
      </c>
      <c r="AM20" s="185" t="s">
        <v>347</v>
      </c>
      <c r="AN20" s="185" t="s">
        <v>347</v>
      </c>
      <c r="AO20" s="185" t="s">
        <v>347</v>
      </c>
      <c r="AP20" s="185" t="s">
        <v>347</v>
      </c>
      <c r="AQ20" s="185" t="s">
        <v>347</v>
      </c>
      <c r="AR20" s="185" t="s">
        <v>347</v>
      </c>
      <c r="AS20" s="185" t="s">
        <v>347</v>
      </c>
      <c r="AT20" s="185" t="s">
        <v>347</v>
      </c>
      <c r="AU20" s="185" t="s">
        <v>347</v>
      </c>
      <c r="AV20" s="185" t="s">
        <v>347</v>
      </c>
      <c r="AW20" s="185" t="s">
        <v>347</v>
      </c>
      <c r="AX20" s="185" t="s">
        <v>347</v>
      </c>
      <c r="AY20" s="185" t="s">
        <v>347</v>
      </c>
      <c r="AZ20" s="185" t="s">
        <v>347</v>
      </c>
      <c r="BA20" s="185" t="s">
        <v>347</v>
      </c>
      <c r="BB20" s="185" t="s">
        <v>347</v>
      </c>
      <c r="BC20" s="185" t="s">
        <v>347</v>
      </c>
      <c r="BD20" s="185" t="s">
        <v>347</v>
      </c>
      <c r="BE20" s="185" t="s">
        <v>347</v>
      </c>
      <c r="BF20" s="185" t="s">
        <v>347</v>
      </c>
      <c r="BG20" s="184" t="s">
        <v>92</v>
      </c>
      <c r="BH20" s="179"/>
      <c r="BI20" s="179"/>
      <c r="BJ20" s="179"/>
      <c r="BK20" s="179"/>
      <c r="BL20" s="179"/>
      <c r="BM20" s="179"/>
      <c r="BN20" s="179"/>
      <c r="BO20" s="179"/>
      <c r="BP20" s="179"/>
      <c r="BQ20" s="179"/>
      <c r="BR20" s="179"/>
      <c r="BS20" s="179"/>
      <c r="BT20" s="179"/>
      <c r="BU20" s="179"/>
      <c r="BV20" s="179"/>
      <c r="BW20" s="173" t="s">
        <v>98</v>
      </c>
      <c r="BX20" s="179"/>
      <c r="BY20" s="179"/>
      <c r="BZ20" s="179"/>
      <c r="CA20" s="179"/>
      <c r="CB20" s="179"/>
      <c r="CC20" s="179"/>
      <c r="CD20" s="179"/>
      <c r="CE20" s="179"/>
      <c r="CF20" s="179"/>
      <c r="CG20" s="179"/>
      <c r="CH20" s="179"/>
      <c r="CI20" s="179"/>
      <c r="CJ20" s="179"/>
      <c r="CL20" s="177">
        <v>16</v>
      </c>
    </row>
    <row r="21" spans="1:90" x14ac:dyDescent="0.25">
      <c r="B21" s="177">
        <v>17</v>
      </c>
      <c r="AR21" s="185" t="s">
        <v>347</v>
      </c>
      <c r="AS21" s="185" t="s">
        <v>347</v>
      </c>
      <c r="AT21" s="185" t="s">
        <v>347</v>
      </c>
      <c r="AU21" s="185" t="s">
        <v>347</v>
      </c>
      <c r="AV21" s="185" t="s">
        <v>347</v>
      </c>
      <c r="AW21" s="185" t="s">
        <v>347</v>
      </c>
      <c r="AX21" s="185" t="s">
        <v>347</v>
      </c>
      <c r="AY21" s="185" t="s">
        <v>347</v>
      </c>
      <c r="AZ21" s="185" t="s">
        <v>347</v>
      </c>
      <c r="BA21" s="185" t="s">
        <v>347</v>
      </c>
      <c r="BB21" s="185" t="s">
        <v>347</v>
      </c>
      <c r="BC21" s="185" t="s">
        <v>347</v>
      </c>
      <c r="BD21" s="185" t="s">
        <v>347</v>
      </c>
      <c r="BE21" s="185" t="s">
        <v>347</v>
      </c>
      <c r="BF21" s="185" t="s">
        <v>347</v>
      </c>
      <c r="BG21" s="184" t="s">
        <v>92</v>
      </c>
      <c r="BH21" s="184" t="s">
        <v>92</v>
      </c>
      <c r="BI21" s="184" t="s">
        <v>92</v>
      </c>
      <c r="BJ21" s="184" t="s">
        <v>92</v>
      </c>
      <c r="BK21" s="184" t="s">
        <v>92</v>
      </c>
      <c r="BL21" s="184" t="s">
        <v>92</v>
      </c>
      <c r="BM21" s="184" t="s">
        <v>92</v>
      </c>
      <c r="BN21" s="184" t="s">
        <v>92</v>
      </c>
      <c r="BO21" s="184" t="s">
        <v>92</v>
      </c>
      <c r="BP21" s="179"/>
      <c r="BQ21" s="179"/>
      <c r="BR21" s="184" t="s">
        <v>92</v>
      </c>
      <c r="BS21" s="184" t="s">
        <v>92</v>
      </c>
      <c r="BT21" s="179"/>
      <c r="BU21" s="174" t="s">
        <v>95</v>
      </c>
      <c r="BV21" s="179"/>
      <c r="BW21" s="179"/>
      <c r="BX21" s="179"/>
      <c r="BY21" s="179"/>
      <c r="BZ21" s="179"/>
      <c r="CA21" s="179"/>
      <c r="CB21" s="179"/>
      <c r="CC21" s="179"/>
      <c r="CD21" s="179"/>
      <c r="CE21" s="179"/>
      <c r="CF21" s="179"/>
      <c r="CG21" s="179"/>
      <c r="CH21" s="179"/>
      <c r="CI21" s="179"/>
      <c r="CJ21" s="179"/>
      <c r="CL21" s="177">
        <v>17</v>
      </c>
    </row>
    <row r="22" spans="1:90" x14ac:dyDescent="0.25">
      <c r="B22" s="177">
        <v>18</v>
      </c>
      <c r="AR22" s="185" t="s">
        <v>347</v>
      </c>
      <c r="AS22" s="185" t="s">
        <v>347</v>
      </c>
      <c r="AT22" s="185" t="s">
        <v>347</v>
      </c>
      <c r="AU22" s="185" t="s">
        <v>347</v>
      </c>
      <c r="AV22" s="185" t="s">
        <v>347</v>
      </c>
      <c r="AW22" s="185" t="s">
        <v>347</v>
      </c>
      <c r="AX22" s="185" t="s">
        <v>347</v>
      </c>
      <c r="AY22" s="185" t="s">
        <v>347</v>
      </c>
      <c r="AZ22" s="185" t="s">
        <v>347</v>
      </c>
      <c r="BA22" s="185" t="s">
        <v>347</v>
      </c>
      <c r="BB22" s="185" t="s">
        <v>347</v>
      </c>
      <c r="BC22" s="185" t="s">
        <v>347</v>
      </c>
      <c r="BD22" s="185" t="s">
        <v>347</v>
      </c>
      <c r="BE22" s="185" t="s">
        <v>347</v>
      </c>
      <c r="BF22" s="185" t="s">
        <v>347</v>
      </c>
      <c r="BG22" s="184" t="s">
        <v>92</v>
      </c>
      <c r="BH22" s="184" t="s">
        <v>92</v>
      </c>
      <c r="BI22" s="184" t="s">
        <v>92</v>
      </c>
      <c r="BJ22" s="184" t="s">
        <v>92</v>
      </c>
      <c r="BK22" s="184" t="s">
        <v>92</v>
      </c>
      <c r="BL22" s="184" t="s">
        <v>92</v>
      </c>
      <c r="BM22" s="184" t="s">
        <v>92</v>
      </c>
      <c r="BN22" s="184" t="s">
        <v>92</v>
      </c>
      <c r="BO22" s="184" t="s">
        <v>92</v>
      </c>
      <c r="BP22" s="179"/>
      <c r="BQ22" s="184" t="s">
        <v>92</v>
      </c>
      <c r="BR22" s="184" t="s">
        <v>92</v>
      </c>
      <c r="BS22" s="184" t="s">
        <v>92</v>
      </c>
      <c r="BT22" s="185" t="s">
        <v>347</v>
      </c>
      <c r="BU22" s="185" t="s">
        <v>347</v>
      </c>
      <c r="BV22" s="185" t="s">
        <v>347</v>
      </c>
      <c r="BW22" s="185" t="s">
        <v>347</v>
      </c>
      <c r="BX22" s="185" t="s">
        <v>347</v>
      </c>
      <c r="BY22" s="185" t="s">
        <v>347</v>
      </c>
      <c r="BZ22" s="185" t="s">
        <v>347</v>
      </c>
      <c r="CA22" s="185" t="s">
        <v>347</v>
      </c>
      <c r="CB22" s="185" t="s">
        <v>347</v>
      </c>
      <c r="CC22" s="185" t="s">
        <v>347</v>
      </c>
      <c r="CD22" s="185" t="s">
        <v>347</v>
      </c>
      <c r="CE22" s="185" t="s">
        <v>347</v>
      </c>
      <c r="CF22" s="185" t="s">
        <v>347</v>
      </c>
      <c r="CG22" s="185" t="s">
        <v>347</v>
      </c>
      <c r="CH22" s="185" t="s">
        <v>347</v>
      </c>
      <c r="CI22" s="179"/>
      <c r="CJ22" s="185" t="s">
        <v>347</v>
      </c>
      <c r="CL22" s="177">
        <v>18</v>
      </c>
    </row>
    <row r="23" spans="1:90" x14ac:dyDescent="0.25">
      <c r="B23" s="177">
        <v>19</v>
      </c>
      <c r="BH23" s="185" t="s">
        <v>347</v>
      </c>
      <c r="BI23" s="185" t="s">
        <v>347</v>
      </c>
      <c r="BJ23" s="185" t="s">
        <v>347</v>
      </c>
      <c r="BK23" s="185" t="s">
        <v>347</v>
      </c>
      <c r="BL23" s="185" t="s">
        <v>347</v>
      </c>
      <c r="BM23" s="185" t="s">
        <v>347</v>
      </c>
      <c r="BN23" s="185" t="s">
        <v>347</v>
      </c>
      <c r="BO23" s="185" t="s">
        <v>347</v>
      </c>
      <c r="BP23" s="184" t="s">
        <v>92</v>
      </c>
      <c r="BQ23" s="185" t="s">
        <v>347</v>
      </c>
      <c r="BR23" s="185" t="s">
        <v>347</v>
      </c>
      <c r="BS23" s="185" t="s">
        <v>347</v>
      </c>
      <c r="BT23" s="185" t="s">
        <v>347</v>
      </c>
      <c r="BU23" s="185" t="s">
        <v>347</v>
      </c>
      <c r="BV23" s="185" t="s">
        <v>347</v>
      </c>
      <c r="BW23" s="185" t="s">
        <v>347</v>
      </c>
      <c r="BX23" s="185" t="s">
        <v>347</v>
      </c>
      <c r="BY23" s="185" t="s">
        <v>347</v>
      </c>
      <c r="BZ23" s="185" t="s">
        <v>347</v>
      </c>
      <c r="CA23" s="185" t="s">
        <v>347</v>
      </c>
      <c r="CB23" s="185" t="s">
        <v>347</v>
      </c>
      <c r="CC23" s="185" t="s">
        <v>347</v>
      </c>
      <c r="CD23" s="185" t="s">
        <v>347</v>
      </c>
      <c r="CE23" s="185" t="s">
        <v>347</v>
      </c>
      <c r="CF23" s="185" t="s">
        <v>347</v>
      </c>
      <c r="CG23" s="185" t="s">
        <v>347</v>
      </c>
      <c r="CH23" s="185" t="s">
        <v>347</v>
      </c>
      <c r="CI23" s="185" t="s">
        <v>347</v>
      </c>
      <c r="CJ23" s="185" t="s">
        <v>347</v>
      </c>
      <c r="CL23" s="177">
        <v>19</v>
      </c>
    </row>
    <row r="24" spans="1:90" x14ac:dyDescent="0.25">
      <c r="B24" s="177">
        <v>20</v>
      </c>
      <c r="BH24" s="185" t="s">
        <v>347</v>
      </c>
      <c r="BI24" s="185" t="s">
        <v>347</v>
      </c>
      <c r="BJ24" s="185" t="s">
        <v>347</v>
      </c>
      <c r="BK24" s="185" t="s">
        <v>347</v>
      </c>
      <c r="BL24" s="185" t="s">
        <v>347</v>
      </c>
      <c r="BM24" s="185" t="s">
        <v>347</v>
      </c>
      <c r="BN24" s="185" t="s">
        <v>347</v>
      </c>
      <c r="BO24" s="185" t="s">
        <v>347</v>
      </c>
      <c r="BP24" s="184" t="s">
        <v>92</v>
      </c>
      <c r="BQ24" s="185" t="s">
        <v>347</v>
      </c>
      <c r="BR24" s="185" t="s">
        <v>347</v>
      </c>
      <c r="BS24" s="185" t="s">
        <v>347</v>
      </c>
      <c r="BT24" s="185" t="s">
        <v>347</v>
      </c>
      <c r="BU24" s="185" t="s">
        <v>347</v>
      </c>
      <c r="BV24" s="185" t="s">
        <v>347</v>
      </c>
      <c r="BW24" s="185" t="s">
        <v>347</v>
      </c>
      <c r="BX24" s="185" t="s">
        <v>347</v>
      </c>
      <c r="BY24" s="185" t="s">
        <v>347</v>
      </c>
      <c r="BZ24" s="185" t="s">
        <v>347</v>
      </c>
      <c r="CA24" s="185" t="s">
        <v>347</v>
      </c>
      <c r="CB24" s="185" t="s">
        <v>347</v>
      </c>
      <c r="CC24" s="185" t="s">
        <v>347</v>
      </c>
      <c r="CD24" s="185" t="s">
        <v>347</v>
      </c>
      <c r="CE24" s="185" t="s">
        <v>347</v>
      </c>
      <c r="CF24" s="185" t="s">
        <v>347</v>
      </c>
      <c r="CG24" s="185" t="s">
        <v>347</v>
      </c>
      <c r="CH24" s="185" t="s">
        <v>347</v>
      </c>
      <c r="CI24" s="185" t="s">
        <v>347</v>
      </c>
      <c r="CJ24" s="185" t="s">
        <v>347</v>
      </c>
      <c r="CL24" s="177">
        <v>20</v>
      </c>
    </row>
    <row r="25" spans="1:90" x14ac:dyDescent="0.25">
      <c r="B25" s="177">
        <v>21</v>
      </c>
      <c r="BP25" s="185" t="s">
        <v>347</v>
      </c>
      <c r="BQ25" s="185" t="s">
        <v>347</v>
      </c>
      <c r="CL25" s="177">
        <v>21</v>
      </c>
    </row>
    <row r="26" spans="1:90" x14ac:dyDescent="0.25">
      <c r="B26" s="177">
        <v>22</v>
      </c>
      <c r="BP26" s="185" t="s">
        <v>347</v>
      </c>
      <c r="BQ26" s="185" t="s">
        <v>347</v>
      </c>
      <c r="CL26" s="177">
        <v>22</v>
      </c>
    </row>
    <row r="27" spans="1:90" x14ac:dyDescent="0.25">
      <c r="BP27" s="177" t="s">
        <v>198</v>
      </c>
    </row>
    <row r="28" spans="1:90" s="175" customFormat="1" x14ac:dyDescent="0.25">
      <c r="C28" s="194" t="s">
        <v>352</v>
      </c>
    </row>
    <row r="29" spans="1:90" s="175" customFormat="1" x14ac:dyDescent="0.25">
      <c r="A29" s="175" t="s">
        <v>351</v>
      </c>
      <c r="D29" s="175">
        <f>C30</f>
        <v>5</v>
      </c>
      <c r="E29" s="175">
        <f>D30+3</f>
        <v>17</v>
      </c>
      <c r="F29" s="175">
        <f t="shared" ref="F29:BQ29" si="3">E30+3</f>
        <v>29</v>
      </c>
      <c r="G29" s="175">
        <f t="shared" si="3"/>
        <v>41</v>
      </c>
      <c r="H29" s="175">
        <f t="shared" si="3"/>
        <v>53</v>
      </c>
      <c r="I29" s="175">
        <f t="shared" si="3"/>
        <v>65</v>
      </c>
      <c r="J29" s="175">
        <f t="shared" si="3"/>
        <v>77</v>
      </c>
      <c r="K29" s="175">
        <f t="shared" si="3"/>
        <v>91</v>
      </c>
      <c r="L29" s="175">
        <f t="shared" si="3"/>
        <v>105</v>
      </c>
      <c r="M29" s="175">
        <f t="shared" si="3"/>
        <v>119</v>
      </c>
      <c r="N29" s="175">
        <f t="shared" si="3"/>
        <v>133</v>
      </c>
      <c r="O29" s="175">
        <f t="shared" si="3"/>
        <v>149</v>
      </c>
      <c r="P29" s="175">
        <f t="shared" si="3"/>
        <v>165</v>
      </c>
      <c r="Q29" s="175">
        <f t="shared" si="3"/>
        <v>181</v>
      </c>
      <c r="R29" s="175">
        <f t="shared" si="3"/>
        <v>197</v>
      </c>
      <c r="S29" s="175">
        <f t="shared" si="3"/>
        <v>213</v>
      </c>
      <c r="T29" s="175">
        <f t="shared" si="3"/>
        <v>229</v>
      </c>
      <c r="U29" s="175">
        <f t="shared" si="3"/>
        <v>245</v>
      </c>
      <c r="V29" s="175">
        <f t="shared" si="3"/>
        <v>261</v>
      </c>
      <c r="W29" s="175">
        <f t="shared" si="3"/>
        <v>277</v>
      </c>
      <c r="X29" s="175">
        <f t="shared" si="3"/>
        <v>295</v>
      </c>
      <c r="Y29" s="175">
        <f t="shared" si="3"/>
        <v>313</v>
      </c>
      <c r="Z29" s="175">
        <f t="shared" si="3"/>
        <v>331</v>
      </c>
      <c r="AA29" s="175">
        <f t="shared" si="3"/>
        <v>349</v>
      </c>
      <c r="AB29" s="175">
        <f t="shared" si="3"/>
        <v>367</v>
      </c>
      <c r="AC29" s="175">
        <f t="shared" si="3"/>
        <v>385</v>
      </c>
      <c r="AD29" s="175">
        <f t="shared" si="3"/>
        <v>403</v>
      </c>
      <c r="AE29" s="175">
        <f t="shared" si="3"/>
        <v>421</v>
      </c>
      <c r="AF29" s="175">
        <f t="shared" si="3"/>
        <v>439</v>
      </c>
      <c r="AG29" s="175">
        <f t="shared" si="3"/>
        <v>457</v>
      </c>
      <c r="AH29" s="175">
        <f t="shared" si="3"/>
        <v>475</v>
      </c>
      <c r="AI29" s="175">
        <f t="shared" si="3"/>
        <v>493</v>
      </c>
      <c r="AJ29" s="175">
        <f t="shared" si="3"/>
        <v>511</v>
      </c>
      <c r="AK29" s="175">
        <f t="shared" si="3"/>
        <v>529</v>
      </c>
      <c r="AL29" s="175">
        <f t="shared" si="3"/>
        <v>547</v>
      </c>
      <c r="AM29" s="175">
        <f t="shared" si="3"/>
        <v>565</v>
      </c>
      <c r="AN29" s="175">
        <f t="shared" si="3"/>
        <v>583</v>
      </c>
      <c r="AO29" s="175">
        <f t="shared" si="3"/>
        <v>601</v>
      </c>
      <c r="AP29" s="175">
        <f t="shared" si="3"/>
        <v>619</v>
      </c>
      <c r="AQ29" s="175">
        <f t="shared" si="3"/>
        <v>637</v>
      </c>
      <c r="AR29" s="175">
        <f t="shared" si="3"/>
        <v>655</v>
      </c>
      <c r="AS29" s="175">
        <f t="shared" si="3"/>
        <v>675</v>
      </c>
      <c r="AT29" s="175">
        <f t="shared" si="3"/>
        <v>695</v>
      </c>
      <c r="AU29" s="175">
        <f t="shared" si="3"/>
        <v>715</v>
      </c>
      <c r="AV29" s="175">
        <f t="shared" si="3"/>
        <v>735</v>
      </c>
      <c r="AW29" s="175">
        <f t="shared" si="3"/>
        <v>755</v>
      </c>
      <c r="AX29" s="175">
        <f t="shared" si="3"/>
        <v>775</v>
      </c>
      <c r="AY29" s="175">
        <f t="shared" si="3"/>
        <v>795</v>
      </c>
      <c r="AZ29" s="175">
        <f t="shared" si="3"/>
        <v>815</v>
      </c>
      <c r="BA29" s="175">
        <f t="shared" si="3"/>
        <v>835</v>
      </c>
      <c r="BB29" s="175">
        <f t="shared" si="3"/>
        <v>855</v>
      </c>
      <c r="BC29" s="175">
        <f t="shared" si="3"/>
        <v>875</v>
      </c>
      <c r="BD29" s="175">
        <f t="shared" si="3"/>
        <v>895</v>
      </c>
      <c r="BE29" s="175">
        <f t="shared" si="3"/>
        <v>915</v>
      </c>
      <c r="BF29" s="175">
        <f t="shared" si="3"/>
        <v>935</v>
      </c>
      <c r="BG29" s="175">
        <f t="shared" si="3"/>
        <v>955</v>
      </c>
      <c r="BH29" s="175">
        <f t="shared" si="3"/>
        <v>975</v>
      </c>
      <c r="BI29" s="175">
        <f t="shared" si="3"/>
        <v>997</v>
      </c>
      <c r="BJ29" s="175">
        <f t="shared" si="3"/>
        <v>1019</v>
      </c>
      <c r="BK29" s="175">
        <f t="shared" si="3"/>
        <v>1041</v>
      </c>
      <c r="BL29" s="175">
        <f t="shared" si="3"/>
        <v>1063</v>
      </c>
      <c r="BM29" s="175">
        <f t="shared" si="3"/>
        <v>1085</v>
      </c>
      <c r="BN29" s="175">
        <f t="shared" si="3"/>
        <v>1107</v>
      </c>
      <c r="BO29" s="175">
        <f t="shared" si="3"/>
        <v>1129</v>
      </c>
      <c r="BP29" s="175">
        <f t="shared" si="3"/>
        <v>1151</v>
      </c>
      <c r="BQ29" s="175">
        <f t="shared" si="3"/>
        <v>1175</v>
      </c>
      <c r="BR29" s="175">
        <f t="shared" ref="BR29:CJ29" si="4">BQ30+3</f>
        <v>1199</v>
      </c>
      <c r="BS29" s="175">
        <f t="shared" si="4"/>
        <v>1221</v>
      </c>
      <c r="BT29" s="175">
        <f t="shared" si="4"/>
        <v>1243</v>
      </c>
      <c r="BU29" s="175">
        <f t="shared" si="4"/>
        <v>1265</v>
      </c>
      <c r="BV29" s="175">
        <f t="shared" si="4"/>
        <v>1287</v>
      </c>
      <c r="BW29" s="175">
        <f t="shared" si="4"/>
        <v>1309</v>
      </c>
      <c r="BX29" s="175">
        <f t="shared" si="4"/>
        <v>1331</v>
      </c>
      <c r="BY29" s="175">
        <f t="shared" si="4"/>
        <v>1353</v>
      </c>
      <c r="BZ29" s="175">
        <f t="shared" si="4"/>
        <v>1375</v>
      </c>
      <c r="CA29" s="175">
        <f t="shared" si="4"/>
        <v>1397</v>
      </c>
      <c r="CB29" s="175">
        <f t="shared" si="4"/>
        <v>1419</v>
      </c>
      <c r="CC29" s="175">
        <f t="shared" si="4"/>
        <v>1441</v>
      </c>
      <c r="CD29" s="175">
        <f t="shared" si="4"/>
        <v>1463</v>
      </c>
      <c r="CE29" s="175">
        <f t="shared" si="4"/>
        <v>1485</v>
      </c>
      <c r="CF29" s="175">
        <f t="shared" si="4"/>
        <v>1507</v>
      </c>
      <c r="CG29" s="175">
        <f t="shared" si="4"/>
        <v>1529</v>
      </c>
      <c r="CH29" s="175">
        <f t="shared" si="4"/>
        <v>1551</v>
      </c>
      <c r="CI29" s="175">
        <f t="shared" si="4"/>
        <v>1573</v>
      </c>
      <c r="CJ29" s="175">
        <f t="shared" si="4"/>
        <v>1595</v>
      </c>
    </row>
    <row r="30" spans="1:90" s="175" customFormat="1" x14ac:dyDescent="0.25">
      <c r="C30" s="175">
        <v>5</v>
      </c>
      <c r="D30" s="175">
        <f>D29+D$2-1</f>
        <v>14</v>
      </c>
      <c r="E30" s="175">
        <f t="shared" ref="E30:BP30" si="5">E29+E$2-1</f>
        <v>26</v>
      </c>
      <c r="F30" s="175">
        <f t="shared" si="5"/>
        <v>38</v>
      </c>
      <c r="G30" s="175">
        <f t="shared" si="5"/>
        <v>50</v>
      </c>
      <c r="H30" s="175">
        <f t="shared" si="5"/>
        <v>62</v>
      </c>
      <c r="I30" s="175">
        <f t="shared" si="5"/>
        <v>74</v>
      </c>
      <c r="J30" s="175">
        <f t="shared" si="5"/>
        <v>88</v>
      </c>
      <c r="K30" s="175">
        <f t="shared" si="5"/>
        <v>102</v>
      </c>
      <c r="L30" s="175">
        <f t="shared" si="5"/>
        <v>116</v>
      </c>
      <c r="M30" s="175">
        <f t="shared" si="5"/>
        <v>130</v>
      </c>
      <c r="N30" s="175">
        <f t="shared" si="5"/>
        <v>146</v>
      </c>
      <c r="O30" s="175">
        <f t="shared" si="5"/>
        <v>162</v>
      </c>
      <c r="P30" s="175">
        <f t="shared" si="5"/>
        <v>178</v>
      </c>
      <c r="Q30" s="175">
        <f t="shared" si="5"/>
        <v>194</v>
      </c>
      <c r="R30" s="175">
        <f t="shared" si="5"/>
        <v>210</v>
      </c>
      <c r="S30" s="175">
        <f t="shared" si="5"/>
        <v>226</v>
      </c>
      <c r="T30" s="175">
        <f t="shared" si="5"/>
        <v>242</v>
      </c>
      <c r="U30" s="175">
        <f t="shared" si="5"/>
        <v>258</v>
      </c>
      <c r="V30" s="175">
        <f t="shared" si="5"/>
        <v>274</v>
      </c>
      <c r="W30" s="175">
        <f t="shared" si="5"/>
        <v>292</v>
      </c>
      <c r="X30" s="175">
        <f t="shared" si="5"/>
        <v>310</v>
      </c>
      <c r="Y30" s="175">
        <f t="shared" si="5"/>
        <v>328</v>
      </c>
      <c r="Z30" s="175">
        <f t="shared" si="5"/>
        <v>346</v>
      </c>
      <c r="AA30" s="175">
        <f t="shared" si="5"/>
        <v>364</v>
      </c>
      <c r="AB30" s="175">
        <f t="shared" si="5"/>
        <v>382</v>
      </c>
      <c r="AC30" s="175">
        <f t="shared" si="5"/>
        <v>400</v>
      </c>
      <c r="AD30" s="175">
        <f t="shared" si="5"/>
        <v>418</v>
      </c>
      <c r="AE30" s="175">
        <f t="shared" si="5"/>
        <v>436</v>
      </c>
      <c r="AF30" s="175">
        <f t="shared" si="5"/>
        <v>454</v>
      </c>
      <c r="AG30" s="175">
        <f t="shared" si="5"/>
        <v>472</v>
      </c>
      <c r="AH30" s="175">
        <f t="shared" si="5"/>
        <v>490</v>
      </c>
      <c r="AI30" s="175">
        <f t="shared" si="5"/>
        <v>508</v>
      </c>
      <c r="AJ30" s="175">
        <f t="shared" si="5"/>
        <v>526</v>
      </c>
      <c r="AK30" s="175">
        <f t="shared" si="5"/>
        <v>544</v>
      </c>
      <c r="AL30" s="175">
        <f t="shared" si="5"/>
        <v>562</v>
      </c>
      <c r="AM30" s="175">
        <f t="shared" si="5"/>
        <v>580</v>
      </c>
      <c r="AN30" s="175">
        <f t="shared" si="5"/>
        <v>598</v>
      </c>
      <c r="AO30" s="175">
        <f t="shared" si="5"/>
        <v>616</v>
      </c>
      <c r="AP30" s="175">
        <f t="shared" si="5"/>
        <v>634</v>
      </c>
      <c r="AQ30" s="175">
        <f t="shared" si="5"/>
        <v>652</v>
      </c>
      <c r="AR30" s="175">
        <f t="shared" si="5"/>
        <v>672</v>
      </c>
      <c r="AS30" s="175">
        <f t="shared" si="5"/>
        <v>692</v>
      </c>
      <c r="AT30" s="175">
        <f t="shared" si="5"/>
        <v>712</v>
      </c>
      <c r="AU30" s="175">
        <f t="shared" si="5"/>
        <v>732</v>
      </c>
      <c r="AV30" s="175">
        <f t="shared" si="5"/>
        <v>752</v>
      </c>
      <c r="AW30" s="175">
        <f t="shared" si="5"/>
        <v>772</v>
      </c>
      <c r="AX30" s="175">
        <f t="shared" si="5"/>
        <v>792</v>
      </c>
      <c r="AY30" s="175">
        <f t="shared" si="5"/>
        <v>812</v>
      </c>
      <c r="AZ30" s="175">
        <f t="shared" si="5"/>
        <v>832</v>
      </c>
      <c r="BA30" s="175">
        <f t="shared" si="5"/>
        <v>852</v>
      </c>
      <c r="BB30" s="175">
        <f t="shared" si="5"/>
        <v>872</v>
      </c>
      <c r="BC30" s="175">
        <f t="shared" si="5"/>
        <v>892</v>
      </c>
      <c r="BD30" s="175">
        <f t="shared" si="5"/>
        <v>912</v>
      </c>
      <c r="BE30" s="175">
        <f t="shared" si="5"/>
        <v>932</v>
      </c>
      <c r="BF30" s="175">
        <f t="shared" si="5"/>
        <v>952</v>
      </c>
      <c r="BG30" s="175">
        <f t="shared" si="5"/>
        <v>972</v>
      </c>
      <c r="BH30" s="175">
        <f t="shared" si="5"/>
        <v>994</v>
      </c>
      <c r="BI30" s="175">
        <f t="shared" si="5"/>
        <v>1016</v>
      </c>
      <c r="BJ30" s="175">
        <f t="shared" si="5"/>
        <v>1038</v>
      </c>
      <c r="BK30" s="175">
        <f t="shared" si="5"/>
        <v>1060</v>
      </c>
      <c r="BL30" s="175">
        <f t="shared" si="5"/>
        <v>1082</v>
      </c>
      <c r="BM30" s="175">
        <f t="shared" si="5"/>
        <v>1104</v>
      </c>
      <c r="BN30" s="175">
        <f t="shared" si="5"/>
        <v>1126</v>
      </c>
      <c r="BO30" s="175">
        <f t="shared" si="5"/>
        <v>1148</v>
      </c>
      <c r="BP30" s="175">
        <f t="shared" si="5"/>
        <v>1172</v>
      </c>
      <c r="BQ30" s="175">
        <f t="shared" ref="BQ30:CJ30" si="6">BQ29+BQ$2-1</f>
        <v>1196</v>
      </c>
      <c r="BR30" s="175">
        <f t="shared" si="6"/>
        <v>1218</v>
      </c>
      <c r="BS30" s="175">
        <f t="shared" si="6"/>
        <v>1240</v>
      </c>
      <c r="BT30" s="175">
        <f t="shared" si="6"/>
        <v>1262</v>
      </c>
      <c r="BU30" s="175">
        <f t="shared" si="6"/>
        <v>1284</v>
      </c>
      <c r="BV30" s="175">
        <f t="shared" si="6"/>
        <v>1306</v>
      </c>
      <c r="BW30" s="175">
        <f t="shared" si="6"/>
        <v>1328</v>
      </c>
      <c r="BX30" s="175">
        <f t="shared" si="6"/>
        <v>1350</v>
      </c>
      <c r="BY30" s="175">
        <f t="shared" si="6"/>
        <v>1372</v>
      </c>
      <c r="BZ30" s="175">
        <f t="shared" si="6"/>
        <v>1394</v>
      </c>
      <c r="CA30" s="175">
        <f t="shared" si="6"/>
        <v>1416</v>
      </c>
      <c r="CB30" s="175">
        <f t="shared" si="6"/>
        <v>1438</v>
      </c>
      <c r="CC30" s="175">
        <f t="shared" si="6"/>
        <v>1460</v>
      </c>
      <c r="CD30" s="175">
        <f t="shared" si="6"/>
        <v>1482</v>
      </c>
      <c r="CE30" s="175">
        <f t="shared" si="6"/>
        <v>1504</v>
      </c>
      <c r="CF30" s="175">
        <f t="shared" si="6"/>
        <v>1526</v>
      </c>
      <c r="CG30" s="175">
        <f t="shared" si="6"/>
        <v>1548</v>
      </c>
      <c r="CH30" s="175">
        <f t="shared" si="6"/>
        <v>1570</v>
      </c>
      <c r="CI30" s="175">
        <f t="shared" si="6"/>
        <v>1592</v>
      </c>
      <c r="CJ30" s="175">
        <f t="shared" si="6"/>
        <v>1614</v>
      </c>
    </row>
    <row r="31" spans="1:90" s="175" customFormat="1" x14ac:dyDescent="0.25">
      <c r="B31" s="175" t="s">
        <v>348</v>
      </c>
      <c r="C31" s="175" t="s">
        <v>378</v>
      </c>
      <c r="D31" s="175" t="str">
        <f t="shared" ref="D31:AI31" si="7">$C$28 &amp; $B31 &amp; D29 &amp; ":" &amp; $B31 &amp; D30</f>
        <v>'H-Temporadas'!C5:C14</v>
      </c>
      <c r="E31" s="175" t="str">
        <f t="shared" si="7"/>
        <v>'H-Temporadas'!C17:C26</v>
      </c>
      <c r="F31" s="175" t="str">
        <f t="shared" si="7"/>
        <v>'H-Temporadas'!C29:C38</v>
      </c>
      <c r="G31" s="175" t="str">
        <f t="shared" si="7"/>
        <v>'H-Temporadas'!C41:C50</v>
      </c>
      <c r="H31" s="175" t="str">
        <f t="shared" si="7"/>
        <v>'H-Temporadas'!C53:C62</v>
      </c>
      <c r="I31" s="175" t="str">
        <f t="shared" si="7"/>
        <v>'H-Temporadas'!C65:C74</v>
      </c>
      <c r="J31" s="175" t="str">
        <f t="shared" si="7"/>
        <v>'H-Temporadas'!C77:C88</v>
      </c>
      <c r="K31" s="175" t="str">
        <f t="shared" si="7"/>
        <v>'H-Temporadas'!C91:C102</v>
      </c>
      <c r="L31" s="175" t="str">
        <f t="shared" si="7"/>
        <v>'H-Temporadas'!C105:C116</v>
      </c>
      <c r="M31" s="175" t="str">
        <f t="shared" si="7"/>
        <v>'H-Temporadas'!C119:C130</v>
      </c>
      <c r="N31" s="175" t="str">
        <f t="shared" si="7"/>
        <v>'H-Temporadas'!C133:C146</v>
      </c>
      <c r="O31" s="175" t="str">
        <f t="shared" si="7"/>
        <v>'H-Temporadas'!C149:C162</v>
      </c>
      <c r="P31" s="175" t="str">
        <f t="shared" si="7"/>
        <v>'H-Temporadas'!C165:C178</v>
      </c>
      <c r="Q31" s="175" t="str">
        <f t="shared" si="7"/>
        <v>'H-Temporadas'!C181:C194</v>
      </c>
      <c r="R31" s="175" t="str">
        <f t="shared" si="7"/>
        <v>'H-Temporadas'!C197:C210</v>
      </c>
      <c r="S31" s="175" t="str">
        <f t="shared" si="7"/>
        <v>'H-Temporadas'!C213:C226</v>
      </c>
      <c r="T31" s="175" t="str">
        <f t="shared" si="7"/>
        <v>'H-Temporadas'!C229:C242</v>
      </c>
      <c r="U31" s="175" t="str">
        <f t="shared" si="7"/>
        <v>'H-Temporadas'!C245:C258</v>
      </c>
      <c r="V31" s="175" t="str">
        <f t="shared" si="7"/>
        <v>'H-Temporadas'!C261:C274</v>
      </c>
      <c r="W31" s="175" t="str">
        <f t="shared" si="7"/>
        <v>'H-Temporadas'!C277:C292</v>
      </c>
      <c r="X31" s="175" t="str">
        <f t="shared" si="7"/>
        <v>'H-Temporadas'!C295:C310</v>
      </c>
      <c r="Y31" s="175" t="str">
        <f t="shared" si="7"/>
        <v>'H-Temporadas'!C313:C328</v>
      </c>
      <c r="Z31" s="175" t="str">
        <f t="shared" si="7"/>
        <v>'H-Temporadas'!C331:C346</v>
      </c>
      <c r="AA31" s="175" t="str">
        <f t="shared" si="7"/>
        <v>'H-Temporadas'!C349:C364</v>
      </c>
      <c r="AB31" s="175" t="str">
        <f t="shared" si="7"/>
        <v>'H-Temporadas'!C367:C382</v>
      </c>
      <c r="AC31" s="175" t="str">
        <f t="shared" si="7"/>
        <v>'H-Temporadas'!C385:C400</v>
      </c>
      <c r="AD31" s="175" t="str">
        <f t="shared" si="7"/>
        <v>'H-Temporadas'!C403:C418</v>
      </c>
      <c r="AE31" s="175" t="str">
        <f t="shared" si="7"/>
        <v>'H-Temporadas'!C421:C436</v>
      </c>
      <c r="AF31" s="175" t="str">
        <f t="shared" si="7"/>
        <v>'H-Temporadas'!C439:C454</v>
      </c>
      <c r="AG31" s="175" t="str">
        <f t="shared" si="7"/>
        <v>'H-Temporadas'!C457:C472</v>
      </c>
      <c r="AH31" s="175" t="str">
        <f t="shared" si="7"/>
        <v>'H-Temporadas'!C475:C490</v>
      </c>
      <c r="AI31" s="175" t="str">
        <f t="shared" si="7"/>
        <v>'H-Temporadas'!C493:C508</v>
      </c>
      <c r="AJ31" s="175" t="str">
        <f t="shared" ref="AJ31:BO31" si="8">$C$28 &amp; $B31 &amp; AJ29 &amp; ":" &amp; $B31 &amp; AJ30</f>
        <v>'H-Temporadas'!C511:C526</v>
      </c>
      <c r="AK31" s="175" t="str">
        <f t="shared" si="8"/>
        <v>'H-Temporadas'!C529:C544</v>
      </c>
      <c r="AL31" s="175" t="str">
        <f t="shared" si="8"/>
        <v>'H-Temporadas'!C547:C562</v>
      </c>
      <c r="AM31" s="175" t="str">
        <f t="shared" si="8"/>
        <v>'H-Temporadas'!C565:C580</v>
      </c>
      <c r="AN31" s="175" t="str">
        <f t="shared" si="8"/>
        <v>'H-Temporadas'!C583:C598</v>
      </c>
      <c r="AO31" s="175" t="str">
        <f t="shared" si="8"/>
        <v>'H-Temporadas'!C601:C616</v>
      </c>
      <c r="AP31" s="175" t="str">
        <f t="shared" si="8"/>
        <v>'H-Temporadas'!C619:C634</v>
      </c>
      <c r="AQ31" s="175" t="str">
        <f t="shared" si="8"/>
        <v>'H-Temporadas'!C637:C652</v>
      </c>
      <c r="AR31" s="175" t="str">
        <f t="shared" si="8"/>
        <v>'H-Temporadas'!C655:C672</v>
      </c>
      <c r="AS31" s="175" t="str">
        <f t="shared" si="8"/>
        <v>'H-Temporadas'!C675:C692</v>
      </c>
      <c r="AT31" s="175" t="str">
        <f t="shared" si="8"/>
        <v>'H-Temporadas'!C695:C712</v>
      </c>
      <c r="AU31" s="175" t="str">
        <f t="shared" si="8"/>
        <v>'H-Temporadas'!C715:C732</v>
      </c>
      <c r="AV31" s="175" t="str">
        <f t="shared" si="8"/>
        <v>'H-Temporadas'!C735:C752</v>
      </c>
      <c r="AW31" s="175" t="str">
        <f t="shared" si="8"/>
        <v>'H-Temporadas'!C755:C772</v>
      </c>
      <c r="AX31" s="175" t="str">
        <f t="shared" si="8"/>
        <v>'H-Temporadas'!C775:C792</v>
      </c>
      <c r="AY31" s="175" t="str">
        <f t="shared" si="8"/>
        <v>'H-Temporadas'!C795:C812</v>
      </c>
      <c r="AZ31" s="175" t="str">
        <f t="shared" si="8"/>
        <v>'H-Temporadas'!C815:C832</v>
      </c>
      <c r="BA31" s="175" t="str">
        <f t="shared" si="8"/>
        <v>'H-Temporadas'!C835:C852</v>
      </c>
      <c r="BB31" s="175" t="str">
        <f t="shared" si="8"/>
        <v>'H-Temporadas'!C855:C872</v>
      </c>
      <c r="BC31" s="175" t="str">
        <f t="shared" si="8"/>
        <v>'H-Temporadas'!C875:C892</v>
      </c>
      <c r="BD31" s="175" t="str">
        <f t="shared" si="8"/>
        <v>'H-Temporadas'!C895:C912</v>
      </c>
      <c r="BE31" s="175" t="str">
        <f t="shared" si="8"/>
        <v>'H-Temporadas'!C915:C932</v>
      </c>
      <c r="BF31" s="175" t="str">
        <f t="shared" si="8"/>
        <v>'H-Temporadas'!C935:C952</v>
      </c>
      <c r="BG31" s="175" t="str">
        <f t="shared" si="8"/>
        <v>'H-Temporadas'!C955:C972</v>
      </c>
      <c r="BH31" s="175" t="str">
        <f t="shared" si="8"/>
        <v>'H-Temporadas'!C975:C994</v>
      </c>
      <c r="BI31" s="175" t="str">
        <f t="shared" si="8"/>
        <v>'H-Temporadas'!C997:C1016</v>
      </c>
      <c r="BJ31" s="175" t="str">
        <f t="shared" si="8"/>
        <v>'H-Temporadas'!C1019:C1038</v>
      </c>
      <c r="BK31" s="175" t="str">
        <f t="shared" si="8"/>
        <v>'H-Temporadas'!C1041:C1060</v>
      </c>
      <c r="BL31" s="175" t="str">
        <f t="shared" si="8"/>
        <v>'H-Temporadas'!C1063:C1082</v>
      </c>
      <c r="BM31" s="175" t="str">
        <f t="shared" si="8"/>
        <v>'H-Temporadas'!C1085:C1104</v>
      </c>
      <c r="BN31" s="175" t="str">
        <f t="shared" si="8"/>
        <v>'H-Temporadas'!C1107:C1126</v>
      </c>
      <c r="BO31" s="175" t="str">
        <f t="shared" si="8"/>
        <v>'H-Temporadas'!C1129:C1148</v>
      </c>
      <c r="BP31" s="175" t="str">
        <f t="shared" ref="BP31:CJ31" si="9">$C$28 &amp; $B31 &amp; BP29 &amp; ":" &amp; $B31 &amp; BP30</f>
        <v>'H-Temporadas'!C1151:C1172</v>
      </c>
      <c r="BQ31" s="175" t="str">
        <f t="shared" si="9"/>
        <v>'H-Temporadas'!C1175:C1196</v>
      </c>
      <c r="BR31" s="175" t="str">
        <f t="shared" si="9"/>
        <v>'H-Temporadas'!C1199:C1218</v>
      </c>
      <c r="BS31" s="175" t="str">
        <f t="shared" si="9"/>
        <v>'H-Temporadas'!C1221:C1240</v>
      </c>
      <c r="BT31" s="175" t="str">
        <f t="shared" si="9"/>
        <v>'H-Temporadas'!C1243:C1262</v>
      </c>
      <c r="BU31" s="175" t="str">
        <f t="shared" si="9"/>
        <v>'H-Temporadas'!C1265:C1284</v>
      </c>
      <c r="BV31" s="175" t="str">
        <f t="shared" si="9"/>
        <v>'H-Temporadas'!C1287:C1306</v>
      </c>
      <c r="BW31" s="175" t="str">
        <f t="shared" si="9"/>
        <v>'H-Temporadas'!C1309:C1328</v>
      </c>
      <c r="BX31" s="175" t="str">
        <f t="shared" si="9"/>
        <v>'H-Temporadas'!C1331:C1350</v>
      </c>
      <c r="BY31" s="175" t="str">
        <f t="shared" si="9"/>
        <v>'H-Temporadas'!C1353:C1372</v>
      </c>
      <c r="BZ31" s="175" t="str">
        <f t="shared" si="9"/>
        <v>'H-Temporadas'!C1375:C1394</v>
      </c>
      <c r="CA31" s="175" t="str">
        <f t="shared" si="9"/>
        <v>'H-Temporadas'!C1397:C1416</v>
      </c>
      <c r="CB31" s="175" t="str">
        <f t="shared" si="9"/>
        <v>'H-Temporadas'!C1419:C1438</v>
      </c>
      <c r="CC31" s="175" t="str">
        <f t="shared" si="9"/>
        <v>'H-Temporadas'!C1441:C1460</v>
      </c>
      <c r="CD31" s="175" t="str">
        <f t="shared" si="9"/>
        <v>'H-Temporadas'!C1463:C1482</v>
      </c>
      <c r="CE31" s="175" t="str">
        <f t="shared" si="9"/>
        <v>'H-Temporadas'!C1485:C1504</v>
      </c>
      <c r="CF31" s="175" t="str">
        <f t="shared" si="9"/>
        <v>'H-Temporadas'!C1507:C1526</v>
      </c>
      <c r="CG31" s="175" t="str">
        <f t="shared" si="9"/>
        <v>'H-Temporadas'!C1529:C1548</v>
      </c>
      <c r="CH31" s="175" t="str">
        <f t="shared" si="9"/>
        <v>'H-Temporadas'!C1551:C1570</v>
      </c>
      <c r="CI31" s="175" t="str">
        <f t="shared" si="9"/>
        <v>'H-Temporadas'!C1573:C1592</v>
      </c>
      <c r="CJ31" s="175" t="str">
        <f t="shared" si="9"/>
        <v>'H-Temporadas'!C1595:C1614</v>
      </c>
    </row>
    <row r="32" spans="1:90" s="175" customFormat="1" x14ac:dyDescent="0.25">
      <c r="A32" s="175" t="str">
        <f>'H-Inicio'!B9</f>
        <v>Real Madrid C.F.</v>
      </c>
      <c r="D32" s="195">
        <f t="shared" ref="D32:M35" ca="1" si="10">IF(ISERROR(MATCH($A32,INDIRECT(D$31),0)),+NA(),(MATCH($A32,INDIRECT(D$31),0)))</f>
        <v>2</v>
      </c>
      <c r="E32" s="195">
        <f t="shared" ca="1" si="10"/>
        <v>5</v>
      </c>
      <c r="F32" s="195">
        <f t="shared" ca="1" si="10"/>
        <v>6</v>
      </c>
      <c r="G32" s="195">
        <f t="shared" ca="1" si="10"/>
        <v>1</v>
      </c>
      <c r="H32" s="195">
        <f t="shared" ca="1" si="10"/>
        <v>1</v>
      </c>
      <c r="I32" s="195">
        <f t="shared" ca="1" si="10"/>
        <v>2</v>
      </c>
      <c r="J32" s="195">
        <f t="shared" ca="1" si="10"/>
        <v>2</v>
      </c>
      <c r="K32" s="195">
        <f t="shared" ca="1" si="10"/>
        <v>2</v>
      </c>
      <c r="L32" s="195">
        <f t="shared" ca="1" si="10"/>
        <v>4</v>
      </c>
      <c r="M32" s="195">
        <f t="shared" ca="1" si="10"/>
        <v>6</v>
      </c>
      <c r="N32" s="195">
        <f t="shared" ref="N32:W35" ca="1" si="11">IF(ISERROR(MATCH($A32,INDIRECT(N$31),0)),+NA(),(MATCH($A32,INDIRECT(N$31),0)))</f>
        <v>2</v>
      </c>
      <c r="O32" s="195">
        <f t="shared" ca="1" si="11"/>
        <v>10</v>
      </c>
      <c r="P32" s="195">
        <f t="shared" ca="1" si="11"/>
        <v>7</v>
      </c>
      <c r="Q32" s="195">
        <f t="shared" ca="1" si="11"/>
        <v>2</v>
      </c>
      <c r="R32" s="195">
        <f t="shared" ca="1" si="11"/>
        <v>4</v>
      </c>
      <c r="S32" s="195">
        <f t="shared" ca="1" si="11"/>
        <v>7</v>
      </c>
      <c r="T32" s="195">
        <f t="shared" ca="1" si="11"/>
        <v>11</v>
      </c>
      <c r="U32" s="195">
        <f t="shared" ca="1" si="11"/>
        <v>3</v>
      </c>
      <c r="V32" s="195">
        <f t="shared" ca="1" si="11"/>
        <v>4</v>
      </c>
      <c r="W32" s="195">
        <f t="shared" ca="1" si="11"/>
        <v>9</v>
      </c>
      <c r="X32" s="195">
        <f t="shared" ref="X32:AG35" ca="1" si="12">IF(ISERROR(MATCH($A32,INDIRECT(X$31),0)),+NA(),(MATCH($A32,INDIRECT(X$31),0)))</f>
        <v>3</v>
      </c>
      <c r="Y32" s="195">
        <f t="shared" ca="1" si="12"/>
        <v>3</v>
      </c>
      <c r="Z32" s="195">
        <f t="shared" ca="1" si="12"/>
        <v>1</v>
      </c>
      <c r="AA32" s="195">
        <f t="shared" ca="1" si="12"/>
        <v>1</v>
      </c>
      <c r="AB32" s="195">
        <f t="shared" ca="1" si="12"/>
        <v>3</v>
      </c>
      <c r="AC32" s="195">
        <f t="shared" ca="1" si="12"/>
        <v>1</v>
      </c>
      <c r="AD32" s="195">
        <f t="shared" ca="1" si="12"/>
        <v>1</v>
      </c>
      <c r="AE32" s="195">
        <f t="shared" ca="1" si="12"/>
        <v>2</v>
      </c>
      <c r="AF32" s="195">
        <f t="shared" ca="1" si="12"/>
        <v>2</v>
      </c>
      <c r="AG32" s="195">
        <f t="shared" ca="1" si="12"/>
        <v>1</v>
      </c>
      <c r="AH32" s="195">
        <f t="shared" ref="AH32:AQ35" ca="1" si="13">IF(ISERROR(MATCH($A32,INDIRECT(AH$31),0)),+NA(),(MATCH($A32,INDIRECT(AH$31),0)))</f>
        <v>1</v>
      </c>
      <c r="AI32" s="195">
        <f t="shared" ca="1" si="13"/>
        <v>1</v>
      </c>
      <c r="AJ32" s="195">
        <f t="shared" ca="1" si="13"/>
        <v>1</v>
      </c>
      <c r="AK32" s="195">
        <f t="shared" ca="1" si="13"/>
        <v>1</v>
      </c>
      <c r="AL32" s="195">
        <f t="shared" ca="1" si="13"/>
        <v>2</v>
      </c>
      <c r="AM32" s="195">
        <f t="shared" ca="1" si="13"/>
        <v>1</v>
      </c>
      <c r="AN32" s="195">
        <f t="shared" ca="1" si="13"/>
        <v>1</v>
      </c>
      <c r="AO32" s="195">
        <f t="shared" ca="1" si="13"/>
        <v>1</v>
      </c>
      <c r="AP32" s="195">
        <f t="shared" ca="1" si="13"/>
        <v>6</v>
      </c>
      <c r="AQ32" s="195">
        <f t="shared" ca="1" si="13"/>
        <v>4</v>
      </c>
      <c r="AR32" s="195">
        <f t="shared" ref="AR32:BA35" ca="1" si="14">IF(ISERROR(MATCH($A32,INDIRECT(AR$31),0)),+NA(),(MATCH($A32,INDIRECT(AR$31),0)))</f>
        <v>1</v>
      </c>
      <c r="AS32" s="195">
        <f t="shared" ca="1" si="14"/>
        <v>4</v>
      </c>
      <c r="AT32" s="195">
        <f t="shared" ca="1" si="14"/>
        <v>8</v>
      </c>
      <c r="AU32" s="195">
        <f t="shared" ca="1" si="14"/>
        <v>1</v>
      </c>
      <c r="AV32" s="195">
        <f t="shared" ca="1" si="14"/>
        <v>1</v>
      </c>
      <c r="AW32" s="195">
        <f t="shared" ca="1" si="14"/>
        <v>9</v>
      </c>
      <c r="AX32" s="195">
        <f t="shared" ca="1" si="14"/>
        <v>1</v>
      </c>
      <c r="AY32" s="195">
        <f t="shared" ca="1" si="14"/>
        <v>1</v>
      </c>
      <c r="AZ32" s="195">
        <f t="shared" ca="1" si="14"/>
        <v>1</v>
      </c>
      <c r="BA32" s="195">
        <f t="shared" ca="1" si="14"/>
        <v>2</v>
      </c>
      <c r="BB32" s="195">
        <f t="shared" ref="BB32:BK35" ca="1" si="15">IF(ISERROR(MATCH($A32,INDIRECT(BB$31),0)),+NA(),(MATCH($A32,INDIRECT(BB$31),0)))</f>
        <v>3</v>
      </c>
      <c r="BC32" s="195">
        <f t="shared" ca="1" si="15"/>
        <v>2</v>
      </c>
      <c r="BD32" s="195">
        <f t="shared" ca="1" si="15"/>
        <v>2</v>
      </c>
      <c r="BE32" s="195">
        <f t="shared" ca="1" si="15"/>
        <v>5</v>
      </c>
      <c r="BF32" s="195">
        <f t="shared" ca="1" si="15"/>
        <v>1</v>
      </c>
      <c r="BG32" s="195">
        <f t="shared" ca="1" si="15"/>
        <v>1</v>
      </c>
      <c r="BH32" s="195">
        <f t="shared" ca="1" si="15"/>
        <v>1</v>
      </c>
      <c r="BI32" s="195">
        <f t="shared" ca="1" si="15"/>
        <v>1</v>
      </c>
      <c r="BJ32" s="195">
        <f t="shared" ca="1" si="15"/>
        <v>1</v>
      </c>
      <c r="BK32" s="195">
        <f t="shared" ca="1" si="15"/>
        <v>3</v>
      </c>
      <c r="BL32" s="195">
        <f t="shared" ref="BL32:BU35" ca="1" si="16">IF(ISERROR(MATCH($A32,INDIRECT(BL$31),0)),+NA(),(MATCH($A32,INDIRECT(BL$31),0)))</f>
        <v>2</v>
      </c>
      <c r="BM32" s="195">
        <f t="shared" ca="1" si="16"/>
        <v>2</v>
      </c>
      <c r="BN32" s="195">
        <f t="shared" ca="1" si="16"/>
        <v>4</v>
      </c>
      <c r="BO32" s="195">
        <f t="shared" ca="1" si="16"/>
        <v>1</v>
      </c>
      <c r="BP32" s="195">
        <f t="shared" ca="1" si="16"/>
        <v>6</v>
      </c>
      <c r="BQ32" s="195">
        <f t="shared" ca="1" si="16"/>
        <v>1</v>
      </c>
      <c r="BR32" s="195">
        <f t="shared" ca="1" si="16"/>
        <v>4</v>
      </c>
      <c r="BS32" s="195">
        <f t="shared" ca="1" si="16"/>
        <v>2</v>
      </c>
      <c r="BT32" s="195">
        <f t="shared" ca="1" si="16"/>
        <v>5</v>
      </c>
      <c r="BU32" s="195">
        <f t="shared" ca="1" si="16"/>
        <v>1</v>
      </c>
      <c r="BV32" s="195">
        <f t="shared" ref="BV32:CJ35" ca="1" si="17">IF(ISERROR(MATCH($A32,INDIRECT(BV$31),0)),+NA(),(MATCH($A32,INDIRECT(BV$31),0)))</f>
        <v>3</v>
      </c>
      <c r="BW32" s="195">
        <f t="shared" ca="1" si="17"/>
        <v>1</v>
      </c>
      <c r="BX32" s="195">
        <f t="shared" ca="1" si="17"/>
        <v>4</v>
      </c>
      <c r="BY32" s="195">
        <f t="shared" ca="1" si="17"/>
        <v>2</v>
      </c>
      <c r="BZ32" s="195">
        <f t="shared" ca="1" si="17"/>
        <v>2</v>
      </c>
      <c r="CA32" s="195">
        <f t="shared" ca="1" si="17"/>
        <v>1</v>
      </c>
      <c r="CB32" s="195">
        <f t="shared" ca="1" si="17"/>
        <v>1</v>
      </c>
      <c r="CC32" s="195">
        <f t="shared" ca="1" si="17"/>
        <v>2</v>
      </c>
      <c r="CD32" s="195">
        <f t="shared" ca="1" si="17"/>
        <v>2</v>
      </c>
      <c r="CE32" s="195">
        <f t="shared" ca="1" si="17"/>
        <v>2</v>
      </c>
      <c r="CF32" s="195">
        <f t="shared" ca="1" si="17"/>
        <v>1</v>
      </c>
      <c r="CG32" s="195">
        <f t="shared" ca="1" si="17"/>
        <v>2</v>
      </c>
      <c r="CH32" s="195">
        <f t="shared" ca="1" si="17"/>
        <v>3</v>
      </c>
      <c r="CI32" s="195">
        <f t="shared" ca="1" si="17"/>
        <v>2</v>
      </c>
      <c r="CJ32" s="195">
        <f t="shared" ca="1" si="17"/>
        <v>3</v>
      </c>
    </row>
    <row r="33" spans="1:98" s="175" customFormat="1" x14ac:dyDescent="0.25">
      <c r="A33" s="175" t="str">
        <f>'H-Inicio'!B10</f>
        <v>F.C. Barcelona</v>
      </c>
      <c r="D33" s="195">
        <f t="shared" ca="1" si="10"/>
        <v>1</v>
      </c>
      <c r="E33" s="195">
        <f t="shared" ca="1" si="10"/>
        <v>2</v>
      </c>
      <c r="F33" s="195">
        <f t="shared" ca="1" si="10"/>
        <v>4</v>
      </c>
      <c r="G33" s="195">
        <f t="shared" ca="1" si="10"/>
        <v>3</v>
      </c>
      <c r="H33" s="195">
        <f t="shared" ca="1" si="10"/>
        <v>4</v>
      </c>
      <c r="I33" s="195">
        <f t="shared" ca="1" si="10"/>
        <v>9</v>
      </c>
      <c r="J33" s="195">
        <f t="shared" ca="1" si="10"/>
        <v>6</v>
      </c>
      <c r="K33" s="195">
        <f t="shared" ca="1" si="10"/>
        <v>5</v>
      </c>
      <c r="L33" s="195">
        <f t="shared" ca="1" si="10"/>
        <v>9</v>
      </c>
      <c r="M33" s="195">
        <f t="shared" ca="1" si="10"/>
        <v>4</v>
      </c>
      <c r="N33" s="195">
        <f t="shared" ca="1" si="11"/>
        <v>12</v>
      </c>
      <c r="O33" s="195">
        <f t="shared" ca="1" si="11"/>
        <v>3</v>
      </c>
      <c r="P33" s="195">
        <f t="shared" ca="1" si="11"/>
        <v>6</v>
      </c>
      <c r="Q33" s="195">
        <f t="shared" ca="1" si="11"/>
        <v>1</v>
      </c>
      <c r="R33" s="195">
        <f t="shared" ca="1" si="11"/>
        <v>2</v>
      </c>
      <c r="S33" s="195">
        <f t="shared" ca="1" si="11"/>
        <v>4</v>
      </c>
      <c r="T33" s="195">
        <f t="shared" ca="1" si="11"/>
        <v>1</v>
      </c>
      <c r="U33" s="195">
        <f t="shared" ca="1" si="11"/>
        <v>1</v>
      </c>
      <c r="V33" s="195">
        <f t="shared" ca="1" si="11"/>
        <v>5</v>
      </c>
      <c r="W33" s="195">
        <f t="shared" ca="1" si="11"/>
        <v>4</v>
      </c>
      <c r="X33" s="195">
        <f t="shared" ca="1" si="12"/>
        <v>1</v>
      </c>
      <c r="Y33" s="195">
        <f t="shared" ca="1" si="12"/>
        <v>1</v>
      </c>
      <c r="Z33" s="195">
        <f t="shared" ca="1" si="12"/>
        <v>2</v>
      </c>
      <c r="AA33" s="195">
        <f t="shared" ca="1" si="12"/>
        <v>2</v>
      </c>
      <c r="AB33" s="195">
        <f t="shared" ca="1" si="12"/>
        <v>2</v>
      </c>
      <c r="AC33" s="195">
        <f t="shared" ca="1" si="12"/>
        <v>3</v>
      </c>
      <c r="AD33" s="195">
        <f t="shared" ca="1" si="12"/>
        <v>3</v>
      </c>
      <c r="AE33" s="195">
        <f t="shared" ca="1" si="12"/>
        <v>1</v>
      </c>
      <c r="AF33" s="195">
        <f t="shared" ca="1" si="12"/>
        <v>1</v>
      </c>
      <c r="AG33" s="195">
        <f t="shared" ca="1" si="12"/>
        <v>4</v>
      </c>
      <c r="AH33" s="195">
        <f t="shared" ca="1" si="13"/>
        <v>2</v>
      </c>
      <c r="AI33" s="195">
        <f t="shared" ca="1" si="13"/>
        <v>6</v>
      </c>
      <c r="AJ33" s="195">
        <f t="shared" ca="1" si="13"/>
        <v>2</v>
      </c>
      <c r="AK33" s="195">
        <f t="shared" ca="1" si="13"/>
        <v>6</v>
      </c>
      <c r="AL33" s="195">
        <f t="shared" ca="1" si="13"/>
        <v>3</v>
      </c>
      <c r="AM33" s="195">
        <f t="shared" ca="1" si="13"/>
        <v>2</v>
      </c>
      <c r="AN33" s="195">
        <f t="shared" ca="1" si="13"/>
        <v>2</v>
      </c>
      <c r="AO33" s="195">
        <f t="shared" ca="1" si="13"/>
        <v>3</v>
      </c>
      <c r="AP33" s="195">
        <f t="shared" ca="1" si="13"/>
        <v>4</v>
      </c>
      <c r="AQ33" s="195">
        <f t="shared" ca="1" si="13"/>
        <v>2</v>
      </c>
      <c r="AR33" s="195">
        <f t="shared" ca="1" si="14"/>
        <v>3</v>
      </c>
      <c r="AS33" s="195">
        <f t="shared" ca="1" si="14"/>
        <v>2</v>
      </c>
      <c r="AT33" s="195">
        <f t="shared" ca="1" si="14"/>
        <v>1</v>
      </c>
      <c r="AU33" s="195">
        <f t="shared" ca="1" si="14"/>
        <v>3</v>
      </c>
      <c r="AV33" s="195">
        <f t="shared" ca="1" si="14"/>
        <v>2</v>
      </c>
      <c r="AW33" s="195">
        <f t="shared" ca="1" si="14"/>
        <v>2</v>
      </c>
      <c r="AX33" s="195">
        <f t="shared" ca="1" si="14"/>
        <v>2</v>
      </c>
      <c r="AY33" s="195">
        <f t="shared" ca="1" si="14"/>
        <v>5</v>
      </c>
      <c r="AZ33" s="195">
        <f t="shared" ca="1" si="14"/>
        <v>4</v>
      </c>
      <c r="BA33" s="195">
        <f t="shared" ca="1" si="14"/>
        <v>5</v>
      </c>
      <c r="BB33" s="195">
        <f t="shared" ca="1" si="15"/>
        <v>2</v>
      </c>
      <c r="BC33" s="195">
        <f t="shared" ca="1" si="15"/>
        <v>4</v>
      </c>
      <c r="BD33" s="195">
        <f t="shared" ca="1" si="15"/>
        <v>3</v>
      </c>
      <c r="BE33" s="195">
        <f t="shared" ca="1" si="15"/>
        <v>1</v>
      </c>
      <c r="BF33" s="195">
        <f t="shared" ca="1" si="15"/>
        <v>2</v>
      </c>
      <c r="BG33" s="195">
        <f t="shared" ca="1" si="15"/>
        <v>2</v>
      </c>
      <c r="BH33" s="195">
        <f t="shared" ca="1" si="15"/>
        <v>6</v>
      </c>
      <c r="BI33" s="195">
        <f t="shared" ca="1" si="15"/>
        <v>2</v>
      </c>
      <c r="BJ33" s="195">
        <f t="shared" ca="1" si="15"/>
        <v>3</v>
      </c>
      <c r="BK33" s="195">
        <f t="shared" ca="1" si="15"/>
        <v>1</v>
      </c>
      <c r="BL33" s="195">
        <f t="shared" ca="1" si="16"/>
        <v>1</v>
      </c>
      <c r="BM33" s="195">
        <f t="shared" ca="1" si="16"/>
        <v>1</v>
      </c>
      <c r="BN33" s="195">
        <f t="shared" ca="1" si="16"/>
        <v>1</v>
      </c>
      <c r="BO33" s="195">
        <f t="shared" ca="1" si="16"/>
        <v>4</v>
      </c>
      <c r="BP33" s="195">
        <f t="shared" ca="1" si="16"/>
        <v>3</v>
      </c>
      <c r="BQ33" s="195">
        <f t="shared" ca="1" si="16"/>
        <v>2</v>
      </c>
      <c r="BR33" s="195">
        <f t="shared" ca="1" si="16"/>
        <v>1</v>
      </c>
      <c r="BS33" s="195">
        <f t="shared" ca="1" si="16"/>
        <v>1</v>
      </c>
      <c r="BT33" s="195">
        <f t="shared" ca="1" si="16"/>
        <v>2</v>
      </c>
      <c r="BU33" s="195">
        <f t="shared" ca="1" si="16"/>
        <v>4</v>
      </c>
      <c r="BV33" s="195">
        <f t="shared" ca="1" si="17"/>
        <v>4</v>
      </c>
      <c r="BW33" s="195">
        <f t="shared" ca="1" si="17"/>
        <v>6</v>
      </c>
      <c r="BX33" s="195">
        <f t="shared" ca="1" si="17"/>
        <v>2</v>
      </c>
      <c r="BY33" s="195">
        <f t="shared" ca="1" si="17"/>
        <v>1</v>
      </c>
      <c r="BZ33" s="195">
        <f t="shared" ca="1" si="17"/>
        <v>1</v>
      </c>
      <c r="CA33" s="195">
        <f t="shared" ca="1" si="17"/>
        <v>2</v>
      </c>
      <c r="CB33" s="195">
        <f t="shared" ca="1" si="17"/>
        <v>3</v>
      </c>
      <c r="CC33" s="195">
        <f t="shared" ca="1" si="17"/>
        <v>1</v>
      </c>
      <c r="CD33" s="195">
        <f t="shared" ca="1" si="17"/>
        <v>1</v>
      </c>
      <c r="CE33" s="195">
        <f t="shared" ca="1" si="17"/>
        <v>1</v>
      </c>
      <c r="CF33" s="195">
        <f t="shared" ca="1" si="17"/>
        <v>2</v>
      </c>
      <c r="CG33" s="195">
        <f t="shared" ca="1" si="17"/>
        <v>1</v>
      </c>
      <c r="CH33" s="195">
        <f t="shared" ca="1" si="17"/>
        <v>2</v>
      </c>
      <c r="CI33" s="195">
        <f t="shared" ca="1" si="17"/>
        <v>1</v>
      </c>
      <c r="CJ33" s="195">
        <f t="shared" ca="1" si="17"/>
        <v>1</v>
      </c>
    </row>
    <row r="34" spans="1:98" s="175" customFormat="1" x14ac:dyDescent="0.25">
      <c r="A34" s="175" t="str">
        <f>'H-Inicio'!B11</f>
        <v>Atlético de Madrid</v>
      </c>
      <c r="D34" s="195">
        <f t="shared" ca="1" si="10"/>
        <v>6</v>
      </c>
      <c r="E34" s="195">
        <f t="shared" ca="1" si="10"/>
        <v>10</v>
      </c>
      <c r="F34" s="195" t="e">
        <f t="shared" ca="1" si="10"/>
        <v>#N/A</v>
      </c>
      <c r="G34" s="195" t="e">
        <f t="shared" ca="1" si="10"/>
        <v>#N/A</v>
      </c>
      <c r="H34" s="195" t="e">
        <f t="shared" ca="1" si="10"/>
        <v>#N/A</v>
      </c>
      <c r="I34" s="195" t="e">
        <f t="shared" ca="1" si="10"/>
        <v>#N/A</v>
      </c>
      <c r="J34" s="195">
        <f t="shared" ca="1" si="10"/>
        <v>7</v>
      </c>
      <c r="K34" s="195">
        <f t="shared" ca="1" si="10"/>
        <v>11</v>
      </c>
      <c r="L34" s="195">
        <f t="shared" ca="1" si="10"/>
        <v>1</v>
      </c>
      <c r="M34" s="195">
        <f t="shared" ca="1" si="10"/>
        <v>1</v>
      </c>
      <c r="N34" s="195">
        <f t="shared" ca="1" si="11"/>
        <v>3</v>
      </c>
      <c r="O34" s="195">
        <f t="shared" ca="1" si="11"/>
        <v>8</v>
      </c>
      <c r="P34" s="195">
        <f t="shared" ca="1" si="11"/>
        <v>2</v>
      </c>
      <c r="Q34" s="195">
        <f t="shared" ca="1" si="11"/>
        <v>3</v>
      </c>
      <c r="R34" s="195">
        <f t="shared" ca="1" si="11"/>
        <v>7</v>
      </c>
      <c r="S34" s="195">
        <f t="shared" ca="1" si="11"/>
        <v>3</v>
      </c>
      <c r="T34" s="195">
        <f t="shared" ca="1" si="11"/>
        <v>3</v>
      </c>
      <c r="U34" s="195">
        <f t="shared" ca="1" si="11"/>
        <v>4</v>
      </c>
      <c r="V34" s="195">
        <f t="shared" ca="1" si="11"/>
        <v>1</v>
      </c>
      <c r="W34" s="195">
        <f t="shared" ca="1" si="11"/>
        <v>1</v>
      </c>
      <c r="X34" s="195">
        <f t="shared" ca="1" si="12"/>
        <v>4</v>
      </c>
      <c r="Y34" s="195">
        <f t="shared" ca="1" si="12"/>
        <v>8</v>
      </c>
      <c r="Z34" s="195">
        <f t="shared" ca="1" si="12"/>
        <v>9</v>
      </c>
      <c r="AA34" s="195">
        <f t="shared" ca="1" si="12"/>
        <v>8</v>
      </c>
      <c r="AB34" s="195">
        <f t="shared" ca="1" si="12"/>
        <v>5</v>
      </c>
      <c r="AC34" s="195">
        <f t="shared" ca="1" si="12"/>
        <v>5</v>
      </c>
      <c r="AD34" s="195">
        <f t="shared" ca="1" si="12"/>
        <v>2</v>
      </c>
      <c r="AE34" s="195">
        <f t="shared" ca="1" si="12"/>
        <v>5</v>
      </c>
      <c r="AF34" s="195">
        <f t="shared" ca="1" si="12"/>
        <v>5</v>
      </c>
      <c r="AG34" s="195">
        <f t="shared" ca="1" si="12"/>
        <v>2</v>
      </c>
      <c r="AH34" s="195">
        <f t="shared" ca="1" si="13"/>
        <v>3</v>
      </c>
      <c r="AI34" s="195">
        <f t="shared" ca="1" si="13"/>
        <v>2</v>
      </c>
      <c r="AJ34" s="195">
        <f t="shared" ca="1" si="13"/>
        <v>7</v>
      </c>
      <c r="AK34" s="195">
        <f t="shared" ca="1" si="13"/>
        <v>2</v>
      </c>
      <c r="AL34" s="195">
        <f t="shared" ca="1" si="13"/>
        <v>1</v>
      </c>
      <c r="AM34" s="195">
        <f t="shared" ca="1" si="13"/>
        <v>4</v>
      </c>
      <c r="AN34" s="195">
        <f t="shared" ca="1" si="13"/>
        <v>6</v>
      </c>
      <c r="AO34" s="195">
        <f t="shared" ca="1" si="13"/>
        <v>6</v>
      </c>
      <c r="AP34" s="195">
        <f t="shared" ca="1" si="13"/>
        <v>1</v>
      </c>
      <c r="AQ34" s="195">
        <f t="shared" ca="1" si="13"/>
        <v>3</v>
      </c>
      <c r="AR34" s="195">
        <f t="shared" ca="1" si="14"/>
        <v>4</v>
      </c>
      <c r="AS34" s="195">
        <f t="shared" ca="1" si="14"/>
        <v>1</v>
      </c>
      <c r="AT34" s="195">
        <f t="shared" ca="1" si="14"/>
        <v>2</v>
      </c>
      <c r="AU34" s="195">
        <f t="shared" ca="1" si="14"/>
        <v>6</v>
      </c>
      <c r="AV34" s="195">
        <f t="shared" ca="1" si="14"/>
        <v>3</v>
      </c>
      <c r="AW34" s="195">
        <f t="shared" ca="1" si="14"/>
        <v>1</v>
      </c>
      <c r="AX34" s="195">
        <f t="shared" ca="1" si="14"/>
        <v>6</v>
      </c>
      <c r="AY34" s="195">
        <f t="shared" ca="1" si="14"/>
        <v>3</v>
      </c>
      <c r="AZ34" s="195">
        <f t="shared" ca="1" si="14"/>
        <v>13</v>
      </c>
      <c r="BA34" s="195">
        <f t="shared" ca="1" si="14"/>
        <v>3</v>
      </c>
      <c r="BB34" s="195">
        <f t="shared" ca="1" si="15"/>
        <v>8</v>
      </c>
      <c r="BC34" s="195">
        <f t="shared" ca="1" si="15"/>
        <v>3</v>
      </c>
      <c r="BD34" s="195">
        <f t="shared" ca="1" si="15"/>
        <v>4</v>
      </c>
      <c r="BE34" s="195">
        <f t="shared" ca="1" si="15"/>
        <v>2</v>
      </c>
      <c r="BF34" s="195">
        <f t="shared" ca="1" si="15"/>
        <v>5</v>
      </c>
      <c r="BG34" s="195">
        <f t="shared" ca="1" si="15"/>
        <v>7</v>
      </c>
      <c r="BH34" s="195">
        <f t="shared" ca="1" si="15"/>
        <v>3</v>
      </c>
      <c r="BI34" s="195">
        <f t="shared" ca="1" si="15"/>
        <v>4</v>
      </c>
      <c r="BJ34" s="195">
        <f t="shared" ca="1" si="15"/>
        <v>4</v>
      </c>
      <c r="BK34" s="195">
        <f t="shared" ca="1" si="15"/>
        <v>2</v>
      </c>
      <c r="BL34" s="195">
        <f t="shared" ca="1" si="16"/>
        <v>3</v>
      </c>
      <c r="BM34" s="195">
        <f t="shared" ca="1" si="16"/>
        <v>6</v>
      </c>
      <c r="BN34" s="195">
        <f t="shared" ca="1" si="16"/>
        <v>12</v>
      </c>
      <c r="BO34" s="195">
        <f t="shared" ca="1" si="16"/>
        <v>14</v>
      </c>
      <c r="BP34" s="195">
        <f t="shared" ca="1" si="16"/>
        <v>1</v>
      </c>
      <c r="BQ34" s="195">
        <f t="shared" ca="1" si="16"/>
        <v>5</v>
      </c>
      <c r="BR34" s="195">
        <f t="shared" ca="1" si="16"/>
        <v>7</v>
      </c>
      <c r="BS34" s="195">
        <f t="shared" ca="1" si="16"/>
        <v>13</v>
      </c>
      <c r="BT34" s="195">
        <f t="shared" ca="1" si="16"/>
        <v>19</v>
      </c>
      <c r="BU34" s="195" t="e">
        <f t="shared" ca="1" si="16"/>
        <v>#N/A</v>
      </c>
      <c r="BV34" s="195" t="e">
        <f t="shared" ca="1" si="17"/>
        <v>#N/A</v>
      </c>
      <c r="BW34" s="195">
        <f t="shared" ca="1" si="17"/>
        <v>12</v>
      </c>
      <c r="BX34" s="195">
        <f t="shared" ca="1" si="17"/>
        <v>7</v>
      </c>
      <c r="BY34" s="195">
        <f t="shared" ca="1" si="17"/>
        <v>11</v>
      </c>
      <c r="BZ34" s="195">
        <f t="shared" ca="1" si="17"/>
        <v>10</v>
      </c>
      <c r="CA34" s="195">
        <f t="shared" ca="1" si="17"/>
        <v>7</v>
      </c>
      <c r="CB34" s="195">
        <f t="shared" ca="1" si="17"/>
        <v>4</v>
      </c>
      <c r="CC34" s="195">
        <f t="shared" ca="1" si="17"/>
        <v>4</v>
      </c>
      <c r="CD34" s="195">
        <f t="shared" ca="1" si="17"/>
        <v>9</v>
      </c>
      <c r="CE34" s="195">
        <f t="shared" ca="1" si="17"/>
        <v>7</v>
      </c>
      <c r="CF34" s="195">
        <f t="shared" ca="1" si="17"/>
        <v>5</v>
      </c>
      <c r="CG34" s="195">
        <f t="shared" ca="1" si="17"/>
        <v>3</v>
      </c>
      <c r="CH34" s="195">
        <f t="shared" ca="1" si="17"/>
        <v>1</v>
      </c>
      <c r="CI34" s="195">
        <f t="shared" ca="1" si="17"/>
        <v>3</v>
      </c>
      <c r="CJ34" s="195">
        <f t="shared" ca="1" si="17"/>
        <v>2</v>
      </c>
    </row>
    <row r="35" spans="1:98" s="175" customFormat="1" x14ac:dyDescent="0.25">
      <c r="A35" s="175" t="str">
        <f>'H-Inicio'!B12</f>
        <v>Valencia C.F.</v>
      </c>
      <c r="D35" s="195" t="e">
        <f t="shared" ca="1" si="10"/>
        <v>#N/A</v>
      </c>
      <c r="E35" s="195" t="e">
        <f t="shared" ca="1" si="10"/>
        <v>#N/A</v>
      </c>
      <c r="F35" s="195" t="e">
        <f t="shared" ca="1" si="10"/>
        <v>#N/A</v>
      </c>
      <c r="G35" s="195">
        <f t="shared" ca="1" si="10"/>
        <v>7</v>
      </c>
      <c r="H35" s="195">
        <f t="shared" ca="1" si="10"/>
        <v>9</v>
      </c>
      <c r="I35" s="195">
        <f t="shared" ca="1" si="10"/>
        <v>7</v>
      </c>
      <c r="J35" s="195">
        <f t="shared" ca="1" si="10"/>
        <v>9</v>
      </c>
      <c r="K35" s="195">
        <f t="shared" ca="1" si="10"/>
        <v>8</v>
      </c>
      <c r="L35" s="195">
        <f t="shared" ca="1" si="10"/>
        <v>8</v>
      </c>
      <c r="M35" s="195">
        <f t="shared" ca="1" si="10"/>
        <v>3</v>
      </c>
      <c r="N35" s="195">
        <f t="shared" ca="1" si="11"/>
        <v>1</v>
      </c>
      <c r="O35" s="195">
        <f t="shared" ca="1" si="11"/>
        <v>7</v>
      </c>
      <c r="P35" s="195">
        <f t="shared" ca="1" si="11"/>
        <v>1</v>
      </c>
      <c r="Q35" s="195">
        <f t="shared" ca="1" si="11"/>
        <v>5</v>
      </c>
      <c r="R35" s="195">
        <f t="shared" ca="1" si="11"/>
        <v>6</v>
      </c>
      <c r="S35" s="195">
        <f t="shared" ca="1" si="11"/>
        <v>1</v>
      </c>
      <c r="T35" s="195">
        <f t="shared" ca="1" si="11"/>
        <v>2</v>
      </c>
      <c r="U35" s="195">
        <f t="shared" ca="1" si="11"/>
        <v>2</v>
      </c>
      <c r="V35" s="195">
        <f t="shared" ca="1" si="11"/>
        <v>3</v>
      </c>
      <c r="W35" s="195">
        <f t="shared" ca="1" si="11"/>
        <v>3</v>
      </c>
      <c r="X35" s="195">
        <f t="shared" ca="1" si="12"/>
        <v>5</v>
      </c>
      <c r="Y35" s="195">
        <f t="shared" ca="1" si="12"/>
        <v>2</v>
      </c>
      <c r="Z35" s="195">
        <f t="shared" ca="1" si="12"/>
        <v>3</v>
      </c>
      <c r="AA35" s="195">
        <f t="shared" ca="1" si="12"/>
        <v>5</v>
      </c>
      <c r="AB35" s="195">
        <f t="shared" ca="1" si="12"/>
        <v>6</v>
      </c>
      <c r="AC35" s="195">
        <f t="shared" ca="1" si="12"/>
        <v>11</v>
      </c>
      <c r="AD35" s="195">
        <f t="shared" ca="1" si="12"/>
        <v>4</v>
      </c>
      <c r="AE35" s="195">
        <f t="shared" ca="1" si="12"/>
        <v>4</v>
      </c>
      <c r="AF35" s="195">
        <f t="shared" ca="1" si="12"/>
        <v>9</v>
      </c>
      <c r="AG35" s="195">
        <f t="shared" ca="1" si="12"/>
        <v>5</v>
      </c>
      <c r="AH35" s="195">
        <f t="shared" ca="1" si="13"/>
        <v>7</v>
      </c>
      <c r="AI35" s="195">
        <f t="shared" ca="1" si="13"/>
        <v>7</v>
      </c>
      <c r="AJ35" s="195">
        <f t="shared" ca="1" si="13"/>
        <v>6</v>
      </c>
      <c r="AK35" s="195">
        <f t="shared" ca="1" si="13"/>
        <v>4</v>
      </c>
      <c r="AL35" s="195">
        <f t="shared" ca="1" si="13"/>
        <v>9</v>
      </c>
      <c r="AM35" s="195">
        <f t="shared" ca="1" si="13"/>
        <v>6</v>
      </c>
      <c r="AN35" s="195">
        <f t="shared" ca="1" si="13"/>
        <v>4</v>
      </c>
      <c r="AO35" s="195">
        <f t="shared" ca="1" si="13"/>
        <v>5</v>
      </c>
      <c r="AP35" s="195">
        <f t="shared" ca="1" si="13"/>
        <v>5</v>
      </c>
      <c r="AQ35" s="195">
        <f t="shared" ca="1" si="13"/>
        <v>1</v>
      </c>
      <c r="AR35" s="195">
        <f t="shared" ca="1" si="14"/>
        <v>2</v>
      </c>
      <c r="AS35" s="195">
        <f t="shared" ca="1" si="14"/>
        <v>6</v>
      </c>
      <c r="AT35" s="195">
        <f t="shared" ca="1" si="14"/>
        <v>10</v>
      </c>
      <c r="AU35" s="195">
        <f t="shared" ca="1" si="14"/>
        <v>12</v>
      </c>
      <c r="AV35" s="195">
        <f t="shared" ca="1" si="14"/>
        <v>10</v>
      </c>
      <c r="AW35" s="195">
        <f t="shared" ca="1" si="14"/>
        <v>7</v>
      </c>
      <c r="AX35" s="195">
        <f t="shared" ca="1" si="14"/>
        <v>4</v>
      </c>
      <c r="AY35" s="195">
        <f t="shared" ca="1" si="14"/>
        <v>7</v>
      </c>
      <c r="AZ35" s="195">
        <f t="shared" ca="1" si="14"/>
        <v>6</v>
      </c>
      <c r="BA35" s="195">
        <f t="shared" ca="1" si="14"/>
        <v>4</v>
      </c>
      <c r="BB35" s="195">
        <f t="shared" ca="1" si="15"/>
        <v>5</v>
      </c>
      <c r="BC35" s="195">
        <f t="shared" ca="1" si="15"/>
        <v>15</v>
      </c>
      <c r="BD35" s="195">
        <f t="shared" ca="1" si="15"/>
        <v>12</v>
      </c>
      <c r="BE35" s="195">
        <f t="shared" ca="1" si="15"/>
        <v>9</v>
      </c>
      <c r="BF35" s="195">
        <f t="shared" ca="1" si="15"/>
        <v>16</v>
      </c>
      <c r="BG35" s="195" t="e">
        <f t="shared" ca="1" si="15"/>
        <v>#N/A</v>
      </c>
      <c r="BH35" s="195">
        <f t="shared" ca="1" si="15"/>
        <v>14</v>
      </c>
      <c r="BI35" s="195">
        <f t="shared" ca="1" si="15"/>
        <v>3</v>
      </c>
      <c r="BJ35" s="195">
        <f t="shared" ca="1" si="15"/>
        <v>2</v>
      </c>
      <c r="BK35" s="195">
        <f t="shared" ca="1" si="15"/>
        <v>7</v>
      </c>
      <c r="BL35" s="195">
        <f t="shared" ca="1" si="16"/>
        <v>4</v>
      </c>
      <c r="BM35" s="195">
        <f t="shared" ca="1" si="16"/>
        <v>4</v>
      </c>
      <c r="BN35" s="195">
        <f t="shared" ca="1" si="16"/>
        <v>7</v>
      </c>
      <c r="BO35" s="195">
        <f t="shared" ca="1" si="16"/>
        <v>10</v>
      </c>
      <c r="BP35" s="195">
        <f t="shared" ca="1" si="16"/>
        <v>2</v>
      </c>
      <c r="BQ35" s="195">
        <f t="shared" ca="1" si="16"/>
        <v>10</v>
      </c>
      <c r="BR35" s="195">
        <f t="shared" ca="1" si="16"/>
        <v>9</v>
      </c>
      <c r="BS35" s="195">
        <f t="shared" ca="1" si="16"/>
        <v>4</v>
      </c>
      <c r="BT35" s="195">
        <f t="shared" ca="1" si="16"/>
        <v>3</v>
      </c>
      <c r="BU35" s="195">
        <f t="shared" ca="1" si="16"/>
        <v>5</v>
      </c>
      <c r="BV35" s="195">
        <f t="shared" ca="1" si="17"/>
        <v>1</v>
      </c>
      <c r="BW35" s="195">
        <f t="shared" ca="1" si="17"/>
        <v>5</v>
      </c>
      <c r="BX35" s="195">
        <f t="shared" ca="1" si="17"/>
        <v>1</v>
      </c>
      <c r="BY35" s="195">
        <f t="shared" ca="1" si="17"/>
        <v>7</v>
      </c>
      <c r="BZ35" s="195">
        <f t="shared" ca="1" si="17"/>
        <v>3</v>
      </c>
      <c r="CA35" s="195">
        <f t="shared" ca="1" si="17"/>
        <v>4</v>
      </c>
      <c r="CB35" s="195">
        <f t="shared" ca="1" si="17"/>
        <v>10</v>
      </c>
      <c r="CC35" s="195">
        <f t="shared" ca="1" si="17"/>
        <v>6</v>
      </c>
      <c r="CD35" s="195">
        <f t="shared" ca="1" si="17"/>
        <v>3</v>
      </c>
      <c r="CE35" s="195">
        <f t="shared" ca="1" si="17"/>
        <v>3</v>
      </c>
      <c r="CF35" s="195">
        <f t="shared" ca="1" si="17"/>
        <v>3</v>
      </c>
      <c r="CG35" s="195">
        <f t="shared" ca="1" si="17"/>
        <v>5</v>
      </c>
      <c r="CH35" s="195">
        <f t="shared" ca="1" si="17"/>
        <v>8</v>
      </c>
      <c r="CI35" s="195">
        <f t="shared" ca="1" si="17"/>
        <v>4</v>
      </c>
      <c r="CJ35" s="195">
        <f t="shared" ca="1" si="17"/>
        <v>9</v>
      </c>
    </row>
    <row r="36" spans="1:98" s="175" customFormat="1" x14ac:dyDescent="0.25"/>
    <row r="37" spans="1:98" s="175" customFormat="1" x14ac:dyDescent="0.25">
      <c r="A37" s="175" t="s">
        <v>377</v>
      </c>
      <c r="D37" s="175">
        <f>$C$30</f>
        <v>5</v>
      </c>
      <c r="E37" s="175">
        <f t="shared" ref="E37:AJ37" si="18">D38+3</f>
        <v>17</v>
      </c>
      <c r="F37" s="175">
        <f t="shared" si="18"/>
        <v>29</v>
      </c>
      <c r="G37" s="175">
        <f t="shared" si="18"/>
        <v>41</v>
      </c>
      <c r="H37" s="175">
        <f t="shared" si="18"/>
        <v>53</v>
      </c>
      <c r="I37" s="175">
        <f t="shared" si="18"/>
        <v>65</v>
      </c>
      <c r="J37" s="175">
        <f t="shared" si="18"/>
        <v>77</v>
      </c>
      <c r="K37" s="175">
        <f t="shared" si="18"/>
        <v>91</v>
      </c>
      <c r="L37" s="175">
        <f t="shared" si="18"/>
        <v>105</v>
      </c>
      <c r="M37" s="175">
        <f t="shared" si="18"/>
        <v>119</v>
      </c>
      <c r="N37" s="175">
        <f t="shared" si="18"/>
        <v>133</v>
      </c>
      <c r="O37" s="175">
        <f t="shared" si="18"/>
        <v>149</v>
      </c>
      <c r="P37" s="175">
        <f t="shared" si="18"/>
        <v>165</v>
      </c>
      <c r="Q37" s="175">
        <f t="shared" si="18"/>
        <v>181</v>
      </c>
      <c r="R37" s="175">
        <f t="shared" si="18"/>
        <v>197</v>
      </c>
      <c r="S37" s="175">
        <f t="shared" si="18"/>
        <v>213</v>
      </c>
      <c r="T37" s="175">
        <f t="shared" si="18"/>
        <v>229</v>
      </c>
      <c r="U37" s="175">
        <f t="shared" si="18"/>
        <v>245</v>
      </c>
      <c r="V37" s="175">
        <f t="shared" si="18"/>
        <v>261</v>
      </c>
      <c r="W37" s="175">
        <f t="shared" si="18"/>
        <v>277</v>
      </c>
      <c r="X37" s="175">
        <f t="shared" si="18"/>
        <v>295</v>
      </c>
      <c r="Y37" s="175">
        <f t="shared" si="18"/>
        <v>313</v>
      </c>
      <c r="Z37" s="175">
        <f t="shared" si="18"/>
        <v>331</v>
      </c>
      <c r="AA37" s="175">
        <f t="shared" si="18"/>
        <v>349</v>
      </c>
      <c r="AB37" s="175">
        <f t="shared" si="18"/>
        <v>367</v>
      </c>
      <c r="AC37" s="175">
        <f t="shared" si="18"/>
        <v>385</v>
      </c>
      <c r="AD37" s="175">
        <f t="shared" si="18"/>
        <v>403</v>
      </c>
      <c r="AE37" s="175">
        <f t="shared" si="18"/>
        <v>421</v>
      </c>
      <c r="AF37" s="175">
        <f t="shared" si="18"/>
        <v>439</v>
      </c>
      <c r="AG37" s="175">
        <f t="shared" si="18"/>
        <v>457</v>
      </c>
      <c r="AH37" s="175">
        <f t="shared" si="18"/>
        <v>475</v>
      </c>
      <c r="AI37" s="175">
        <f t="shared" si="18"/>
        <v>493</v>
      </c>
      <c r="AJ37" s="175">
        <f t="shared" si="18"/>
        <v>511</v>
      </c>
      <c r="AK37" s="175">
        <f t="shared" ref="AK37:BP37" si="19">AJ38+3</f>
        <v>529</v>
      </c>
      <c r="AL37" s="175">
        <f t="shared" si="19"/>
        <v>547</v>
      </c>
      <c r="AM37" s="175">
        <f t="shared" si="19"/>
        <v>565</v>
      </c>
      <c r="AN37" s="175">
        <f t="shared" si="19"/>
        <v>583</v>
      </c>
      <c r="AO37" s="175">
        <f t="shared" si="19"/>
        <v>601</v>
      </c>
      <c r="AP37" s="175">
        <f t="shared" si="19"/>
        <v>619</v>
      </c>
      <c r="AQ37" s="175">
        <f t="shared" si="19"/>
        <v>637</v>
      </c>
      <c r="AR37" s="175">
        <f t="shared" si="19"/>
        <v>655</v>
      </c>
      <c r="AS37" s="175">
        <f t="shared" si="19"/>
        <v>675</v>
      </c>
      <c r="AT37" s="175">
        <f t="shared" si="19"/>
        <v>695</v>
      </c>
      <c r="AU37" s="175">
        <f t="shared" si="19"/>
        <v>715</v>
      </c>
      <c r="AV37" s="175">
        <f t="shared" si="19"/>
        <v>735</v>
      </c>
      <c r="AW37" s="175">
        <f t="shared" si="19"/>
        <v>755</v>
      </c>
      <c r="AX37" s="175">
        <f t="shared" si="19"/>
        <v>775</v>
      </c>
      <c r="AY37" s="175">
        <f t="shared" si="19"/>
        <v>795</v>
      </c>
      <c r="AZ37" s="175">
        <f t="shared" si="19"/>
        <v>815</v>
      </c>
      <c r="BA37" s="175">
        <f t="shared" si="19"/>
        <v>835</v>
      </c>
      <c r="BB37" s="175">
        <f t="shared" si="19"/>
        <v>855</v>
      </c>
      <c r="BC37" s="175">
        <f t="shared" si="19"/>
        <v>875</v>
      </c>
      <c r="BD37" s="175">
        <f t="shared" si="19"/>
        <v>895</v>
      </c>
      <c r="BE37" s="175">
        <f t="shared" si="19"/>
        <v>915</v>
      </c>
      <c r="BF37" s="175">
        <f t="shared" si="19"/>
        <v>935</v>
      </c>
      <c r="BG37" s="175">
        <f t="shared" si="19"/>
        <v>955</v>
      </c>
      <c r="BH37" s="175">
        <f t="shared" si="19"/>
        <v>975</v>
      </c>
      <c r="BI37" s="175">
        <f t="shared" si="19"/>
        <v>997</v>
      </c>
      <c r="BJ37" s="175">
        <f t="shared" si="19"/>
        <v>1019</v>
      </c>
      <c r="BK37" s="175">
        <f t="shared" si="19"/>
        <v>1041</v>
      </c>
      <c r="BL37" s="175">
        <f t="shared" si="19"/>
        <v>1063</v>
      </c>
      <c r="BM37" s="175">
        <f t="shared" si="19"/>
        <v>1085</v>
      </c>
      <c r="BN37" s="175">
        <f t="shared" si="19"/>
        <v>1107</v>
      </c>
      <c r="BO37" s="175">
        <f t="shared" si="19"/>
        <v>1129</v>
      </c>
      <c r="BP37" s="175">
        <f t="shared" si="19"/>
        <v>1151</v>
      </c>
      <c r="BQ37" s="175">
        <f t="shared" ref="BQ37:CJ37" si="20">BP38+3</f>
        <v>1175</v>
      </c>
      <c r="BR37" s="175">
        <f t="shared" si="20"/>
        <v>1199</v>
      </c>
      <c r="BS37" s="175">
        <f t="shared" si="20"/>
        <v>1221</v>
      </c>
      <c r="BT37" s="175">
        <f t="shared" si="20"/>
        <v>1243</v>
      </c>
      <c r="BU37" s="175">
        <f t="shared" si="20"/>
        <v>1265</v>
      </c>
      <c r="BV37" s="175">
        <f t="shared" si="20"/>
        <v>1287</v>
      </c>
      <c r="BW37" s="175">
        <f t="shared" si="20"/>
        <v>1309</v>
      </c>
      <c r="BX37" s="175">
        <f t="shared" si="20"/>
        <v>1331</v>
      </c>
      <c r="BY37" s="175">
        <f t="shared" si="20"/>
        <v>1353</v>
      </c>
      <c r="BZ37" s="175">
        <f t="shared" si="20"/>
        <v>1375</v>
      </c>
      <c r="CA37" s="175">
        <f t="shared" si="20"/>
        <v>1397</v>
      </c>
      <c r="CB37" s="175">
        <f t="shared" si="20"/>
        <v>1419</v>
      </c>
      <c r="CC37" s="175">
        <f t="shared" si="20"/>
        <v>1441</v>
      </c>
      <c r="CD37" s="175">
        <f t="shared" si="20"/>
        <v>1463</v>
      </c>
      <c r="CE37" s="175">
        <f t="shared" si="20"/>
        <v>1485</v>
      </c>
      <c r="CF37" s="175">
        <f t="shared" si="20"/>
        <v>1507</v>
      </c>
      <c r="CG37" s="175">
        <f t="shared" si="20"/>
        <v>1529</v>
      </c>
      <c r="CH37" s="175">
        <f t="shared" si="20"/>
        <v>1551</v>
      </c>
      <c r="CI37" s="175">
        <f t="shared" si="20"/>
        <v>1573</v>
      </c>
      <c r="CJ37" s="175">
        <f t="shared" si="20"/>
        <v>1595</v>
      </c>
    </row>
    <row r="38" spans="1:98" s="175" customFormat="1" x14ac:dyDescent="0.25">
      <c r="D38" s="175">
        <f t="shared" ref="D38:AI38" si="21">D37+D$2-1</f>
        <v>14</v>
      </c>
      <c r="E38" s="175">
        <f t="shared" si="21"/>
        <v>26</v>
      </c>
      <c r="F38" s="175">
        <f t="shared" si="21"/>
        <v>38</v>
      </c>
      <c r="G38" s="175">
        <f t="shared" si="21"/>
        <v>50</v>
      </c>
      <c r="H38" s="175">
        <f t="shared" si="21"/>
        <v>62</v>
      </c>
      <c r="I38" s="175">
        <f t="shared" si="21"/>
        <v>74</v>
      </c>
      <c r="J38" s="175">
        <f t="shared" si="21"/>
        <v>88</v>
      </c>
      <c r="K38" s="175">
        <f t="shared" si="21"/>
        <v>102</v>
      </c>
      <c r="L38" s="175">
        <f t="shared" si="21"/>
        <v>116</v>
      </c>
      <c r="M38" s="175">
        <f t="shared" si="21"/>
        <v>130</v>
      </c>
      <c r="N38" s="175">
        <f t="shared" si="21"/>
        <v>146</v>
      </c>
      <c r="O38" s="175">
        <f t="shared" si="21"/>
        <v>162</v>
      </c>
      <c r="P38" s="175">
        <f t="shared" si="21"/>
        <v>178</v>
      </c>
      <c r="Q38" s="175">
        <f t="shared" si="21"/>
        <v>194</v>
      </c>
      <c r="R38" s="175">
        <f t="shared" si="21"/>
        <v>210</v>
      </c>
      <c r="S38" s="175">
        <f t="shared" si="21"/>
        <v>226</v>
      </c>
      <c r="T38" s="175">
        <f t="shared" si="21"/>
        <v>242</v>
      </c>
      <c r="U38" s="175">
        <f t="shared" si="21"/>
        <v>258</v>
      </c>
      <c r="V38" s="175">
        <f t="shared" si="21"/>
        <v>274</v>
      </c>
      <c r="W38" s="175">
        <f t="shared" si="21"/>
        <v>292</v>
      </c>
      <c r="X38" s="175">
        <f t="shared" si="21"/>
        <v>310</v>
      </c>
      <c r="Y38" s="175">
        <f t="shared" si="21"/>
        <v>328</v>
      </c>
      <c r="Z38" s="175">
        <f t="shared" si="21"/>
        <v>346</v>
      </c>
      <c r="AA38" s="175">
        <f t="shared" si="21"/>
        <v>364</v>
      </c>
      <c r="AB38" s="175">
        <f t="shared" si="21"/>
        <v>382</v>
      </c>
      <c r="AC38" s="175">
        <f t="shared" si="21"/>
        <v>400</v>
      </c>
      <c r="AD38" s="175">
        <f t="shared" si="21"/>
        <v>418</v>
      </c>
      <c r="AE38" s="175">
        <f t="shared" si="21"/>
        <v>436</v>
      </c>
      <c r="AF38" s="175">
        <f t="shared" si="21"/>
        <v>454</v>
      </c>
      <c r="AG38" s="175">
        <f t="shared" si="21"/>
        <v>472</v>
      </c>
      <c r="AH38" s="175">
        <f t="shared" si="21"/>
        <v>490</v>
      </c>
      <c r="AI38" s="175">
        <f t="shared" si="21"/>
        <v>508</v>
      </c>
      <c r="AJ38" s="175">
        <f t="shared" ref="AJ38:BO38" si="22">AJ37+AJ$2-1</f>
        <v>526</v>
      </c>
      <c r="AK38" s="175">
        <f t="shared" si="22"/>
        <v>544</v>
      </c>
      <c r="AL38" s="175">
        <f t="shared" si="22"/>
        <v>562</v>
      </c>
      <c r="AM38" s="175">
        <f t="shared" si="22"/>
        <v>580</v>
      </c>
      <c r="AN38" s="175">
        <f t="shared" si="22"/>
        <v>598</v>
      </c>
      <c r="AO38" s="175">
        <f t="shared" si="22"/>
        <v>616</v>
      </c>
      <c r="AP38" s="175">
        <f t="shared" si="22"/>
        <v>634</v>
      </c>
      <c r="AQ38" s="175">
        <f t="shared" si="22"/>
        <v>652</v>
      </c>
      <c r="AR38" s="175">
        <f t="shared" si="22"/>
        <v>672</v>
      </c>
      <c r="AS38" s="175">
        <f t="shared" si="22"/>
        <v>692</v>
      </c>
      <c r="AT38" s="175">
        <f t="shared" si="22"/>
        <v>712</v>
      </c>
      <c r="AU38" s="175">
        <f t="shared" si="22"/>
        <v>732</v>
      </c>
      <c r="AV38" s="175">
        <f t="shared" si="22"/>
        <v>752</v>
      </c>
      <c r="AW38" s="175">
        <f t="shared" si="22"/>
        <v>772</v>
      </c>
      <c r="AX38" s="175">
        <f t="shared" si="22"/>
        <v>792</v>
      </c>
      <c r="AY38" s="175">
        <f t="shared" si="22"/>
        <v>812</v>
      </c>
      <c r="AZ38" s="175">
        <f t="shared" si="22"/>
        <v>832</v>
      </c>
      <c r="BA38" s="175">
        <f t="shared" si="22"/>
        <v>852</v>
      </c>
      <c r="BB38" s="175">
        <f t="shared" si="22"/>
        <v>872</v>
      </c>
      <c r="BC38" s="175">
        <f t="shared" si="22"/>
        <v>892</v>
      </c>
      <c r="BD38" s="175">
        <f t="shared" si="22"/>
        <v>912</v>
      </c>
      <c r="BE38" s="175">
        <f t="shared" si="22"/>
        <v>932</v>
      </c>
      <c r="BF38" s="175">
        <f t="shared" si="22"/>
        <v>952</v>
      </c>
      <c r="BG38" s="175">
        <f t="shared" si="22"/>
        <v>972</v>
      </c>
      <c r="BH38" s="175">
        <f t="shared" si="22"/>
        <v>994</v>
      </c>
      <c r="BI38" s="175">
        <f t="shared" si="22"/>
        <v>1016</v>
      </c>
      <c r="BJ38" s="175">
        <f t="shared" si="22"/>
        <v>1038</v>
      </c>
      <c r="BK38" s="175">
        <f t="shared" si="22"/>
        <v>1060</v>
      </c>
      <c r="BL38" s="175">
        <f t="shared" si="22"/>
        <v>1082</v>
      </c>
      <c r="BM38" s="175">
        <f t="shared" si="22"/>
        <v>1104</v>
      </c>
      <c r="BN38" s="175">
        <f t="shared" si="22"/>
        <v>1126</v>
      </c>
      <c r="BO38" s="175">
        <f t="shared" si="22"/>
        <v>1148</v>
      </c>
      <c r="BP38" s="175">
        <f t="shared" ref="BP38:CJ38" si="23">BP37+BP$2-1</f>
        <v>1172</v>
      </c>
      <c r="BQ38" s="175">
        <f t="shared" si="23"/>
        <v>1196</v>
      </c>
      <c r="BR38" s="175">
        <f t="shared" si="23"/>
        <v>1218</v>
      </c>
      <c r="BS38" s="175">
        <f t="shared" si="23"/>
        <v>1240</v>
      </c>
      <c r="BT38" s="175">
        <f t="shared" si="23"/>
        <v>1262</v>
      </c>
      <c r="BU38" s="175">
        <f t="shared" si="23"/>
        <v>1284</v>
      </c>
      <c r="BV38" s="175">
        <f t="shared" si="23"/>
        <v>1306</v>
      </c>
      <c r="BW38" s="175">
        <f t="shared" si="23"/>
        <v>1328</v>
      </c>
      <c r="BX38" s="175">
        <f t="shared" si="23"/>
        <v>1350</v>
      </c>
      <c r="BY38" s="175">
        <f t="shared" si="23"/>
        <v>1372</v>
      </c>
      <c r="BZ38" s="175">
        <f t="shared" si="23"/>
        <v>1394</v>
      </c>
      <c r="CA38" s="175">
        <f t="shared" si="23"/>
        <v>1416</v>
      </c>
      <c r="CB38" s="175">
        <f t="shared" si="23"/>
        <v>1438</v>
      </c>
      <c r="CC38" s="175">
        <f t="shared" si="23"/>
        <v>1460</v>
      </c>
      <c r="CD38" s="175">
        <f t="shared" si="23"/>
        <v>1482</v>
      </c>
      <c r="CE38" s="175">
        <f t="shared" si="23"/>
        <v>1504</v>
      </c>
      <c r="CF38" s="175">
        <f t="shared" si="23"/>
        <v>1526</v>
      </c>
      <c r="CG38" s="175">
        <f t="shared" si="23"/>
        <v>1548</v>
      </c>
      <c r="CH38" s="175">
        <f t="shared" si="23"/>
        <v>1570</v>
      </c>
      <c r="CI38" s="175">
        <f t="shared" si="23"/>
        <v>1592</v>
      </c>
      <c r="CJ38" s="175">
        <f t="shared" si="23"/>
        <v>1614</v>
      </c>
    </row>
    <row r="39" spans="1:98" s="175" customFormat="1" x14ac:dyDescent="0.25">
      <c r="B39" s="175">
        <v>2</v>
      </c>
      <c r="D39" s="175" t="str">
        <f>$C$28 &amp; $B31 &amp; D37 &amp; ":" &amp; $C31 &amp; D38</f>
        <v>'H-Temporadas'!C5:K14</v>
      </c>
      <c r="E39" s="175" t="str">
        <f t="shared" ref="E39:BP39" si="24">$C$28 &amp; $B31 &amp; E37 &amp; ":" &amp; $C31 &amp; E38</f>
        <v>'H-Temporadas'!C17:K26</v>
      </c>
      <c r="F39" s="175" t="str">
        <f t="shared" si="24"/>
        <v>'H-Temporadas'!C29:K38</v>
      </c>
      <c r="G39" s="175" t="str">
        <f t="shared" si="24"/>
        <v>'H-Temporadas'!C41:K50</v>
      </c>
      <c r="H39" s="175" t="str">
        <f t="shared" si="24"/>
        <v>'H-Temporadas'!C53:K62</v>
      </c>
      <c r="I39" s="175" t="str">
        <f t="shared" si="24"/>
        <v>'H-Temporadas'!C65:K74</v>
      </c>
      <c r="J39" s="175" t="str">
        <f t="shared" si="24"/>
        <v>'H-Temporadas'!C77:K88</v>
      </c>
      <c r="K39" s="175" t="str">
        <f t="shared" si="24"/>
        <v>'H-Temporadas'!C91:K102</v>
      </c>
      <c r="L39" s="175" t="str">
        <f t="shared" si="24"/>
        <v>'H-Temporadas'!C105:K116</v>
      </c>
      <c r="M39" s="175" t="str">
        <f t="shared" si="24"/>
        <v>'H-Temporadas'!C119:K130</v>
      </c>
      <c r="N39" s="175" t="str">
        <f t="shared" si="24"/>
        <v>'H-Temporadas'!C133:K146</v>
      </c>
      <c r="O39" s="175" t="str">
        <f t="shared" si="24"/>
        <v>'H-Temporadas'!C149:K162</v>
      </c>
      <c r="P39" s="175" t="str">
        <f t="shared" si="24"/>
        <v>'H-Temporadas'!C165:K178</v>
      </c>
      <c r="Q39" s="175" t="str">
        <f t="shared" si="24"/>
        <v>'H-Temporadas'!C181:K194</v>
      </c>
      <c r="R39" s="175" t="str">
        <f t="shared" si="24"/>
        <v>'H-Temporadas'!C197:K210</v>
      </c>
      <c r="S39" s="175" t="str">
        <f t="shared" si="24"/>
        <v>'H-Temporadas'!C213:K226</v>
      </c>
      <c r="T39" s="175" t="str">
        <f t="shared" si="24"/>
        <v>'H-Temporadas'!C229:K242</v>
      </c>
      <c r="U39" s="175" t="str">
        <f t="shared" si="24"/>
        <v>'H-Temporadas'!C245:K258</v>
      </c>
      <c r="V39" s="175" t="str">
        <f t="shared" si="24"/>
        <v>'H-Temporadas'!C261:K274</v>
      </c>
      <c r="W39" s="175" t="str">
        <f t="shared" si="24"/>
        <v>'H-Temporadas'!C277:K292</v>
      </c>
      <c r="X39" s="175" t="str">
        <f t="shared" si="24"/>
        <v>'H-Temporadas'!C295:K310</v>
      </c>
      <c r="Y39" s="175" t="str">
        <f t="shared" si="24"/>
        <v>'H-Temporadas'!C313:K328</v>
      </c>
      <c r="Z39" s="175" t="str">
        <f t="shared" si="24"/>
        <v>'H-Temporadas'!C331:K346</v>
      </c>
      <c r="AA39" s="175" t="str">
        <f t="shared" si="24"/>
        <v>'H-Temporadas'!C349:K364</v>
      </c>
      <c r="AB39" s="175" t="str">
        <f t="shared" si="24"/>
        <v>'H-Temporadas'!C367:K382</v>
      </c>
      <c r="AC39" s="175" t="str">
        <f t="shared" si="24"/>
        <v>'H-Temporadas'!C385:K400</v>
      </c>
      <c r="AD39" s="175" t="str">
        <f t="shared" si="24"/>
        <v>'H-Temporadas'!C403:K418</v>
      </c>
      <c r="AE39" s="175" t="str">
        <f t="shared" si="24"/>
        <v>'H-Temporadas'!C421:K436</v>
      </c>
      <c r="AF39" s="175" t="str">
        <f t="shared" si="24"/>
        <v>'H-Temporadas'!C439:K454</v>
      </c>
      <c r="AG39" s="175" t="str">
        <f t="shared" si="24"/>
        <v>'H-Temporadas'!C457:K472</v>
      </c>
      <c r="AH39" s="175" t="str">
        <f t="shared" si="24"/>
        <v>'H-Temporadas'!C475:K490</v>
      </c>
      <c r="AI39" s="175" t="str">
        <f t="shared" si="24"/>
        <v>'H-Temporadas'!C493:K508</v>
      </c>
      <c r="AJ39" s="175" t="str">
        <f t="shared" si="24"/>
        <v>'H-Temporadas'!C511:K526</v>
      </c>
      <c r="AK39" s="175" t="str">
        <f t="shared" si="24"/>
        <v>'H-Temporadas'!C529:K544</v>
      </c>
      <c r="AL39" s="175" t="str">
        <f t="shared" si="24"/>
        <v>'H-Temporadas'!C547:K562</v>
      </c>
      <c r="AM39" s="175" t="str">
        <f t="shared" si="24"/>
        <v>'H-Temporadas'!C565:K580</v>
      </c>
      <c r="AN39" s="175" t="str">
        <f t="shared" si="24"/>
        <v>'H-Temporadas'!C583:K598</v>
      </c>
      <c r="AO39" s="175" t="str">
        <f t="shared" si="24"/>
        <v>'H-Temporadas'!C601:K616</v>
      </c>
      <c r="AP39" s="175" t="str">
        <f t="shared" si="24"/>
        <v>'H-Temporadas'!C619:K634</v>
      </c>
      <c r="AQ39" s="175" t="str">
        <f t="shared" si="24"/>
        <v>'H-Temporadas'!C637:K652</v>
      </c>
      <c r="AR39" s="175" t="str">
        <f t="shared" si="24"/>
        <v>'H-Temporadas'!C655:K672</v>
      </c>
      <c r="AS39" s="175" t="str">
        <f t="shared" si="24"/>
        <v>'H-Temporadas'!C675:K692</v>
      </c>
      <c r="AT39" s="175" t="str">
        <f t="shared" si="24"/>
        <v>'H-Temporadas'!C695:K712</v>
      </c>
      <c r="AU39" s="175" t="str">
        <f t="shared" si="24"/>
        <v>'H-Temporadas'!C715:K732</v>
      </c>
      <c r="AV39" s="175" t="str">
        <f t="shared" si="24"/>
        <v>'H-Temporadas'!C735:K752</v>
      </c>
      <c r="AW39" s="175" t="str">
        <f t="shared" si="24"/>
        <v>'H-Temporadas'!C755:K772</v>
      </c>
      <c r="AX39" s="175" t="str">
        <f t="shared" si="24"/>
        <v>'H-Temporadas'!C775:K792</v>
      </c>
      <c r="AY39" s="175" t="str">
        <f t="shared" si="24"/>
        <v>'H-Temporadas'!C795:K812</v>
      </c>
      <c r="AZ39" s="175" t="str">
        <f t="shared" si="24"/>
        <v>'H-Temporadas'!C815:K832</v>
      </c>
      <c r="BA39" s="175" t="str">
        <f t="shared" si="24"/>
        <v>'H-Temporadas'!C835:K852</v>
      </c>
      <c r="BB39" s="175" t="str">
        <f t="shared" si="24"/>
        <v>'H-Temporadas'!C855:K872</v>
      </c>
      <c r="BC39" s="175" t="str">
        <f t="shared" si="24"/>
        <v>'H-Temporadas'!C875:K892</v>
      </c>
      <c r="BD39" s="175" t="str">
        <f t="shared" si="24"/>
        <v>'H-Temporadas'!C895:K912</v>
      </c>
      <c r="BE39" s="175" t="str">
        <f t="shared" si="24"/>
        <v>'H-Temporadas'!C915:K932</v>
      </c>
      <c r="BF39" s="175" t="str">
        <f t="shared" si="24"/>
        <v>'H-Temporadas'!C935:K952</v>
      </c>
      <c r="BG39" s="175" t="str">
        <f t="shared" si="24"/>
        <v>'H-Temporadas'!C955:K972</v>
      </c>
      <c r="BH39" s="175" t="str">
        <f t="shared" si="24"/>
        <v>'H-Temporadas'!C975:K994</v>
      </c>
      <c r="BI39" s="175" t="str">
        <f t="shared" si="24"/>
        <v>'H-Temporadas'!C997:K1016</v>
      </c>
      <c r="BJ39" s="175" t="str">
        <f t="shared" si="24"/>
        <v>'H-Temporadas'!C1019:K1038</v>
      </c>
      <c r="BK39" s="175" t="str">
        <f t="shared" si="24"/>
        <v>'H-Temporadas'!C1041:K1060</v>
      </c>
      <c r="BL39" s="175" t="str">
        <f t="shared" si="24"/>
        <v>'H-Temporadas'!C1063:K1082</v>
      </c>
      <c r="BM39" s="175" t="str">
        <f t="shared" si="24"/>
        <v>'H-Temporadas'!C1085:K1104</v>
      </c>
      <c r="BN39" s="175" t="str">
        <f t="shared" si="24"/>
        <v>'H-Temporadas'!C1107:K1126</v>
      </c>
      <c r="BO39" s="175" t="str">
        <f t="shared" si="24"/>
        <v>'H-Temporadas'!C1129:K1148</v>
      </c>
      <c r="BP39" s="175" t="str">
        <f t="shared" si="24"/>
        <v>'H-Temporadas'!C1151:K1172</v>
      </c>
      <c r="BQ39" s="175" t="str">
        <f t="shared" ref="BQ39:CJ39" si="25">$C$28 &amp; $B31 &amp; BQ37 &amp; ":" &amp; $C31 &amp; BQ38</f>
        <v>'H-Temporadas'!C1175:K1196</v>
      </c>
      <c r="BR39" s="175" t="str">
        <f t="shared" si="25"/>
        <v>'H-Temporadas'!C1199:K1218</v>
      </c>
      <c r="BS39" s="175" t="str">
        <f t="shared" si="25"/>
        <v>'H-Temporadas'!C1221:K1240</v>
      </c>
      <c r="BT39" s="175" t="str">
        <f t="shared" si="25"/>
        <v>'H-Temporadas'!C1243:K1262</v>
      </c>
      <c r="BU39" s="175" t="str">
        <f t="shared" si="25"/>
        <v>'H-Temporadas'!C1265:K1284</v>
      </c>
      <c r="BV39" s="175" t="str">
        <f t="shared" si="25"/>
        <v>'H-Temporadas'!C1287:K1306</v>
      </c>
      <c r="BW39" s="175" t="str">
        <f t="shared" si="25"/>
        <v>'H-Temporadas'!C1309:K1328</v>
      </c>
      <c r="BX39" s="175" t="str">
        <f t="shared" si="25"/>
        <v>'H-Temporadas'!C1331:K1350</v>
      </c>
      <c r="BY39" s="175" t="str">
        <f t="shared" si="25"/>
        <v>'H-Temporadas'!C1353:K1372</v>
      </c>
      <c r="BZ39" s="175" t="str">
        <f t="shared" si="25"/>
        <v>'H-Temporadas'!C1375:K1394</v>
      </c>
      <c r="CA39" s="175" t="str">
        <f t="shared" si="25"/>
        <v>'H-Temporadas'!C1397:K1416</v>
      </c>
      <c r="CB39" s="175" t="str">
        <f t="shared" si="25"/>
        <v>'H-Temporadas'!C1419:K1438</v>
      </c>
      <c r="CC39" s="175" t="str">
        <f t="shared" si="25"/>
        <v>'H-Temporadas'!C1441:K1460</v>
      </c>
      <c r="CD39" s="175" t="str">
        <f t="shared" si="25"/>
        <v>'H-Temporadas'!C1463:K1482</v>
      </c>
      <c r="CE39" s="175" t="str">
        <f t="shared" si="25"/>
        <v>'H-Temporadas'!C1485:K1504</v>
      </c>
      <c r="CF39" s="175" t="str">
        <f t="shared" si="25"/>
        <v>'H-Temporadas'!C1507:K1526</v>
      </c>
      <c r="CG39" s="175" t="str">
        <f t="shared" si="25"/>
        <v>'H-Temporadas'!C1529:K1548</v>
      </c>
      <c r="CH39" s="175" t="str">
        <f t="shared" si="25"/>
        <v>'H-Temporadas'!C1551:K1570</v>
      </c>
      <c r="CI39" s="175" t="str">
        <f t="shared" si="25"/>
        <v>'H-Temporadas'!C1573:K1592</v>
      </c>
      <c r="CJ39" s="175" t="str">
        <f t="shared" si="25"/>
        <v>'H-Temporadas'!C1595:K1614</v>
      </c>
      <c r="CT39" s="175" t="s">
        <v>381</v>
      </c>
    </row>
    <row r="40" spans="1:98" s="175" customFormat="1" x14ac:dyDescent="0.25">
      <c r="A40" s="175" t="str">
        <f>A32</f>
        <v>Real Madrid C.F.</v>
      </c>
      <c r="D40" s="195">
        <f ca="1">IF(ISERROR(MATCH($A40,INDIRECT(D$31),0)),+NA(),INDEX(INDIRECT(D$39),(MATCH($A40,INDIRECT(D$31),0)),$B$39))</f>
        <v>23</v>
      </c>
      <c r="E40" s="195">
        <f t="shared" ref="E40:BP41" ca="1" si="26">IF(ISERROR(MATCH($A40,INDIRECT(E$31),0)),+NA(),INDEX(INDIRECT(E$39),(MATCH($A40,INDIRECT(E$31),0)),$B$39))</f>
        <v>17</v>
      </c>
      <c r="F40" s="195">
        <f t="shared" ca="1" si="26"/>
        <v>18</v>
      </c>
      <c r="G40" s="195">
        <f t="shared" ca="1" si="26"/>
        <v>28</v>
      </c>
      <c r="H40" s="195">
        <f t="shared" ca="1" si="26"/>
        <v>28</v>
      </c>
      <c r="I40" s="195">
        <f t="shared" ca="1" si="26"/>
        <v>22</v>
      </c>
      <c r="J40" s="195">
        <f t="shared" ca="1" si="26"/>
        <v>33</v>
      </c>
      <c r="K40" s="195">
        <f t="shared" ca="1" si="26"/>
        <v>29</v>
      </c>
      <c r="L40" s="195">
        <f t="shared" ca="1" si="26"/>
        <v>25</v>
      </c>
      <c r="M40" s="195">
        <f t="shared" ca="1" si="26"/>
        <v>24</v>
      </c>
      <c r="N40" s="195">
        <f t="shared" ca="1" si="26"/>
        <v>33</v>
      </c>
      <c r="O40" s="195">
        <f t="shared" ca="1" si="26"/>
        <v>25</v>
      </c>
      <c r="P40" s="195">
        <f t="shared" ca="1" si="26"/>
        <v>28</v>
      </c>
      <c r="Q40" s="195">
        <f t="shared" ca="1" si="26"/>
        <v>38</v>
      </c>
      <c r="R40" s="195">
        <f t="shared" ca="1" si="26"/>
        <v>31</v>
      </c>
      <c r="S40" s="195">
        <f t="shared" ca="1" si="26"/>
        <v>27</v>
      </c>
      <c r="T40" s="195">
        <f t="shared" ca="1" si="26"/>
        <v>21</v>
      </c>
      <c r="U40" s="195">
        <f t="shared" ca="1" si="26"/>
        <v>34</v>
      </c>
      <c r="V40" s="195">
        <f t="shared" ca="1" si="26"/>
        <v>31</v>
      </c>
      <c r="W40" s="195">
        <f t="shared" ca="1" si="26"/>
        <v>31</v>
      </c>
      <c r="X40" s="195">
        <f t="shared" ca="1" si="26"/>
        <v>38</v>
      </c>
      <c r="Y40" s="195">
        <f t="shared" ca="1" si="26"/>
        <v>39</v>
      </c>
      <c r="Z40" s="195">
        <f t="shared" ca="1" si="26"/>
        <v>40</v>
      </c>
      <c r="AA40" s="195">
        <f t="shared" ca="1" si="26"/>
        <v>46</v>
      </c>
      <c r="AB40" s="195">
        <f t="shared" ca="1" si="26"/>
        <v>38</v>
      </c>
      <c r="AC40" s="195">
        <f t="shared" ca="1" si="26"/>
        <v>44</v>
      </c>
      <c r="AD40" s="195">
        <f t="shared" ca="1" si="26"/>
        <v>45</v>
      </c>
      <c r="AE40" s="195">
        <f t="shared" ca="1" si="26"/>
        <v>47</v>
      </c>
      <c r="AF40" s="195">
        <f t="shared" ca="1" si="26"/>
        <v>46</v>
      </c>
      <c r="AG40" s="195">
        <f t="shared" ca="1" si="26"/>
        <v>52</v>
      </c>
      <c r="AH40" s="195">
        <f t="shared" ca="1" si="26"/>
        <v>43</v>
      </c>
      <c r="AI40" s="195">
        <f t="shared" ca="1" si="26"/>
        <v>49</v>
      </c>
      <c r="AJ40" s="195">
        <f t="shared" ca="1" si="26"/>
        <v>46</v>
      </c>
      <c r="AK40" s="195">
        <f t="shared" ca="1" si="26"/>
        <v>47</v>
      </c>
      <c r="AL40" s="195">
        <f t="shared" ca="1" si="26"/>
        <v>43</v>
      </c>
      <c r="AM40" s="195">
        <f t="shared" ca="1" si="26"/>
        <v>47</v>
      </c>
      <c r="AN40" s="195">
        <f t="shared" ca="1" si="26"/>
        <v>42</v>
      </c>
      <c r="AO40" s="195">
        <f t="shared" ca="1" si="26"/>
        <v>47</v>
      </c>
      <c r="AP40" s="195">
        <f t="shared" ca="1" si="26"/>
        <v>35</v>
      </c>
      <c r="AQ40" s="195">
        <f t="shared" ca="1" si="26"/>
        <v>41</v>
      </c>
      <c r="AR40" s="195">
        <f t="shared" ca="1" si="26"/>
        <v>47</v>
      </c>
      <c r="AS40" s="195">
        <f t="shared" ca="1" si="26"/>
        <v>43</v>
      </c>
      <c r="AT40" s="195">
        <f t="shared" ca="1" si="26"/>
        <v>34</v>
      </c>
      <c r="AU40" s="195">
        <f t="shared" ca="1" si="26"/>
        <v>50</v>
      </c>
      <c r="AV40" s="195">
        <f t="shared" ca="1" si="26"/>
        <v>48</v>
      </c>
      <c r="AW40" s="195">
        <f t="shared" ca="1" si="26"/>
        <v>34</v>
      </c>
      <c r="AX40" s="195">
        <f t="shared" ca="1" si="26"/>
        <v>47</v>
      </c>
      <c r="AY40" s="195">
        <f t="shared" ca="1" si="26"/>
        <v>47</v>
      </c>
      <c r="AZ40" s="195">
        <f t="shared" ca="1" si="26"/>
        <v>53</v>
      </c>
      <c r="BA40" s="195">
        <f t="shared" ca="1" si="26"/>
        <v>45</v>
      </c>
      <c r="BB40" s="195">
        <f t="shared" ca="1" si="26"/>
        <v>44</v>
      </c>
      <c r="BC40" s="195">
        <f t="shared" ca="1" si="26"/>
        <v>49</v>
      </c>
      <c r="BD40" s="195">
        <f t="shared" ca="1" si="26"/>
        <v>49</v>
      </c>
      <c r="BE40" s="195">
        <f t="shared" ca="1" si="26"/>
        <v>36</v>
      </c>
      <c r="BF40" s="195">
        <f t="shared" ca="1" si="26"/>
        <v>56</v>
      </c>
      <c r="BG40" s="195">
        <f t="shared" ca="1" si="26"/>
        <v>66</v>
      </c>
      <c r="BH40" s="195">
        <f t="shared" ca="1" si="26"/>
        <v>62</v>
      </c>
      <c r="BI40" s="195">
        <f t="shared" ca="1" si="26"/>
        <v>62</v>
      </c>
      <c r="BJ40" s="195">
        <f t="shared" ca="1" si="26"/>
        <v>62</v>
      </c>
      <c r="BK40" s="195">
        <f t="shared" ca="1" si="26"/>
        <v>46</v>
      </c>
      <c r="BL40" s="195">
        <f t="shared" ca="1" si="26"/>
        <v>54</v>
      </c>
      <c r="BM40" s="195">
        <f t="shared" ca="1" si="26"/>
        <v>57</v>
      </c>
      <c r="BN40" s="195">
        <f t="shared" ca="1" si="26"/>
        <v>45</v>
      </c>
      <c r="BO40" s="195">
        <f t="shared" ca="1" si="26"/>
        <v>55</v>
      </c>
      <c r="BP40" s="195">
        <f t="shared" ca="1" si="26"/>
        <v>70</v>
      </c>
      <c r="BQ40" s="195">
        <f t="shared" ref="BQ40:CJ43" ca="1" si="27">IF(ISERROR(MATCH($A40,INDIRECT(BQ$31),0)),+NA(),INDEX(INDIRECT(BQ$39),(MATCH($A40,INDIRECT(BQ$31),0)),$B$39))</f>
        <v>92</v>
      </c>
      <c r="BR40" s="195">
        <f t="shared" ca="1" si="27"/>
        <v>63</v>
      </c>
      <c r="BS40" s="195">
        <f t="shared" ca="1" si="27"/>
        <v>68</v>
      </c>
      <c r="BT40" s="195">
        <f t="shared" ca="1" si="27"/>
        <v>62</v>
      </c>
      <c r="BU40" s="195">
        <f t="shared" ca="1" si="27"/>
        <v>80</v>
      </c>
      <c r="BV40" s="195">
        <f t="shared" ca="1" si="27"/>
        <v>66</v>
      </c>
      <c r="BW40" s="195">
        <f t="shared" ca="1" si="27"/>
        <v>78</v>
      </c>
      <c r="BX40" s="195">
        <f t="shared" ca="1" si="27"/>
        <v>70</v>
      </c>
      <c r="BY40" s="195">
        <f t="shared" ca="1" si="27"/>
        <v>80</v>
      </c>
      <c r="BZ40" s="195">
        <f t="shared" ca="1" si="27"/>
        <v>70</v>
      </c>
      <c r="CA40" s="195">
        <f t="shared" ca="1" si="27"/>
        <v>76</v>
      </c>
      <c r="CB40" s="195">
        <f t="shared" ca="1" si="27"/>
        <v>85</v>
      </c>
      <c r="CC40" s="195">
        <f t="shared" ca="1" si="27"/>
        <v>78</v>
      </c>
      <c r="CD40" s="195">
        <f t="shared" ca="1" si="27"/>
        <v>96</v>
      </c>
      <c r="CE40" s="195">
        <f t="shared" ca="1" si="27"/>
        <v>92</v>
      </c>
      <c r="CF40" s="195">
        <f t="shared" ca="1" si="27"/>
        <v>100</v>
      </c>
      <c r="CG40" s="195">
        <f t="shared" ca="1" si="27"/>
        <v>85</v>
      </c>
      <c r="CH40" s="195">
        <f t="shared" ca="1" si="27"/>
        <v>87</v>
      </c>
      <c r="CI40" s="195">
        <f t="shared" ca="1" si="27"/>
        <v>92</v>
      </c>
      <c r="CJ40" s="195">
        <f t="shared" ca="1" si="27"/>
        <v>33</v>
      </c>
      <c r="CT40" s="175" t="s">
        <v>381</v>
      </c>
    </row>
    <row r="41" spans="1:98" s="175" customFormat="1" x14ac:dyDescent="0.25">
      <c r="A41" s="175" t="str">
        <f>A33</f>
        <v>F.C. Barcelona</v>
      </c>
      <c r="D41" s="195">
        <f ca="1">IF(ISERROR(MATCH($A41,INDIRECT(D$31),0)),+NA(),INDEX(INDIRECT(D$39),(MATCH($A41,INDIRECT(D$31),0)),$B$39))</f>
        <v>25</v>
      </c>
      <c r="E41" s="195">
        <f t="shared" ref="E41:S41" ca="1" si="28">IF(ISERROR(MATCH($A41,INDIRECT(E$31),0)),+NA(),INDEX(INDIRECT(E$39),(MATCH($A41,INDIRECT(E$31),0)),$B$39))</f>
        <v>23</v>
      </c>
      <c r="F41" s="195">
        <f t="shared" ca="1" si="28"/>
        <v>21</v>
      </c>
      <c r="G41" s="195">
        <f t="shared" ca="1" si="28"/>
        <v>24</v>
      </c>
      <c r="H41" s="195">
        <f t="shared" ca="1" si="28"/>
        <v>19</v>
      </c>
      <c r="I41" s="195">
        <f t="shared" ca="1" si="28"/>
        <v>16</v>
      </c>
      <c r="J41" s="195">
        <f t="shared" ca="1" si="28"/>
        <v>24</v>
      </c>
      <c r="K41" s="195">
        <f t="shared" ca="1" si="28"/>
        <v>24</v>
      </c>
      <c r="L41" s="195">
        <f t="shared" ca="1" si="28"/>
        <v>19</v>
      </c>
      <c r="M41" s="195">
        <f t="shared" ca="1" si="28"/>
        <v>27</v>
      </c>
      <c r="N41" s="195">
        <f t="shared" ca="1" si="28"/>
        <v>19</v>
      </c>
      <c r="O41" s="195">
        <f t="shared" ca="1" si="28"/>
        <v>32</v>
      </c>
      <c r="P41" s="195">
        <f t="shared" ca="1" si="28"/>
        <v>28</v>
      </c>
      <c r="Q41" s="195">
        <f t="shared" ca="1" si="28"/>
        <v>39</v>
      </c>
      <c r="R41" s="195">
        <f t="shared" ca="1" si="28"/>
        <v>35</v>
      </c>
      <c r="S41" s="195">
        <f t="shared" ca="1" si="28"/>
        <v>31</v>
      </c>
      <c r="T41" s="195">
        <f t="shared" ca="1" si="26"/>
        <v>37</v>
      </c>
      <c r="U41" s="195">
        <f t="shared" ca="1" si="26"/>
        <v>37</v>
      </c>
      <c r="V41" s="195">
        <f t="shared" ca="1" si="26"/>
        <v>29</v>
      </c>
      <c r="W41" s="195">
        <f t="shared" ca="1" si="26"/>
        <v>35</v>
      </c>
      <c r="X41" s="195">
        <f t="shared" ca="1" si="26"/>
        <v>43</v>
      </c>
      <c r="Y41" s="195">
        <f t="shared" ca="1" si="26"/>
        <v>42</v>
      </c>
      <c r="Z41" s="195">
        <f t="shared" ca="1" si="26"/>
        <v>36</v>
      </c>
      <c r="AA41" s="195">
        <f t="shared" ca="1" si="26"/>
        <v>41</v>
      </c>
      <c r="AB41" s="195">
        <f t="shared" ca="1" si="26"/>
        <v>47</v>
      </c>
      <c r="AC41" s="195">
        <f t="shared" ca="1" si="26"/>
        <v>39</v>
      </c>
      <c r="AD41" s="195">
        <f t="shared" ca="1" si="26"/>
        <v>38</v>
      </c>
      <c r="AE41" s="195">
        <f t="shared" ca="1" si="26"/>
        <v>51</v>
      </c>
      <c r="AF41" s="195">
        <f t="shared" ca="1" si="26"/>
        <v>46</v>
      </c>
      <c r="AG41" s="195">
        <f t="shared" ca="1" si="26"/>
        <v>32</v>
      </c>
      <c r="AH41" s="195">
        <f t="shared" ca="1" si="26"/>
        <v>40</v>
      </c>
      <c r="AI41" s="195">
        <f t="shared" ca="1" si="26"/>
        <v>31</v>
      </c>
      <c r="AJ41" s="195">
        <f t="shared" ca="1" si="26"/>
        <v>42</v>
      </c>
      <c r="AK41" s="195">
        <f t="shared" ca="1" si="26"/>
        <v>32</v>
      </c>
      <c r="AL41" s="195">
        <f t="shared" ca="1" si="26"/>
        <v>38</v>
      </c>
      <c r="AM41" s="195">
        <f t="shared" ca="1" si="26"/>
        <v>42</v>
      </c>
      <c r="AN41" s="195">
        <f t="shared" ca="1" si="26"/>
        <v>39</v>
      </c>
      <c r="AO41" s="195">
        <f t="shared" ca="1" si="26"/>
        <v>36</v>
      </c>
      <c r="AP41" s="195">
        <f t="shared" ca="1" si="26"/>
        <v>35</v>
      </c>
      <c r="AQ41" s="195">
        <f t="shared" ca="1" si="26"/>
        <v>43</v>
      </c>
      <c r="AR41" s="195">
        <f t="shared" ca="1" si="26"/>
        <v>43</v>
      </c>
      <c r="AS41" s="195">
        <f t="shared" ca="1" si="26"/>
        <v>46</v>
      </c>
      <c r="AT41" s="195">
        <f t="shared" ca="1" si="26"/>
        <v>50</v>
      </c>
      <c r="AU41" s="195">
        <f t="shared" ca="1" si="26"/>
        <v>37</v>
      </c>
      <c r="AV41" s="195">
        <f t="shared" ca="1" si="26"/>
        <v>43</v>
      </c>
      <c r="AW41" s="195">
        <f t="shared" ca="1" si="26"/>
        <v>45</v>
      </c>
      <c r="AX41" s="195">
        <f t="shared" ca="1" si="26"/>
        <v>41</v>
      </c>
      <c r="AY41" s="195">
        <f t="shared" ca="1" si="26"/>
        <v>38</v>
      </c>
      <c r="AZ41" s="195">
        <f t="shared" ca="1" si="26"/>
        <v>38</v>
      </c>
      <c r="BA41" s="195">
        <f t="shared" ca="1" si="26"/>
        <v>41</v>
      </c>
      <c r="BB41" s="195">
        <f t="shared" ca="1" si="26"/>
        <v>45</v>
      </c>
      <c r="BC41" s="195">
        <f t="shared" ca="1" si="26"/>
        <v>44</v>
      </c>
      <c r="BD41" s="195">
        <f t="shared" ca="1" si="26"/>
        <v>48</v>
      </c>
      <c r="BE41" s="195">
        <f t="shared" ca="1" si="26"/>
        <v>53</v>
      </c>
      <c r="BF41" s="195">
        <f t="shared" ca="1" si="26"/>
        <v>45</v>
      </c>
      <c r="BG41" s="195">
        <f t="shared" ca="1" si="26"/>
        <v>63</v>
      </c>
      <c r="BH41" s="195">
        <f t="shared" ca="1" si="26"/>
        <v>39</v>
      </c>
      <c r="BI41" s="195">
        <f t="shared" ca="1" si="26"/>
        <v>57</v>
      </c>
      <c r="BJ41" s="195">
        <f t="shared" ca="1" si="26"/>
        <v>51</v>
      </c>
      <c r="BK41" s="195">
        <f t="shared" ca="1" si="26"/>
        <v>57</v>
      </c>
      <c r="BL41" s="195">
        <f t="shared" ca="1" si="26"/>
        <v>55</v>
      </c>
      <c r="BM41" s="195">
        <f t="shared" ca="1" si="26"/>
        <v>58</v>
      </c>
      <c r="BN41" s="195">
        <f t="shared" ca="1" si="26"/>
        <v>56</v>
      </c>
      <c r="BO41" s="195">
        <f t="shared" ca="1" si="26"/>
        <v>46</v>
      </c>
      <c r="BP41" s="195">
        <f t="shared" ca="1" si="26"/>
        <v>80</v>
      </c>
      <c r="BQ41" s="195">
        <f t="shared" ca="1" si="27"/>
        <v>90</v>
      </c>
      <c r="BR41" s="195">
        <f t="shared" ca="1" si="27"/>
        <v>74</v>
      </c>
      <c r="BS41" s="195">
        <f t="shared" ca="1" si="27"/>
        <v>79</v>
      </c>
      <c r="BT41" s="195">
        <f t="shared" ca="1" si="27"/>
        <v>64</v>
      </c>
      <c r="BU41" s="195">
        <f t="shared" ca="1" si="27"/>
        <v>63</v>
      </c>
      <c r="BV41" s="195">
        <f t="shared" ca="1" si="27"/>
        <v>64</v>
      </c>
      <c r="BW41" s="195">
        <f t="shared" ca="1" si="27"/>
        <v>56</v>
      </c>
      <c r="BX41" s="195">
        <f t="shared" ca="1" si="27"/>
        <v>72</v>
      </c>
      <c r="BY41" s="195">
        <f t="shared" ca="1" si="27"/>
        <v>84</v>
      </c>
      <c r="BZ41" s="195">
        <f t="shared" ca="1" si="27"/>
        <v>82</v>
      </c>
      <c r="CA41" s="195">
        <f t="shared" ca="1" si="27"/>
        <v>76</v>
      </c>
      <c r="CB41" s="195">
        <f t="shared" ca="1" si="27"/>
        <v>67</v>
      </c>
      <c r="CC41" s="195">
        <f t="shared" ca="1" si="27"/>
        <v>87</v>
      </c>
      <c r="CD41" s="195">
        <f t="shared" ca="1" si="27"/>
        <v>99</v>
      </c>
      <c r="CE41" s="195">
        <f t="shared" ca="1" si="27"/>
        <v>96</v>
      </c>
      <c r="CF41" s="195">
        <f t="shared" ca="1" si="27"/>
        <v>91</v>
      </c>
      <c r="CG41" s="195">
        <f t="shared" ca="1" si="27"/>
        <v>100</v>
      </c>
      <c r="CH41" s="195">
        <f t="shared" ca="1" si="27"/>
        <v>87</v>
      </c>
      <c r="CI41" s="195">
        <f t="shared" ca="1" si="27"/>
        <v>94</v>
      </c>
      <c r="CJ41" s="195">
        <f t="shared" ca="1" si="27"/>
        <v>35</v>
      </c>
      <c r="CT41" s="175" t="s">
        <v>382</v>
      </c>
    </row>
    <row r="42" spans="1:98" s="175" customFormat="1" x14ac:dyDescent="0.25">
      <c r="A42" s="175" t="str">
        <f>A34</f>
        <v>Atlético de Madrid</v>
      </c>
      <c r="D42" s="195">
        <f ca="1">IF(ISERROR(MATCH($A42,INDIRECT(D$31),0)),+NA(),INDEX(INDIRECT(D$39),(MATCH($A42,INDIRECT(D$31),0)),$B$39))</f>
        <v>18</v>
      </c>
      <c r="E42" s="195">
        <f t="shared" ref="E42:BP43" ca="1" si="29">IF(ISERROR(MATCH($A42,INDIRECT(E$31),0)),+NA(),INDEX(INDIRECT(E$39),(MATCH($A42,INDIRECT(E$31),0)),$B$39))</f>
        <v>12</v>
      </c>
      <c r="F42" s="195" t="e">
        <f t="shared" ca="1" si="29"/>
        <v>#N/A</v>
      </c>
      <c r="G42" s="195" t="e">
        <f t="shared" ca="1" si="29"/>
        <v>#N/A</v>
      </c>
      <c r="H42" s="195" t="e">
        <f t="shared" ca="1" si="29"/>
        <v>#N/A</v>
      </c>
      <c r="I42" s="195" t="e">
        <f t="shared" ca="1" si="29"/>
        <v>#N/A</v>
      </c>
      <c r="J42" s="195">
        <f t="shared" ca="1" si="29"/>
        <v>21</v>
      </c>
      <c r="K42" s="195">
        <f t="shared" ca="1" si="29"/>
        <v>15</v>
      </c>
      <c r="L42" s="195">
        <f t="shared" ca="1" si="29"/>
        <v>29</v>
      </c>
      <c r="M42" s="195">
        <f t="shared" ca="1" si="29"/>
        <v>33</v>
      </c>
      <c r="N42" s="195">
        <f t="shared" ca="1" si="29"/>
        <v>33</v>
      </c>
      <c r="O42" s="195">
        <f t="shared" ca="1" si="29"/>
        <v>27</v>
      </c>
      <c r="P42" s="195">
        <f t="shared" ca="1" si="29"/>
        <v>34</v>
      </c>
      <c r="Q42" s="195">
        <f t="shared" ca="1" si="29"/>
        <v>31</v>
      </c>
      <c r="R42" s="195">
        <f t="shared" ca="1" si="29"/>
        <v>26</v>
      </c>
      <c r="S42" s="195">
        <f t="shared" ca="1" si="29"/>
        <v>32</v>
      </c>
      <c r="T42" s="195">
        <f t="shared" ca="1" si="29"/>
        <v>33</v>
      </c>
      <c r="U42" s="195">
        <f t="shared" ca="1" si="29"/>
        <v>34</v>
      </c>
      <c r="V42" s="195">
        <f t="shared" ca="1" si="29"/>
        <v>33</v>
      </c>
      <c r="W42" s="195">
        <f t="shared" ca="1" si="29"/>
        <v>40</v>
      </c>
      <c r="X42" s="195">
        <f t="shared" ca="1" si="29"/>
        <v>37</v>
      </c>
      <c r="Y42" s="195">
        <f t="shared" ca="1" si="29"/>
        <v>30</v>
      </c>
      <c r="Z42" s="195">
        <f t="shared" ca="1" si="29"/>
        <v>29</v>
      </c>
      <c r="AA42" s="195">
        <f t="shared" ca="1" si="29"/>
        <v>29</v>
      </c>
      <c r="AB42" s="195">
        <f t="shared" ca="1" si="29"/>
        <v>33</v>
      </c>
      <c r="AC42" s="195">
        <f t="shared" ca="1" si="29"/>
        <v>34</v>
      </c>
      <c r="AD42" s="195">
        <f t="shared" ca="1" si="29"/>
        <v>42</v>
      </c>
      <c r="AE42" s="195">
        <f t="shared" ca="1" si="29"/>
        <v>32</v>
      </c>
      <c r="AF42" s="195">
        <f t="shared" ca="1" si="29"/>
        <v>34</v>
      </c>
      <c r="AG42" s="195">
        <f t="shared" ca="1" si="29"/>
        <v>40</v>
      </c>
      <c r="AH42" s="195">
        <f t="shared" ca="1" si="29"/>
        <v>36</v>
      </c>
      <c r="AI42" s="195">
        <f t="shared" ca="1" si="29"/>
        <v>37</v>
      </c>
      <c r="AJ42" s="195">
        <f t="shared" ca="1" si="29"/>
        <v>29</v>
      </c>
      <c r="AK42" s="195">
        <f t="shared" ca="1" si="29"/>
        <v>43</v>
      </c>
      <c r="AL42" s="195">
        <f t="shared" ca="1" si="29"/>
        <v>44</v>
      </c>
      <c r="AM42" s="195">
        <f t="shared" ca="1" si="29"/>
        <v>35</v>
      </c>
      <c r="AN42" s="195">
        <f t="shared" ca="1" si="29"/>
        <v>33</v>
      </c>
      <c r="AO42" s="195">
        <f t="shared" ca="1" si="29"/>
        <v>30</v>
      </c>
      <c r="AP42" s="195">
        <f t="shared" ca="1" si="29"/>
        <v>42</v>
      </c>
      <c r="AQ42" s="195">
        <f t="shared" ca="1" si="29"/>
        <v>42</v>
      </c>
      <c r="AR42" s="195">
        <f t="shared" ca="1" si="29"/>
        <v>39</v>
      </c>
      <c r="AS42" s="195">
        <f t="shared" ca="1" si="29"/>
        <v>48</v>
      </c>
      <c r="AT42" s="195">
        <f t="shared" ca="1" si="29"/>
        <v>42</v>
      </c>
      <c r="AU42" s="195">
        <f t="shared" ca="1" si="29"/>
        <v>35</v>
      </c>
      <c r="AV42" s="195">
        <f t="shared" ca="1" si="29"/>
        <v>42</v>
      </c>
      <c r="AW42" s="195">
        <f t="shared" ca="1" si="29"/>
        <v>46</v>
      </c>
      <c r="AX42" s="195">
        <f t="shared" ca="1" si="29"/>
        <v>36</v>
      </c>
      <c r="AY42" s="195">
        <f t="shared" ca="1" si="29"/>
        <v>41</v>
      </c>
      <c r="AZ42" s="195">
        <f t="shared" ca="1" si="29"/>
        <v>31</v>
      </c>
      <c r="BA42" s="195">
        <f t="shared" ca="1" si="29"/>
        <v>42</v>
      </c>
      <c r="BB42" s="195">
        <f t="shared" ca="1" si="29"/>
        <v>34</v>
      </c>
      <c r="BC42" s="195">
        <f t="shared" ca="1" si="29"/>
        <v>46</v>
      </c>
      <c r="BD42" s="195">
        <f t="shared" ca="1" si="29"/>
        <v>42</v>
      </c>
      <c r="BE42" s="195">
        <f t="shared" ca="1" si="29"/>
        <v>43</v>
      </c>
      <c r="BF42" s="195">
        <f t="shared" ca="1" si="29"/>
        <v>42</v>
      </c>
      <c r="BG42" s="195">
        <f t="shared" ca="1" si="29"/>
        <v>47</v>
      </c>
      <c r="BH42" s="195">
        <f t="shared" ca="1" si="29"/>
        <v>48</v>
      </c>
      <c r="BI42" s="195">
        <f t="shared" ca="1" si="29"/>
        <v>46</v>
      </c>
      <c r="BJ42" s="195">
        <f t="shared" ca="1" si="29"/>
        <v>50</v>
      </c>
      <c r="BK42" s="195">
        <f t="shared" ca="1" si="29"/>
        <v>47</v>
      </c>
      <c r="BL42" s="195">
        <f t="shared" ca="1" si="29"/>
        <v>53</v>
      </c>
      <c r="BM42" s="195">
        <f t="shared" ca="1" si="29"/>
        <v>43</v>
      </c>
      <c r="BN42" s="195">
        <f t="shared" ca="1" si="29"/>
        <v>35</v>
      </c>
      <c r="BO42" s="195">
        <f t="shared" ca="1" si="29"/>
        <v>35</v>
      </c>
      <c r="BP42" s="195">
        <f t="shared" ca="1" si="29"/>
        <v>87</v>
      </c>
      <c r="BQ42" s="195">
        <f t="shared" ca="1" si="27"/>
        <v>71</v>
      </c>
      <c r="BR42" s="195">
        <f t="shared" ca="1" si="27"/>
        <v>60</v>
      </c>
      <c r="BS42" s="195">
        <f t="shared" ca="1" si="27"/>
        <v>46</v>
      </c>
      <c r="BT42" s="195">
        <f t="shared" ca="1" si="27"/>
        <v>38</v>
      </c>
      <c r="BU42" s="195" t="e">
        <f t="shared" ca="1" si="27"/>
        <v>#N/A</v>
      </c>
      <c r="BV42" s="195" t="e">
        <f t="shared" ca="1" si="27"/>
        <v>#N/A</v>
      </c>
      <c r="BW42" s="195">
        <f t="shared" ca="1" si="27"/>
        <v>47</v>
      </c>
      <c r="BX42" s="195">
        <f t="shared" ca="1" si="27"/>
        <v>55</v>
      </c>
      <c r="BY42" s="195">
        <f t="shared" ca="1" si="27"/>
        <v>50</v>
      </c>
      <c r="BZ42" s="195">
        <f t="shared" ca="1" si="27"/>
        <v>52</v>
      </c>
      <c r="CA42" s="195">
        <f t="shared" ca="1" si="27"/>
        <v>60</v>
      </c>
      <c r="CB42" s="195">
        <f t="shared" ca="1" si="27"/>
        <v>64</v>
      </c>
      <c r="CC42" s="195">
        <f t="shared" ca="1" si="27"/>
        <v>67</v>
      </c>
      <c r="CD42" s="195">
        <f t="shared" ca="1" si="27"/>
        <v>47</v>
      </c>
      <c r="CE42" s="195">
        <f t="shared" ca="1" si="27"/>
        <v>58</v>
      </c>
      <c r="CF42" s="195">
        <f t="shared" ca="1" si="27"/>
        <v>56</v>
      </c>
      <c r="CG42" s="195">
        <f t="shared" ca="1" si="27"/>
        <v>76</v>
      </c>
      <c r="CH42" s="195">
        <f t="shared" ca="1" si="27"/>
        <v>90</v>
      </c>
      <c r="CI42" s="195">
        <f t="shared" ca="1" si="27"/>
        <v>78</v>
      </c>
      <c r="CJ42" s="195">
        <f t="shared" ca="1" si="27"/>
        <v>35</v>
      </c>
      <c r="CT42" s="175" t="s">
        <v>382</v>
      </c>
    </row>
    <row r="43" spans="1:98" s="175" customFormat="1" x14ac:dyDescent="0.25">
      <c r="A43" s="175" t="str">
        <f>A35</f>
        <v>Valencia C.F.</v>
      </c>
      <c r="D43" s="195" t="e">
        <f ca="1">IF(ISERROR(MATCH($A43,INDIRECT(D$31),0)),+NA(),INDEX(INDIRECT(D$39),(MATCH($A43,INDIRECT(D$31),0)),$B$39))</f>
        <v>#N/A</v>
      </c>
      <c r="E43" s="195" t="e">
        <f t="shared" ca="1" si="29"/>
        <v>#N/A</v>
      </c>
      <c r="F43" s="195" t="e">
        <f t="shared" ca="1" si="29"/>
        <v>#N/A</v>
      </c>
      <c r="G43" s="195">
        <f t="shared" ca="1" si="29"/>
        <v>15</v>
      </c>
      <c r="H43" s="195">
        <f t="shared" ca="1" si="29"/>
        <v>13</v>
      </c>
      <c r="I43" s="195">
        <f t="shared" ca="1" si="29"/>
        <v>17</v>
      </c>
      <c r="J43" s="195">
        <f t="shared" ca="1" si="29"/>
        <v>20</v>
      </c>
      <c r="K43" s="195">
        <f t="shared" ca="1" si="29"/>
        <v>19</v>
      </c>
      <c r="L43" s="195">
        <f t="shared" ca="1" si="29"/>
        <v>21</v>
      </c>
      <c r="M43" s="195">
        <f t="shared" ca="1" si="29"/>
        <v>27</v>
      </c>
      <c r="N43" s="195">
        <f t="shared" ca="1" si="29"/>
        <v>40</v>
      </c>
      <c r="O43" s="195">
        <f t="shared" ca="1" si="29"/>
        <v>27</v>
      </c>
      <c r="P43" s="195">
        <f t="shared" ca="1" si="29"/>
        <v>40</v>
      </c>
      <c r="Q43" s="195">
        <f t="shared" ca="1" si="29"/>
        <v>30</v>
      </c>
      <c r="R43" s="195">
        <f t="shared" ca="1" si="29"/>
        <v>28</v>
      </c>
      <c r="S43" s="195">
        <f t="shared" ca="1" si="29"/>
        <v>34</v>
      </c>
      <c r="T43" s="195">
        <f t="shared" ca="1" si="29"/>
        <v>34</v>
      </c>
      <c r="U43" s="195">
        <f t="shared" ca="1" si="29"/>
        <v>35</v>
      </c>
      <c r="V43" s="195">
        <f t="shared" ca="1" si="29"/>
        <v>31</v>
      </c>
      <c r="W43" s="195">
        <f t="shared" ca="1" si="29"/>
        <v>37</v>
      </c>
      <c r="X43" s="195">
        <f t="shared" ca="1" si="29"/>
        <v>35</v>
      </c>
      <c r="Y43" s="195">
        <f t="shared" ca="1" si="29"/>
        <v>40</v>
      </c>
      <c r="Z43" s="195">
        <f t="shared" ca="1" si="29"/>
        <v>34</v>
      </c>
      <c r="AA43" s="195">
        <f t="shared" ca="1" si="29"/>
        <v>33</v>
      </c>
      <c r="AB43" s="195">
        <f t="shared" ca="1" si="29"/>
        <v>32</v>
      </c>
      <c r="AC43" s="195">
        <f t="shared" ca="1" si="29"/>
        <v>27</v>
      </c>
      <c r="AD43" s="195">
        <f t="shared" ca="1" si="29"/>
        <v>36</v>
      </c>
      <c r="AE43" s="195">
        <f t="shared" ca="1" si="29"/>
        <v>33</v>
      </c>
      <c r="AF43" s="195">
        <f t="shared" ca="1" si="29"/>
        <v>28</v>
      </c>
      <c r="AG43" s="195">
        <f t="shared" ca="1" si="29"/>
        <v>32</v>
      </c>
      <c r="AH43" s="195">
        <f t="shared" ca="1" si="29"/>
        <v>31</v>
      </c>
      <c r="AI43" s="195">
        <f t="shared" ca="1" si="29"/>
        <v>31</v>
      </c>
      <c r="AJ43" s="195">
        <f t="shared" ca="1" si="29"/>
        <v>32</v>
      </c>
      <c r="AK43" s="195">
        <f t="shared" ca="1" si="29"/>
        <v>38</v>
      </c>
      <c r="AL43" s="195">
        <f t="shared" ca="1" si="29"/>
        <v>27</v>
      </c>
      <c r="AM43" s="195">
        <f t="shared" ca="1" si="29"/>
        <v>32</v>
      </c>
      <c r="AN43" s="195">
        <f t="shared" ca="1" si="29"/>
        <v>34</v>
      </c>
      <c r="AO43" s="195">
        <f t="shared" ca="1" si="29"/>
        <v>31</v>
      </c>
      <c r="AP43" s="195">
        <f t="shared" ca="1" si="29"/>
        <v>35</v>
      </c>
      <c r="AQ43" s="195">
        <f t="shared" ca="1" si="29"/>
        <v>43</v>
      </c>
      <c r="AR43" s="195">
        <f t="shared" ca="1" si="29"/>
        <v>45</v>
      </c>
      <c r="AS43" s="195">
        <f t="shared" ca="1" si="29"/>
        <v>34</v>
      </c>
      <c r="AT43" s="195">
        <f t="shared" ca="1" si="29"/>
        <v>33</v>
      </c>
      <c r="AU43" s="195">
        <f t="shared" ca="1" si="29"/>
        <v>32</v>
      </c>
      <c r="AV43" s="195">
        <f t="shared" ca="1" si="29"/>
        <v>32</v>
      </c>
      <c r="AW43" s="195">
        <f t="shared" ca="1" si="29"/>
        <v>36</v>
      </c>
      <c r="AX43" s="195">
        <f t="shared" ca="1" si="29"/>
        <v>39</v>
      </c>
      <c r="AY43" s="195">
        <f t="shared" ca="1" si="29"/>
        <v>35</v>
      </c>
      <c r="AZ43" s="195">
        <f t="shared" ca="1" si="29"/>
        <v>36</v>
      </c>
      <c r="BA43" s="195">
        <f t="shared" ca="1" si="29"/>
        <v>42</v>
      </c>
      <c r="BB43" s="195">
        <f t="shared" ca="1" si="29"/>
        <v>39</v>
      </c>
      <c r="BC43" s="195">
        <f t="shared" ca="1" si="29"/>
        <v>25</v>
      </c>
      <c r="BD43" s="195">
        <f t="shared" ca="1" si="29"/>
        <v>32</v>
      </c>
      <c r="BE43" s="195">
        <f t="shared" ca="1" si="29"/>
        <v>33</v>
      </c>
      <c r="BF43" s="195">
        <f t="shared" ca="1" si="29"/>
        <v>25</v>
      </c>
      <c r="BG43" s="195" t="e">
        <f t="shared" ca="1" si="29"/>
        <v>#N/A</v>
      </c>
      <c r="BH43" s="195">
        <f t="shared" ca="1" si="29"/>
        <v>33</v>
      </c>
      <c r="BI43" s="195">
        <f t="shared" ca="1" si="29"/>
        <v>49</v>
      </c>
      <c r="BJ43" s="195">
        <f t="shared" ca="1" si="29"/>
        <v>53</v>
      </c>
      <c r="BK43" s="195">
        <f t="shared" ca="1" si="29"/>
        <v>40</v>
      </c>
      <c r="BL43" s="195">
        <f t="shared" ca="1" si="29"/>
        <v>47</v>
      </c>
      <c r="BM43" s="195">
        <f t="shared" ca="1" si="29"/>
        <v>48</v>
      </c>
      <c r="BN43" s="195">
        <f t="shared" ca="1" si="29"/>
        <v>40</v>
      </c>
      <c r="BO43" s="195">
        <f t="shared" ca="1" si="29"/>
        <v>38</v>
      </c>
      <c r="BP43" s="195">
        <f t="shared" ca="1" si="29"/>
        <v>83</v>
      </c>
      <c r="BQ43" s="195">
        <f t="shared" ca="1" si="27"/>
        <v>56</v>
      </c>
      <c r="BR43" s="195">
        <f t="shared" ca="1" si="27"/>
        <v>55</v>
      </c>
      <c r="BS43" s="195">
        <f t="shared" ca="1" si="27"/>
        <v>65</v>
      </c>
      <c r="BT43" s="195">
        <f t="shared" ca="1" si="27"/>
        <v>64</v>
      </c>
      <c r="BU43" s="195">
        <f t="shared" ca="1" si="27"/>
        <v>63</v>
      </c>
      <c r="BV43" s="195">
        <f t="shared" ca="1" si="27"/>
        <v>75</v>
      </c>
      <c r="BW43" s="195">
        <f t="shared" ca="1" si="27"/>
        <v>60</v>
      </c>
      <c r="BX43" s="195">
        <f t="shared" ca="1" si="27"/>
        <v>77</v>
      </c>
      <c r="BY43" s="195">
        <f t="shared" ca="1" si="27"/>
        <v>58</v>
      </c>
      <c r="BZ43" s="195">
        <f t="shared" ca="1" si="27"/>
        <v>69</v>
      </c>
      <c r="CA43" s="195">
        <f t="shared" ca="1" si="27"/>
        <v>66</v>
      </c>
      <c r="CB43" s="195">
        <f t="shared" ca="1" si="27"/>
        <v>51</v>
      </c>
      <c r="CC43" s="195">
        <f t="shared" ca="1" si="27"/>
        <v>62</v>
      </c>
      <c r="CD43" s="195">
        <f t="shared" ca="1" si="27"/>
        <v>71</v>
      </c>
      <c r="CE43" s="195">
        <f t="shared" ca="1" si="27"/>
        <v>71</v>
      </c>
      <c r="CF43" s="195">
        <f t="shared" ca="1" si="27"/>
        <v>61</v>
      </c>
      <c r="CG43" s="195">
        <f t="shared" ca="1" si="27"/>
        <v>65</v>
      </c>
      <c r="CH43" s="195">
        <f t="shared" ca="1" si="27"/>
        <v>49</v>
      </c>
      <c r="CI43" s="195">
        <f t="shared" ca="1" si="27"/>
        <v>77</v>
      </c>
      <c r="CJ43" s="195">
        <f t="shared" ca="1" si="27"/>
        <v>22</v>
      </c>
      <c r="CT43" s="175" t="s">
        <v>382</v>
      </c>
    </row>
    <row r="44" spans="1:98" s="175" customFormat="1" x14ac:dyDescent="0.25">
      <c r="A44" s="175" t="s">
        <v>379</v>
      </c>
      <c r="D44" s="175">
        <v>100</v>
      </c>
      <c r="E44" s="175">
        <v>100</v>
      </c>
      <c r="F44" s="175">
        <v>100</v>
      </c>
      <c r="G44" s="175">
        <v>100</v>
      </c>
      <c r="H44" s="175">
        <v>100</v>
      </c>
      <c r="I44" s="175">
        <v>100</v>
      </c>
      <c r="J44" s="175">
        <v>100</v>
      </c>
      <c r="K44" s="175">
        <v>100</v>
      </c>
      <c r="L44" s="175">
        <v>100</v>
      </c>
      <c r="M44" s="175">
        <v>100</v>
      </c>
      <c r="N44" s="175">
        <v>100</v>
      </c>
      <c r="O44" s="175">
        <v>100</v>
      </c>
      <c r="P44" s="175">
        <v>100</v>
      </c>
      <c r="Q44" s="175">
        <v>100</v>
      </c>
      <c r="R44" s="175">
        <v>100</v>
      </c>
      <c r="S44" s="175">
        <v>100</v>
      </c>
      <c r="T44" s="175">
        <v>100</v>
      </c>
      <c r="U44" s="175">
        <v>100</v>
      </c>
      <c r="V44" s="175">
        <v>100</v>
      </c>
      <c r="W44" s="175">
        <v>100</v>
      </c>
      <c r="X44" s="175">
        <v>100</v>
      </c>
      <c r="Y44" s="175">
        <v>100</v>
      </c>
      <c r="Z44" s="175">
        <v>100</v>
      </c>
      <c r="AA44" s="175">
        <v>100</v>
      </c>
      <c r="AB44" s="175">
        <v>100</v>
      </c>
      <c r="AC44" s="175">
        <v>100</v>
      </c>
      <c r="AD44" s="175">
        <v>100</v>
      </c>
      <c r="AE44" s="175">
        <v>100</v>
      </c>
      <c r="AF44" s="175">
        <v>100</v>
      </c>
      <c r="AG44" s="175">
        <v>100</v>
      </c>
      <c r="AH44" s="175">
        <v>100</v>
      </c>
      <c r="AI44" s="175">
        <v>100</v>
      </c>
      <c r="AJ44" s="175">
        <v>100</v>
      </c>
      <c r="AK44" s="175">
        <v>100</v>
      </c>
      <c r="AL44" s="175">
        <v>100</v>
      </c>
      <c r="AM44" s="175">
        <v>100</v>
      </c>
      <c r="AN44" s="175">
        <v>100</v>
      </c>
      <c r="AO44" s="175">
        <v>100</v>
      </c>
      <c r="AP44" s="175">
        <v>100</v>
      </c>
      <c r="AQ44" s="175">
        <v>100</v>
      </c>
      <c r="AR44" s="175">
        <v>100</v>
      </c>
      <c r="AS44" s="175">
        <v>100</v>
      </c>
      <c r="AT44" s="175">
        <v>100</v>
      </c>
      <c r="AU44" s="175">
        <v>100</v>
      </c>
      <c r="AV44" s="175">
        <v>100</v>
      </c>
      <c r="AW44" s="175">
        <v>100</v>
      </c>
      <c r="AX44" s="175">
        <v>100</v>
      </c>
      <c r="AY44" s="175">
        <v>100</v>
      </c>
      <c r="AZ44" s="175">
        <v>100</v>
      </c>
      <c r="BA44" s="175">
        <v>100</v>
      </c>
      <c r="BB44" s="175">
        <v>100</v>
      </c>
      <c r="BC44" s="175">
        <v>100</v>
      </c>
      <c r="BD44" s="175">
        <v>100</v>
      </c>
      <c r="BE44" s="175">
        <v>100</v>
      </c>
      <c r="BF44" s="175">
        <v>100</v>
      </c>
      <c r="BG44" s="175">
        <v>100</v>
      </c>
      <c r="BH44" s="175">
        <v>100</v>
      </c>
      <c r="BI44" s="175">
        <v>100</v>
      </c>
      <c r="BJ44" s="175">
        <v>100</v>
      </c>
      <c r="BK44" s="175">
        <v>100</v>
      </c>
      <c r="BL44" s="175">
        <v>100</v>
      </c>
      <c r="BM44" s="175">
        <v>100</v>
      </c>
      <c r="BN44" s="175">
        <v>100</v>
      </c>
      <c r="BO44" s="175">
        <v>100</v>
      </c>
      <c r="BP44" s="175">
        <v>100</v>
      </c>
      <c r="BQ44" s="175">
        <v>100</v>
      </c>
      <c r="BR44" s="175">
        <v>100</v>
      </c>
      <c r="BS44" s="175">
        <v>100</v>
      </c>
      <c r="BT44" s="175">
        <v>100</v>
      </c>
      <c r="BU44" s="175">
        <v>100</v>
      </c>
      <c r="BV44" s="175">
        <v>100</v>
      </c>
      <c r="BW44" s="175">
        <v>100</v>
      </c>
      <c r="BX44" s="175">
        <v>100</v>
      </c>
      <c r="BY44" s="175">
        <v>100</v>
      </c>
      <c r="BZ44" s="175">
        <v>100</v>
      </c>
      <c r="CA44" s="175">
        <v>100</v>
      </c>
      <c r="CB44" s="175">
        <v>100</v>
      </c>
      <c r="CC44" s="175">
        <v>100</v>
      </c>
      <c r="CD44" s="175">
        <v>100</v>
      </c>
      <c r="CE44" s="175">
        <v>100</v>
      </c>
      <c r="CF44" s="175">
        <v>100</v>
      </c>
      <c r="CG44" s="175">
        <v>100</v>
      </c>
      <c r="CH44" s="175">
        <v>100</v>
      </c>
      <c r="CI44" s="175">
        <v>100</v>
      </c>
      <c r="CJ44" s="175">
        <v>100</v>
      </c>
    </row>
    <row r="45" spans="1:98" s="175" customFormat="1" x14ac:dyDescent="0.25"/>
    <row r="46" spans="1:98" s="175" customFormat="1" x14ac:dyDescent="0.25">
      <c r="A46" s="175" t="s">
        <v>384</v>
      </c>
      <c r="D46" s="175">
        <f>$C$30</f>
        <v>5</v>
      </c>
      <c r="E46" s="175">
        <f t="shared" ref="E46:AJ46" si="30">D47+3</f>
        <v>17</v>
      </c>
      <c r="F46" s="175">
        <f t="shared" si="30"/>
        <v>29</v>
      </c>
      <c r="G46" s="175">
        <f t="shared" si="30"/>
        <v>41</v>
      </c>
      <c r="H46" s="175">
        <f t="shared" si="30"/>
        <v>53</v>
      </c>
      <c r="I46" s="175">
        <f t="shared" si="30"/>
        <v>65</v>
      </c>
      <c r="J46" s="175">
        <f t="shared" si="30"/>
        <v>77</v>
      </c>
      <c r="K46" s="175">
        <f t="shared" si="30"/>
        <v>91</v>
      </c>
      <c r="L46" s="175">
        <f t="shared" si="30"/>
        <v>105</v>
      </c>
      <c r="M46" s="175">
        <f t="shared" si="30"/>
        <v>119</v>
      </c>
      <c r="N46" s="175">
        <f t="shared" si="30"/>
        <v>133</v>
      </c>
      <c r="O46" s="175">
        <f t="shared" si="30"/>
        <v>149</v>
      </c>
      <c r="P46" s="175">
        <f t="shared" si="30"/>
        <v>165</v>
      </c>
      <c r="Q46" s="175">
        <f t="shared" si="30"/>
        <v>181</v>
      </c>
      <c r="R46" s="175">
        <f t="shared" si="30"/>
        <v>197</v>
      </c>
      <c r="S46" s="175">
        <f t="shared" si="30"/>
        <v>213</v>
      </c>
      <c r="T46" s="175">
        <f t="shared" si="30"/>
        <v>229</v>
      </c>
      <c r="U46" s="175">
        <f t="shared" si="30"/>
        <v>245</v>
      </c>
      <c r="V46" s="175">
        <f t="shared" si="30"/>
        <v>261</v>
      </c>
      <c r="W46" s="175">
        <f t="shared" si="30"/>
        <v>277</v>
      </c>
      <c r="X46" s="175">
        <f t="shared" si="30"/>
        <v>295</v>
      </c>
      <c r="Y46" s="175">
        <f t="shared" si="30"/>
        <v>313</v>
      </c>
      <c r="Z46" s="175">
        <f t="shared" si="30"/>
        <v>331</v>
      </c>
      <c r="AA46" s="175">
        <f t="shared" si="30"/>
        <v>349</v>
      </c>
      <c r="AB46" s="175">
        <f t="shared" si="30"/>
        <v>367</v>
      </c>
      <c r="AC46" s="175">
        <f t="shared" si="30"/>
        <v>385</v>
      </c>
      <c r="AD46" s="175">
        <f t="shared" si="30"/>
        <v>403</v>
      </c>
      <c r="AE46" s="175">
        <f t="shared" si="30"/>
        <v>421</v>
      </c>
      <c r="AF46" s="175">
        <f t="shared" si="30"/>
        <v>439</v>
      </c>
      <c r="AG46" s="175">
        <f t="shared" si="30"/>
        <v>457</v>
      </c>
      <c r="AH46" s="175">
        <f t="shared" si="30"/>
        <v>475</v>
      </c>
      <c r="AI46" s="175">
        <f t="shared" si="30"/>
        <v>493</v>
      </c>
      <c r="AJ46" s="175">
        <f t="shared" si="30"/>
        <v>511</v>
      </c>
      <c r="AK46" s="175">
        <f t="shared" ref="AK46:BP46" si="31">AJ47+3</f>
        <v>529</v>
      </c>
      <c r="AL46" s="175">
        <f t="shared" si="31"/>
        <v>547</v>
      </c>
      <c r="AM46" s="175">
        <f t="shared" si="31"/>
        <v>565</v>
      </c>
      <c r="AN46" s="175">
        <f t="shared" si="31"/>
        <v>583</v>
      </c>
      <c r="AO46" s="175">
        <f t="shared" si="31"/>
        <v>601</v>
      </c>
      <c r="AP46" s="175">
        <f t="shared" si="31"/>
        <v>619</v>
      </c>
      <c r="AQ46" s="175">
        <f t="shared" si="31"/>
        <v>637</v>
      </c>
      <c r="AR46" s="175">
        <f t="shared" si="31"/>
        <v>655</v>
      </c>
      <c r="AS46" s="175">
        <f t="shared" si="31"/>
        <v>675</v>
      </c>
      <c r="AT46" s="175">
        <f t="shared" si="31"/>
        <v>695</v>
      </c>
      <c r="AU46" s="175">
        <f t="shared" si="31"/>
        <v>715</v>
      </c>
      <c r="AV46" s="175">
        <f t="shared" si="31"/>
        <v>735</v>
      </c>
      <c r="AW46" s="175">
        <f t="shared" si="31"/>
        <v>755</v>
      </c>
      <c r="AX46" s="175">
        <f t="shared" si="31"/>
        <v>775</v>
      </c>
      <c r="AY46" s="175">
        <f t="shared" si="31"/>
        <v>795</v>
      </c>
      <c r="AZ46" s="175">
        <f t="shared" si="31"/>
        <v>815</v>
      </c>
      <c r="BA46" s="175">
        <f t="shared" si="31"/>
        <v>835</v>
      </c>
      <c r="BB46" s="175">
        <f t="shared" si="31"/>
        <v>855</v>
      </c>
      <c r="BC46" s="175">
        <f t="shared" si="31"/>
        <v>875</v>
      </c>
      <c r="BD46" s="175">
        <f t="shared" si="31"/>
        <v>895</v>
      </c>
      <c r="BE46" s="175">
        <f t="shared" si="31"/>
        <v>915</v>
      </c>
      <c r="BF46" s="175">
        <f t="shared" si="31"/>
        <v>935</v>
      </c>
      <c r="BG46" s="175">
        <f t="shared" si="31"/>
        <v>955</v>
      </c>
      <c r="BH46" s="175">
        <f t="shared" si="31"/>
        <v>975</v>
      </c>
      <c r="BI46" s="175">
        <f t="shared" si="31"/>
        <v>997</v>
      </c>
      <c r="BJ46" s="175">
        <f t="shared" si="31"/>
        <v>1019</v>
      </c>
      <c r="BK46" s="175">
        <f t="shared" si="31"/>
        <v>1041</v>
      </c>
      <c r="BL46" s="175">
        <f t="shared" si="31"/>
        <v>1063</v>
      </c>
      <c r="BM46" s="175">
        <f t="shared" si="31"/>
        <v>1085</v>
      </c>
      <c r="BN46" s="175">
        <f t="shared" si="31"/>
        <v>1107</v>
      </c>
      <c r="BO46" s="175">
        <f t="shared" si="31"/>
        <v>1129</v>
      </c>
      <c r="BP46" s="175">
        <f t="shared" si="31"/>
        <v>1151</v>
      </c>
      <c r="BQ46" s="175">
        <f t="shared" ref="BQ46:CJ46" si="32">BP47+3</f>
        <v>1175</v>
      </c>
      <c r="BR46" s="175">
        <f t="shared" si="32"/>
        <v>1199</v>
      </c>
      <c r="BS46" s="175">
        <f t="shared" si="32"/>
        <v>1221</v>
      </c>
      <c r="BT46" s="175">
        <f t="shared" si="32"/>
        <v>1243</v>
      </c>
      <c r="BU46" s="175">
        <f t="shared" si="32"/>
        <v>1265</v>
      </c>
      <c r="BV46" s="175">
        <f t="shared" si="32"/>
        <v>1287</v>
      </c>
      <c r="BW46" s="175">
        <f t="shared" si="32"/>
        <v>1309</v>
      </c>
      <c r="BX46" s="175">
        <f t="shared" si="32"/>
        <v>1331</v>
      </c>
      <c r="BY46" s="175">
        <f t="shared" si="32"/>
        <v>1353</v>
      </c>
      <c r="BZ46" s="175">
        <f t="shared" si="32"/>
        <v>1375</v>
      </c>
      <c r="CA46" s="175">
        <f t="shared" si="32"/>
        <v>1397</v>
      </c>
      <c r="CB46" s="175">
        <f t="shared" si="32"/>
        <v>1419</v>
      </c>
      <c r="CC46" s="175">
        <f t="shared" si="32"/>
        <v>1441</v>
      </c>
      <c r="CD46" s="175">
        <f t="shared" si="32"/>
        <v>1463</v>
      </c>
      <c r="CE46" s="175">
        <f t="shared" si="32"/>
        <v>1485</v>
      </c>
      <c r="CF46" s="175">
        <f t="shared" si="32"/>
        <v>1507</v>
      </c>
      <c r="CG46" s="175">
        <f t="shared" si="32"/>
        <v>1529</v>
      </c>
      <c r="CH46" s="175">
        <f t="shared" si="32"/>
        <v>1551</v>
      </c>
      <c r="CI46" s="175">
        <f t="shared" si="32"/>
        <v>1573</v>
      </c>
      <c r="CJ46" s="175">
        <f t="shared" si="32"/>
        <v>1595</v>
      </c>
    </row>
    <row r="47" spans="1:98" s="175" customFormat="1" x14ac:dyDescent="0.25">
      <c r="D47" s="175">
        <f t="shared" ref="D47:AI47" si="33">D46+D$2-1</f>
        <v>14</v>
      </c>
      <c r="E47" s="175">
        <f t="shared" si="33"/>
        <v>26</v>
      </c>
      <c r="F47" s="175">
        <f t="shared" si="33"/>
        <v>38</v>
      </c>
      <c r="G47" s="175">
        <f t="shared" si="33"/>
        <v>50</v>
      </c>
      <c r="H47" s="175">
        <f t="shared" si="33"/>
        <v>62</v>
      </c>
      <c r="I47" s="175">
        <f t="shared" si="33"/>
        <v>74</v>
      </c>
      <c r="J47" s="175">
        <f t="shared" si="33"/>
        <v>88</v>
      </c>
      <c r="K47" s="175">
        <f t="shared" si="33"/>
        <v>102</v>
      </c>
      <c r="L47" s="175">
        <f t="shared" si="33"/>
        <v>116</v>
      </c>
      <c r="M47" s="175">
        <f t="shared" si="33"/>
        <v>130</v>
      </c>
      <c r="N47" s="175">
        <f t="shared" si="33"/>
        <v>146</v>
      </c>
      <c r="O47" s="175">
        <f t="shared" si="33"/>
        <v>162</v>
      </c>
      <c r="P47" s="175">
        <f t="shared" si="33"/>
        <v>178</v>
      </c>
      <c r="Q47" s="175">
        <f t="shared" si="33"/>
        <v>194</v>
      </c>
      <c r="R47" s="175">
        <f t="shared" si="33"/>
        <v>210</v>
      </c>
      <c r="S47" s="175">
        <f t="shared" si="33"/>
        <v>226</v>
      </c>
      <c r="T47" s="175">
        <f t="shared" si="33"/>
        <v>242</v>
      </c>
      <c r="U47" s="175">
        <f t="shared" si="33"/>
        <v>258</v>
      </c>
      <c r="V47" s="175">
        <f t="shared" si="33"/>
        <v>274</v>
      </c>
      <c r="W47" s="175">
        <f t="shared" si="33"/>
        <v>292</v>
      </c>
      <c r="X47" s="175">
        <f t="shared" si="33"/>
        <v>310</v>
      </c>
      <c r="Y47" s="175">
        <f t="shared" si="33"/>
        <v>328</v>
      </c>
      <c r="Z47" s="175">
        <f t="shared" si="33"/>
        <v>346</v>
      </c>
      <c r="AA47" s="175">
        <f t="shared" si="33"/>
        <v>364</v>
      </c>
      <c r="AB47" s="175">
        <f t="shared" si="33"/>
        <v>382</v>
      </c>
      <c r="AC47" s="175">
        <f t="shared" si="33"/>
        <v>400</v>
      </c>
      <c r="AD47" s="175">
        <f t="shared" si="33"/>
        <v>418</v>
      </c>
      <c r="AE47" s="175">
        <f t="shared" si="33"/>
        <v>436</v>
      </c>
      <c r="AF47" s="175">
        <f t="shared" si="33"/>
        <v>454</v>
      </c>
      <c r="AG47" s="175">
        <f t="shared" si="33"/>
        <v>472</v>
      </c>
      <c r="AH47" s="175">
        <f t="shared" si="33"/>
        <v>490</v>
      </c>
      <c r="AI47" s="175">
        <f t="shared" si="33"/>
        <v>508</v>
      </c>
      <c r="AJ47" s="175">
        <f t="shared" ref="AJ47:BO47" si="34">AJ46+AJ$2-1</f>
        <v>526</v>
      </c>
      <c r="AK47" s="175">
        <f t="shared" si="34"/>
        <v>544</v>
      </c>
      <c r="AL47" s="175">
        <f t="shared" si="34"/>
        <v>562</v>
      </c>
      <c r="AM47" s="175">
        <f t="shared" si="34"/>
        <v>580</v>
      </c>
      <c r="AN47" s="175">
        <f t="shared" si="34"/>
        <v>598</v>
      </c>
      <c r="AO47" s="175">
        <f t="shared" si="34"/>
        <v>616</v>
      </c>
      <c r="AP47" s="175">
        <f t="shared" si="34"/>
        <v>634</v>
      </c>
      <c r="AQ47" s="175">
        <f t="shared" si="34"/>
        <v>652</v>
      </c>
      <c r="AR47" s="175">
        <f t="shared" si="34"/>
        <v>672</v>
      </c>
      <c r="AS47" s="175">
        <f t="shared" si="34"/>
        <v>692</v>
      </c>
      <c r="AT47" s="175">
        <f t="shared" si="34"/>
        <v>712</v>
      </c>
      <c r="AU47" s="175">
        <f t="shared" si="34"/>
        <v>732</v>
      </c>
      <c r="AV47" s="175">
        <f t="shared" si="34"/>
        <v>752</v>
      </c>
      <c r="AW47" s="175">
        <f t="shared" si="34"/>
        <v>772</v>
      </c>
      <c r="AX47" s="175">
        <f t="shared" si="34"/>
        <v>792</v>
      </c>
      <c r="AY47" s="175">
        <f t="shared" si="34"/>
        <v>812</v>
      </c>
      <c r="AZ47" s="175">
        <f t="shared" si="34"/>
        <v>832</v>
      </c>
      <c r="BA47" s="175">
        <f t="shared" si="34"/>
        <v>852</v>
      </c>
      <c r="BB47" s="175">
        <f t="shared" si="34"/>
        <v>872</v>
      </c>
      <c r="BC47" s="175">
        <f t="shared" si="34"/>
        <v>892</v>
      </c>
      <c r="BD47" s="175">
        <f t="shared" si="34"/>
        <v>912</v>
      </c>
      <c r="BE47" s="175">
        <f t="shared" si="34"/>
        <v>932</v>
      </c>
      <c r="BF47" s="175">
        <f t="shared" si="34"/>
        <v>952</v>
      </c>
      <c r="BG47" s="175">
        <f t="shared" si="34"/>
        <v>972</v>
      </c>
      <c r="BH47" s="175">
        <f t="shared" si="34"/>
        <v>994</v>
      </c>
      <c r="BI47" s="175">
        <f t="shared" si="34"/>
        <v>1016</v>
      </c>
      <c r="BJ47" s="175">
        <f t="shared" si="34"/>
        <v>1038</v>
      </c>
      <c r="BK47" s="175">
        <f t="shared" si="34"/>
        <v>1060</v>
      </c>
      <c r="BL47" s="175">
        <f t="shared" si="34"/>
        <v>1082</v>
      </c>
      <c r="BM47" s="175">
        <f t="shared" si="34"/>
        <v>1104</v>
      </c>
      <c r="BN47" s="175">
        <f t="shared" si="34"/>
        <v>1126</v>
      </c>
      <c r="BO47" s="175">
        <f t="shared" si="34"/>
        <v>1148</v>
      </c>
      <c r="BP47" s="175">
        <f t="shared" ref="BP47:CJ47" si="35">BP46+BP$2-1</f>
        <v>1172</v>
      </c>
      <c r="BQ47" s="175">
        <f t="shared" si="35"/>
        <v>1196</v>
      </c>
      <c r="BR47" s="175">
        <f t="shared" si="35"/>
        <v>1218</v>
      </c>
      <c r="BS47" s="175">
        <f t="shared" si="35"/>
        <v>1240</v>
      </c>
      <c r="BT47" s="175">
        <f t="shared" si="35"/>
        <v>1262</v>
      </c>
      <c r="BU47" s="175">
        <f t="shared" si="35"/>
        <v>1284</v>
      </c>
      <c r="BV47" s="175">
        <f t="shared" si="35"/>
        <v>1306</v>
      </c>
      <c r="BW47" s="175">
        <f t="shared" si="35"/>
        <v>1328</v>
      </c>
      <c r="BX47" s="175">
        <f t="shared" si="35"/>
        <v>1350</v>
      </c>
      <c r="BY47" s="175">
        <f t="shared" si="35"/>
        <v>1372</v>
      </c>
      <c r="BZ47" s="175">
        <f t="shared" si="35"/>
        <v>1394</v>
      </c>
      <c r="CA47" s="175">
        <f t="shared" si="35"/>
        <v>1416</v>
      </c>
      <c r="CB47" s="175">
        <f t="shared" si="35"/>
        <v>1438</v>
      </c>
      <c r="CC47" s="175">
        <f t="shared" si="35"/>
        <v>1460</v>
      </c>
      <c r="CD47" s="175">
        <f t="shared" si="35"/>
        <v>1482</v>
      </c>
      <c r="CE47" s="175">
        <f t="shared" si="35"/>
        <v>1504</v>
      </c>
      <c r="CF47" s="175">
        <f t="shared" si="35"/>
        <v>1526</v>
      </c>
      <c r="CG47" s="175">
        <f t="shared" si="35"/>
        <v>1548</v>
      </c>
      <c r="CH47" s="175">
        <f t="shared" si="35"/>
        <v>1570</v>
      </c>
      <c r="CI47" s="175">
        <f t="shared" si="35"/>
        <v>1592</v>
      </c>
      <c r="CJ47" s="175">
        <f t="shared" si="35"/>
        <v>1614</v>
      </c>
    </row>
    <row r="48" spans="1:98" s="175" customFormat="1" x14ac:dyDescent="0.25">
      <c r="B48" s="175">
        <v>4</v>
      </c>
      <c r="D48" s="175" t="str">
        <f>$C$28 &amp; $B31 &amp; D46 &amp; ":" &amp; $C31 &amp; D47</f>
        <v>'H-Temporadas'!C5:K14</v>
      </c>
      <c r="E48" s="175" t="str">
        <f t="shared" ref="E48:BP48" si="36">$C$28 &amp; $B31 &amp; E46 &amp; ":" &amp; $C31 &amp; E47</f>
        <v>'H-Temporadas'!C17:K26</v>
      </c>
      <c r="F48" s="175" t="str">
        <f t="shared" si="36"/>
        <v>'H-Temporadas'!C29:K38</v>
      </c>
      <c r="G48" s="175" t="str">
        <f t="shared" si="36"/>
        <v>'H-Temporadas'!C41:K50</v>
      </c>
      <c r="H48" s="175" t="str">
        <f t="shared" si="36"/>
        <v>'H-Temporadas'!C53:K62</v>
      </c>
      <c r="I48" s="175" t="str">
        <f t="shared" si="36"/>
        <v>'H-Temporadas'!C65:K74</v>
      </c>
      <c r="J48" s="175" t="str">
        <f t="shared" si="36"/>
        <v>'H-Temporadas'!C77:K88</v>
      </c>
      <c r="K48" s="175" t="str">
        <f t="shared" si="36"/>
        <v>'H-Temporadas'!C91:K102</v>
      </c>
      <c r="L48" s="175" t="str">
        <f t="shared" si="36"/>
        <v>'H-Temporadas'!C105:K116</v>
      </c>
      <c r="M48" s="175" t="str">
        <f t="shared" si="36"/>
        <v>'H-Temporadas'!C119:K130</v>
      </c>
      <c r="N48" s="175" t="str">
        <f t="shared" si="36"/>
        <v>'H-Temporadas'!C133:K146</v>
      </c>
      <c r="O48" s="175" t="str">
        <f t="shared" si="36"/>
        <v>'H-Temporadas'!C149:K162</v>
      </c>
      <c r="P48" s="175" t="str">
        <f t="shared" si="36"/>
        <v>'H-Temporadas'!C165:K178</v>
      </c>
      <c r="Q48" s="175" t="str">
        <f t="shared" si="36"/>
        <v>'H-Temporadas'!C181:K194</v>
      </c>
      <c r="R48" s="175" t="str">
        <f t="shared" si="36"/>
        <v>'H-Temporadas'!C197:K210</v>
      </c>
      <c r="S48" s="175" t="str">
        <f t="shared" si="36"/>
        <v>'H-Temporadas'!C213:K226</v>
      </c>
      <c r="T48" s="175" t="str">
        <f t="shared" si="36"/>
        <v>'H-Temporadas'!C229:K242</v>
      </c>
      <c r="U48" s="175" t="str">
        <f t="shared" si="36"/>
        <v>'H-Temporadas'!C245:K258</v>
      </c>
      <c r="V48" s="175" t="str">
        <f t="shared" si="36"/>
        <v>'H-Temporadas'!C261:K274</v>
      </c>
      <c r="W48" s="175" t="str">
        <f t="shared" si="36"/>
        <v>'H-Temporadas'!C277:K292</v>
      </c>
      <c r="X48" s="175" t="str">
        <f t="shared" si="36"/>
        <v>'H-Temporadas'!C295:K310</v>
      </c>
      <c r="Y48" s="175" t="str">
        <f t="shared" si="36"/>
        <v>'H-Temporadas'!C313:K328</v>
      </c>
      <c r="Z48" s="175" t="str">
        <f t="shared" si="36"/>
        <v>'H-Temporadas'!C331:K346</v>
      </c>
      <c r="AA48" s="175" t="str">
        <f t="shared" si="36"/>
        <v>'H-Temporadas'!C349:K364</v>
      </c>
      <c r="AB48" s="175" t="str">
        <f t="shared" si="36"/>
        <v>'H-Temporadas'!C367:K382</v>
      </c>
      <c r="AC48" s="175" t="str">
        <f t="shared" si="36"/>
        <v>'H-Temporadas'!C385:K400</v>
      </c>
      <c r="AD48" s="175" t="str">
        <f t="shared" si="36"/>
        <v>'H-Temporadas'!C403:K418</v>
      </c>
      <c r="AE48" s="175" t="str">
        <f t="shared" si="36"/>
        <v>'H-Temporadas'!C421:K436</v>
      </c>
      <c r="AF48" s="175" t="str">
        <f t="shared" si="36"/>
        <v>'H-Temporadas'!C439:K454</v>
      </c>
      <c r="AG48" s="175" t="str">
        <f t="shared" si="36"/>
        <v>'H-Temporadas'!C457:K472</v>
      </c>
      <c r="AH48" s="175" t="str">
        <f t="shared" si="36"/>
        <v>'H-Temporadas'!C475:K490</v>
      </c>
      <c r="AI48" s="175" t="str">
        <f t="shared" si="36"/>
        <v>'H-Temporadas'!C493:K508</v>
      </c>
      <c r="AJ48" s="175" t="str">
        <f t="shared" si="36"/>
        <v>'H-Temporadas'!C511:K526</v>
      </c>
      <c r="AK48" s="175" t="str">
        <f t="shared" si="36"/>
        <v>'H-Temporadas'!C529:K544</v>
      </c>
      <c r="AL48" s="175" t="str">
        <f t="shared" si="36"/>
        <v>'H-Temporadas'!C547:K562</v>
      </c>
      <c r="AM48" s="175" t="str">
        <f t="shared" si="36"/>
        <v>'H-Temporadas'!C565:K580</v>
      </c>
      <c r="AN48" s="175" t="str">
        <f t="shared" si="36"/>
        <v>'H-Temporadas'!C583:K598</v>
      </c>
      <c r="AO48" s="175" t="str">
        <f t="shared" si="36"/>
        <v>'H-Temporadas'!C601:K616</v>
      </c>
      <c r="AP48" s="175" t="str">
        <f t="shared" si="36"/>
        <v>'H-Temporadas'!C619:K634</v>
      </c>
      <c r="AQ48" s="175" t="str">
        <f t="shared" si="36"/>
        <v>'H-Temporadas'!C637:K652</v>
      </c>
      <c r="AR48" s="175" t="str">
        <f t="shared" si="36"/>
        <v>'H-Temporadas'!C655:K672</v>
      </c>
      <c r="AS48" s="175" t="str">
        <f t="shared" si="36"/>
        <v>'H-Temporadas'!C675:K692</v>
      </c>
      <c r="AT48" s="175" t="str">
        <f t="shared" si="36"/>
        <v>'H-Temporadas'!C695:K712</v>
      </c>
      <c r="AU48" s="175" t="str">
        <f t="shared" si="36"/>
        <v>'H-Temporadas'!C715:K732</v>
      </c>
      <c r="AV48" s="175" t="str">
        <f t="shared" si="36"/>
        <v>'H-Temporadas'!C735:K752</v>
      </c>
      <c r="AW48" s="175" t="str">
        <f t="shared" si="36"/>
        <v>'H-Temporadas'!C755:K772</v>
      </c>
      <c r="AX48" s="175" t="str">
        <f t="shared" si="36"/>
        <v>'H-Temporadas'!C775:K792</v>
      </c>
      <c r="AY48" s="175" t="str">
        <f t="shared" si="36"/>
        <v>'H-Temporadas'!C795:K812</v>
      </c>
      <c r="AZ48" s="175" t="str">
        <f t="shared" si="36"/>
        <v>'H-Temporadas'!C815:K832</v>
      </c>
      <c r="BA48" s="175" t="str">
        <f t="shared" si="36"/>
        <v>'H-Temporadas'!C835:K852</v>
      </c>
      <c r="BB48" s="175" t="str">
        <f t="shared" si="36"/>
        <v>'H-Temporadas'!C855:K872</v>
      </c>
      <c r="BC48" s="175" t="str">
        <f t="shared" si="36"/>
        <v>'H-Temporadas'!C875:K892</v>
      </c>
      <c r="BD48" s="175" t="str">
        <f t="shared" si="36"/>
        <v>'H-Temporadas'!C895:K912</v>
      </c>
      <c r="BE48" s="175" t="str">
        <f t="shared" si="36"/>
        <v>'H-Temporadas'!C915:K932</v>
      </c>
      <c r="BF48" s="175" t="str">
        <f t="shared" si="36"/>
        <v>'H-Temporadas'!C935:K952</v>
      </c>
      <c r="BG48" s="175" t="str">
        <f t="shared" si="36"/>
        <v>'H-Temporadas'!C955:K972</v>
      </c>
      <c r="BH48" s="175" t="str">
        <f t="shared" si="36"/>
        <v>'H-Temporadas'!C975:K994</v>
      </c>
      <c r="BI48" s="175" t="str">
        <f t="shared" si="36"/>
        <v>'H-Temporadas'!C997:K1016</v>
      </c>
      <c r="BJ48" s="175" t="str">
        <f t="shared" si="36"/>
        <v>'H-Temporadas'!C1019:K1038</v>
      </c>
      <c r="BK48" s="175" t="str">
        <f t="shared" si="36"/>
        <v>'H-Temporadas'!C1041:K1060</v>
      </c>
      <c r="BL48" s="175" t="str">
        <f t="shared" si="36"/>
        <v>'H-Temporadas'!C1063:K1082</v>
      </c>
      <c r="BM48" s="175" t="str">
        <f t="shared" si="36"/>
        <v>'H-Temporadas'!C1085:K1104</v>
      </c>
      <c r="BN48" s="175" t="str">
        <f t="shared" si="36"/>
        <v>'H-Temporadas'!C1107:K1126</v>
      </c>
      <c r="BO48" s="175" t="str">
        <f t="shared" si="36"/>
        <v>'H-Temporadas'!C1129:K1148</v>
      </c>
      <c r="BP48" s="175" t="str">
        <f t="shared" si="36"/>
        <v>'H-Temporadas'!C1151:K1172</v>
      </c>
      <c r="BQ48" s="175" t="str">
        <f t="shared" ref="BQ48:CJ48" si="37">$C$28 &amp; $B31 &amp; BQ46 &amp; ":" &amp; $C31 &amp; BQ47</f>
        <v>'H-Temporadas'!C1175:K1196</v>
      </c>
      <c r="BR48" s="175" t="str">
        <f t="shared" si="37"/>
        <v>'H-Temporadas'!C1199:K1218</v>
      </c>
      <c r="BS48" s="175" t="str">
        <f t="shared" si="37"/>
        <v>'H-Temporadas'!C1221:K1240</v>
      </c>
      <c r="BT48" s="175" t="str">
        <f t="shared" si="37"/>
        <v>'H-Temporadas'!C1243:K1262</v>
      </c>
      <c r="BU48" s="175" t="str">
        <f t="shared" si="37"/>
        <v>'H-Temporadas'!C1265:K1284</v>
      </c>
      <c r="BV48" s="175" t="str">
        <f t="shared" si="37"/>
        <v>'H-Temporadas'!C1287:K1306</v>
      </c>
      <c r="BW48" s="175" t="str">
        <f t="shared" si="37"/>
        <v>'H-Temporadas'!C1309:K1328</v>
      </c>
      <c r="BX48" s="175" t="str">
        <f t="shared" si="37"/>
        <v>'H-Temporadas'!C1331:K1350</v>
      </c>
      <c r="BY48" s="175" t="str">
        <f t="shared" si="37"/>
        <v>'H-Temporadas'!C1353:K1372</v>
      </c>
      <c r="BZ48" s="175" t="str">
        <f t="shared" si="37"/>
        <v>'H-Temporadas'!C1375:K1394</v>
      </c>
      <c r="CA48" s="175" t="str">
        <f t="shared" si="37"/>
        <v>'H-Temporadas'!C1397:K1416</v>
      </c>
      <c r="CB48" s="175" t="str">
        <f t="shared" si="37"/>
        <v>'H-Temporadas'!C1419:K1438</v>
      </c>
      <c r="CC48" s="175" t="str">
        <f t="shared" si="37"/>
        <v>'H-Temporadas'!C1441:K1460</v>
      </c>
      <c r="CD48" s="175" t="str">
        <f t="shared" si="37"/>
        <v>'H-Temporadas'!C1463:K1482</v>
      </c>
      <c r="CE48" s="175" t="str">
        <f t="shared" si="37"/>
        <v>'H-Temporadas'!C1485:K1504</v>
      </c>
      <c r="CF48" s="175" t="str">
        <f t="shared" si="37"/>
        <v>'H-Temporadas'!C1507:K1526</v>
      </c>
      <c r="CG48" s="175" t="str">
        <f t="shared" si="37"/>
        <v>'H-Temporadas'!C1529:K1548</v>
      </c>
      <c r="CH48" s="175" t="str">
        <f t="shared" si="37"/>
        <v>'H-Temporadas'!C1551:K1570</v>
      </c>
      <c r="CI48" s="175" t="str">
        <f t="shared" si="37"/>
        <v>'H-Temporadas'!C1573:K1592</v>
      </c>
      <c r="CJ48" s="175" t="str">
        <f t="shared" si="37"/>
        <v>'H-Temporadas'!C1595:K1614</v>
      </c>
    </row>
    <row r="49" spans="1:88" s="175" customFormat="1" x14ac:dyDescent="0.25">
      <c r="A49" s="175" t="str">
        <f>A40</f>
        <v>Real Madrid C.F.</v>
      </c>
      <c r="D49" s="195">
        <f ca="1">IF(ISERROR(MATCH($A49,INDIRECT(D$31),0)),+NA(),INDEX(INDIRECT(D$48),(MATCH($A49,INDIRECT(D$31),0)),$B$48))</f>
        <v>11</v>
      </c>
      <c r="E49" s="195">
        <f t="shared" ref="E49:BP50" ca="1" si="38">IF(ISERROR(MATCH($A49,INDIRECT(E$31),0)),+NA(),INDEX(INDIRECT(E$48),(MATCH($A49,INDIRECT(E$31),0)),$B$48))</f>
        <v>7</v>
      </c>
      <c r="F49" s="195">
        <f t="shared" ca="1" si="38"/>
        <v>7</v>
      </c>
      <c r="G49" s="195">
        <f t="shared" ca="1" si="38"/>
        <v>10</v>
      </c>
      <c r="H49" s="195">
        <f t="shared" ca="1" si="38"/>
        <v>13</v>
      </c>
      <c r="I49" s="195">
        <f t="shared" ca="1" si="38"/>
        <v>10</v>
      </c>
      <c r="J49" s="195">
        <f t="shared" ca="1" si="38"/>
        <v>16</v>
      </c>
      <c r="K49" s="195">
        <f t="shared" ca="1" si="38"/>
        <v>13</v>
      </c>
      <c r="L49" s="195">
        <f t="shared" ca="1" si="38"/>
        <v>12</v>
      </c>
      <c r="M49" s="195">
        <f t="shared" ca="1" si="38"/>
        <v>11</v>
      </c>
      <c r="N49" s="195">
        <f t="shared" ca="1" si="38"/>
        <v>14</v>
      </c>
      <c r="O49" s="195">
        <f t="shared" ca="1" si="38"/>
        <v>10</v>
      </c>
      <c r="P49" s="195">
        <f t="shared" ca="1" si="38"/>
        <v>11</v>
      </c>
      <c r="Q49" s="195">
        <f t="shared" ca="1" si="38"/>
        <v>18</v>
      </c>
      <c r="R49" s="195">
        <f t="shared" ca="1" si="38"/>
        <v>11</v>
      </c>
      <c r="S49" s="195">
        <f t="shared" ca="1" si="38"/>
        <v>11</v>
      </c>
      <c r="T49" s="195">
        <f t="shared" ca="1" si="38"/>
        <v>7</v>
      </c>
      <c r="U49" s="195">
        <f t="shared" ca="1" si="38"/>
        <v>15</v>
      </c>
      <c r="V49" s="195">
        <f t="shared" ca="1" si="38"/>
        <v>11</v>
      </c>
      <c r="W49" s="195">
        <f t="shared" ca="1" si="38"/>
        <v>13</v>
      </c>
      <c r="X49" s="195">
        <f t="shared" ca="1" si="38"/>
        <v>16</v>
      </c>
      <c r="Y49" s="195">
        <f t="shared" ca="1" si="38"/>
        <v>18</v>
      </c>
      <c r="Z49" s="195">
        <f t="shared" ca="1" si="38"/>
        <v>17</v>
      </c>
      <c r="AA49" s="195">
        <f t="shared" ca="1" si="38"/>
        <v>20</v>
      </c>
      <c r="AB49" s="195">
        <f t="shared" ca="1" si="38"/>
        <v>18</v>
      </c>
      <c r="AC49" s="195">
        <f t="shared" ca="1" si="38"/>
        <v>20</v>
      </c>
      <c r="AD49" s="195">
        <f t="shared" ca="1" si="38"/>
        <v>20</v>
      </c>
      <c r="AE49" s="195">
        <f t="shared" ca="1" si="38"/>
        <v>21</v>
      </c>
      <c r="AF49" s="195">
        <f t="shared" ca="1" si="38"/>
        <v>21</v>
      </c>
      <c r="AG49" s="195">
        <f t="shared" ca="1" si="38"/>
        <v>24</v>
      </c>
      <c r="AH49" s="195">
        <f t="shared" ca="1" si="38"/>
        <v>19</v>
      </c>
      <c r="AI49" s="195">
        <f t="shared" ca="1" si="38"/>
        <v>23</v>
      </c>
      <c r="AJ49" s="195">
        <f t="shared" ca="1" si="38"/>
        <v>22</v>
      </c>
      <c r="AK49" s="195">
        <f t="shared" ca="1" si="38"/>
        <v>21</v>
      </c>
      <c r="AL49" s="195">
        <f t="shared" ca="1" si="38"/>
        <v>19</v>
      </c>
      <c r="AM49" s="195">
        <f t="shared" ca="1" si="38"/>
        <v>19</v>
      </c>
      <c r="AN49" s="195">
        <f t="shared" ca="1" si="38"/>
        <v>16</v>
      </c>
      <c r="AO49" s="195">
        <f t="shared" ca="1" si="38"/>
        <v>18</v>
      </c>
      <c r="AP49" s="195">
        <f t="shared" ca="1" si="38"/>
        <v>13</v>
      </c>
      <c r="AQ49" s="195">
        <f t="shared" ca="1" si="38"/>
        <v>17</v>
      </c>
      <c r="AR49" s="195">
        <f t="shared" ca="1" si="38"/>
        <v>19</v>
      </c>
      <c r="AS49" s="195">
        <f t="shared" ca="1" si="38"/>
        <v>17</v>
      </c>
      <c r="AT49" s="195">
        <f t="shared" ca="1" si="38"/>
        <v>13</v>
      </c>
      <c r="AU49" s="195">
        <f t="shared" ca="1" si="38"/>
        <v>20</v>
      </c>
      <c r="AV49" s="195">
        <f t="shared" ca="1" si="38"/>
        <v>20</v>
      </c>
      <c r="AW49" s="195">
        <f t="shared" ca="1" si="38"/>
        <v>12</v>
      </c>
      <c r="AX49" s="195">
        <f t="shared" ca="1" si="38"/>
        <v>22</v>
      </c>
      <c r="AY49" s="195">
        <f t="shared" ca="1" si="38"/>
        <v>16</v>
      </c>
      <c r="AZ49" s="195">
        <f t="shared" ca="1" si="38"/>
        <v>22</v>
      </c>
      <c r="BA49" s="195">
        <f t="shared" ca="1" si="38"/>
        <v>20</v>
      </c>
      <c r="BB49" s="195">
        <f t="shared" ca="1" si="38"/>
        <v>18</v>
      </c>
      <c r="BC49" s="195">
        <f t="shared" ca="1" si="38"/>
        <v>20</v>
      </c>
      <c r="BD49" s="195">
        <f t="shared" ca="1" si="38"/>
        <v>22</v>
      </c>
      <c r="BE49" s="195">
        <f t="shared" ca="1" si="38"/>
        <v>13</v>
      </c>
      <c r="BF49" s="195">
        <f t="shared" ca="1" si="38"/>
        <v>26</v>
      </c>
      <c r="BG49" s="195">
        <f t="shared" ca="1" si="38"/>
        <v>27</v>
      </c>
      <c r="BH49" s="195">
        <f t="shared" ca="1" si="38"/>
        <v>28</v>
      </c>
      <c r="BI49" s="195">
        <f t="shared" ca="1" si="38"/>
        <v>25</v>
      </c>
      <c r="BJ49" s="195">
        <f t="shared" ca="1" si="38"/>
        <v>26</v>
      </c>
      <c r="BK49" s="195">
        <f t="shared" ca="1" si="38"/>
        <v>20</v>
      </c>
      <c r="BL49" s="195">
        <f t="shared" ca="1" si="38"/>
        <v>23</v>
      </c>
      <c r="BM49" s="195">
        <f t="shared" ca="1" si="38"/>
        <v>24</v>
      </c>
      <c r="BN49" s="195">
        <f t="shared" ca="1" si="38"/>
        <v>19</v>
      </c>
      <c r="BO49" s="195">
        <f t="shared" ca="1" si="38"/>
        <v>23</v>
      </c>
      <c r="BP49" s="195">
        <f t="shared" ca="1" si="38"/>
        <v>20</v>
      </c>
      <c r="BQ49" s="195">
        <f t="shared" ref="BQ49:CI52" ca="1" si="39">IF(ISERROR(MATCH($A49,INDIRECT(BQ$31),0)),+NA(),INDEX(INDIRECT(BQ$48),(MATCH($A49,INDIRECT(BQ$31),0)),$B$48))</f>
        <v>27</v>
      </c>
      <c r="BR49" s="195">
        <f t="shared" ca="1" si="39"/>
        <v>17</v>
      </c>
      <c r="BS49" s="195">
        <f t="shared" ca="1" si="39"/>
        <v>21</v>
      </c>
      <c r="BT49" s="195">
        <f t="shared" ca="1" si="39"/>
        <v>16</v>
      </c>
      <c r="BU49" s="195">
        <f t="shared" ca="1" si="39"/>
        <v>24</v>
      </c>
      <c r="BV49" s="195">
        <f t="shared" ca="1" si="39"/>
        <v>19</v>
      </c>
      <c r="BW49" s="195">
        <f t="shared" ca="1" si="39"/>
        <v>22</v>
      </c>
      <c r="BX49" s="195">
        <f t="shared" ca="1" si="39"/>
        <v>21</v>
      </c>
      <c r="BY49" s="195">
        <f t="shared" ca="1" si="39"/>
        <v>25</v>
      </c>
      <c r="BZ49" s="195">
        <f t="shared" ca="1" si="39"/>
        <v>20</v>
      </c>
      <c r="CA49" s="195">
        <f t="shared" ca="1" si="39"/>
        <v>23</v>
      </c>
      <c r="CB49" s="195">
        <f t="shared" ca="1" si="39"/>
        <v>27</v>
      </c>
      <c r="CC49" s="195">
        <f t="shared" ca="1" si="39"/>
        <v>25</v>
      </c>
      <c r="CD49" s="195">
        <f t="shared" ca="1" si="39"/>
        <v>31</v>
      </c>
      <c r="CE49" s="195">
        <f t="shared" ca="1" si="39"/>
        <v>29</v>
      </c>
      <c r="CF49" s="195">
        <f t="shared" ca="1" si="39"/>
        <v>32</v>
      </c>
      <c r="CG49" s="195">
        <f t="shared" ca="1" si="39"/>
        <v>26</v>
      </c>
      <c r="CH49" s="195">
        <f t="shared" ca="1" si="39"/>
        <v>27</v>
      </c>
      <c r="CI49" s="195">
        <f t="shared" ca="1" si="39"/>
        <v>30</v>
      </c>
      <c r="CJ49" s="195">
        <f ca="1">IF(ISERROR(MATCH($A49,INDIRECT(CJ$31),0)),+NA(),INDEX(INDIRECT(CJ$39),(MATCH($A49,INDIRECT(CJ$31),0)),$B$39))</f>
        <v>33</v>
      </c>
    </row>
    <row r="50" spans="1:88" s="175" customFormat="1" x14ac:dyDescent="0.25">
      <c r="A50" s="175" t="str">
        <f>A41</f>
        <v>F.C. Barcelona</v>
      </c>
      <c r="D50" s="195">
        <f ca="1">IF(ISERROR(MATCH($A50,INDIRECT(D$31),0)),+NA(),INDEX(INDIRECT(D$48),(MATCH($A50,INDIRECT(D$31),0)),$B$48))</f>
        <v>11</v>
      </c>
      <c r="E50" s="195">
        <f t="shared" ref="E50:S50" ca="1" si="40">IF(ISERROR(MATCH($A50,INDIRECT(E$31),0)),+NA(),INDEX(INDIRECT(E$48),(MATCH($A50,INDIRECT(E$31),0)),$B$48))</f>
        <v>11</v>
      </c>
      <c r="F50" s="195">
        <f t="shared" ca="1" si="40"/>
        <v>7</v>
      </c>
      <c r="G50" s="195">
        <f t="shared" ca="1" si="40"/>
        <v>10</v>
      </c>
      <c r="H50" s="195">
        <f t="shared" ca="1" si="40"/>
        <v>7</v>
      </c>
      <c r="I50" s="195">
        <f t="shared" ca="1" si="40"/>
        <v>8</v>
      </c>
      <c r="J50" s="195">
        <f t="shared" ca="1" si="40"/>
        <v>9</v>
      </c>
      <c r="K50" s="195">
        <f t="shared" ca="1" si="40"/>
        <v>11</v>
      </c>
      <c r="L50" s="195">
        <f t="shared" ca="1" si="40"/>
        <v>8</v>
      </c>
      <c r="M50" s="195">
        <f t="shared" ca="1" si="40"/>
        <v>13</v>
      </c>
      <c r="N50" s="195">
        <f t="shared" ca="1" si="40"/>
        <v>8</v>
      </c>
      <c r="O50" s="195">
        <f t="shared" ca="1" si="40"/>
        <v>14</v>
      </c>
      <c r="P50" s="195">
        <f t="shared" ca="1" si="40"/>
        <v>10</v>
      </c>
      <c r="Q50" s="195">
        <f t="shared" ca="1" si="40"/>
        <v>17</v>
      </c>
      <c r="R50" s="195">
        <f t="shared" ca="1" si="40"/>
        <v>14</v>
      </c>
      <c r="S50" s="195">
        <f t="shared" ca="1" si="40"/>
        <v>14</v>
      </c>
      <c r="T50" s="195">
        <f t="shared" ca="1" si="38"/>
        <v>14</v>
      </c>
      <c r="U50" s="195">
        <f t="shared" ca="1" si="38"/>
        <v>16</v>
      </c>
      <c r="V50" s="195">
        <f t="shared" ca="1" si="38"/>
        <v>13</v>
      </c>
      <c r="W50" s="195">
        <f t="shared" ca="1" si="38"/>
        <v>16</v>
      </c>
      <c r="X50" s="195">
        <f t="shared" ca="1" si="38"/>
        <v>19</v>
      </c>
      <c r="Y50" s="195">
        <f t="shared" ca="1" si="38"/>
        <v>19</v>
      </c>
      <c r="Z50" s="195">
        <f t="shared" ca="1" si="38"/>
        <v>16</v>
      </c>
      <c r="AA50" s="195">
        <f t="shared" ca="1" si="38"/>
        <v>17</v>
      </c>
      <c r="AB50" s="195">
        <f t="shared" ca="1" si="38"/>
        <v>22</v>
      </c>
      <c r="AC50" s="195">
        <f t="shared" ca="1" si="38"/>
        <v>16</v>
      </c>
      <c r="AD50" s="195">
        <f t="shared" ca="1" si="38"/>
        <v>17</v>
      </c>
      <c r="AE50" s="195">
        <f t="shared" ca="1" si="38"/>
        <v>24</v>
      </c>
      <c r="AF50" s="195">
        <f t="shared" ca="1" si="38"/>
        <v>22</v>
      </c>
      <c r="AG50" s="195">
        <f t="shared" ca="1" si="38"/>
        <v>13</v>
      </c>
      <c r="AH50" s="195">
        <f t="shared" ca="1" si="38"/>
        <v>18</v>
      </c>
      <c r="AI50" s="195">
        <f t="shared" ca="1" si="38"/>
        <v>11</v>
      </c>
      <c r="AJ50" s="195">
        <f t="shared" ca="1" si="38"/>
        <v>19</v>
      </c>
      <c r="AK50" s="195">
        <f t="shared" ca="1" si="38"/>
        <v>14</v>
      </c>
      <c r="AL50" s="195">
        <f t="shared" ca="1" si="38"/>
        <v>16</v>
      </c>
      <c r="AM50" s="195">
        <f t="shared" ca="1" si="38"/>
        <v>20</v>
      </c>
      <c r="AN50" s="195">
        <f t="shared" ca="1" si="38"/>
        <v>15</v>
      </c>
      <c r="AO50" s="195">
        <f t="shared" ca="1" si="38"/>
        <v>13</v>
      </c>
      <c r="AP50" s="195">
        <f t="shared" ca="1" si="38"/>
        <v>13</v>
      </c>
      <c r="AQ50" s="195">
        <f t="shared" ca="1" si="38"/>
        <v>19</v>
      </c>
      <c r="AR50" s="195">
        <f t="shared" ca="1" si="38"/>
        <v>17</v>
      </c>
      <c r="AS50" s="195">
        <f t="shared" ca="1" si="38"/>
        <v>18</v>
      </c>
      <c r="AT50" s="195">
        <f t="shared" ca="1" si="38"/>
        <v>21</v>
      </c>
      <c r="AU50" s="195">
        <f t="shared" ca="1" si="38"/>
        <v>15</v>
      </c>
      <c r="AV50" s="195">
        <f t="shared" ca="1" si="38"/>
        <v>18</v>
      </c>
      <c r="AW50" s="195">
        <f t="shared" ca="1" si="38"/>
        <v>18</v>
      </c>
      <c r="AX50" s="195">
        <f t="shared" ca="1" si="38"/>
        <v>16</v>
      </c>
      <c r="AY50" s="195">
        <f t="shared" ca="1" si="38"/>
        <v>16</v>
      </c>
      <c r="AZ50" s="195">
        <f t="shared" ca="1" si="38"/>
        <v>13</v>
      </c>
      <c r="BA50" s="195">
        <f t="shared" ca="1" si="38"/>
        <v>18</v>
      </c>
      <c r="BB50" s="195">
        <f t="shared" ca="1" si="38"/>
        <v>19</v>
      </c>
      <c r="BC50" s="195">
        <f t="shared" ca="1" si="38"/>
        <v>17</v>
      </c>
      <c r="BD50" s="195">
        <f t="shared" ca="1" si="38"/>
        <v>20</v>
      </c>
      <c r="BE50" s="195">
        <f t="shared" ca="1" si="38"/>
        <v>21</v>
      </c>
      <c r="BF50" s="195">
        <f t="shared" ca="1" si="38"/>
        <v>18</v>
      </c>
      <c r="BG50" s="195">
        <f t="shared" ca="1" si="38"/>
        <v>24</v>
      </c>
      <c r="BH50" s="195">
        <f t="shared" ca="1" si="38"/>
        <v>15</v>
      </c>
      <c r="BI50" s="195">
        <f t="shared" ca="1" si="38"/>
        <v>23</v>
      </c>
      <c r="BJ50" s="195">
        <f t="shared" ca="1" si="38"/>
        <v>23</v>
      </c>
      <c r="BK50" s="195">
        <f t="shared" ca="1" si="38"/>
        <v>25</v>
      </c>
      <c r="BL50" s="195">
        <f t="shared" ca="1" si="38"/>
        <v>23</v>
      </c>
      <c r="BM50" s="195">
        <f t="shared" ca="1" si="38"/>
        <v>25</v>
      </c>
      <c r="BN50" s="195">
        <f t="shared" ca="1" si="38"/>
        <v>25</v>
      </c>
      <c r="BO50" s="195">
        <f t="shared" ca="1" si="38"/>
        <v>18</v>
      </c>
      <c r="BP50" s="195">
        <f t="shared" ca="1" si="38"/>
        <v>22</v>
      </c>
      <c r="BQ50" s="195">
        <f t="shared" ca="1" si="39"/>
        <v>28</v>
      </c>
      <c r="BR50" s="195">
        <f t="shared" ca="1" si="39"/>
        <v>23</v>
      </c>
      <c r="BS50" s="195">
        <f t="shared" ca="1" si="39"/>
        <v>24</v>
      </c>
      <c r="BT50" s="195">
        <f t="shared" ca="1" si="39"/>
        <v>19</v>
      </c>
      <c r="BU50" s="195">
        <f t="shared" ca="1" si="39"/>
        <v>17</v>
      </c>
      <c r="BV50" s="195">
        <f t="shared" ca="1" si="39"/>
        <v>18</v>
      </c>
      <c r="BW50" s="195">
        <f t="shared" ca="1" si="39"/>
        <v>15</v>
      </c>
      <c r="BX50" s="195">
        <f t="shared" ca="1" si="39"/>
        <v>21</v>
      </c>
      <c r="BY50" s="195">
        <f t="shared" ca="1" si="39"/>
        <v>25</v>
      </c>
      <c r="BZ50" s="195">
        <f t="shared" ca="1" si="39"/>
        <v>25</v>
      </c>
      <c r="CA50" s="195">
        <f t="shared" ca="1" si="39"/>
        <v>22</v>
      </c>
      <c r="CB50" s="195">
        <f t="shared" ca="1" si="39"/>
        <v>19</v>
      </c>
      <c r="CC50" s="195">
        <f t="shared" ca="1" si="39"/>
        <v>27</v>
      </c>
      <c r="CD50" s="195">
        <f t="shared" ca="1" si="39"/>
        <v>31</v>
      </c>
      <c r="CE50" s="195">
        <f t="shared" ca="1" si="39"/>
        <v>30</v>
      </c>
      <c r="CF50" s="195">
        <f t="shared" ca="1" si="39"/>
        <v>28</v>
      </c>
      <c r="CG50" s="195">
        <f t="shared" ca="1" si="39"/>
        <v>32</v>
      </c>
      <c r="CH50" s="195">
        <f t="shared" ca="1" si="39"/>
        <v>27</v>
      </c>
      <c r="CI50" s="195">
        <f t="shared" ca="1" si="39"/>
        <v>30</v>
      </c>
      <c r="CJ50" s="195">
        <f ca="1">IF(ISERROR(MATCH($A50,INDIRECT(CJ$31),0)),+NA(),INDEX(INDIRECT(CJ$39),(MATCH($A50,INDIRECT(CJ$31),0)),$B$39))</f>
        <v>35</v>
      </c>
    </row>
    <row r="51" spans="1:88" s="175" customFormat="1" x14ac:dyDescent="0.25">
      <c r="A51" s="175" t="str">
        <f>A42</f>
        <v>Atlético de Madrid</v>
      </c>
      <c r="D51" s="195">
        <f ca="1">IF(ISERROR(MATCH($A51,INDIRECT(D$31),0)),+NA(),INDEX(INDIRECT(D$48),(MATCH($A51,INDIRECT(D$31),0)),$B$48))</f>
        <v>8</v>
      </c>
      <c r="E51" s="195">
        <f t="shared" ref="E51:BP52" ca="1" si="41">IF(ISERROR(MATCH($A51,INDIRECT(E$31),0)),+NA(),INDEX(INDIRECT(E$48),(MATCH($A51,INDIRECT(E$31),0)),$B$48))</f>
        <v>5</v>
      </c>
      <c r="F51" s="195" t="e">
        <f t="shared" ca="1" si="41"/>
        <v>#N/A</v>
      </c>
      <c r="G51" s="195" t="e">
        <f t="shared" ca="1" si="41"/>
        <v>#N/A</v>
      </c>
      <c r="H51" s="195" t="e">
        <f t="shared" ca="1" si="41"/>
        <v>#N/A</v>
      </c>
      <c r="I51" s="195" t="e">
        <f t="shared" ca="1" si="41"/>
        <v>#N/A</v>
      </c>
      <c r="J51" s="195">
        <f t="shared" ca="1" si="41"/>
        <v>8</v>
      </c>
      <c r="K51" s="195">
        <f t="shared" ca="1" si="41"/>
        <v>6</v>
      </c>
      <c r="L51" s="195">
        <f t="shared" ca="1" si="41"/>
        <v>14</v>
      </c>
      <c r="M51" s="195">
        <f t="shared" ca="1" si="41"/>
        <v>13</v>
      </c>
      <c r="N51" s="195">
        <f t="shared" ca="1" si="41"/>
        <v>14</v>
      </c>
      <c r="O51" s="195">
        <f t="shared" ca="1" si="41"/>
        <v>11</v>
      </c>
      <c r="P51" s="195">
        <f t="shared" ca="1" si="41"/>
        <v>15</v>
      </c>
      <c r="Q51" s="195">
        <f t="shared" ca="1" si="41"/>
        <v>13</v>
      </c>
      <c r="R51" s="195">
        <f t="shared" ca="1" si="41"/>
        <v>10</v>
      </c>
      <c r="S51" s="195">
        <f t="shared" ca="1" si="41"/>
        <v>13</v>
      </c>
      <c r="T51" s="195">
        <f t="shared" ca="1" si="41"/>
        <v>13</v>
      </c>
      <c r="U51" s="195">
        <f t="shared" ca="1" si="41"/>
        <v>15</v>
      </c>
      <c r="V51" s="195">
        <f t="shared" ca="1" si="41"/>
        <v>15</v>
      </c>
      <c r="W51" s="195">
        <f t="shared" ca="1" si="41"/>
        <v>17</v>
      </c>
      <c r="X51" s="195">
        <f t="shared" ca="1" si="41"/>
        <v>16</v>
      </c>
      <c r="Y51" s="195">
        <f t="shared" ca="1" si="41"/>
        <v>13</v>
      </c>
      <c r="Z51" s="195">
        <f t="shared" ca="1" si="41"/>
        <v>11</v>
      </c>
      <c r="AA51" s="195">
        <f t="shared" ca="1" si="41"/>
        <v>11</v>
      </c>
      <c r="AB51" s="195">
        <f t="shared" ca="1" si="41"/>
        <v>14</v>
      </c>
      <c r="AC51" s="195">
        <f t="shared" ca="1" si="41"/>
        <v>15</v>
      </c>
      <c r="AD51" s="195">
        <f t="shared" ca="1" si="41"/>
        <v>16</v>
      </c>
      <c r="AE51" s="195">
        <f t="shared" ca="1" si="41"/>
        <v>13</v>
      </c>
      <c r="AF51" s="195">
        <f t="shared" ca="1" si="41"/>
        <v>15</v>
      </c>
      <c r="AG51" s="195">
        <f t="shared" ca="1" si="41"/>
        <v>17</v>
      </c>
      <c r="AH51" s="195">
        <f t="shared" ca="1" si="41"/>
        <v>15</v>
      </c>
      <c r="AI51" s="195">
        <f t="shared" ca="1" si="41"/>
        <v>14</v>
      </c>
      <c r="AJ51" s="195">
        <f t="shared" ca="1" si="41"/>
        <v>10</v>
      </c>
      <c r="AK51" s="195">
        <f t="shared" ca="1" si="41"/>
        <v>20</v>
      </c>
      <c r="AL51" s="195">
        <f t="shared" ca="1" si="41"/>
        <v>18</v>
      </c>
      <c r="AM51" s="195">
        <f t="shared" ca="1" si="41"/>
        <v>14</v>
      </c>
      <c r="AN51" s="195">
        <f t="shared" ca="1" si="41"/>
        <v>12</v>
      </c>
      <c r="AO51" s="195">
        <f t="shared" ca="1" si="41"/>
        <v>10</v>
      </c>
      <c r="AP51" s="195">
        <f t="shared" ca="1" si="41"/>
        <v>18</v>
      </c>
      <c r="AQ51" s="195">
        <f t="shared" ca="1" si="41"/>
        <v>17</v>
      </c>
      <c r="AR51" s="195">
        <f t="shared" ca="1" si="41"/>
        <v>14</v>
      </c>
      <c r="AS51" s="195">
        <f t="shared" ca="1" si="41"/>
        <v>20</v>
      </c>
      <c r="AT51" s="195">
        <f t="shared" ca="1" si="41"/>
        <v>18</v>
      </c>
      <c r="AU51" s="195">
        <f t="shared" ca="1" si="41"/>
        <v>11</v>
      </c>
      <c r="AV51" s="195">
        <f t="shared" ca="1" si="41"/>
        <v>18</v>
      </c>
      <c r="AW51" s="195">
        <f t="shared" ca="1" si="41"/>
        <v>19</v>
      </c>
      <c r="AX51" s="195">
        <f t="shared" ca="1" si="41"/>
        <v>16</v>
      </c>
      <c r="AY51" s="195">
        <f t="shared" ca="1" si="41"/>
        <v>14</v>
      </c>
      <c r="AZ51" s="195">
        <f t="shared" ca="1" si="41"/>
        <v>10</v>
      </c>
      <c r="BA51" s="195">
        <f t="shared" ca="1" si="41"/>
        <v>16</v>
      </c>
      <c r="BB51" s="195">
        <f t="shared" ca="1" si="41"/>
        <v>15</v>
      </c>
      <c r="BC51" s="195">
        <f t="shared" ca="1" si="41"/>
        <v>20</v>
      </c>
      <c r="BD51" s="195">
        <f t="shared" ca="1" si="41"/>
        <v>17</v>
      </c>
      <c r="BE51" s="195">
        <f t="shared" ca="1" si="41"/>
        <v>16</v>
      </c>
      <c r="BF51" s="195">
        <f t="shared" ca="1" si="41"/>
        <v>17</v>
      </c>
      <c r="BG51" s="195">
        <f t="shared" ca="1" si="41"/>
        <v>18</v>
      </c>
      <c r="BH51" s="195">
        <f t="shared" ca="1" si="41"/>
        <v>19</v>
      </c>
      <c r="BI51" s="195">
        <f t="shared" ca="1" si="41"/>
        <v>19</v>
      </c>
      <c r="BJ51" s="195">
        <f t="shared" ca="1" si="41"/>
        <v>20</v>
      </c>
      <c r="BK51" s="195">
        <f t="shared" ca="1" si="41"/>
        <v>17</v>
      </c>
      <c r="BL51" s="195">
        <f t="shared" ca="1" si="41"/>
        <v>24</v>
      </c>
      <c r="BM51" s="195">
        <f t="shared" ca="1" si="41"/>
        <v>16</v>
      </c>
      <c r="BN51" s="195">
        <f t="shared" ca="1" si="41"/>
        <v>13</v>
      </c>
      <c r="BO51" s="195">
        <f t="shared" ca="1" si="41"/>
        <v>13</v>
      </c>
      <c r="BP51" s="195">
        <f t="shared" ca="1" si="41"/>
        <v>26</v>
      </c>
      <c r="BQ51" s="195">
        <f t="shared" ca="1" si="39"/>
        <v>20</v>
      </c>
      <c r="BR51" s="195">
        <f t="shared" ca="1" si="39"/>
        <v>16</v>
      </c>
      <c r="BS51" s="195">
        <f t="shared" ca="1" si="39"/>
        <v>12</v>
      </c>
      <c r="BT51" s="195">
        <f t="shared" ca="1" si="39"/>
        <v>9</v>
      </c>
      <c r="BU51" s="195" t="e">
        <f t="shared" ca="1" si="39"/>
        <v>#N/A</v>
      </c>
      <c r="BV51" s="195" t="e">
        <f t="shared" ca="1" si="39"/>
        <v>#N/A</v>
      </c>
      <c r="BW51" s="195">
        <f t="shared" ca="1" si="39"/>
        <v>12</v>
      </c>
      <c r="BX51" s="195">
        <f t="shared" ca="1" si="39"/>
        <v>15</v>
      </c>
      <c r="BY51" s="195">
        <f t="shared" ca="1" si="39"/>
        <v>13</v>
      </c>
      <c r="BZ51" s="195">
        <f t="shared" ca="1" si="39"/>
        <v>13</v>
      </c>
      <c r="CA51" s="195">
        <f t="shared" ca="1" si="39"/>
        <v>17</v>
      </c>
      <c r="CB51" s="195">
        <f t="shared" ca="1" si="39"/>
        <v>19</v>
      </c>
      <c r="CC51" s="195">
        <f t="shared" ca="1" si="39"/>
        <v>20</v>
      </c>
      <c r="CD51" s="195">
        <f t="shared" ca="1" si="39"/>
        <v>13</v>
      </c>
      <c r="CE51" s="195">
        <f t="shared" ca="1" si="39"/>
        <v>17</v>
      </c>
      <c r="CF51" s="195">
        <f t="shared" ca="1" si="39"/>
        <v>15</v>
      </c>
      <c r="CG51" s="195">
        <f t="shared" ca="1" si="39"/>
        <v>23</v>
      </c>
      <c r="CH51" s="195">
        <f t="shared" ca="1" si="39"/>
        <v>28</v>
      </c>
      <c r="CI51" s="195">
        <f t="shared" ca="1" si="39"/>
        <v>23</v>
      </c>
      <c r="CJ51" s="195">
        <f ca="1">IF(ISERROR(MATCH($A51,INDIRECT(CJ$31),0)),+NA(),INDEX(INDIRECT(CJ$39),(MATCH($A51,INDIRECT(CJ$31),0)),$B$39))</f>
        <v>35</v>
      </c>
    </row>
    <row r="52" spans="1:88" s="175" customFormat="1" x14ac:dyDescent="0.25">
      <c r="A52" s="175" t="str">
        <f>A43</f>
        <v>Valencia C.F.</v>
      </c>
      <c r="D52" s="195" t="e">
        <f ca="1">IF(ISERROR(MATCH($A52,INDIRECT(D$31),0)),+NA(),INDEX(INDIRECT(D$48),(MATCH($A52,INDIRECT(D$31),0)),$B$48))</f>
        <v>#N/A</v>
      </c>
      <c r="E52" s="195" t="e">
        <f t="shared" ca="1" si="41"/>
        <v>#N/A</v>
      </c>
      <c r="F52" s="195" t="e">
        <f t="shared" ca="1" si="41"/>
        <v>#N/A</v>
      </c>
      <c r="G52" s="195">
        <f t="shared" ca="1" si="41"/>
        <v>6</v>
      </c>
      <c r="H52" s="195">
        <f t="shared" ca="1" si="41"/>
        <v>4</v>
      </c>
      <c r="I52" s="195">
        <f t="shared" ca="1" si="41"/>
        <v>7</v>
      </c>
      <c r="J52" s="195">
        <f t="shared" ca="1" si="41"/>
        <v>9</v>
      </c>
      <c r="K52" s="195">
        <f t="shared" ca="1" si="41"/>
        <v>7</v>
      </c>
      <c r="L52" s="195">
        <f t="shared" ca="1" si="41"/>
        <v>9</v>
      </c>
      <c r="M52" s="195">
        <f t="shared" ca="1" si="41"/>
        <v>11</v>
      </c>
      <c r="N52" s="195">
        <f t="shared" ca="1" si="41"/>
        <v>18</v>
      </c>
      <c r="O52" s="195">
        <f t="shared" ca="1" si="41"/>
        <v>10</v>
      </c>
      <c r="P52" s="195">
        <f t="shared" ca="1" si="41"/>
        <v>18</v>
      </c>
      <c r="Q52" s="195">
        <f t="shared" ca="1" si="41"/>
        <v>12</v>
      </c>
      <c r="R52" s="195">
        <f t="shared" ca="1" si="41"/>
        <v>9</v>
      </c>
      <c r="S52" s="195">
        <f t="shared" ca="1" si="41"/>
        <v>16</v>
      </c>
      <c r="T52" s="195">
        <f t="shared" ca="1" si="41"/>
        <v>14</v>
      </c>
      <c r="U52" s="195">
        <f t="shared" ca="1" si="41"/>
        <v>16</v>
      </c>
      <c r="V52" s="195">
        <f t="shared" ca="1" si="41"/>
        <v>12</v>
      </c>
      <c r="W52" s="195">
        <f t="shared" ca="1" si="41"/>
        <v>17</v>
      </c>
      <c r="X52" s="195">
        <f t="shared" ca="1" si="41"/>
        <v>15</v>
      </c>
      <c r="Y52" s="195">
        <f t="shared" ca="1" si="41"/>
        <v>16</v>
      </c>
      <c r="Z52" s="195">
        <f t="shared" ca="1" si="41"/>
        <v>14</v>
      </c>
      <c r="AA52" s="195">
        <f t="shared" ca="1" si="41"/>
        <v>15</v>
      </c>
      <c r="AB52" s="195">
        <f t="shared" ca="1" si="41"/>
        <v>13</v>
      </c>
      <c r="AC52" s="195">
        <f t="shared" ca="1" si="41"/>
        <v>10</v>
      </c>
      <c r="AD52" s="195">
        <f t="shared" ca="1" si="41"/>
        <v>13</v>
      </c>
      <c r="AE52" s="195">
        <f t="shared" ca="1" si="41"/>
        <v>13</v>
      </c>
      <c r="AF52" s="195">
        <f t="shared" ca="1" si="41"/>
        <v>11</v>
      </c>
      <c r="AG52" s="195">
        <f t="shared" ca="1" si="41"/>
        <v>11</v>
      </c>
      <c r="AH52" s="195">
        <f t="shared" ca="1" si="41"/>
        <v>12</v>
      </c>
      <c r="AI52" s="195">
        <f t="shared" ca="1" si="41"/>
        <v>14</v>
      </c>
      <c r="AJ52" s="195">
        <f t="shared" ca="1" si="41"/>
        <v>16</v>
      </c>
      <c r="AK52" s="195">
        <f t="shared" ca="1" si="41"/>
        <v>17</v>
      </c>
      <c r="AL52" s="195">
        <f t="shared" ca="1" si="41"/>
        <v>11</v>
      </c>
      <c r="AM52" s="195">
        <f t="shared" ca="1" si="41"/>
        <v>14</v>
      </c>
      <c r="AN52" s="195">
        <f t="shared" ca="1" si="41"/>
        <v>13</v>
      </c>
      <c r="AO52" s="195">
        <f t="shared" ca="1" si="41"/>
        <v>10</v>
      </c>
      <c r="AP52" s="195">
        <f t="shared" ca="1" si="41"/>
        <v>15</v>
      </c>
      <c r="AQ52" s="195">
        <f t="shared" ca="1" si="41"/>
        <v>18</v>
      </c>
      <c r="AR52" s="195">
        <f t="shared" ca="1" si="41"/>
        <v>19</v>
      </c>
      <c r="AS52" s="195">
        <f t="shared" ca="1" si="41"/>
        <v>12</v>
      </c>
      <c r="AT52" s="195">
        <f t="shared" ca="1" si="41"/>
        <v>13</v>
      </c>
      <c r="AU52" s="195">
        <f t="shared" ca="1" si="41"/>
        <v>12</v>
      </c>
      <c r="AV52" s="195">
        <f t="shared" ca="1" si="41"/>
        <v>12</v>
      </c>
      <c r="AW52" s="195">
        <f t="shared" ca="1" si="41"/>
        <v>13</v>
      </c>
      <c r="AX52" s="195">
        <f t="shared" ca="1" si="41"/>
        <v>16</v>
      </c>
      <c r="AY52" s="195">
        <f t="shared" ca="1" si="41"/>
        <v>14</v>
      </c>
      <c r="AZ52" s="195">
        <f t="shared" ca="1" si="41"/>
        <v>12</v>
      </c>
      <c r="BA52" s="195">
        <f t="shared" ca="1" si="41"/>
        <v>17</v>
      </c>
      <c r="BB52" s="195">
        <f t="shared" ca="1" si="41"/>
        <v>17</v>
      </c>
      <c r="BC52" s="195">
        <f t="shared" ca="1" si="41"/>
        <v>9</v>
      </c>
      <c r="BD52" s="195">
        <f t="shared" ca="1" si="41"/>
        <v>12</v>
      </c>
      <c r="BE52" s="195">
        <f t="shared" ca="1" si="41"/>
        <v>9</v>
      </c>
      <c r="BF52" s="195">
        <f t="shared" ca="1" si="41"/>
        <v>8</v>
      </c>
      <c r="BG52" s="195" t="e">
        <f t="shared" ca="1" si="41"/>
        <v>#N/A</v>
      </c>
      <c r="BH52" s="195">
        <f t="shared" ca="1" si="41"/>
        <v>10</v>
      </c>
      <c r="BI52" s="195">
        <f t="shared" ca="1" si="41"/>
        <v>18</v>
      </c>
      <c r="BJ52" s="195">
        <f t="shared" ca="1" si="41"/>
        <v>20</v>
      </c>
      <c r="BK52" s="195">
        <f t="shared" ca="1" si="41"/>
        <v>15</v>
      </c>
      <c r="BL52" s="195">
        <f t="shared" ca="1" si="41"/>
        <v>20</v>
      </c>
      <c r="BM52" s="195">
        <f t="shared" ca="1" si="41"/>
        <v>19</v>
      </c>
      <c r="BN52" s="195">
        <f t="shared" ca="1" si="41"/>
        <v>14</v>
      </c>
      <c r="BO52" s="195">
        <f t="shared" ca="1" si="41"/>
        <v>13</v>
      </c>
      <c r="BP52" s="195">
        <f t="shared" ca="1" si="41"/>
        <v>26</v>
      </c>
      <c r="BQ52" s="195">
        <f t="shared" ca="1" si="39"/>
        <v>15</v>
      </c>
      <c r="BR52" s="195">
        <f t="shared" ca="1" si="39"/>
        <v>16</v>
      </c>
      <c r="BS52" s="195">
        <f t="shared" ca="1" si="39"/>
        <v>19</v>
      </c>
      <c r="BT52" s="195">
        <f t="shared" ca="1" si="39"/>
        <v>18</v>
      </c>
      <c r="BU52" s="195">
        <f t="shared" ca="1" si="39"/>
        <v>18</v>
      </c>
      <c r="BV52" s="195">
        <f t="shared" ca="1" si="39"/>
        <v>21</v>
      </c>
      <c r="BW52" s="195">
        <f t="shared" ca="1" si="39"/>
        <v>17</v>
      </c>
      <c r="BX52" s="195">
        <f t="shared" ca="1" si="39"/>
        <v>23</v>
      </c>
      <c r="BY52" s="195">
        <f t="shared" ca="1" si="39"/>
        <v>14</v>
      </c>
      <c r="BZ52" s="195">
        <f t="shared" ca="1" si="39"/>
        <v>19</v>
      </c>
      <c r="CA52" s="195">
        <f t="shared" ca="1" si="39"/>
        <v>20</v>
      </c>
      <c r="CB52" s="195">
        <f t="shared" ca="1" si="39"/>
        <v>15</v>
      </c>
      <c r="CC52" s="195">
        <f t="shared" ca="1" si="39"/>
        <v>18</v>
      </c>
      <c r="CD52" s="195">
        <f t="shared" ca="1" si="39"/>
        <v>21</v>
      </c>
      <c r="CE52" s="195">
        <f t="shared" ca="1" si="39"/>
        <v>21</v>
      </c>
      <c r="CF52" s="195">
        <f t="shared" ca="1" si="39"/>
        <v>17</v>
      </c>
      <c r="CG52" s="195">
        <f t="shared" ca="1" si="39"/>
        <v>19</v>
      </c>
      <c r="CH52" s="195">
        <f t="shared" ca="1" si="39"/>
        <v>13</v>
      </c>
      <c r="CI52" s="195">
        <f t="shared" ca="1" si="39"/>
        <v>22</v>
      </c>
      <c r="CJ52" s="195">
        <f ca="1">IF(ISERROR(MATCH($A52,INDIRECT(CJ$31),0)),+NA(),INDEX(INDIRECT(CJ$39),(MATCH($A52,INDIRECT(CJ$31),0)),$B$39))</f>
        <v>22</v>
      </c>
    </row>
    <row r="53" spans="1:88" s="175" customFormat="1" x14ac:dyDescent="0.25">
      <c r="A53" s="175" t="s">
        <v>379</v>
      </c>
      <c r="D53" s="175">
        <v>32</v>
      </c>
      <c r="E53" s="175">
        <v>32</v>
      </c>
      <c r="F53" s="175">
        <v>32</v>
      </c>
      <c r="G53" s="175">
        <v>32</v>
      </c>
      <c r="H53" s="175">
        <v>32</v>
      </c>
      <c r="I53" s="175">
        <v>32</v>
      </c>
      <c r="J53" s="175">
        <v>32</v>
      </c>
      <c r="K53" s="175">
        <v>32</v>
      </c>
      <c r="L53" s="175">
        <v>32</v>
      </c>
      <c r="M53" s="175">
        <v>32</v>
      </c>
      <c r="N53" s="175">
        <v>32</v>
      </c>
      <c r="O53" s="175">
        <v>32</v>
      </c>
      <c r="P53" s="175">
        <v>32</v>
      </c>
      <c r="Q53" s="175">
        <v>32</v>
      </c>
      <c r="R53" s="175">
        <v>32</v>
      </c>
      <c r="S53" s="175">
        <v>32</v>
      </c>
      <c r="T53" s="175">
        <v>32</v>
      </c>
      <c r="U53" s="175">
        <v>32</v>
      </c>
      <c r="V53" s="175">
        <v>32</v>
      </c>
      <c r="W53" s="175">
        <v>32</v>
      </c>
      <c r="X53" s="175">
        <v>32</v>
      </c>
      <c r="Y53" s="175">
        <v>32</v>
      </c>
      <c r="Z53" s="175">
        <v>32</v>
      </c>
      <c r="AA53" s="175">
        <v>32</v>
      </c>
      <c r="AB53" s="175">
        <v>32</v>
      </c>
      <c r="AC53" s="175">
        <v>32</v>
      </c>
      <c r="AD53" s="175">
        <v>32</v>
      </c>
      <c r="AE53" s="175">
        <v>32</v>
      </c>
      <c r="AF53" s="175">
        <v>32</v>
      </c>
      <c r="AG53" s="175">
        <v>32</v>
      </c>
      <c r="AH53" s="175">
        <v>32</v>
      </c>
      <c r="AI53" s="175">
        <v>32</v>
      </c>
      <c r="AJ53" s="175">
        <v>32</v>
      </c>
      <c r="AK53" s="175">
        <v>32</v>
      </c>
      <c r="AL53" s="175">
        <v>32</v>
      </c>
      <c r="AM53" s="175">
        <v>32</v>
      </c>
      <c r="AN53" s="175">
        <v>32</v>
      </c>
      <c r="AO53" s="175">
        <v>32</v>
      </c>
      <c r="AP53" s="175">
        <v>32</v>
      </c>
      <c r="AQ53" s="175">
        <v>32</v>
      </c>
      <c r="AR53" s="175">
        <v>32</v>
      </c>
      <c r="AS53" s="175">
        <v>32</v>
      </c>
      <c r="AT53" s="175">
        <v>32</v>
      </c>
      <c r="AU53" s="175">
        <v>32</v>
      </c>
      <c r="AV53" s="175">
        <v>32</v>
      </c>
      <c r="AW53" s="175">
        <v>32</v>
      </c>
      <c r="AX53" s="175">
        <v>32</v>
      </c>
      <c r="AY53" s="175">
        <v>32</v>
      </c>
      <c r="AZ53" s="175">
        <v>32</v>
      </c>
      <c r="BA53" s="175">
        <v>32</v>
      </c>
      <c r="BB53" s="175">
        <v>32</v>
      </c>
      <c r="BC53" s="175">
        <v>32</v>
      </c>
      <c r="BD53" s="175">
        <v>32</v>
      </c>
      <c r="BE53" s="175">
        <v>32</v>
      </c>
      <c r="BF53" s="175">
        <v>32</v>
      </c>
      <c r="BG53" s="175">
        <v>32</v>
      </c>
      <c r="BH53" s="175">
        <v>32</v>
      </c>
      <c r="BI53" s="175">
        <v>32</v>
      </c>
      <c r="BJ53" s="175">
        <v>32</v>
      </c>
      <c r="BK53" s="175">
        <v>32</v>
      </c>
      <c r="BL53" s="175">
        <v>32</v>
      </c>
      <c r="BM53" s="175">
        <v>32</v>
      </c>
      <c r="BN53" s="175">
        <v>32</v>
      </c>
      <c r="BO53" s="175">
        <v>32</v>
      </c>
      <c r="BP53" s="175">
        <v>32</v>
      </c>
      <c r="BQ53" s="175">
        <v>32</v>
      </c>
      <c r="BR53" s="175">
        <v>32</v>
      </c>
      <c r="BS53" s="175">
        <v>32</v>
      </c>
      <c r="BT53" s="175">
        <v>32</v>
      </c>
      <c r="BU53" s="175">
        <v>32</v>
      </c>
      <c r="BV53" s="175">
        <v>32</v>
      </c>
      <c r="BW53" s="175">
        <v>32</v>
      </c>
      <c r="BX53" s="175">
        <v>32</v>
      </c>
      <c r="BY53" s="175">
        <v>32</v>
      </c>
      <c r="BZ53" s="175">
        <v>32</v>
      </c>
      <c r="CA53" s="175">
        <v>32</v>
      </c>
      <c r="CB53" s="175">
        <v>32</v>
      </c>
      <c r="CC53" s="175">
        <v>32</v>
      </c>
      <c r="CD53" s="175">
        <v>32</v>
      </c>
      <c r="CE53" s="175">
        <v>32</v>
      </c>
      <c r="CF53" s="175">
        <v>32</v>
      </c>
      <c r="CG53" s="175">
        <v>32</v>
      </c>
      <c r="CH53" s="175">
        <v>32</v>
      </c>
      <c r="CI53" s="175">
        <v>32</v>
      </c>
      <c r="CJ53" s="175">
        <v>32</v>
      </c>
    </row>
    <row r="54" spans="1:88" s="175" customFormat="1" x14ac:dyDescent="0.25"/>
    <row r="55" spans="1:88" s="175" customFormat="1" x14ac:dyDescent="0.25">
      <c r="A55" s="175" t="s">
        <v>383</v>
      </c>
      <c r="D55" s="175">
        <f>$C$30</f>
        <v>5</v>
      </c>
      <c r="E55" s="175">
        <f t="shared" ref="E55:AJ55" si="42">D56+3</f>
        <v>17</v>
      </c>
      <c r="F55" s="175">
        <f t="shared" si="42"/>
        <v>29</v>
      </c>
      <c r="G55" s="175">
        <f t="shared" si="42"/>
        <v>41</v>
      </c>
      <c r="H55" s="175">
        <f t="shared" si="42"/>
        <v>53</v>
      </c>
      <c r="I55" s="175">
        <f t="shared" si="42"/>
        <v>65</v>
      </c>
      <c r="J55" s="175">
        <f t="shared" si="42"/>
        <v>77</v>
      </c>
      <c r="K55" s="175">
        <f t="shared" si="42"/>
        <v>91</v>
      </c>
      <c r="L55" s="175">
        <f t="shared" si="42"/>
        <v>105</v>
      </c>
      <c r="M55" s="175">
        <f t="shared" si="42"/>
        <v>119</v>
      </c>
      <c r="N55" s="175">
        <f t="shared" si="42"/>
        <v>133</v>
      </c>
      <c r="O55" s="175">
        <f t="shared" si="42"/>
        <v>149</v>
      </c>
      <c r="P55" s="175">
        <f t="shared" si="42"/>
        <v>165</v>
      </c>
      <c r="Q55" s="175">
        <f t="shared" si="42"/>
        <v>181</v>
      </c>
      <c r="R55" s="175">
        <f t="shared" si="42"/>
        <v>197</v>
      </c>
      <c r="S55" s="175">
        <f t="shared" si="42"/>
        <v>213</v>
      </c>
      <c r="T55" s="175">
        <f t="shared" si="42"/>
        <v>229</v>
      </c>
      <c r="U55" s="175">
        <f t="shared" si="42"/>
        <v>245</v>
      </c>
      <c r="V55" s="175">
        <f t="shared" si="42"/>
        <v>261</v>
      </c>
      <c r="W55" s="175">
        <f t="shared" si="42"/>
        <v>277</v>
      </c>
      <c r="X55" s="175">
        <f t="shared" si="42"/>
        <v>295</v>
      </c>
      <c r="Y55" s="175">
        <f t="shared" si="42"/>
        <v>313</v>
      </c>
      <c r="Z55" s="175">
        <f t="shared" si="42"/>
        <v>331</v>
      </c>
      <c r="AA55" s="175">
        <f t="shared" si="42"/>
        <v>349</v>
      </c>
      <c r="AB55" s="175">
        <f t="shared" si="42"/>
        <v>367</v>
      </c>
      <c r="AC55" s="175">
        <f t="shared" si="42"/>
        <v>385</v>
      </c>
      <c r="AD55" s="175">
        <f t="shared" si="42"/>
        <v>403</v>
      </c>
      <c r="AE55" s="175">
        <f t="shared" si="42"/>
        <v>421</v>
      </c>
      <c r="AF55" s="175">
        <f t="shared" si="42"/>
        <v>439</v>
      </c>
      <c r="AG55" s="175">
        <f t="shared" si="42"/>
        <v>457</v>
      </c>
      <c r="AH55" s="175">
        <f t="shared" si="42"/>
        <v>475</v>
      </c>
      <c r="AI55" s="175">
        <f t="shared" si="42"/>
        <v>493</v>
      </c>
      <c r="AJ55" s="175">
        <f t="shared" si="42"/>
        <v>511</v>
      </c>
      <c r="AK55" s="175">
        <f t="shared" ref="AK55:BP55" si="43">AJ56+3</f>
        <v>529</v>
      </c>
      <c r="AL55" s="175">
        <f t="shared" si="43"/>
        <v>547</v>
      </c>
      <c r="AM55" s="175">
        <f t="shared" si="43"/>
        <v>565</v>
      </c>
      <c r="AN55" s="175">
        <f t="shared" si="43"/>
        <v>583</v>
      </c>
      <c r="AO55" s="175">
        <f t="shared" si="43"/>
        <v>601</v>
      </c>
      <c r="AP55" s="175">
        <f t="shared" si="43"/>
        <v>619</v>
      </c>
      <c r="AQ55" s="175">
        <f t="shared" si="43"/>
        <v>637</v>
      </c>
      <c r="AR55" s="175">
        <f t="shared" si="43"/>
        <v>655</v>
      </c>
      <c r="AS55" s="175">
        <f t="shared" si="43"/>
        <v>675</v>
      </c>
      <c r="AT55" s="175">
        <f t="shared" si="43"/>
        <v>695</v>
      </c>
      <c r="AU55" s="175">
        <f t="shared" si="43"/>
        <v>715</v>
      </c>
      <c r="AV55" s="175">
        <f t="shared" si="43"/>
        <v>735</v>
      </c>
      <c r="AW55" s="175">
        <f t="shared" si="43"/>
        <v>755</v>
      </c>
      <c r="AX55" s="175">
        <f t="shared" si="43"/>
        <v>775</v>
      </c>
      <c r="AY55" s="175">
        <f t="shared" si="43"/>
        <v>795</v>
      </c>
      <c r="AZ55" s="175">
        <f t="shared" si="43"/>
        <v>815</v>
      </c>
      <c r="BA55" s="175">
        <f t="shared" si="43"/>
        <v>835</v>
      </c>
      <c r="BB55" s="175">
        <f t="shared" si="43"/>
        <v>855</v>
      </c>
      <c r="BC55" s="175">
        <f t="shared" si="43"/>
        <v>875</v>
      </c>
      <c r="BD55" s="175">
        <f t="shared" si="43"/>
        <v>895</v>
      </c>
      <c r="BE55" s="175">
        <f t="shared" si="43"/>
        <v>915</v>
      </c>
      <c r="BF55" s="175">
        <f t="shared" si="43"/>
        <v>935</v>
      </c>
      <c r="BG55" s="175">
        <f t="shared" si="43"/>
        <v>955</v>
      </c>
      <c r="BH55" s="175">
        <f t="shared" si="43"/>
        <v>975</v>
      </c>
      <c r="BI55" s="175">
        <f t="shared" si="43"/>
        <v>997</v>
      </c>
      <c r="BJ55" s="175">
        <f t="shared" si="43"/>
        <v>1019</v>
      </c>
      <c r="BK55" s="175">
        <f t="shared" si="43"/>
        <v>1041</v>
      </c>
      <c r="BL55" s="175">
        <f t="shared" si="43"/>
        <v>1063</v>
      </c>
      <c r="BM55" s="175">
        <f t="shared" si="43"/>
        <v>1085</v>
      </c>
      <c r="BN55" s="175">
        <f t="shared" si="43"/>
        <v>1107</v>
      </c>
      <c r="BO55" s="175">
        <f t="shared" si="43"/>
        <v>1129</v>
      </c>
      <c r="BP55" s="175">
        <f t="shared" si="43"/>
        <v>1151</v>
      </c>
      <c r="BQ55" s="175">
        <f t="shared" ref="BQ55:CJ55" si="44">BP56+3</f>
        <v>1175</v>
      </c>
      <c r="BR55" s="175">
        <f t="shared" si="44"/>
        <v>1199</v>
      </c>
      <c r="BS55" s="175">
        <f t="shared" si="44"/>
        <v>1221</v>
      </c>
      <c r="BT55" s="175">
        <f t="shared" si="44"/>
        <v>1243</v>
      </c>
      <c r="BU55" s="175">
        <f t="shared" si="44"/>
        <v>1265</v>
      </c>
      <c r="BV55" s="175">
        <f t="shared" si="44"/>
        <v>1287</v>
      </c>
      <c r="BW55" s="175">
        <f t="shared" si="44"/>
        <v>1309</v>
      </c>
      <c r="BX55" s="175">
        <f t="shared" si="44"/>
        <v>1331</v>
      </c>
      <c r="BY55" s="175">
        <f t="shared" si="44"/>
        <v>1353</v>
      </c>
      <c r="BZ55" s="175">
        <f t="shared" si="44"/>
        <v>1375</v>
      </c>
      <c r="CA55" s="175">
        <f t="shared" si="44"/>
        <v>1397</v>
      </c>
      <c r="CB55" s="175">
        <f t="shared" si="44"/>
        <v>1419</v>
      </c>
      <c r="CC55" s="175">
        <f t="shared" si="44"/>
        <v>1441</v>
      </c>
      <c r="CD55" s="175">
        <f t="shared" si="44"/>
        <v>1463</v>
      </c>
      <c r="CE55" s="175">
        <f t="shared" si="44"/>
        <v>1485</v>
      </c>
      <c r="CF55" s="175">
        <f t="shared" si="44"/>
        <v>1507</v>
      </c>
      <c r="CG55" s="175">
        <f t="shared" si="44"/>
        <v>1529</v>
      </c>
      <c r="CH55" s="175">
        <f t="shared" si="44"/>
        <v>1551</v>
      </c>
      <c r="CI55" s="175">
        <f t="shared" si="44"/>
        <v>1573</v>
      </c>
      <c r="CJ55" s="175">
        <f t="shared" si="44"/>
        <v>1595</v>
      </c>
    </row>
    <row r="56" spans="1:88" s="175" customFormat="1" x14ac:dyDescent="0.25">
      <c r="D56" s="175">
        <f t="shared" ref="D56:AI56" si="45">D55+D$2-1</f>
        <v>14</v>
      </c>
      <c r="E56" s="175">
        <f t="shared" si="45"/>
        <v>26</v>
      </c>
      <c r="F56" s="175">
        <f t="shared" si="45"/>
        <v>38</v>
      </c>
      <c r="G56" s="175">
        <f t="shared" si="45"/>
        <v>50</v>
      </c>
      <c r="H56" s="175">
        <f t="shared" si="45"/>
        <v>62</v>
      </c>
      <c r="I56" s="175">
        <f t="shared" si="45"/>
        <v>74</v>
      </c>
      <c r="J56" s="175">
        <f t="shared" si="45"/>
        <v>88</v>
      </c>
      <c r="K56" s="175">
        <f t="shared" si="45"/>
        <v>102</v>
      </c>
      <c r="L56" s="175">
        <f t="shared" si="45"/>
        <v>116</v>
      </c>
      <c r="M56" s="175">
        <f t="shared" si="45"/>
        <v>130</v>
      </c>
      <c r="N56" s="175">
        <f t="shared" si="45"/>
        <v>146</v>
      </c>
      <c r="O56" s="175">
        <f t="shared" si="45"/>
        <v>162</v>
      </c>
      <c r="P56" s="175">
        <f t="shared" si="45"/>
        <v>178</v>
      </c>
      <c r="Q56" s="175">
        <f t="shared" si="45"/>
        <v>194</v>
      </c>
      <c r="R56" s="175">
        <f t="shared" si="45"/>
        <v>210</v>
      </c>
      <c r="S56" s="175">
        <f t="shared" si="45"/>
        <v>226</v>
      </c>
      <c r="T56" s="175">
        <f t="shared" si="45"/>
        <v>242</v>
      </c>
      <c r="U56" s="175">
        <f t="shared" si="45"/>
        <v>258</v>
      </c>
      <c r="V56" s="175">
        <f t="shared" si="45"/>
        <v>274</v>
      </c>
      <c r="W56" s="175">
        <f t="shared" si="45"/>
        <v>292</v>
      </c>
      <c r="X56" s="175">
        <f t="shared" si="45"/>
        <v>310</v>
      </c>
      <c r="Y56" s="175">
        <f t="shared" si="45"/>
        <v>328</v>
      </c>
      <c r="Z56" s="175">
        <f t="shared" si="45"/>
        <v>346</v>
      </c>
      <c r="AA56" s="175">
        <f t="shared" si="45"/>
        <v>364</v>
      </c>
      <c r="AB56" s="175">
        <f t="shared" si="45"/>
        <v>382</v>
      </c>
      <c r="AC56" s="175">
        <f t="shared" si="45"/>
        <v>400</v>
      </c>
      <c r="AD56" s="175">
        <f t="shared" si="45"/>
        <v>418</v>
      </c>
      <c r="AE56" s="175">
        <f t="shared" si="45"/>
        <v>436</v>
      </c>
      <c r="AF56" s="175">
        <f t="shared" si="45"/>
        <v>454</v>
      </c>
      <c r="AG56" s="175">
        <f t="shared" si="45"/>
        <v>472</v>
      </c>
      <c r="AH56" s="175">
        <f t="shared" si="45"/>
        <v>490</v>
      </c>
      <c r="AI56" s="175">
        <f t="shared" si="45"/>
        <v>508</v>
      </c>
      <c r="AJ56" s="175">
        <f t="shared" ref="AJ56:BO56" si="46">AJ55+AJ$2-1</f>
        <v>526</v>
      </c>
      <c r="AK56" s="175">
        <f t="shared" si="46"/>
        <v>544</v>
      </c>
      <c r="AL56" s="175">
        <f t="shared" si="46"/>
        <v>562</v>
      </c>
      <c r="AM56" s="175">
        <f t="shared" si="46"/>
        <v>580</v>
      </c>
      <c r="AN56" s="175">
        <f t="shared" si="46"/>
        <v>598</v>
      </c>
      <c r="AO56" s="175">
        <f t="shared" si="46"/>
        <v>616</v>
      </c>
      <c r="AP56" s="175">
        <f t="shared" si="46"/>
        <v>634</v>
      </c>
      <c r="AQ56" s="175">
        <f t="shared" si="46"/>
        <v>652</v>
      </c>
      <c r="AR56" s="175">
        <f t="shared" si="46"/>
        <v>672</v>
      </c>
      <c r="AS56" s="175">
        <f t="shared" si="46"/>
        <v>692</v>
      </c>
      <c r="AT56" s="175">
        <f t="shared" si="46"/>
        <v>712</v>
      </c>
      <c r="AU56" s="175">
        <f t="shared" si="46"/>
        <v>732</v>
      </c>
      <c r="AV56" s="175">
        <f t="shared" si="46"/>
        <v>752</v>
      </c>
      <c r="AW56" s="175">
        <f t="shared" si="46"/>
        <v>772</v>
      </c>
      <c r="AX56" s="175">
        <f t="shared" si="46"/>
        <v>792</v>
      </c>
      <c r="AY56" s="175">
        <f t="shared" si="46"/>
        <v>812</v>
      </c>
      <c r="AZ56" s="175">
        <f t="shared" si="46"/>
        <v>832</v>
      </c>
      <c r="BA56" s="175">
        <f t="shared" si="46"/>
        <v>852</v>
      </c>
      <c r="BB56" s="175">
        <f t="shared" si="46"/>
        <v>872</v>
      </c>
      <c r="BC56" s="175">
        <f t="shared" si="46"/>
        <v>892</v>
      </c>
      <c r="BD56" s="175">
        <f t="shared" si="46"/>
        <v>912</v>
      </c>
      <c r="BE56" s="175">
        <f t="shared" si="46"/>
        <v>932</v>
      </c>
      <c r="BF56" s="175">
        <f t="shared" si="46"/>
        <v>952</v>
      </c>
      <c r="BG56" s="175">
        <f t="shared" si="46"/>
        <v>972</v>
      </c>
      <c r="BH56" s="175">
        <f t="shared" si="46"/>
        <v>994</v>
      </c>
      <c r="BI56" s="175">
        <f t="shared" si="46"/>
        <v>1016</v>
      </c>
      <c r="BJ56" s="175">
        <f t="shared" si="46"/>
        <v>1038</v>
      </c>
      <c r="BK56" s="175">
        <f t="shared" si="46"/>
        <v>1060</v>
      </c>
      <c r="BL56" s="175">
        <f t="shared" si="46"/>
        <v>1082</v>
      </c>
      <c r="BM56" s="175">
        <f t="shared" si="46"/>
        <v>1104</v>
      </c>
      <c r="BN56" s="175">
        <f t="shared" si="46"/>
        <v>1126</v>
      </c>
      <c r="BO56" s="175">
        <f t="shared" si="46"/>
        <v>1148</v>
      </c>
      <c r="BP56" s="175">
        <f t="shared" ref="BP56:CJ56" si="47">BP55+BP$2-1</f>
        <v>1172</v>
      </c>
      <c r="BQ56" s="175">
        <f t="shared" si="47"/>
        <v>1196</v>
      </c>
      <c r="BR56" s="175">
        <f t="shared" si="47"/>
        <v>1218</v>
      </c>
      <c r="BS56" s="175">
        <f t="shared" si="47"/>
        <v>1240</v>
      </c>
      <c r="BT56" s="175">
        <f t="shared" si="47"/>
        <v>1262</v>
      </c>
      <c r="BU56" s="175">
        <f t="shared" si="47"/>
        <v>1284</v>
      </c>
      <c r="BV56" s="175">
        <f t="shared" si="47"/>
        <v>1306</v>
      </c>
      <c r="BW56" s="175">
        <f t="shared" si="47"/>
        <v>1328</v>
      </c>
      <c r="BX56" s="175">
        <f t="shared" si="47"/>
        <v>1350</v>
      </c>
      <c r="BY56" s="175">
        <f t="shared" si="47"/>
        <v>1372</v>
      </c>
      <c r="BZ56" s="175">
        <f t="shared" si="47"/>
        <v>1394</v>
      </c>
      <c r="CA56" s="175">
        <f t="shared" si="47"/>
        <v>1416</v>
      </c>
      <c r="CB56" s="175">
        <f t="shared" si="47"/>
        <v>1438</v>
      </c>
      <c r="CC56" s="175">
        <f t="shared" si="47"/>
        <v>1460</v>
      </c>
      <c r="CD56" s="175">
        <f t="shared" si="47"/>
        <v>1482</v>
      </c>
      <c r="CE56" s="175">
        <f t="shared" si="47"/>
        <v>1504</v>
      </c>
      <c r="CF56" s="175">
        <f t="shared" si="47"/>
        <v>1526</v>
      </c>
      <c r="CG56" s="175">
        <f t="shared" si="47"/>
        <v>1548</v>
      </c>
      <c r="CH56" s="175">
        <f t="shared" si="47"/>
        <v>1570</v>
      </c>
      <c r="CI56" s="175">
        <f t="shared" si="47"/>
        <v>1592</v>
      </c>
      <c r="CJ56" s="175">
        <f t="shared" si="47"/>
        <v>1614</v>
      </c>
    </row>
    <row r="57" spans="1:88" s="175" customFormat="1" x14ac:dyDescent="0.25">
      <c r="B57" s="175">
        <v>7</v>
      </c>
      <c r="D57" s="175" t="str">
        <f>$C$28 &amp; $B31 &amp; D55 &amp; ":" &amp; $C31 &amp; D56</f>
        <v>'H-Temporadas'!C5:K14</v>
      </c>
      <c r="E57" s="175" t="str">
        <f t="shared" ref="E57:BP57" si="48">$C$28 &amp; $B31 &amp; E55 &amp; ":" &amp; $C31 &amp; E56</f>
        <v>'H-Temporadas'!C17:K26</v>
      </c>
      <c r="F57" s="175" t="str">
        <f t="shared" si="48"/>
        <v>'H-Temporadas'!C29:K38</v>
      </c>
      <c r="G57" s="175" t="str">
        <f t="shared" si="48"/>
        <v>'H-Temporadas'!C41:K50</v>
      </c>
      <c r="H57" s="175" t="str">
        <f t="shared" si="48"/>
        <v>'H-Temporadas'!C53:K62</v>
      </c>
      <c r="I57" s="175" t="str">
        <f t="shared" si="48"/>
        <v>'H-Temporadas'!C65:K74</v>
      </c>
      <c r="J57" s="175" t="str">
        <f t="shared" si="48"/>
        <v>'H-Temporadas'!C77:K88</v>
      </c>
      <c r="K57" s="175" t="str">
        <f t="shared" si="48"/>
        <v>'H-Temporadas'!C91:K102</v>
      </c>
      <c r="L57" s="175" t="str">
        <f t="shared" si="48"/>
        <v>'H-Temporadas'!C105:K116</v>
      </c>
      <c r="M57" s="175" t="str">
        <f t="shared" si="48"/>
        <v>'H-Temporadas'!C119:K130</v>
      </c>
      <c r="N57" s="175" t="str">
        <f t="shared" si="48"/>
        <v>'H-Temporadas'!C133:K146</v>
      </c>
      <c r="O57" s="175" t="str">
        <f t="shared" si="48"/>
        <v>'H-Temporadas'!C149:K162</v>
      </c>
      <c r="P57" s="175" t="str">
        <f t="shared" si="48"/>
        <v>'H-Temporadas'!C165:K178</v>
      </c>
      <c r="Q57" s="175" t="str">
        <f t="shared" si="48"/>
        <v>'H-Temporadas'!C181:K194</v>
      </c>
      <c r="R57" s="175" t="str">
        <f t="shared" si="48"/>
        <v>'H-Temporadas'!C197:K210</v>
      </c>
      <c r="S57" s="175" t="str">
        <f t="shared" si="48"/>
        <v>'H-Temporadas'!C213:K226</v>
      </c>
      <c r="T57" s="175" t="str">
        <f t="shared" si="48"/>
        <v>'H-Temporadas'!C229:K242</v>
      </c>
      <c r="U57" s="175" t="str">
        <f t="shared" si="48"/>
        <v>'H-Temporadas'!C245:K258</v>
      </c>
      <c r="V57" s="175" t="str">
        <f t="shared" si="48"/>
        <v>'H-Temporadas'!C261:K274</v>
      </c>
      <c r="W57" s="175" t="str">
        <f t="shared" si="48"/>
        <v>'H-Temporadas'!C277:K292</v>
      </c>
      <c r="X57" s="175" t="str">
        <f t="shared" si="48"/>
        <v>'H-Temporadas'!C295:K310</v>
      </c>
      <c r="Y57" s="175" t="str">
        <f t="shared" si="48"/>
        <v>'H-Temporadas'!C313:K328</v>
      </c>
      <c r="Z57" s="175" t="str">
        <f t="shared" si="48"/>
        <v>'H-Temporadas'!C331:K346</v>
      </c>
      <c r="AA57" s="175" t="str">
        <f t="shared" si="48"/>
        <v>'H-Temporadas'!C349:K364</v>
      </c>
      <c r="AB57" s="175" t="str">
        <f t="shared" si="48"/>
        <v>'H-Temporadas'!C367:K382</v>
      </c>
      <c r="AC57" s="175" t="str">
        <f t="shared" si="48"/>
        <v>'H-Temporadas'!C385:K400</v>
      </c>
      <c r="AD57" s="175" t="str">
        <f t="shared" si="48"/>
        <v>'H-Temporadas'!C403:K418</v>
      </c>
      <c r="AE57" s="175" t="str">
        <f t="shared" si="48"/>
        <v>'H-Temporadas'!C421:K436</v>
      </c>
      <c r="AF57" s="175" t="str">
        <f t="shared" si="48"/>
        <v>'H-Temporadas'!C439:K454</v>
      </c>
      <c r="AG57" s="175" t="str">
        <f t="shared" si="48"/>
        <v>'H-Temporadas'!C457:K472</v>
      </c>
      <c r="AH57" s="175" t="str">
        <f t="shared" si="48"/>
        <v>'H-Temporadas'!C475:K490</v>
      </c>
      <c r="AI57" s="175" t="str">
        <f t="shared" si="48"/>
        <v>'H-Temporadas'!C493:K508</v>
      </c>
      <c r="AJ57" s="175" t="str">
        <f t="shared" si="48"/>
        <v>'H-Temporadas'!C511:K526</v>
      </c>
      <c r="AK57" s="175" t="str">
        <f t="shared" si="48"/>
        <v>'H-Temporadas'!C529:K544</v>
      </c>
      <c r="AL57" s="175" t="str">
        <f t="shared" si="48"/>
        <v>'H-Temporadas'!C547:K562</v>
      </c>
      <c r="AM57" s="175" t="str">
        <f t="shared" si="48"/>
        <v>'H-Temporadas'!C565:K580</v>
      </c>
      <c r="AN57" s="175" t="str">
        <f t="shared" si="48"/>
        <v>'H-Temporadas'!C583:K598</v>
      </c>
      <c r="AO57" s="175" t="str">
        <f t="shared" si="48"/>
        <v>'H-Temporadas'!C601:K616</v>
      </c>
      <c r="AP57" s="175" t="str">
        <f t="shared" si="48"/>
        <v>'H-Temporadas'!C619:K634</v>
      </c>
      <c r="AQ57" s="175" t="str">
        <f t="shared" si="48"/>
        <v>'H-Temporadas'!C637:K652</v>
      </c>
      <c r="AR57" s="175" t="str">
        <f t="shared" si="48"/>
        <v>'H-Temporadas'!C655:K672</v>
      </c>
      <c r="AS57" s="175" t="str">
        <f t="shared" si="48"/>
        <v>'H-Temporadas'!C675:K692</v>
      </c>
      <c r="AT57" s="175" t="str">
        <f t="shared" si="48"/>
        <v>'H-Temporadas'!C695:K712</v>
      </c>
      <c r="AU57" s="175" t="str">
        <f t="shared" si="48"/>
        <v>'H-Temporadas'!C715:K732</v>
      </c>
      <c r="AV57" s="175" t="str">
        <f t="shared" si="48"/>
        <v>'H-Temporadas'!C735:K752</v>
      </c>
      <c r="AW57" s="175" t="str">
        <f t="shared" si="48"/>
        <v>'H-Temporadas'!C755:K772</v>
      </c>
      <c r="AX57" s="175" t="str">
        <f t="shared" si="48"/>
        <v>'H-Temporadas'!C775:K792</v>
      </c>
      <c r="AY57" s="175" t="str">
        <f t="shared" si="48"/>
        <v>'H-Temporadas'!C795:K812</v>
      </c>
      <c r="AZ57" s="175" t="str">
        <f t="shared" si="48"/>
        <v>'H-Temporadas'!C815:K832</v>
      </c>
      <c r="BA57" s="175" t="str">
        <f t="shared" si="48"/>
        <v>'H-Temporadas'!C835:K852</v>
      </c>
      <c r="BB57" s="175" t="str">
        <f t="shared" si="48"/>
        <v>'H-Temporadas'!C855:K872</v>
      </c>
      <c r="BC57" s="175" t="str">
        <f t="shared" si="48"/>
        <v>'H-Temporadas'!C875:K892</v>
      </c>
      <c r="BD57" s="175" t="str">
        <f t="shared" si="48"/>
        <v>'H-Temporadas'!C895:K912</v>
      </c>
      <c r="BE57" s="175" t="str">
        <f t="shared" si="48"/>
        <v>'H-Temporadas'!C915:K932</v>
      </c>
      <c r="BF57" s="175" t="str">
        <f t="shared" si="48"/>
        <v>'H-Temporadas'!C935:K952</v>
      </c>
      <c r="BG57" s="175" t="str">
        <f t="shared" si="48"/>
        <v>'H-Temporadas'!C955:K972</v>
      </c>
      <c r="BH57" s="175" t="str">
        <f t="shared" si="48"/>
        <v>'H-Temporadas'!C975:K994</v>
      </c>
      <c r="BI57" s="175" t="str">
        <f t="shared" si="48"/>
        <v>'H-Temporadas'!C997:K1016</v>
      </c>
      <c r="BJ57" s="175" t="str">
        <f t="shared" si="48"/>
        <v>'H-Temporadas'!C1019:K1038</v>
      </c>
      <c r="BK57" s="175" t="str">
        <f t="shared" si="48"/>
        <v>'H-Temporadas'!C1041:K1060</v>
      </c>
      <c r="BL57" s="175" t="str">
        <f t="shared" si="48"/>
        <v>'H-Temporadas'!C1063:K1082</v>
      </c>
      <c r="BM57" s="175" t="str">
        <f t="shared" si="48"/>
        <v>'H-Temporadas'!C1085:K1104</v>
      </c>
      <c r="BN57" s="175" t="str">
        <f t="shared" si="48"/>
        <v>'H-Temporadas'!C1107:K1126</v>
      </c>
      <c r="BO57" s="175" t="str">
        <f t="shared" si="48"/>
        <v>'H-Temporadas'!C1129:K1148</v>
      </c>
      <c r="BP57" s="175" t="str">
        <f t="shared" si="48"/>
        <v>'H-Temporadas'!C1151:K1172</v>
      </c>
      <c r="BQ57" s="175" t="str">
        <f t="shared" ref="BQ57:CJ57" si="49">$C$28 &amp; $B31 &amp; BQ55 &amp; ":" &amp; $C31 &amp; BQ56</f>
        <v>'H-Temporadas'!C1175:K1196</v>
      </c>
      <c r="BR57" s="175" t="str">
        <f t="shared" si="49"/>
        <v>'H-Temporadas'!C1199:K1218</v>
      </c>
      <c r="BS57" s="175" t="str">
        <f t="shared" si="49"/>
        <v>'H-Temporadas'!C1221:K1240</v>
      </c>
      <c r="BT57" s="175" t="str">
        <f t="shared" si="49"/>
        <v>'H-Temporadas'!C1243:K1262</v>
      </c>
      <c r="BU57" s="175" t="str">
        <f t="shared" si="49"/>
        <v>'H-Temporadas'!C1265:K1284</v>
      </c>
      <c r="BV57" s="175" t="str">
        <f t="shared" si="49"/>
        <v>'H-Temporadas'!C1287:K1306</v>
      </c>
      <c r="BW57" s="175" t="str">
        <f t="shared" si="49"/>
        <v>'H-Temporadas'!C1309:K1328</v>
      </c>
      <c r="BX57" s="175" t="str">
        <f t="shared" si="49"/>
        <v>'H-Temporadas'!C1331:K1350</v>
      </c>
      <c r="BY57" s="175" t="str">
        <f t="shared" si="49"/>
        <v>'H-Temporadas'!C1353:K1372</v>
      </c>
      <c r="BZ57" s="175" t="str">
        <f t="shared" si="49"/>
        <v>'H-Temporadas'!C1375:K1394</v>
      </c>
      <c r="CA57" s="175" t="str">
        <f t="shared" si="49"/>
        <v>'H-Temporadas'!C1397:K1416</v>
      </c>
      <c r="CB57" s="175" t="str">
        <f t="shared" si="49"/>
        <v>'H-Temporadas'!C1419:K1438</v>
      </c>
      <c r="CC57" s="175" t="str">
        <f t="shared" si="49"/>
        <v>'H-Temporadas'!C1441:K1460</v>
      </c>
      <c r="CD57" s="175" t="str">
        <f t="shared" si="49"/>
        <v>'H-Temporadas'!C1463:K1482</v>
      </c>
      <c r="CE57" s="175" t="str">
        <f t="shared" si="49"/>
        <v>'H-Temporadas'!C1485:K1504</v>
      </c>
      <c r="CF57" s="175" t="str">
        <f t="shared" si="49"/>
        <v>'H-Temporadas'!C1507:K1526</v>
      </c>
      <c r="CG57" s="175" t="str">
        <f t="shared" si="49"/>
        <v>'H-Temporadas'!C1529:K1548</v>
      </c>
      <c r="CH57" s="175" t="str">
        <f t="shared" si="49"/>
        <v>'H-Temporadas'!C1551:K1570</v>
      </c>
      <c r="CI57" s="175" t="str">
        <f t="shared" si="49"/>
        <v>'H-Temporadas'!C1573:K1592</v>
      </c>
      <c r="CJ57" s="175" t="str">
        <f t="shared" si="49"/>
        <v>'H-Temporadas'!C1595:K1614</v>
      </c>
    </row>
    <row r="58" spans="1:88" s="175" customFormat="1" x14ac:dyDescent="0.25">
      <c r="A58" s="175" t="str">
        <f>A49</f>
        <v>Real Madrid C.F.</v>
      </c>
      <c r="D58" s="195">
        <f ca="1">IF(ISERROR(MATCH($A58,INDIRECT(D$31),0)),+NA(),INDEX(INDIRECT(D$57),(MATCH($A58,INDIRECT(D$31),0)),$B$57))</f>
        <v>40</v>
      </c>
      <c r="E58" s="195">
        <f t="shared" ref="E58:BP59" ca="1" si="50">IF(ISERROR(MATCH($A58,INDIRECT(E$31),0)),+NA(),INDEX(INDIRECT(E$57),(MATCH($A58,INDIRECT(E$31),0)),$B$57))</f>
        <v>45</v>
      </c>
      <c r="F58" s="195">
        <f t="shared" ca="1" si="50"/>
        <v>24</v>
      </c>
      <c r="G58" s="195">
        <f t="shared" ca="1" si="50"/>
        <v>37</v>
      </c>
      <c r="H58" s="195">
        <f t="shared" ca="1" si="50"/>
        <v>49</v>
      </c>
      <c r="I58" s="195">
        <f t="shared" ca="1" si="50"/>
        <v>41</v>
      </c>
      <c r="J58" s="195">
        <f t="shared" ca="1" si="50"/>
        <v>61</v>
      </c>
      <c r="K58" s="195">
        <f t="shared" ca="1" si="50"/>
        <v>62</v>
      </c>
      <c r="L58" s="195">
        <f t="shared" ca="1" si="50"/>
        <v>47</v>
      </c>
      <c r="M58" s="195">
        <f t="shared" ca="1" si="50"/>
        <v>51</v>
      </c>
      <c r="N58" s="195">
        <f t="shared" ca="1" si="50"/>
        <v>65</v>
      </c>
      <c r="O58" s="195">
        <f t="shared" ca="1" si="50"/>
        <v>52</v>
      </c>
      <c r="P58" s="195">
        <f t="shared" ca="1" si="50"/>
        <v>48</v>
      </c>
      <c r="Q58" s="195">
        <f t="shared" ca="1" si="50"/>
        <v>68</v>
      </c>
      <c r="R58" s="195">
        <f t="shared" ca="1" si="50"/>
        <v>46</v>
      </c>
      <c r="S58" s="195">
        <f t="shared" ca="1" si="50"/>
        <v>62</v>
      </c>
      <c r="T58" s="195">
        <f t="shared" ca="1" si="50"/>
        <v>41</v>
      </c>
      <c r="U58" s="195">
        <f t="shared" ca="1" si="50"/>
        <v>67</v>
      </c>
      <c r="V58" s="195">
        <f t="shared" ca="1" si="50"/>
        <v>60</v>
      </c>
      <c r="W58" s="195">
        <f t="shared" ca="1" si="50"/>
        <v>80</v>
      </c>
      <c r="X58" s="195">
        <f t="shared" ca="1" si="50"/>
        <v>79</v>
      </c>
      <c r="Y58" s="195">
        <f t="shared" ca="1" si="50"/>
        <v>67</v>
      </c>
      <c r="Z58" s="195">
        <f t="shared" ca="1" si="50"/>
        <v>72</v>
      </c>
      <c r="AA58" s="195">
        <f t="shared" ca="1" si="50"/>
        <v>80</v>
      </c>
      <c r="AB58" s="195">
        <f t="shared" ca="1" si="50"/>
        <v>81</v>
      </c>
      <c r="AC58" s="195">
        <f t="shared" ca="1" si="50"/>
        <v>74</v>
      </c>
      <c r="AD58" s="195">
        <f t="shared" ca="1" si="50"/>
        <v>71</v>
      </c>
      <c r="AE58" s="195">
        <f t="shared" ca="1" si="50"/>
        <v>89</v>
      </c>
      <c r="AF58" s="195">
        <f t="shared" ca="1" si="50"/>
        <v>92</v>
      </c>
      <c r="AG58" s="195">
        <f t="shared" ca="1" si="50"/>
        <v>89</v>
      </c>
      <c r="AH58" s="195">
        <f t="shared" ca="1" si="50"/>
        <v>58</v>
      </c>
      <c r="AI58" s="195">
        <f t="shared" ca="1" si="50"/>
        <v>83</v>
      </c>
      <c r="AJ58" s="195">
        <f t="shared" ca="1" si="50"/>
        <v>61</v>
      </c>
      <c r="AK58" s="195">
        <f t="shared" ca="1" si="50"/>
        <v>64</v>
      </c>
      <c r="AL58" s="195">
        <f t="shared" ca="1" si="50"/>
        <v>53</v>
      </c>
      <c r="AM58" s="195">
        <f t="shared" ca="1" si="50"/>
        <v>58</v>
      </c>
      <c r="AN58" s="195">
        <f t="shared" ca="1" si="50"/>
        <v>55</v>
      </c>
      <c r="AO58" s="195">
        <f t="shared" ca="1" si="50"/>
        <v>46</v>
      </c>
      <c r="AP58" s="195">
        <f t="shared" ca="1" si="50"/>
        <v>50</v>
      </c>
      <c r="AQ58" s="195">
        <f t="shared" ca="1" si="50"/>
        <v>46</v>
      </c>
      <c r="AR58" s="195">
        <f t="shared" ca="1" si="50"/>
        <v>51</v>
      </c>
      <c r="AS58" s="195">
        <f t="shared" ca="1" si="50"/>
        <v>45</v>
      </c>
      <c r="AT58" s="195">
        <f t="shared" ca="1" si="50"/>
        <v>48</v>
      </c>
      <c r="AU58" s="195">
        <f t="shared" ca="1" si="50"/>
        <v>66</v>
      </c>
      <c r="AV58" s="195">
        <f t="shared" ca="1" si="50"/>
        <v>54</v>
      </c>
      <c r="AW58" s="195">
        <f t="shared" ca="1" si="50"/>
        <v>57</v>
      </c>
      <c r="AX58" s="195">
        <f t="shared" ca="1" si="50"/>
        <v>77</v>
      </c>
      <c r="AY58" s="195">
        <f t="shared" ca="1" si="50"/>
        <v>61</v>
      </c>
      <c r="AZ58" s="195">
        <f t="shared" ca="1" si="50"/>
        <v>70</v>
      </c>
      <c r="BA58" s="195">
        <f t="shared" ca="1" si="50"/>
        <v>66</v>
      </c>
      <c r="BB58" s="195">
        <f t="shared" ca="1" si="50"/>
        <v>57</v>
      </c>
      <c r="BC58" s="195">
        <f t="shared" ca="1" si="50"/>
        <v>57</v>
      </c>
      <c r="BD58" s="195">
        <f t="shared" ca="1" si="50"/>
        <v>59</v>
      </c>
      <c r="BE58" s="195">
        <f t="shared" ca="1" si="50"/>
        <v>46</v>
      </c>
      <c r="BF58" s="195">
        <f t="shared" ca="1" si="50"/>
        <v>83</v>
      </c>
      <c r="BG58" s="195">
        <f t="shared" ca="1" si="50"/>
        <v>84</v>
      </c>
      <c r="BH58" s="195">
        <f t="shared" ca="1" si="50"/>
        <v>95</v>
      </c>
      <c r="BI58" s="195">
        <f t="shared" ca="1" si="50"/>
        <v>91</v>
      </c>
      <c r="BJ58" s="195">
        <f t="shared" ca="1" si="50"/>
        <v>107</v>
      </c>
      <c r="BK58" s="195">
        <f t="shared" ca="1" si="50"/>
        <v>63</v>
      </c>
      <c r="BL58" s="195">
        <f t="shared" ca="1" si="50"/>
        <v>78</v>
      </c>
      <c r="BM58" s="195">
        <f t="shared" ca="1" si="50"/>
        <v>75</v>
      </c>
      <c r="BN58" s="195">
        <f t="shared" ca="1" si="50"/>
        <v>61</v>
      </c>
      <c r="BO58" s="195">
        <f t="shared" ca="1" si="50"/>
        <v>76</v>
      </c>
      <c r="BP58" s="195">
        <f t="shared" ca="1" si="50"/>
        <v>75</v>
      </c>
      <c r="BQ58" s="195">
        <f t="shared" ref="BQ58:BZ61" ca="1" si="51">IF(ISERROR(MATCH($A58,INDIRECT(BQ$31),0)),+NA(),INDEX(INDIRECT(BQ$57),(MATCH($A58,INDIRECT(BQ$31),0)),$B$57))</f>
        <v>85</v>
      </c>
      <c r="BR58" s="195">
        <f t="shared" ca="1" si="51"/>
        <v>63</v>
      </c>
      <c r="BS58" s="195">
        <f t="shared" ca="1" si="51"/>
        <v>77</v>
      </c>
      <c r="BT58" s="195">
        <f t="shared" ca="1" si="51"/>
        <v>58</v>
      </c>
      <c r="BU58" s="195">
        <f t="shared" ca="1" si="51"/>
        <v>81</v>
      </c>
      <c r="BV58" s="195">
        <f t="shared" ca="1" si="51"/>
        <v>69</v>
      </c>
      <c r="BW58" s="195">
        <f t="shared" ca="1" si="51"/>
        <v>86</v>
      </c>
      <c r="BX58" s="195">
        <f t="shared" ca="1" si="51"/>
        <v>72</v>
      </c>
      <c r="BY58" s="195">
        <f t="shared" ca="1" si="51"/>
        <v>71</v>
      </c>
      <c r="BZ58" s="195">
        <f t="shared" ca="1" si="51"/>
        <v>70</v>
      </c>
      <c r="CA58" s="195">
        <f t="shared" ref="CA58:CJ61" ca="1" si="52">IF(ISERROR(MATCH($A58,INDIRECT(CA$31),0)),+NA(),INDEX(INDIRECT(CA$57),(MATCH($A58,INDIRECT(CA$31),0)),$B$57))</f>
        <v>66</v>
      </c>
      <c r="CB58" s="195">
        <f t="shared" ca="1" si="52"/>
        <v>84</v>
      </c>
      <c r="CC58" s="195">
        <f t="shared" ca="1" si="52"/>
        <v>83</v>
      </c>
      <c r="CD58" s="195">
        <f t="shared" ca="1" si="52"/>
        <v>102</v>
      </c>
      <c r="CE58" s="195">
        <f t="shared" ca="1" si="52"/>
        <v>102</v>
      </c>
      <c r="CF58" s="195">
        <f t="shared" ca="1" si="52"/>
        <v>121</v>
      </c>
      <c r="CG58" s="195">
        <f t="shared" ca="1" si="52"/>
        <v>103</v>
      </c>
      <c r="CH58" s="195">
        <f t="shared" ca="1" si="52"/>
        <v>104</v>
      </c>
      <c r="CI58" s="195">
        <f t="shared" ca="1" si="52"/>
        <v>118</v>
      </c>
      <c r="CJ58" s="195">
        <f t="shared" ca="1" si="52"/>
        <v>42</v>
      </c>
    </row>
    <row r="59" spans="1:88" s="175" customFormat="1" x14ac:dyDescent="0.25">
      <c r="A59" s="175" t="str">
        <f>A50</f>
        <v>F.C. Barcelona</v>
      </c>
      <c r="D59" s="195">
        <f ca="1">IF(ISERROR(MATCH($A59,INDIRECT(D$31),0)),+NA(),INDEX(INDIRECT(D$57),(MATCH($A59,INDIRECT(D$31),0)),$B$57))</f>
        <v>37</v>
      </c>
      <c r="E59" s="195">
        <f t="shared" ref="E59:S59" ca="1" si="53">IF(ISERROR(MATCH($A59,INDIRECT(E$31),0)),+NA(),INDEX(INDIRECT(E$57),(MATCH($A59,INDIRECT(E$31),0)),$B$57))</f>
        <v>46</v>
      </c>
      <c r="F59" s="195">
        <f t="shared" ca="1" si="53"/>
        <v>40</v>
      </c>
      <c r="G59" s="195">
        <f t="shared" ca="1" si="53"/>
        <v>40</v>
      </c>
      <c r="H59" s="195">
        <f t="shared" ca="1" si="53"/>
        <v>42</v>
      </c>
      <c r="I59" s="195">
        <f t="shared" ca="1" si="53"/>
        <v>42</v>
      </c>
      <c r="J59" s="195">
        <f t="shared" ca="1" si="53"/>
        <v>55</v>
      </c>
      <c r="K59" s="195">
        <f t="shared" ca="1" si="53"/>
        <v>39</v>
      </c>
      <c r="L59" s="195">
        <f t="shared" ca="1" si="53"/>
        <v>32</v>
      </c>
      <c r="M59" s="195">
        <f t="shared" ca="1" si="53"/>
        <v>55</v>
      </c>
      <c r="N59" s="195">
        <f t="shared" ca="1" si="53"/>
        <v>57</v>
      </c>
      <c r="O59" s="195">
        <f t="shared" ca="1" si="53"/>
        <v>77</v>
      </c>
      <c r="P59" s="195">
        <f t="shared" ca="1" si="53"/>
        <v>59</v>
      </c>
      <c r="Q59" s="195">
        <f t="shared" ca="1" si="53"/>
        <v>50</v>
      </c>
      <c r="R59" s="195">
        <f t="shared" ca="1" si="53"/>
        <v>48</v>
      </c>
      <c r="S59" s="195">
        <f t="shared" ca="1" si="53"/>
        <v>59</v>
      </c>
      <c r="T59" s="195">
        <f t="shared" ca="1" si="50"/>
        <v>65</v>
      </c>
      <c r="U59" s="195">
        <f t="shared" ca="1" si="50"/>
        <v>66</v>
      </c>
      <c r="V59" s="195">
        <f t="shared" ca="1" si="50"/>
        <v>67</v>
      </c>
      <c r="W59" s="195">
        <f t="shared" ca="1" si="50"/>
        <v>83</v>
      </c>
      <c r="X59" s="195">
        <f t="shared" ca="1" si="50"/>
        <v>92</v>
      </c>
      <c r="Y59" s="195">
        <f t="shared" ca="1" si="50"/>
        <v>82</v>
      </c>
      <c r="Z59" s="195">
        <f t="shared" ca="1" si="50"/>
        <v>74</v>
      </c>
      <c r="AA59" s="195">
        <f t="shared" ca="1" si="50"/>
        <v>75</v>
      </c>
      <c r="AB59" s="195">
        <f t="shared" ca="1" si="50"/>
        <v>67</v>
      </c>
      <c r="AC59" s="195">
        <f t="shared" ca="1" si="50"/>
        <v>70</v>
      </c>
      <c r="AD59" s="195">
        <f t="shared" ca="1" si="50"/>
        <v>69</v>
      </c>
      <c r="AE59" s="195">
        <f t="shared" ca="1" si="50"/>
        <v>96</v>
      </c>
      <c r="AF59" s="195">
        <f t="shared" ca="1" si="50"/>
        <v>86</v>
      </c>
      <c r="AG59" s="195">
        <f t="shared" ca="1" si="50"/>
        <v>62</v>
      </c>
      <c r="AH59" s="195">
        <f t="shared" ca="1" si="50"/>
        <v>81</v>
      </c>
      <c r="AI59" s="195">
        <f t="shared" ca="1" si="50"/>
        <v>45</v>
      </c>
      <c r="AJ59" s="195">
        <f t="shared" ca="1" si="50"/>
        <v>74</v>
      </c>
      <c r="AK59" s="195">
        <f t="shared" ca="1" si="50"/>
        <v>59</v>
      </c>
      <c r="AL59" s="195">
        <f t="shared" ca="1" si="50"/>
        <v>51</v>
      </c>
      <c r="AM59" s="195">
        <f t="shared" ca="1" si="50"/>
        <v>58</v>
      </c>
      <c r="AN59" s="195">
        <f t="shared" ca="1" si="50"/>
        <v>48</v>
      </c>
      <c r="AO59" s="195">
        <f t="shared" ca="1" si="50"/>
        <v>40</v>
      </c>
      <c r="AP59" s="195">
        <f t="shared" ca="1" si="50"/>
        <v>40</v>
      </c>
      <c r="AQ59" s="195">
        <f t="shared" ca="1" si="50"/>
        <v>50</v>
      </c>
      <c r="AR59" s="195">
        <f t="shared" ca="1" si="50"/>
        <v>40</v>
      </c>
      <c r="AS59" s="195">
        <f t="shared" ca="1" si="50"/>
        <v>41</v>
      </c>
      <c r="AT59" s="195">
        <f t="shared" ca="1" si="50"/>
        <v>75</v>
      </c>
      <c r="AU59" s="195">
        <f t="shared" ca="1" si="50"/>
        <v>57</v>
      </c>
      <c r="AV59" s="195">
        <f t="shared" ca="1" si="50"/>
        <v>61</v>
      </c>
      <c r="AW59" s="195">
        <f t="shared" ca="1" si="50"/>
        <v>69</v>
      </c>
      <c r="AX59" s="195">
        <f t="shared" ca="1" si="50"/>
        <v>49</v>
      </c>
      <c r="AY59" s="195">
        <f t="shared" ca="1" si="50"/>
        <v>69</v>
      </c>
      <c r="AZ59" s="195">
        <f t="shared" ca="1" si="50"/>
        <v>42</v>
      </c>
      <c r="BA59" s="195">
        <f t="shared" ca="1" si="50"/>
        <v>66</v>
      </c>
      <c r="BB59" s="195">
        <f t="shared" ca="1" si="50"/>
        <v>75</v>
      </c>
      <c r="BC59" s="195">
        <f t="shared" ca="1" si="50"/>
        <v>60</v>
      </c>
      <c r="BD59" s="195">
        <f t="shared" ca="1" si="50"/>
        <v>62</v>
      </c>
      <c r="BE59" s="195">
        <f t="shared" ca="1" si="50"/>
        <v>69</v>
      </c>
      <c r="BF59" s="195">
        <f t="shared" ca="1" si="50"/>
        <v>61</v>
      </c>
      <c r="BG59" s="195">
        <f t="shared" ca="1" si="50"/>
        <v>63</v>
      </c>
      <c r="BH59" s="195">
        <f t="shared" ca="1" si="50"/>
        <v>49</v>
      </c>
      <c r="BI59" s="195">
        <f t="shared" ca="1" si="50"/>
        <v>80</v>
      </c>
      <c r="BJ59" s="195">
        <f t="shared" ca="1" si="50"/>
        <v>83</v>
      </c>
      <c r="BK59" s="195">
        <f t="shared" ca="1" si="50"/>
        <v>74</v>
      </c>
      <c r="BL59" s="195">
        <f t="shared" ca="1" si="50"/>
        <v>87</v>
      </c>
      <c r="BM59" s="195">
        <f t="shared" ca="1" si="50"/>
        <v>87</v>
      </c>
      <c r="BN59" s="195">
        <f t="shared" ca="1" si="50"/>
        <v>91</v>
      </c>
      <c r="BO59" s="195">
        <f t="shared" ca="1" si="50"/>
        <v>60</v>
      </c>
      <c r="BP59" s="195">
        <f t="shared" ca="1" si="50"/>
        <v>72</v>
      </c>
      <c r="BQ59" s="195">
        <f t="shared" ca="1" si="51"/>
        <v>102</v>
      </c>
      <c r="BR59" s="195">
        <f t="shared" ca="1" si="51"/>
        <v>78</v>
      </c>
      <c r="BS59" s="195">
        <f t="shared" ca="1" si="51"/>
        <v>87</v>
      </c>
      <c r="BT59" s="195">
        <f t="shared" ca="1" si="51"/>
        <v>70</v>
      </c>
      <c r="BU59" s="195">
        <f t="shared" ca="1" si="51"/>
        <v>80</v>
      </c>
      <c r="BV59" s="195">
        <f t="shared" ca="1" si="51"/>
        <v>65</v>
      </c>
      <c r="BW59" s="195">
        <f t="shared" ca="1" si="51"/>
        <v>63</v>
      </c>
      <c r="BX59" s="195">
        <f t="shared" ca="1" si="51"/>
        <v>63</v>
      </c>
      <c r="BY59" s="195">
        <f t="shared" ca="1" si="51"/>
        <v>73</v>
      </c>
      <c r="BZ59" s="195">
        <f t="shared" ca="1" si="51"/>
        <v>80</v>
      </c>
      <c r="CA59" s="195">
        <f t="shared" ca="1" si="52"/>
        <v>78</v>
      </c>
      <c r="CB59" s="195">
        <f t="shared" ca="1" si="52"/>
        <v>76</v>
      </c>
      <c r="CC59" s="195">
        <f t="shared" ca="1" si="52"/>
        <v>105</v>
      </c>
      <c r="CD59" s="195">
        <f t="shared" ca="1" si="52"/>
        <v>98</v>
      </c>
      <c r="CE59" s="195">
        <f t="shared" ca="1" si="52"/>
        <v>95</v>
      </c>
      <c r="CF59" s="195">
        <f t="shared" ca="1" si="52"/>
        <v>114</v>
      </c>
      <c r="CG59" s="195">
        <f t="shared" ca="1" si="52"/>
        <v>115</v>
      </c>
      <c r="CH59" s="195">
        <f t="shared" ca="1" si="52"/>
        <v>100</v>
      </c>
      <c r="CI59" s="195">
        <f t="shared" ca="1" si="52"/>
        <v>110</v>
      </c>
      <c r="CJ59" s="195">
        <f t="shared" ca="1" si="52"/>
        <v>36</v>
      </c>
    </row>
    <row r="60" spans="1:88" s="175" customFormat="1" x14ac:dyDescent="0.25">
      <c r="A60" s="175" t="str">
        <f>A51</f>
        <v>Atlético de Madrid</v>
      </c>
      <c r="D60" s="195">
        <f ca="1">IF(ISERROR(MATCH($A60,INDIRECT(D$31),0)),+NA(),INDEX(INDIRECT(D$57),(MATCH($A60,INDIRECT(D$31),0)),$B$57))</f>
        <v>43</v>
      </c>
      <c r="E60" s="195">
        <f t="shared" ref="E60:BP61" ca="1" si="54">IF(ISERROR(MATCH($A60,INDIRECT(E$31),0)),+NA(),INDEX(INDIRECT(E$57),(MATCH($A60,INDIRECT(E$31),0)),$B$57))</f>
        <v>32</v>
      </c>
      <c r="F60" s="195" t="e">
        <f t="shared" ca="1" si="54"/>
        <v>#N/A</v>
      </c>
      <c r="G60" s="195" t="e">
        <f t="shared" ca="1" si="54"/>
        <v>#N/A</v>
      </c>
      <c r="H60" s="195" t="e">
        <f t="shared" ca="1" si="54"/>
        <v>#N/A</v>
      </c>
      <c r="I60" s="195" t="e">
        <f t="shared" ca="1" si="54"/>
        <v>#N/A</v>
      </c>
      <c r="J60" s="195">
        <f t="shared" ca="1" si="54"/>
        <v>40</v>
      </c>
      <c r="K60" s="195">
        <f t="shared" ca="1" si="54"/>
        <v>34</v>
      </c>
      <c r="L60" s="195">
        <f t="shared" ca="1" si="54"/>
        <v>43</v>
      </c>
      <c r="M60" s="195">
        <f t="shared" ca="1" si="54"/>
        <v>70</v>
      </c>
      <c r="N60" s="195">
        <f t="shared" ca="1" si="54"/>
        <v>50</v>
      </c>
      <c r="O60" s="195">
        <f t="shared" ca="1" si="54"/>
        <v>54</v>
      </c>
      <c r="P60" s="195">
        <f t="shared" ca="1" si="54"/>
        <v>66</v>
      </c>
      <c r="Q60" s="195">
        <f t="shared" ca="1" si="54"/>
        <v>46</v>
      </c>
      <c r="R60" s="195">
        <f t="shared" ca="1" si="54"/>
        <v>50</v>
      </c>
      <c r="S60" s="195">
        <f t="shared" ca="1" si="54"/>
        <v>58</v>
      </c>
      <c r="T60" s="195">
        <f t="shared" ca="1" si="54"/>
        <v>73</v>
      </c>
      <c r="U60" s="195">
        <f t="shared" ca="1" si="54"/>
        <v>54</v>
      </c>
      <c r="V60" s="195">
        <f t="shared" ca="1" si="54"/>
        <v>71</v>
      </c>
      <c r="W60" s="195">
        <f t="shared" ca="1" si="54"/>
        <v>87</v>
      </c>
      <c r="X60" s="195">
        <f t="shared" ca="1" si="54"/>
        <v>80</v>
      </c>
      <c r="Y60" s="195">
        <f t="shared" ca="1" si="54"/>
        <v>65</v>
      </c>
      <c r="Z60" s="195">
        <f t="shared" ca="1" si="54"/>
        <v>57</v>
      </c>
      <c r="AA60" s="195">
        <f t="shared" ca="1" si="54"/>
        <v>59</v>
      </c>
      <c r="AB60" s="195">
        <f t="shared" ca="1" si="54"/>
        <v>75</v>
      </c>
      <c r="AC60" s="195">
        <f t="shared" ca="1" si="54"/>
        <v>65</v>
      </c>
      <c r="AD60" s="195">
        <f t="shared" ca="1" si="54"/>
        <v>78</v>
      </c>
      <c r="AE60" s="195">
        <f t="shared" ca="1" si="54"/>
        <v>58</v>
      </c>
      <c r="AF60" s="195">
        <f t="shared" ca="1" si="54"/>
        <v>59</v>
      </c>
      <c r="AG60" s="195">
        <f t="shared" ca="1" si="54"/>
        <v>57</v>
      </c>
      <c r="AH60" s="195">
        <f t="shared" ca="1" si="54"/>
        <v>50</v>
      </c>
      <c r="AI60" s="195">
        <f t="shared" ca="1" si="54"/>
        <v>61</v>
      </c>
      <c r="AJ60" s="195">
        <f t="shared" ca="1" si="54"/>
        <v>37</v>
      </c>
      <c r="AK60" s="195">
        <f t="shared" ca="1" si="54"/>
        <v>58</v>
      </c>
      <c r="AL60" s="195">
        <f t="shared" ca="1" si="54"/>
        <v>54</v>
      </c>
      <c r="AM60" s="195">
        <f t="shared" ca="1" si="54"/>
        <v>57</v>
      </c>
      <c r="AN60" s="195">
        <f t="shared" ca="1" si="54"/>
        <v>38</v>
      </c>
      <c r="AO60" s="195">
        <f t="shared" ca="1" si="54"/>
        <v>40</v>
      </c>
      <c r="AP60" s="195">
        <f t="shared" ca="1" si="54"/>
        <v>53</v>
      </c>
      <c r="AQ60" s="195">
        <f t="shared" ca="1" si="54"/>
        <v>51</v>
      </c>
      <c r="AR60" s="195">
        <f t="shared" ca="1" si="54"/>
        <v>45</v>
      </c>
      <c r="AS60" s="195">
        <f t="shared" ca="1" si="54"/>
        <v>49</v>
      </c>
      <c r="AT60" s="195">
        <f t="shared" ca="1" si="54"/>
        <v>50</v>
      </c>
      <c r="AU60" s="195">
        <f t="shared" ca="1" si="54"/>
        <v>46</v>
      </c>
      <c r="AV60" s="195">
        <f t="shared" ca="1" si="54"/>
        <v>60</v>
      </c>
      <c r="AW60" s="195">
        <f t="shared" ca="1" si="54"/>
        <v>62</v>
      </c>
      <c r="AX60" s="195">
        <f t="shared" ca="1" si="54"/>
        <v>61</v>
      </c>
      <c r="AY60" s="195">
        <f t="shared" ca="1" si="54"/>
        <v>55</v>
      </c>
      <c r="AZ60" s="195">
        <f t="shared" ca="1" si="54"/>
        <v>38</v>
      </c>
      <c r="BA60" s="195">
        <f t="shared" ca="1" si="54"/>
        <v>46</v>
      </c>
      <c r="BB60" s="195">
        <f t="shared" ca="1" si="54"/>
        <v>38</v>
      </c>
      <c r="BC60" s="195">
        <f t="shared" ca="1" si="54"/>
        <v>56</v>
      </c>
      <c r="BD60" s="195">
        <f t="shared" ca="1" si="54"/>
        <v>53</v>
      </c>
      <c r="BE60" s="195">
        <f t="shared" ca="1" si="54"/>
        <v>51</v>
      </c>
      <c r="BF60" s="195">
        <f t="shared" ca="1" si="54"/>
        <v>53</v>
      </c>
      <c r="BG60" s="195">
        <f t="shared" ca="1" si="54"/>
        <v>58</v>
      </c>
      <c r="BH60" s="195">
        <f t="shared" ca="1" si="54"/>
        <v>60</v>
      </c>
      <c r="BI60" s="195">
        <f t="shared" ca="1" si="54"/>
        <v>69</v>
      </c>
      <c r="BJ60" s="195">
        <f t="shared" ca="1" si="54"/>
        <v>55</v>
      </c>
      <c r="BK60" s="195">
        <f t="shared" ca="1" si="54"/>
        <v>52</v>
      </c>
      <c r="BL60" s="195">
        <f t="shared" ca="1" si="54"/>
        <v>67</v>
      </c>
      <c r="BM60" s="195">
        <f t="shared" ca="1" si="54"/>
        <v>52</v>
      </c>
      <c r="BN60" s="195">
        <f t="shared" ca="1" si="54"/>
        <v>54</v>
      </c>
      <c r="BO60" s="195">
        <f t="shared" ca="1" si="54"/>
        <v>56</v>
      </c>
      <c r="BP60" s="195">
        <f t="shared" ca="1" si="54"/>
        <v>75</v>
      </c>
      <c r="BQ60" s="195">
        <f t="shared" ca="1" si="51"/>
        <v>76</v>
      </c>
      <c r="BR60" s="195">
        <f t="shared" ca="1" si="51"/>
        <v>79</v>
      </c>
      <c r="BS60" s="195">
        <f t="shared" ca="1" si="51"/>
        <v>54</v>
      </c>
      <c r="BT60" s="195">
        <f t="shared" ca="1" si="51"/>
        <v>48</v>
      </c>
      <c r="BU60" s="195" t="e">
        <f t="shared" ca="1" si="51"/>
        <v>#N/A</v>
      </c>
      <c r="BV60" s="195" t="e">
        <f t="shared" ca="1" si="51"/>
        <v>#N/A</v>
      </c>
      <c r="BW60" s="195">
        <f t="shared" ca="1" si="51"/>
        <v>51</v>
      </c>
      <c r="BX60" s="195">
        <f t="shared" ca="1" si="51"/>
        <v>51</v>
      </c>
      <c r="BY60" s="195">
        <f t="shared" ca="1" si="51"/>
        <v>40</v>
      </c>
      <c r="BZ60" s="195">
        <f t="shared" ca="1" si="51"/>
        <v>45</v>
      </c>
      <c r="CA60" s="195">
        <f t="shared" ca="1" si="52"/>
        <v>46</v>
      </c>
      <c r="CB60" s="195">
        <f t="shared" ca="1" si="52"/>
        <v>66</v>
      </c>
      <c r="CC60" s="195">
        <f t="shared" ca="1" si="52"/>
        <v>80</v>
      </c>
      <c r="CD60" s="195">
        <f t="shared" ca="1" si="52"/>
        <v>57</v>
      </c>
      <c r="CE60" s="195">
        <f t="shared" ca="1" si="52"/>
        <v>62</v>
      </c>
      <c r="CF60" s="195">
        <f t="shared" ca="1" si="52"/>
        <v>53</v>
      </c>
      <c r="CG60" s="195">
        <f t="shared" ca="1" si="52"/>
        <v>65</v>
      </c>
      <c r="CH60" s="195">
        <f t="shared" ca="1" si="52"/>
        <v>77</v>
      </c>
      <c r="CI60" s="195">
        <f t="shared" ca="1" si="52"/>
        <v>67</v>
      </c>
      <c r="CJ60" s="195">
        <f t="shared" ca="1" si="52"/>
        <v>22</v>
      </c>
    </row>
    <row r="61" spans="1:88" s="175" customFormat="1" x14ac:dyDescent="0.25">
      <c r="A61" s="175" t="str">
        <f>A52</f>
        <v>Valencia C.F.</v>
      </c>
      <c r="D61" s="195" t="e">
        <f ca="1">IF(ISERROR(MATCH($A61,INDIRECT(D$31),0)),+NA(),INDEX(INDIRECT(D$57),(MATCH($A61,INDIRECT(D$31),0)),$B$57))</f>
        <v>#N/A</v>
      </c>
      <c r="E61" s="195" t="e">
        <f t="shared" ca="1" si="54"/>
        <v>#N/A</v>
      </c>
      <c r="F61" s="195" t="e">
        <f t="shared" ca="1" si="54"/>
        <v>#N/A</v>
      </c>
      <c r="G61" s="195">
        <f t="shared" ca="1" si="54"/>
        <v>38</v>
      </c>
      <c r="H61" s="195">
        <f t="shared" ca="1" si="54"/>
        <v>34</v>
      </c>
      <c r="I61" s="195">
        <f t="shared" ca="1" si="54"/>
        <v>28</v>
      </c>
      <c r="J61" s="195">
        <f t="shared" ca="1" si="54"/>
        <v>40</v>
      </c>
      <c r="K61" s="195">
        <f t="shared" ca="1" si="54"/>
        <v>36</v>
      </c>
      <c r="L61" s="195">
        <f t="shared" ca="1" si="54"/>
        <v>40</v>
      </c>
      <c r="M61" s="195">
        <f t="shared" ca="1" si="54"/>
        <v>60</v>
      </c>
      <c r="N61" s="195">
        <f t="shared" ca="1" si="54"/>
        <v>85</v>
      </c>
      <c r="O61" s="195">
        <f t="shared" ca="1" si="54"/>
        <v>58</v>
      </c>
      <c r="P61" s="195">
        <f t="shared" ca="1" si="54"/>
        <v>73</v>
      </c>
      <c r="Q61" s="195">
        <f t="shared" ca="1" si="54"/>
        <v>61</v>
      </c>
      <c r="R61" s="195">
        <f t="shared" ca="1" si="54"/>
        <v>44</v>
      </c>
      <c r="S61" s="195">
        <f t="shared" ca="1" si="54"/>
        <v>54</v>
      </c>
      <c r="T61" s="195">
        <f t="shared" ca="1" si="54"/>
        <v>59</v>
      </c>
      <c r="U61" s="195">
        <f t="shared" ca="1" si="54"/>
        <v>78</v>
      </c>
      <c r="V61" s="195">
        <f t="shared" ca="1" si="54"/>
        <v>71</v>
      </c>
      <c r="W61" s="195">
        <f t="shared" ca="1" si="54"/>
        <v>64</v>
      </c>
      <c r="X61" s="195">
        <f t="shared" ca="1" si="54"/>
        <v>68</v>
      </c>
      <c r="Y61" s="195">
        <f t="shared" ca="1" si="54"/>
        <v>66</v>
      </c>
      <c r="Z61" s="195">
        <f t="shared" ca="1" si="54"/>
        <v>69</v>
      </c>
      <c r="AA61" s="195">
        <f t="shared" ca="1" si="54"/>
        <v>71</v>
      </c>
      <c r="AB61" s="195">
        <f t="shared" ca="1" si="54"/>
        <v>58</v>
      </c>
      <c r="AC61" s="195">
        <f t="shared" ca="1" si="54"/>
        <v>43</v>
      </c>
      <c r="AD61" s="195">
        <f t="shared" ca="1" si="54"/>
        <v>56</v>
      </c>
      <c r="AE61" s="195">
        <f t="shared" ca="1" si="54"/>
        <v>47</v>
      </c>
      <c r="AF61" s="195">
        <f t="shared" ca="1" si="54"/>
        <v>37</v>
      </c>
      <c r="AG61" s="195">
        <f t="shared" ca="1" si="54"/>
        <v>46</v>
      </c>
      <c r="AH61" s="195">
        <f t="shared" ca="1" si="54"/>
        <v>50</v>
      </c>
      <c r="AI61" s="195">
        <f t="shared" ca="1" si="54"/>
        <v>49</v>
      </c>
      <c r="AJ61" s="195">
        <f t="shared" ca="1" si="54"/>
        <v>53</v>
      </c>
      <c r="AK61" s="195">
        <f t="shared" ca="1" si="54"/>
        <v>59</v>
      </c>
      <c r="AL61" s="195">
        <f t="shared" ca="1" si="54"/>
        <v>40</v>
      </c>
      <c r="AM61" s="195">
        <f t="shared" ca="1" si="54"/>
        <v>58</v>
      </c>
      <c r="AN61" s="195">
        <f t="shared" ca="1" si="54"/>
        <v>52</v>
      </c>
      <c r="AO61" s="195">
        <f t="shared" ca="1" si="54"/>
        <v>36</v>
      </c>
      <c r="AP61" s="195">
        <f t="shared" ca="1" si="54"/>
        <v>35</v>
      </c>
      <c r="AQ61" s="195">
        <f t="shared" ca="1" si="54"/>
        <v>41</v>
      </c>
      <c r="AR61" s="195">
        <f t="shared" ca="1" si="54"/>
        <v>53</v>
      </c>
      <c r="AS61" s="195">
        <f t="shared" ca="1" si="54"/>
        <v>37</v>
      </c>
      <c r="AT61" s="195">
        <f t="shared" ca="1" si="54"/>
        <v>41</v>
      </c>
      <c r="AU61" s="195">
        <f t="shared" ca="1" si="54"/>
        <v>53</v>
      </c>
      <c r="AV61" s="195">
        <f t="shared" ca="1" si="54"/>
        <v>43</v>
      </c>
      <c r="AW61" s="195">
        <f t="shared" ca="1" si="54"/>
        <v>53</v>
      </c>
      <c r="AX61" s="195">
        <f t="shared" ca="1" si="54"/>
        <v>54</v>
      </c>
      <c r="AY61" s="195">
        <f t="shared" ca="1" si="54"/>
        <v>44</v>
      </c>
      <c r="AZ61" s="195">
        <f t="shared" ca="1" si="54"/>
        <v>50</v>
      </c>
      <c r="BA61" s="195">
        <f t="shared" ca="1" si="54"/>
        <v>59</v>
      </c>
      <c r="BB61" s="195">
        <f t="shared" ca="1" si="54"/>
        <v>54</v>
      </c>
      <c r="BC61" s="195">
        <f t="shared" ca="1" si="54"/>
        <v>42</v>
      </c>
      <c r="BD61" s="195">
        <f t="shared" ca="1" si="54"/>
        <v>45</v>
      </c>
      <c r="BE61" s="195">
        <f t="shared" ca="1" si="54"/>
        <v>40</v>
      </c>
      <c r="BF61" s="195">
        <f t="shared" ca="1" si="54"/>
        <v>38</v>
      </c>
      <c r="BG61" s="195" t="e">
        <f t="shared" ca="1" si="54"/>
        <v>#N/A</v>
      </c>
      <c r="BH61" s="195">
        <f t="shared" ca="1" si="54"/>
        <v>44</v>
      </c>
      <c r="BI61" s="195">
        <f t="shared" ca="1" si="54"/>
        <v>39</v>
      </c>
      <c r="BJ61" s="195">
        <f t="shared" ca="1" si="54"/>
        <v>67</v>
      </c>
      <c r="BK61" s="195">
        <f t="shared" ca="1" si="54"/>
        <v>44</v>
      </c>
      <c r="BL61" s="195">
        <f t="shared" ca="1" si="54"/>
        <v>63</v>
      </c>
      <c r="BM61" s="195">
        <f t="shared" ca="1" si="54"/>
        <v>60</v>
      </c>
      <c r="BN61" s="195">
        <f t="shared" ca="1" si="54"/>
        <v>55</v>
      </c>
      <c r="BO61" s="195">
        <f t="shared" ca="1" si="54"/>
        <v>53</v>
      </c>
      <c r="BP61" s="195">
        <f t="shared" ca="1" si="54"/>
        <v>77</v>
      </c>
      <c r="BQ61" s="195">
        <f t="shared" ca="1" si="51"/>
        <v>63</v>
      </c>
      <c r="BR61" s="195">
        <f t="shared" ca="1" si="51"/>
        <v>58</v>
      </c>
      <c r="BS61" s="195">
        <f t="shared" ca="1" si="51"/>
        <v>63</v>
      </c>
      <c r="BT61" s="195">
        <f t="shared" ca="1" si="51"/>
        <v>59</v>
      </c>
      <c r="BU61" s="195">
        <f t="shared" ca="1" si="51"/>
        <v>55</v>
      </c>
      <c r="BV61" s="195">
        <f t="shared" ca="1" si="51"/>
        <v>51</v>
      </c>
      <c r="BW61" s="195">
        <f t="shared" ca="1" si="51"/>
        <v>56</v>
      </c>
      <c r="BX61" s="195">
        <f t="shared" ca="1" si="51"/>
        <v>71</v>
      </c>
      <c r="BY61" s="195">
        <f t="shared" ca="1" si="51"/>
        <v>54</v>
      </c>
      <c r="BZ61" s="195">
        <f t="shared" ca="1" si="51"/>
        <v>58</v>
      </c>
      <c r="CA61" s="195">
        <f t="shared" ca="1" si="52"/>
        <v>57</v>
      </c>
      <c r="CB61" s="195">
        <f t="shared" ca="1" si="52"/>
        <v>48</v>
      </c>
      <c r="CC61" s="195">
        <f t="shared" ca="1" si="52"/>
        <v>68</v>
      </c>
      <c r="CD61" s="195">
        <f t="shared" ca="1" si="52"/>
        <v>59</v>
      </c>
      <c r="CE61" s="195">
        <f t="shared" ca="1" si="52"/>
        <v>64</v>
      </c>
      <c r="CF61" s="195">
        <f t="shared" ca="1" si="52"/>
        <v>59</v>
      </c>
      <c r="CG61" s="195">
        <f t="shared" ca="1" si="52"/>
        <v>67</v>
      </c>
      <c r="CH61" s="195">
        <f t="shared" ca="1" si="52"/>
        <v>51</v>
      </c>
      <c r="CI61" s="195">
        <f t="shared" ca="1" si="52"/>
        <v>70</v>
      </c>
      <c r="CJ61" s="195">
        <f t="shared" ca="1" si="52"/>
        <v>21</v>
      </c>
    </row>
    <row r="62" spans="1:88" s="175" customFormat="1" x14ac:dyDescent="0.25">
      <c r="A62" s="175" t="s">
        <v>379</v>
      </c>
      <c r="D62" s="175">
        <v>121</v>
      </c>
      <c r="E62" s="175">
        <v>121</v>
      </c>
      <c r="F62" s="175">
        <v>121</v>
      </c>
      <c r="G62" s="175">
        <v>121</v>
      </c>
      <c r="H62" s="175">
        <v>121</v>
      </c>
      <c r="I62" s="175">
        <v>121</v>
      </c>
      <c r="J62" s="175">
        <v>121</v>
      </c>
      <c r="K62" s="175">
        <v>121</v>
      </c>
      <c r="L62" s="175">
        <v>121</v>
      </c>
      <c r="M62" s="175">
        <v>121</v>
      </c>
      <c r="N62" s="175">
        <v>121</v>
      </c>
      <c r="O62" s="175">
        <v>121</v>
      </c>
      <c r="P62" s="175">
        <v>121</v>
      </c>
      <c r="Q62" s="175">
        <v>121</v>
      </c>
      <c r="R62" s="175">
        <v>121</v>
      </c>
      <c r="S62" s="175">
        <v>121</v>
      </c>
      <c r="T62" s="175">
        <v>121</v>
      </c>
      <c r="U62" s="175">
        <v>121</v>
      </c>
      <c r="V62" s="175">
        <v>121</v>
      </c>
      <c r="W62" s="175">
        <v>121</v>
      </c>
      <c r="X62" s="175">
        <v>121</v>
      </c>
      <c r="Y62" s="175">
        <v>121</v>
      </c>
      <c r="Z62" s="175">
        <v>121</v>
      </c>
      <c r="AA62" s="175">
        <v>121</v>
      </c>
      <c r="AB62" s="175">
        <v>121</v>
      </c>
      <c r="AC62" s="175">
        <v>121</v>
      </c>
      <c r="AD62" s="175">
        <v>121</v>
      </c>
      <c r="AE62" s="175">
        <v>121</v>
      </c>
      <c r="AF62" s="175">
        <v>121</v>
      </c>
      <c r="AG62" s="175">
        <v>121</v>
      </c>
      <c r="AH62" s="175">
        <v>121</v>
      </c>
      <c r="AI62" s="175">
        <v>121</v>
      </c>
      <c r="AJ62" s="175">
        <v>121</v>
      </c>
      <c r="AK62" s="175">
        <v>121</v>
      </c>
      <c r="AL62" s="175">
        <v>121</v>
      </c>
      <c r="AM62" s="175">
        <v>121</v>
      </c>
      <c r="AN62" s="175">
        <v>121</v>
      </c>
      <c r="AO62" s="175">
        <v>121</v>
      </c>
      <c r="AP62" s="175">
        <v>121</v>
      </c>
      <c r="AQ62" s="175">
        <v>121</v>
      </c>
      <c r="AR62" s="175">
        <v>121</v>
      </c>
      <c r="AS62" s="175">
        <v>121</v>
      </c>
      <c r="AT62" s="175">
        <v>121</v>
      </c>
      <c r="AU62" s="175">
        <v>121</v>
      </c>
      <c r="AV62" s="175">
        <v>121</v>
      </c>
      <c r="AW62" s="175">
        <v>121</v>
      </c>
      <c r="AX62" s="175">
        <v>121</v>
      </c>
      <c r="AY62" s="175">
        <v>121</v>
      </c>
      <c r="AZ62" s="175">
        <v>121</v>
      </c>
      <c r="BA62" s="175">
        <v>121</v>
      </c>
      <c r="BB62" s="175">
        <v>121</v>
      </c>
      <c r="BC62" s="175">
        <v>121</v>
      </c>
      <c r="BD62" s="175">
        <v>121</v>
      </c>
      <c r="BE62" s="175">
        <v>121</v>
      </c>
      <c r="BF62" s="175">
        <v>121</v>
      </c>
      <c r="BG62" s="175">
        <v>121</v>
      </c>
      <c r="BH62" s="175">
        <v>121</v>
      </c>
      <c r="BI62" s="175">
        <v>121</v>
      </c>
      <c r="BJ62" s="175">
        <v>121</v>
      </c>
      <c r="BK62" s="175">
        <v>121</v>
      </c>
      <c r="BL62" s="175">
        <v>121</v>
      </c>
      <c r="BM62" s="175">
        <v>121</v>
      </c>
      <c r="BN62" s="175">
        <v>121</v>
      </c>
      <c r="BO62" s="175">
        <v>121</v>
      </c>
      <c r="BP62" s="175">
        <v>121</v>
      </c>
      <c r="BQ62" s="175">
        <v>121</v>
      </c>
      <c r="BR62" s="175">
        <v>121</v>
      </c>
      <c r="BS62" s="175">
        <v>121</v>
      </c>
      <c r="BT62" s="175">
        <v>121</v>
      </c>
      <c r="BU62" s="175">
        <v>121</v>
      </c>
      <c r="BV62" s="175">
        <v>121</v>
      </c>
      <c r="BW62" s="175">
        <v>121</v>
      </c>
      <c r="BX62" s="175">
        <v>121</v>
      </c>
      <c r="BY62" s="175">
        <v>121</v>
      </c>
      <c r="BZ62" s="175">
        <v>121</v>
      </c>
      <c r="CA62" s="175">
        <v>121</v>
      </c>
      <c r="CB62" s="175">
        <v>121</v>
      </c>
      <c r="CC62" s="175">
        <v>121</v>
      </c>
      <c r="CD62" s="175">
        <v>121</v>
      </c>
      <c r="CE62" s="175">
        <v>121</v>
      </c>
      <c r="CF62" s="175">
        <v>121</v>
      </c>
      <c r="CG62" s="175">
        <v>121</v>
      </c>
      <c r="CH62" s="175">
        <v>121</v>
      </c>
      <c r="CI62" s="175">
        <v>121</v>
      </c>
      <c r="CJ62" s="175">
        <v>121</v>
      </c>
    </row>
    <row r="63" spans="1:88" s="175" customFormat="1" x14ac:dyDescent="0.25"/>
    <row r="64" spans="1:88" s="175" customFormat="1" x14ac:dyDescent="0.25">
      <c r="A64" s="175" t="s">
        <v>380</v>
      </c>
      <c r="D64" s="175">
        <f>$C$30</f>
        <v>5</v>
      </c>
      <c r="E64" s="175">
        <f t="shared" ref="E64:AJ64" si="55">D65+3</f>
        <v>17</v>
      </c>
      <c r="F64" s="175">
        <f t="shared" si="55"/>
        <v>29</v>
      </c>
      <c r="G64" s="175">
        <f t="shared" si="55"/>
        <v>41</v>
      </c>
      <c r="H64" s="175">
        <f t="shared" si="55"/>
        <v>53</v>
      </c>
      <c r="I64" s="175">
        <f t="shared" si="55"/>
        <v>65</v>
      </c>
      <c r="J64" s="175">
        <f t="shared" si="55"/>
        <v>77</v>
      </c>
      <c r="K64" s="175">
        <f t="shared" si="55"/>
        <v>91</v>
      </c>
      <c r="L64" s="175">
        <f t="shared" si="55"/>
        <v>105</v>
      </c>
      <c r="M64" s="175">
        <f t="shared" si="55"/>
        <v>119</v>
      </c>
      <c r="N64" s="175">
        <f t="shared" si="55"/>
        <v>133</v>
      </c>
      <c r="O64" s="175">
        <f t="shared" si="55"/>
        <v>149</v>
      </c>
      <c r="P64" s="175">
        <f t="shared" si="55"/>
        <v>165</v>
      </c>
      <c r="Q64" s="175">
        <f t="shared" si="55"/>
        <v>181</v>
      </c>
      <c r="R64" s="175">
        <f t="shared" si="55"/>
        <v>197</v>
      </c>
      <c r="S64" s="175">
        <f t="shared" si="55"/>
        <v>213</v>
      </c>
      <c r="T64" s="175">
        <f t="shared" si="55"/>
        <v>229</v>
      </c>
      <c r="U64" s="175">
        <f t="shared" si="55"/>
        <v>245</v>
      </c>
      <c r="V64" s="175">
        <f t="shared" si="55"/>
        <v>261</v>
      </c>
      <c r="W64" s="175">
        <f t="shared" si="55"/>
        <v>277</v>
      </c>
      <c r="X64" s="175">
        <f t="shared" si="55"/>
        <v>295</v>
      </c>
      <c r="Y64" s="175">
        <f t="shared" si="55"/>
        <v>313</v>
      </c>
      <c r="Z64" s="175">
        <f t="shared" si="55"/>
        <v>331</v>
      </c>
      <c r="AA64" s="175">
        <f t="shared" si="55"/>
        <v>349</v>
      </c>
      <c r="AB64" s="175">
        <f t="shared" si="55"/>
        <v>367</v>
      </c>
      <c r="AC64" s="175">
        <f t="shared" si="55"/>
        <v>385</v>
      </c>
      <c r="AD64" s="175">
        <f t="shared" si="55"/>
        <v>403</v>
      </c>
      <c r="AE64" s="175">
        <f t="shared" si="55"/>
        <v>421</v>
      </c>
      <c r="AF64" s="175">
        <f t="shared" si="55"/>
        <v>439</v>
      </c>
      <c r="AG64" s="175">
        <f t="shared" si="55"/>
        <v>457</v>
      </c>
      <c r="AH64" s="175">
        <f t="shared" si="55"/>
        <v>475</v>
      </c>
      <c r="AI64" s="175">
        <f t="shared" si="55"/>
        <v>493</v>
      </c>
      <c r="AJ64" s="175">
        <f t="shared" si="55"/>
        <v>511</v>
      </c>
      <c r="AK64" s="175">
        <f t="shared" ref="AK64:BP64" si="56">AJ65+3</f>
        <v>529</v>
      </c>
      <c r="AL64" s="175">
        <f t="shared" si="56"/>
        <v>547</v>
      </c>
      <c r="AM64" s="175">
        <f t="shared" si="56"/>
        <v>565</v>
      </c>
      <c r="AN64" s="175">
        <f t="shared" si="56"/>
        <v>583</v>
      </c>
      <c r="AO64" s="175">
        <f t="shared" si="56"/>
        <v>601</v>
      </c>
      <c r="AP64" s="175">
        <f t="shared" si="56"/>
        <v>619</v>
      </c>
      <c r="AQ64" s="175">
        <f t="shared" si="56"/>
        <v>637</v>
      </c>
      <c r="AR64" s="175">
        <f t="shared" si="56"/>
        <v>655</v>
      </c>
      <c r="AS64" s="175">
        <f t="shared" si="56"/>
        <v>675</v>
      </c>
      <c r="AT64" s="175">
        <f t="shared" si="56"/>
        <v>695</v>
      </c>
      <c r="AU64" s="175">
        <f t="shared" si="56"/>
        <v>715</v>
      </c>
      <c r="AV64" s="175">
        <f t="shared" si="56"/>
        <v>735</v>
      </c>
      <c r="AW64" s="175">
        <f t="shared" si="56"/>
        <v>755</v>
      </c>
      <c r="AX64" s="175">
        <f t="shared" si="56"/>
        <v>775</v>
      </c>
      <c r="AY64" s="175">
        <f t="shared" si="56"/>
        <v>795</v>
      </c>
      <c r="AZ64" s="175">
        <f t="shared" si="56"/>
        <v>815</v>
      </c>
      <c r="BA64" s="175">
        <f t="shared" si="56"/>
        <v>835</v>
      </c>
      <c r="BB64" s="175">
        <f t="shared" si="56"/>
        <v>855</v>
      </c>
      <c r="BC64" s="175">
        <f t="shared" si="56"/>
        <v>875</v>
      </c>
      <c r="BD64" s="175">
        <f t="shared" si="56"/>
        <v>895</v>
      </c>
      <c r="BE64" s="175">
        <f t="shared" si="56"/>
        <v>915</v>
      </c>
      <c r="BF64" s="175">
        <f t="shared" si="56"/>
        <v>935</v>
      </c>
      <c r="BG64" s="175">
        <f t="shared" si="56"/>
        <v>955</v>
      </c>
      <c r="BH64" s="175">
        <f t="shared" si="56"/>
        <v>975</v>
      </c>
      <c r="BI64" s="175">
        <f t="shared" si="56"/>
        <v>997</v>
      </c>
      <c r="BJ64" s="175">
        <f t="shared" si="56"/>
        <v>1019</v>
      </c>
      <c r="BK64" s="175">
        <f t="shared" si="56"/>
        <v>1041</v>
      </c>
      <c r="BL64" s="175">
        <f t="shared" si="56"/>
        <v>1063</v>
      </c>
      <c r="BM64" s="175">
        <f t="shared" si="56"/>
        <v>1085</v>
      </c>
      <c r="BN64" s="175">
        <f t="shared" si="56"/>
        <v>1107</v>
      </c>
      <c r="BO64" s="175">
        <f t="shared" si="56"/>
        <v>1129</v>
      </c>
      <c r="BP64" s="175">
        <f t="shared" si="56"/>
        <v>1151</v>
      </c>
      <c r="BQ64" s="175">
        <f t="shared" ref="BQ64:CJ64" si="57">BP65+3</f>
        <v>1175</v>
      </c>
      <c r="BR64" s="175">
        <f t="shared" si="57"/>
        <v>1199</v>
      </c>
      <c r="BS64" s="175">
        <f t="shared" si="57"/>
        <v>1221</v>
      </c>
      <c r="BT64" s="175">
        <f t="shared" si="57"/>
        <v>1243</v>
      </c>
      <c r="BU64" s="175">
        <f t="shared" si="57"/>
        <v>1265</v>
      </c>
      <c r="BV64" s="175">
        <f t="shared" si="57"/>
        <v>1287</v>
      </c>
      <c r="BW64" s="175">
        <f t="shared" si="57"/>
        <v>1309</v>
      </c>
      <c r="BX64" s="175">
        <f t="shared" si="57"/>
        <v>1331</v>
      </c>
      <c r="BY64" s="175">
        <f t="shared" si="57"/>
        <v>1353</v>
      </c>
      <c r="BZ64" s="175">
        <f t="shared" si="57"/>
        <v>1375</v>
      </c>
      <c r="CA64" s="175">
        <f t="shared" si="57"/>
        <v>1397</v>
      </c>
      <c r="CB64" s="175">
        <f t="shared" si="57"/>
        <v>1419</v>
      </c>
      <c r="CC64" s="175">
        <f t="shared" si="57"/>
        <v>1441</v>
      </c>
      <c r="CD64" s="175">
        <f t="shared" si="57"/>
        <v>1463</v>
      </c>
      <c r="CE64" s="175">
        <f t="shared" si="57"/>
        <v>1485</v>
      </c>
      <c r="CF64" s="175">
        <f t="shared" si="57"/>
        <v>1507</v>
      </c>
      <c r="CG64" s="175">
        <f t="shared" si="57"/>
        <v>1529</v>
      </c>
      <c r="CH64" s="175">
        <f t="shared" si="57"/>
        <v>1551</v>
      </c>
      <c r="CI64" s="175">
        <f t="shared" si="57"/>
        <v>1573</v>
      </c>
      <c r="CJ64" s="175">
        <f t="shared" si="57"/>
        <v>1595</v>
      </c>
    </row>
    <row r="65" spans="1:88" s="175" customFormat="1" x14ac:dyDescent="0.25">
      <c r="D65" s="175">
        <f t="shared" ref="D65:AI65" si="58">D64+D$2-1</f>
        <v>14</v>
      </c>
      <c r="E65" s="175">
        <f t="shared" si="58"/>
        <v>26</v>
      </c>
      <c r="F65" s="175">
        <f t="shared" si="58"/>
        <v>38</v>
      </c>
      <c r="G65" s="175">
        <f t="shared" si="58"/>
        <v>50</v>
      </c>
      <c r="H65" s="175">
        <f t="shared" si="58"/>
        <v>62</v>
      </c>
      <c r="I65" s="175">
        <f t="shared" si="58"/>
        <v>74</v>
      </c>
      <c r="J65" s="175">
        <f t="shared" si="58"/>
        <v>88</v>
      </c>
      <c r="K65" s="175">
        <f t="shared" si="58"/>
        <v>102</v>
      </c>
      <c r="L65" s="175">
        <f t="shared" si="58"/>
        <v>116</v>
      </c>
      <c r="M65" s="175">
        <f t="shared" si="58"/>
        <v>130</v>
      </c>
      <c r="N65" s="175">
        <f t="shared" si="58"/>
        <v>146</v>
      </c>
      <c r="O65" s="175">
        <f t="shared" si="58"/>
        <v>162</v>
      </c>
      <c r="P65" s="175">
        <f t="shared" si="58"/>
        <v>178</v>
      </c>
      <c r="Q65" s="175">
        <f t="shared" si="58"/>
        <v>194</v>
      </c>
      <c r="R65" s="175">
        <f t="shared" si="58"/>
        <v>210</v>
      </c>
      <c r="S65" s="175">
        <f t="shared" si="58"/>
        <v>226</v>
      </c>
      <c r="T65" s="175">
        <f t="shared" si="58"/>
        <v>242</v>
      </c>
      <c r="U65" s="175">
        <f t="shared" si="58"/>
        <v>258</v>
      </c>
      <c r="V65" s="175">
        <f t="shared" si="58"/>
        <v>274</v>
      </c>
      <c r="W65" s="175">
        <f t="shared" si="58"/>
        <v>292</v>
      </c>
      <c r="X65" s="175">
        <f t="shared" si="58"/>
        <v>310</v>
      </c>
      <c r="Y65" s="175">
        <f t="shared" si="58"/>
        <v>328</v>
      </c>
      <c r="Z65" s="175">
        <f t="shared" si="58"/>
        <v>346</v>
      </c>
      <c r="AA65" s="175">
        <f t="shared" si="58"/>
        <v>364</v>
      </c>
      <c r="AB65" s="175">
        <f t="shared" si="58"/>
        <v>382</v>
      </c>
      <c r="AC65" s="175">
        <f t="shared" si="58"/>
        <v>400</v>
      </c>
      <c r="AD65" s="175">
        <f t="shared" si="58"/>
        <v>418</v>
      </c>
      <c r="AE65" s="175">
        <f t="shared" si="58"/>
        <v>436</v>
      </c>
      <c r="AF65" s="175">
        <f t="shared" si="58"/>
        <v>454</v>
      </c>
      <c r="AG65" s="175">
        <f t="shared" si="58"/>
        <v>472</v>
      </c>
      <c r="AH65" s="175">
        <f t="shared" si="58"/>
        <v>490</v>
      </c>
      <c r="AI65" s="175">
        <f t="shared" si="58"/>
        <v>508</v>
      </c>
      <c r="AJ65" s="175">
        <f t="shared" ref="AJ65:BO65" si="59">AJ64+AJ$2-1</f>
        <v>526</v>
      </c>
      <c r="AK65" s="175">
        <f t="shared" si="59"/>
        <v>544</v>
      </c>
      <c r="AL65" s="175">
        <f t="shared" si="59"/>
        <v>562</v>
      </c>
      <c r="AM65" s="175">
        <f t="shared" si="59"/>
        <v>580</v>
      </c>
      <c r="AN65" s="175">
        <f t="shared" si="59"/>
        <v>598</v>
      </c>
      <c r="AO65" s="175">
        <f t="shared" si="59"/>
        <v>616</v>
      </c>
      <c r="AP65" s="175">
        <f t="shared" si="59"/>
        <v>634</v>
      </c>
      <c r="AQ65" s="175">
        <f t="shared" si="59"/>
        <v>652</v>
      </c>
      <c r="AR65" s="175">
        <f t="shared" si="59"/>
        <v>672</v>
      </c>
      <c r="AS65" s="175">
        <f t="shared" si="59"/>
        <v>692</v>
      </c>
      <c r="AT65" s="175">
        <f t="shared" si="59"/>
        <v>712</v>
      </c>
      <c r="AU65" s="175">
        <f t="shared" si="59"/>
        <v>732</v>
      </c>
      <c r="AV65" s="175">
        <f t="shared" si="59"/>
        <v>752</v>
      </c>
      <c r="AW65" s="175">
        <f t="shared" si="59"/>
        <v>772</v>
      </c>
      <c r="AX65" s="175">
        <f t="shared" si="59"/>
        <v>792</v>
      </c>
      <c r="AY65" s="175">
        <f t="shared" si="59"/>
        <v>812</v>
      </c>
      <c r="AZ65" s="175">
        <f t="shared" si="59"/>
        <v>832</v>
      </c>
      <c r="BA65" s="175">
        <f t="shared" si="59"/>
        <v>852</v>
      </c>
      <c r="BB65" s="175">
        <f t="shared" si="59"/>
        <v>872</v>
      </c>
      <c r="BC65" s="175">
        <f t="shared" si="59"/>
        <v>892</v>
      </c>
      <c r="BD65" s="175">
        <f t="shared" si="59"/>
        <v>912</v>
      </c>
      <c r="BE65" s="175">
        <f t="shared" si="59"/>
        <v>932</v>
      </c>
      <c r="BF65" s="175">
        <f t="shared" si="59"/>
        <v>952</v>
      </c>
      <c r="BG65" s="175">
        <f t="shared" si="59"/>
        <v>972</v>
      </c>
      <c r="BH65" s="175">
        <f t="shared" si="59"/>
        <v>994</v>
      </c>
      <c r="BI65" s="175">
        <f t="shared" si="59"/>
        <v>1016</v>
      </c>
      <c r="BJ65" s="175">
        <f t="shared" si="59"/>
        <v>1038</v>
      </c>
      <c r="BK65" s="175">
        <f t="shared" si="59"/>
        <v>1060</v>
      </c>
      <c r="BL65" s="175">
        <f t="shared" si="59"/>
        <v>1082</v>
      </c>
      <c r="BM65" s="175">
        <f t="shared" si="59"/>
        <v>1104</v>
      </c>
      <c r="BN65" s="175">
        <f t="shared" si="59"/>
        <v>1126</v>
      </c>
      <c r="BO65" s="175">
        <f t="shared" si="59"/>
        <v>1148</v>
      </c>
      <c r="BP65" s="175">
        <f t="shared" ref="BP65:CJ65" si="60">BP64+BP$2-1</f>
        <v>1172</v>
      </c>
      <c r="BQ65" s="175">
        <f t="shared" si="60"/>
        <v>1196</v>
      </c>
      <c r="BR65" s="175">
        <f t="shared" si="60"/>
        <v>1218</v>
      </c>
      <c r="BS65" s="175">
        <f t="shared" si="60"/>
        <v>1240</v>
      </c>
      <c r="BT65" s="175">
        <f t="shared" si="60"/>
        <v>1262</v>
      </c>
      <c r="BU65" s="175">
        <f t="shared" si="60"/>
        <v>1284</v>
      </c>
      <c r="BV65" s="175">
        <f t="shared" si="60"/>
        <v>1306</v>
      </c>
      <c r="BW65" s="175">
        <f t="shared" si="60"/>
        <v>1328</v>
      </c>
      <c r="BX65" s="175">
        <f t="shared" si="60"/>
        <v>1350</v>
      </c>
      <c r="BY65" s="175">
        <f t="shared" si="60"/>
        <v>1372</v>
      </c>
      <c r="BZ65" s="175">
        <f t="shared" si="60"/>
        <v>1394</v>
      </c>
      <c r="CA65" s="175">
        <f t="shared" si="60"/>
        <v>1416</v>
      </c>
      <c r="CB65" s="175">
        <f t="shared" si="60"/>
        <v>1438</v>
      </c>
      <c r="CC65" s="175">
        <f t="shared" si="60"/>
        <v>1460</v>
      </c>
      <c r="CD65" s="175">
        <f t="shared" si="60"/>
        <v>1482</v>
      </c>
      <c r="CE65" s="175">
        <f t="shared" si="60"/>
        <v>1504</v>
      </c>
      <c r="CF65" s="175">
        <f t="shared" si="60"/>
        <v>1526</v>
      </c>
      <c r="CG65" s="175">
        <f t="shared" si="60"/>
        <v>1548</v>
      </c>
      <c r="CH65" s="175">
        <f t="shared" si="60"/>
        <v>1570</v>
      </c>
      <c r="CI65" s="175">
        <f t="shared" si="60"/>
        <v>1592</v>
      </c>
      <c r="CJ65" s="175">
        <f t="shared" si="60"/>
        <v>1614</v>
      </c>
    </row>
    <row r="66" spans="1:88" s="175" customFormat="1" x14ac:dyDescent="0.25">
      <c r="B66" s="175">
        <v>8</v>
      </c>
      <c r="D66" s="175" t="str">
        <f>$C$28 &amp; $B31 &amp; D64 &amp; ":" &amp; $C31 &amp; D65</f>
        <v>'H-Temporadas'!C5:K14</v>
      </c>
      <c r="E66" s="175" t="str">
        <f t="shared" ref="E66:BP66" si="61">$C$28 &amp; $B31 &amp; E64 &amp; ":" &amp; $C31 &amp; E65</f>
        <v>'H-Temporadas'!C17:K26</v>
      </c>
      <c r="F66" s="175" t="str">
        <f t="shared" si="61"/>
        <v>'H-Temporadas'!C29:K38</v>
      </c>
      <c r="G66" s="175" t="str">
        <f t="shared" si="61"/>
        <v>'H-Temporadas'!C41:K50</v>
      </c>
      <c r="H66" s="175" t="str">
        <f t="shared" si="61"/>
        <v>'H-Temporadas'!C53:K62</v>
      </c>
      <c r="I66" s="175" t="str">
        <f t="shared" si="61"/>
        <v>'H-Temporadas'!C65:K74</v>
      </c>
      <c r="J66" s="175" t="str">
        <f t="shared" si="61"/>
        <v>'H-Temporadas'!C77:K88</v>
      </c>
      <c r="K66" s="175" t="str">
        <f t="shared" si="61"/>
        <v>'H-Temporadas'!C91:K102</v>
      </c>
      <c r="L66" s="175" t="str">
        <f t="shared" si="61"/>
        <v>'H-Temporadas'!C105:K116</v>
      </c>
      <c r="M66" s="175" t="str">
        <f t="shared" si="61"/>
        <v>'H-Temporadas'!C119:K130</v>
      </c>
      <c r="N66" s="175" t="str">
        <f t="shared" si="61"/>
        <v>'H-Temporadas'!C133:K146</v>
      </c>
      <c r="O66" s="175" t="str">
        <f t="shared" si="61"/>
        <v>'H-Temporadas'!C149:K162</v>
      </c>
      <c r="P66" s="175" t="str">
        <f t="shared" si="61"/>
        <v>'H-Temporadas'!C165:K178</v>
      </c>
      <c r="Q66" s="175" t="str">
        <f t="shared" si="61"/>
        <v>'H-Temporadas'!C181:K194</v>
      </c>
      <c r="R66" s="175" t="str">
        <f t="shared" si="61"/>
        <v>'H-Temporadas'!C197:K210</v>
      </c>
      <c r="S66" s="175" t="str">
        <f t="shared" si="61"/>
        <v>'H-Temporadas'!C213:K226</v>
      </c>
      <c r="T66" s="175" t="str">
        <f t="shared" si="61"/>
        <v>'H-Temporadas'!C229:K242</v>
      </c>
      <c r="U66" s="175" t="str">
        <f t="shared" si="61"/>
        <v>'H-Temporadas'!C245:K258</v>
      </c>
      <c r="V66" s="175" t="str">
        <f t="shared" si="61"/>
        <v>'H-Temporadas'!C261:K274</v>
      </c>
      <c r="W66" s="175" t="str">
        <f t="shared" si="61"/>
        <v>'H-Temporadas'!C277:K292</v>
      </c>
      <c r="X66" s="175" t="str">
        <f t="shared" si="61"/>
        <v>'H-Temporadas'!C295:K310</v>
      </c>
      <c r="Y66" s="175" t="str">
        <f t="shared" si="61"/>
        <v>'H-Temporadas'!C313:K328</v>
      </c>
      <c r="Z66" s="175" t="str">
        <f t="shared" si="61"/>
        <v>'H-Temporadas'!C331:K346</v>
      </c>
      <c r="AA66" s="175" t="str">
        <f t="shared" si="61"/>
        <v>'H-Temporadas'!C349:K364</v>
      </c>
      <c r="AB66" s="175" t="str">
        <f t="shared" si="61"/>
        <v>'H-Temporadas'!C367:K382</v>
      </c>
      <c r="AC66" s="175" t="str">
        <f t="shared" si="61"/>
        <v>'H-Temporadas'!C385:K400</v>
      </c>
      <c r="AD66" s="175" t="str">
        <f t="shared" si="61"/>
        <v>'H-Temporadas'!C403:K418</v>
      </c>
      <c r="AE66" s="175" t="str">
        <f t="shared" si="61"/>
        <v>'H-Temporadas'!C421:K436</v>
      </c>
      <c r="AF66" s="175" t="str">
        <f t="shared" si="61"/>
        <v>'H-Temporadas'!C439:K454</v>
      </c>
      <c r="AG66" s="175" t="str">
        <f t="shared" si="61"/>
        <v>'H-Temporadas'!C457:K472</v>
      </c>
      <c r="AH66" s="175" t="str">
        <f t="shared" si="61"/>
        <v>'H-Temporadas'!C475:K490</v>
      </c>
      <c r="AI66" s="175" t="str">
        <f t="shared" si="61"/>
        <v>'H-Temporadas'!C493:K508</v>
      </c>
      <c r="AJ66" s="175" t="str">
        <f t="shared" si="61"/>
        <v>'H-Temporadas'!C511:K526</v>
      </c>
      <c r="AK66" s="175" t="str">
        <f t="shared" si="61"/>
        <v>'H-Temporadas'!C529:K544</v>
      </c>
      <c r="AL66" s="175" t="str">
        <f t="shared" si="61"/>
        <v>'H-Temporadas'!C547:K562</v>
      </c>
      <c r="AM66" s="175" t="str">
        <f t="shared" si="61"/>
        <v>'H-Temporadas'!C565:K580</v>
      </c>
      <c r="AN66" s="175" t="str">
        <f t="shared" si="61"/>
        <v>'H-Temporadas'!C583:K598</v>
      </c>
      <c r="AO66" s="175" t="str">
        <f t="shared" si="61"/>
        <v>'H-Temporadas'!C601:K616</v>
      </c>
      <c r="AP66" s="175" t="str">
        <f t="shared" si="61"/>
        <v>'H-Temporadas'!C619:K634</v>
      </c>
      <c r="AQ66" s="175" t="str">
        <f t="shared" si="61"/>
        <v>'H-Temporadas'!C637:K652</v>
      </c>
      <c r="AR66" s="175" t="str">
        <f t="shared" si="61"/>
        <v>'H-Temporadas'!C655:K672</v>
      </c>
      <c r="AS66" s="175" t="str">
        <f t="shared" si="61"/>
        <v>'H-Temporadas'!C675:K692</v>
      </c>
      <c r="AT66" s="175" t="str">
        <f t="shared" si="61"/>
        <v>'H-Temporadas'!C695:K712</v>
      </c>
      <c r="AU66" s="175" t="str">
        <f t="shared" si="61"/>
        <v>'H-Temporadas'!C715:K732</v>
      </c>
      <c r="AV66" s="175" t="str">
        <f t="shared" si="61"/>
        <v>'H-Temporadas'!C735:K752</v>
      </c>
      <c r="AW66" s="175" t="str">
        <f t="shared" si="61"/>
        <v>'H-Temporadas'!C755:K772</v>
      </c>
      <c r="AX66" s="175" t="str">
        <f t="shared" si="61"/>
        <v>'H-Temporadas'!C775:K792</v>
      </c>
      <c r="AY66" s="175" t="str">
        <f t="shared" si="61"/>
        <v>'H-Temporadas'!C795:K812</v>
      </c>
      <c r="AZ66" s="175" t="str">
        <f t="shared" si="61"/>
        <v>'H-Temporadas'!C815:K832</v>
      </c>
      <c r="BA66" s="175" t="str">
        <f t="shared" si="61"/>
        <v>'H-Temporadas'!C835:K852</v>
      </c>
      <c r="BB66" s="175" t="str">
        <f t="shared" si="61"/>
        <v>'H-Temporadas'!C855:K872</v>
      </c>
      <c r="BC66" s="175" t="str">
        <f t="shared" si="61"/>
        <v>'H-Temporadas'!C875:K892</v>
      </c>
      <c r="BD66" s="175" t="str">
        <f t="shared" si="61"/>
        <v>'H-Temporadas'!C895:K912</v>
      </c>
      <c r="BE66" s="175" t="str">
        <f t="shared" si="61"/>
        <v>'H-Temporadas'!C915:K932</v>
      </c>
      <c r="BF66" s="175" t="str">
        <f t="shared" si="61"/>
        <v>'H-Temporadas'!C935:K952</v>
      </c>
      <c r="BG66" s="175" t="str">
        <f t="shared" si="61"/>
        <v>'H-Temporadas'!C955:K972</v>
      </c>
      <c r="BH66" s="175" t="str">
        <f t="shared" si="61"/>
        <v>'H-Temporadas'!C975:K994</v>
      </c>
      <c r="BI66" s="175" t="str">
        <f t="shared" si="61"/>
        <v>'H-Temporadas'!C997:K1016</v>
      </c>
      <c r="BJ66" s="175" t="str">
        <f t="shared" si="61"/>
        <v>'H-Temporadas'!C1019:K1038</v>
      </c>
      <c r="BK66" s="175" t="str">
        <f t="shared" si="61"/>
        <v>'H-Temporadas'!C1041:K1060</v>
      </c>
      <c r="BL66" s="175" t="str">
        <f t="shared" si="61"/>
        <v>'H-Temporadas'!C1063:K1082</v>
      </c>
      <c r="BM66" s="175" t="str">
        <f t="shared" si="61"/>
        <v>'H-Temporadas'!C1085:K1104</v>
      </c>
      <c r="BN66" s="175" t="str">
        <f t="shared" si="61"/>
        <v>'H-Temporadas'!C1107:K1126</v>
      </c>
      <c r="BO66" s="175" t="str">
        <f t="shared" si="61"/>
        <v>'H-Temporadas'!C1129:K1148</v>
      </c>
      <c r="BP66" s="175" t="str">
        <f t="shared" si="61"/>
        <v>'H-Temporadas'!C1151:K1172</v>
      </c>
      <c r="BQ66" s="175" t="str">
        <f t="shared" ref="BQ66:CJ66" si="62">$C$28 &amp; $B31 &amp; BQ64 &amp; ":" &amp; $C31 &amp; BQ65</f>
        <v>'H-Temporadas'!C1175:K1196</v>
      </c>
      <c r="BR66" s="175" t="str">
        <f t="shared" si="62"/>
        <v>'H-Temporadas'!C1199:K1218</v>
      </c>
      <c r="BS66" s="175" t="str">
        <f t="shared" si="62"/>
        <v>'H-Temporadas'!C1221:K1240</v>
      </c>
      <c r="BT66" s="175" t="str">
        <f t="shared" si="62"/>
        <v>'H-Temporadas'!C1243:K1262</v>
      </c>
      <c r="BU66" s="175" t="str">
        <f t="shared" si="62"/>
        <v>'H-Temporadas'!C1265:K1284</v>
      </c>
      <c r="BV66" s="175" t="str">
        <f t="shared" si="62"/>
        <v>'H-Temporadas'!C1287:K1306</v>
      </c>
      <c r="BW66" s="175" t="str">
        <f t="shared" si="62"/>
        <v>'H-Temporadas'!C1309:K1328</v>
      </c>
      <c r="BX66" s="175" t="str">
        <f t="shared" si="62"/>
        <v>'H-Temporadas'!C1331:K1350</v>
      </c>
      <c r="BY66" s="175" t="str">
        <f t="shared" si="62"/>
        <v>'H-Temporadas'!C1353:K1372</v>
      </c>
      <c r="BZ66" s="175" t="str">
        <f t="shared" si="62"/>
        <v>'H-Temporadas'!C1375:K1394</v>
      </c>
      <c r="CA66" s="175" t="str">
        <f t="shared" si="62"/>
        <v>'H-Temporadas'!C1397:K1416</v>
      </c>
      <c r="CB66" s="175" t="str">
        <f t="shared" si="62"/>
        <v>'H-Temporadas'!C1419:K1438</v>
      </c>
      <c r="CC66" s="175" t="str">
        <f t="shared" si="62"/>
        <v>'H-Temporadas'!C1441:K1460</v>
      </c>
      <c r="CD66" s="175" t="str">
        <f t="shared" si="62"/>
        <v>'H-Temporadas'!C1463:K1482</v>
      </c>
      <c r="CE66" s="175" t="str">
        <f t="shared" si="62"/>
        <v>'H-Temporadas'!C1485:K1504</v>
      </c>
      <c r="CF66" s="175" t="str">
        <f t="shared" si="62"/>
        <v>'H-Temporadas'!C1507:K1526</v>
      </c>
      <c r="CG66" s="175" t="str">
        <f t="shared" si="62"/>
        <v>'H-Temporadas'!C1529:K1548</v>
      </c>
      <c r="CH66" s="175" t="str">
        <f t="shared" si="62"/>
        <v>'H-Temporadas'!C1551:K1570</v>
      </c>
      <c r="CI66" s="175" t="str">
        <f t="shared" si="62"/>
        <v>'H-Temporadas'!C1573:K1592</v>
      </c>
      <c r="CJ66" s="175" t="str">
        <f t="shared" si="62"/>
        <v>'H-Temporadas'!C1595:K1614</v>
      </c>
    </row>
    <row r="67" spans="1:88" s="175" customFormat="1" x14ac:dyDescent="0.25">
      <c r="A67" s="175" t="str">
        <f>A58</f>
        <v>Real Madrid C.F.</v>
      </c>
      <c r="D67" s="195">
        <f ca="1">IF(ISERROR(MATCH($A67,INDIRECT(D$31),0)),+NA(),INDEX(INDIRECT(D$66),(MATCH($A67,INDIRECT(D$31),0)),$B$66))</f>
        <v>27</v>
      </c>
      <c r="E67" s="195">
        <f t="shared" ref="E67:BP68" ca="1" si="63">IF(ISERROR(MATCH($A67,INDIRECT(E$31),0)),+NA(),INDEX(INDIRECT(E$66),(MATCH($A67,INDIRECT(E$31),0)),$B$66))</f>
        <v>42</v>
      </c>
      <c r="F67" s="195">
        <f t="shared" ca="1" si="63"/>
        <v>27</v>
      </c>
      <c r="G67" s="195">
        <f t="shared" ca="1" si="63"/>
        <v>15</v>
      </c>
      <c r="H67" s="195">
        <f t="shared" ca="1" si="63"/>
        <v>17</v>
      </c>
      <c r="I67" s="195">
        <f t="shared" ca="1" si="63"/>
        <v>29</v>
      </c>
      <c r="J67" s="195">
        <f t="shared" ca="1" si="63"/>
        <v>34</v>
      </c>
      <c r="K67" s="195">
        <f t="shared" ca="1" si="63"/>
        <v>35</v>
      </c>
      <c r="L67" s="195">
        <f t="shared" ca="1" si="63"/>
        <v>35</v>
      </c>
      <c r="M67" s="195">
        <f t="shared" ca="1" si="63"/>
        <v>38</v>
      </c>
      <c r="N67" s="195">
        <f t="shared" ca="1" si="63"/>
        <v>43</v>
      </c>
      <c r="O67" s="195">
        <f t="shared" ca="1" si="63"/>
        <v>50</v>
      </c>
      <c r="P67" s="195">
        <f t="shared" ca="1" si="63"/>
        <v>38</v>
      </c>
      <c r="Q67" s="195">
        <f t="shared" ca="1" si="63"/>
        <v>35</v>
      </c>
      <c r="R67" s="195">
        <f t="shared" ca="1" si="63"/>
        <v>30</v>
      </c>
      <c r="S67" s="195">
        <f t="shared" ca="1" si="63"/>
        <v>56</v>
      </c>
      <c r="T67" s="195">
        <f t="shared" ca="1" si="63"/>
        <v>61</v>
      </c>
      <c r="U67" s="195">
        <f t="shared" ca="1" si="63"/>
        <v>42</v>
      </c>
      <c r="V67" s="195">
        <f t="shared" ca="1" si="63"/>
        <v>49</v>
      </c>
      <c r="W67" s="195">
        <f t="shared" ca="1" si="63"/>
        <v>71</v>
      </c>
      <c r="X67" s="195">
        <f t="shared" ca="1" si="63"/>
        <v>50</v>
      </c>
      <c r="Y67" s="195">
        <f t="shared" ca="1" si="63"/>
        <v>49</v>
      </c>
      <c r="Z67" s="195">
        <f t="shared" ca="1" si="63"/>
        <v>41</v>
      </c>
      <c r="AA67" s="195">
        <f t="shared" ca="1" si="63"/>
        <v>31</v>
      </c>
      <c r="AB67" s="195">
        <f t="shared" ca="1" si="63"/>
        <v>39</v>
      </c>
      <c r="AC67" s="195">
        <f t="shared" ca="1" si="63"/>
        <v>35</v>
      </c>
      <c r="AD67" s="195">
        <f t="shared" ca="1" si="63"/>
        <v>26</v>
      </c>
      <c r="AE67" s="195">
        <f t="shared" ca="1" si="63"/>
        <v>29</v>
      </c>
      <c r="AF67" s="195">
        <f t="shared" ca="1" si="63"/>
        <v>36</v>
      </c>
      <c r="AG67" s="195">
        <f t="shared" ca="1" si="63"/>
        <v>25</v>
      </c>
      <c r="AH67" s="195">
        <f t="shared" ca="1" si="63"/>
        <v>24</v>
      </c>
      <c r="AI67" s="195">
        <f t="shared" ca="1" si="63"/>
        <v>33</v>
      </c>
      <c r="AJ67" s="195">
        <f t="shared" ca="1" si="63"/>
        <v>23</v>
      </c>
      <c r="AK67" s="195">
        <f t="shared" ca="1" si="63"/>
        <v>18</v>
      </c>
      <c r="AL67" s="195">
        <f t="shared" ca="1" si="63"/>
        <v>30</v>
      </c>
      <c r="AM67" s="195">
        <f t="shared" ca="1" si="63"/>
        <v>22</v>
      </c>
      <c r="AN67" s="195">
        <f t="shared" ca="1" si="63"/>
        <v>26</v>
      </c>
      <c r="AO67" s="195">
        <f t="shared" ca="1" si="63"/>
        <v>21</v>
      </c>
      <c r="AP67" s="195">
        <f t="shared" ca="1" si="63"/>
        <v>42</v>
      </c>
      <c r="AQ67" s="195">
        <f t="shared" ca="1" si="63"/>
        <v>24</v>
      </c>
      <c r="AR67" s="195">
        <f t="shared" ca="1" si="63"/>
        <v>27</v>
      </c>
      <c r="AS67" s="195">
        <f t="shared" ca="1" si="63"/>
        <v>29</v>
      </c>
      <c r="AT67" s="195">
        <f t="shared" ca="1" si="63"/>
        <v>38</v>
      </c>
      <c r="AU67" s="195">
        <f t="shared" ca="1" si="63"/>
        <v>34</v>
      </c>
      <c r="AV67" s="195">
        <f t="shared" ca="1" si="63"/>
        <v>26</v>
      </c>
      <c r="AW67" s="195">
        <f t="shared" ca="1" si="63"/>
        <v>53</v>
      </c>
      <c r="AX67" s="195">
        <f t="shared" ca="1" si="63"/>
        <v>40</v>
      </c>
      <c r="AY67" s="195">
        <f t="shared" ca="1" si="63"/>
        <v>36</v>
      </c>
      <c r="AZ67" s="195">
        <f t="shared" ca="1" si="63"/>
        <v>33</v>
      </c>
      <c r="BA67" s="195">
        <f t="shared" ca="1" si="63"/>
        <v>37</v>
      </c>
      <c r="BB67" s="195">
        <f t="shared" ca="1" si="63"/>
        <v>34</v>
      </c>
      <c r="BC67" s="195">
        <f t="shared" ca="1" si="63"/>
        <v>25</v>
      </c>
      <c r="BD67" s="195">
        <f t="shared" ca="1" si="63"/>
        <v>37</v>
      </c>
      <c r="BE67" s="195">
        <f t="shared" ca="1" si="63"/>
        <v>36</v>
      </c>
      <c r="BF67" s="195">
        <f t="shared" ca="1" si="63"/>
        <v>33</v>
      </c>
      <c r="BG67" s="195">
        <f t="shared" ca="1" si="63"/>
        <v>37</v>
      </c>
      <c r="BH67" s="195">
        <f t="shared" ca="1" si="63"/>
        <v>26</v>
      </c>
      <c r="BI67" s="195">
        <f t="shared" ca="1" si="63"/>
        <v>37</v>
      </c>
      <c r="BJ67" s="195">
        <f t="shared" ca="1" si="63"/>
        <v>38</v>
      </c>
      <c r="BK67" s="195">
        <f t="shared" ca="1" si="63"/>
        <v>37</v>
      </c>
      <c r="BL67" s="195">
        <f t="shared" ca="1" si="63"/>
        <v>32</v>
      </c>
      <c r="BM67" s="195">
        <f t="shared" ca="1" si="63"/>
        <v>28</v>
      </c>
      <c r="BN67" s="195">
        <f t="shared" ca="1" si="63"/>
        <v>50</v>
      </c>
      <c r="BO67" s="195">
        <f t="shared" ca="1" si="63"/>
        <v>29</v>
      </c>
      <c r="BP67" s="195">
        <f t="shared" ca="1" si="63"/>
        <v>51</v>
      </c>
      <c r="BQ67" s="195">
        <f t="shared" ref="BQ67:CJ70" ca="1" si="64">IF(ISERROR(MATCH($A67,INDIRECT(BQ$31),0)),+NA(),INDEX(INDIRECT(BQ$66),(MATCH($A67,INDIRECT(BQ$31),0)),$B$66))</f>
        <v>36</v>
      </c>
      <c r="BR67" s="195">
        <f t="shared" ca="1" si="64"/>
        <v>45</v>
      </c>
      <c r="BS67" s="195">
        <f t="shared" ca="1" si="64"/>
        <v>62</v>
      </c>
      <c r="BT67" s="195">
        <f t="shared" ca="1" si="64"/>
        <v>48</v>
      </c>
      <c r="BU67" s="195">
        <f t="shared" ca="1" si="64"/>
        <v>40</v>
      </c>
      <c r="BV67" s="195">
        <f t="shared" ca="1" si="64"/>
        <v>44</v>
      </c>
      <c r="BW67" s="195">
        <f t="shared" ca="1" si="64"/>
        <v>42</v>
      </c>
      <c r="BX67" s="195">
        <f t="shared" ca="1" si="64"/>
        <v>54</v>
      </c>
      <c r="BY67" s="195">
        <f t="shared" ca="1" si="64"/>
        <v>32</v>
      </c>
      <c r="BZ67" s="195">
        <f t="shared" ca="1" si="64"/>
        <v>40</v>
      </c>
      <c r="CA67" s="195">
        <f t="shared" ca="1" si="64"/>
        <v>40</v>
      </c>
      <c r="CB67" s="195">
        <f t="shared" ca="1" si="64"/>
        <v>36</v>
      </c>
      <c r="CC67" s="195">
        <f t="shared" ca="1" si="64"/>
        <v>52</v>
      </c>
      <c r="CD67" s="195">
        <f t="shared" ca="1" si="64"/>
        <v>35</v>
      </c>
      <c r="CE67" s="195">
        <f t="shared" ca="1" si="64"/>
        <v>33</v>
      </c>
      <c r="CF67" s="195">
        <f t="shared" ca="1" si="64"/>
        <v>32</v>
      </c>
      <c r="CG67" s="195">
        <f t="shared" ca="1" si="64"/>
        <v>42</v>
      </c>
      <c r="CH67" s="195">
        <f t="shared" ca="1" si="64"/>
        <v>38</v>
      </c>
      <c r="CI67" s="195">
        <f t="shared" ca="1" si="64"/>
        <v>38</v>
      </c>
      <c r="CJ67" s="195">
        <f t="shared" ca="1" si="64"/>
        <v>15</v>
      </c>
    </row>
    <row r="68" spans="1:88" s="175" customFormat="1" x14ac:dyDescent="0.25">
      <c r="A68" s="175" t="str">
        <f>A59</f>
        <v>F.C. Barcelona</v>
      </c>
      <c r="D68" s="195">
        <f ca="1">IF(ISERROR(MATCH($A68,INDIRECT(D$31),0)),+NA(),INDEX(INDIRECT(D$66),(MATCH($A68,INDIRECT(D$31),0)),$B$66))</f>
        <v>23</v>
      </c>
      <c r="E68" s="195">
        <f t="shared" ref="E68:S68" ca="1" si="65">IF(ISERROR(MATCH($A68,INDIRECT(E$31),0)),+NA(),INDEX(INDIRECT(E$66),(MATCH($A68,INDIRECT(E$31),0)),$B$66))</f>
        <v>36</v>
      </c>
      <c r="F68" s="195">
        <f t="shared" ca="1" si="65"/>
        <v>43</v>
      </c>
      <c r="G68" s="195">
        <f t="shared" ca="1" si="65"/>
        <v>26</v>
      </c>
      <c r="H68" s="195">
        <f t="shared" ca="1" si="65"/>
        <v>34</v>
      </c>
      <c r="I68" s="195">
        <f t="shared" ca="1" si="65"/>
        <v>40</v>
      </c>
      <c r="J68" s="195">
        <f t="shared" ca="1" si="65"/>
        <v>44</v>
      </c>
      <c r="K68" s="195">
        <f t="shared" ca="1" si="65"/>
        <v>32</v>
      </c>
      <c r="L68" s="195">
        <f t="shared" ca="1" si="65"/>
        <v>38</v>
      </c>
      <c r="M68" s="195">
        <f t="shared" ca="1" si="65"/>
        <v>45</v>
      </c>
      <c r="N68" s="195">
        <f t="shared" ca="1" si="65"/>
        <v>66</v>
      </c>
      <c r="O68" s="195">
        <f t="shared" ca="1" si="65"/>
        <v>50</v>
      </c>
      <c r="P68" s="195">
        <f t="shared" ca="1" si="65"/>
        <v>46</v>
      </c>
      <c r="Q68" s="195">
        <f t="shared" ca="1" si="65"/>
        <v>30</v>
      </c>
      <c r="R68" s="195">
        <f t="shared" ca="1" si="65"/>
        <v>31</v>
      </c>
      <c r="S68" s="195">
        <f t="shared" ca="1" si="65"/>
        <v>42</v>
      </c>
      <c r="T68" s="195">
        <f t="shared" ca="1" si="63"/>
        <v>31</v>
      </c>
      <c r="U68" s="195">
        <f t="shared" ca="1" si="63"/>
        <v>36</v>
      </c>
      <c r="V68" s="195">
        <f t="shared" ca="1" si="63"/>
        <v>47</v>
      </c>
      <c r="W68" s="195">
        <f t="shared" ca="1" si="63"/>
        <v>61</v>
      </c>
      <c r="X68" s="195">
        <f t="shared" ca="1" si="63"/>
        <v>43</v>
      </c>
      <c r="Y68" s="195">
        <f t="shared" ca="1" si="63"/>
        <v>43</v>
      </c>
      <c r="Z68" s="195">
        <f t="shared" ca="1" si="63"/>
        <v>39</v>
      </c>
      <c r="AA68" s="195">
        <f t="shared" ca="1" si="63"/>
        <v>39</v>
      </c>
      <c r="AB68" s="195">
        <f t="shared" ca="1" si="63"/>
        <v>26</v>
      </c>
      <c r="AC68" s="195">
        <f t="shared" ca="1" si="63"/>
        <v>37</v>
      </c>
      <c r="AD68" s="195">
        <f t="shared" ca="1" si="63"/>
        <v>38</v>
      </c>
      <c r="AE68" s="195">
        <f t="shared" ca="1" si="63"/>
        <v>26</v>
      </c>
      <c r="AF68" s="195">
        <f t="shared" ca="1" si="63"/>
        <v>28</v>
      </c>
      <c r="AG68" s="195">
        <f t="shared" ca="1" si="63"/>
        <v>47</v>
      </c>
      <c r="AH68" s="195">
        <f t="shared" ca="1" si="63"/>
        <v>46</v>
      </c>
      <c r="AI68" s="195">
        <f t="shared" ca="1" si="63"/>
        <v>36</v>
      </c>
      <c r="AJ68" s="195">
        <f t="shared" ca="1" si="63"/>
        <v>38</v>
      </c>
      <c r="AK68" s="195">
        <f t="shared" ca="1" si="63"/>
        <v>41</v>
      </c>
      <c r="AL68" s="195">
        <f t="shared" ca="1" si="63"/>
        <v>27</v>
      </c>
      <c r="AM68" s="195">
        <f t="shared" ca="1" si="63"/>
        <v>29</v>
      </c>
      <c r="AN68" s="195">
        <f t="shared" ca="1" si="63"/>
        <v>29</v>
      </c>
      <c r="AO68" s="195">
        <f t="shared" ca="1" si="63"/>
        <v>18</v>
      </c>
      <c r="AP68" s="195">
        <f t="shared" ca="1" si="63"/>
        <v>31</v>
      </c>
      <c r="AQ68" s="195">
        <f t="shared" ca="1" si="63"/>
        <v>22</v>
      </c>
      <c r="AR68" s="195">
        <f t="shared" ca="1" si="63"/>
        <v>26</v>
      </c>
      <c r="AS68" s="195">
        <f t="shared" ca="1" si="63"/>
        <v>21</v>
      </c>
      <c r="AT68" s="195">
        <f t="shared" ca="1" si="63"/>
        <v>24</v>
      </c>
      <c r="AU68" s="195">
        <f t="shared" ca="1" si="63"/>
        <v>36</v>
      </c>
      <c r="AV68" s="195">
        <f t="shared" ca="1" si="63"/>
        <v>41</v>
      </c>
      <c r="AW68" s="195">
        <f t="shared" ca="1" si="63"/>
        <v>34</v>
      </c>
      <c r="AX68" s="195">
        <f t="shared" ca="1" si="63"/>
        <v>29</v>
      </c>
      <c r="AY68" s="195">
        <f t="shared" ca="1" si="63"/>
        <v>37</v>
      </c>
      <c r="AZ68" s="195">
        <f t="shared" ca="1" si="63"/>
        <v>33</v>
      </c>
      <c r="BA68" s="195">
        <f t="shared" ca="1" si="63"/>
        <v>41</v>
      </c>
      <c r="BB68" s="195">
        <f t="shared" ca="1" si="63"/>
        <v>40</v>
      </c>
      <c r="BC68" s="195">
        <f t="shared" ca="1" si="63"/>
        <v>29</v>
      </c>
      <c r="BD68" s="195">
        <f t="shared" ca="1" si="63"/>
        <v>28</v>
      </c>
      <c r="BE68" s="195">
        <f t="shared" ca="1" si="63"/>
        <v>25</v>
      </c>
      <c r="BF68" s="195">
        <f t="shared" ca="1" si="63"/>
        <v>36</v>
      </c>
      <c r="BG68" s="195">
        <f t="shared" ca="1" si="63"/>
        <v>29</v>
      </c>
      <c r="BH68" s="195">
        <f t="shared" ca="1" si="63"/>
        <v>44</v>
      </c>
      <c r="BI68" s="195">
        <f t="shared" ca="1" si="63"/>
        <v>26</v>
      </c>
      <c r="BJ68" s="195">
        <f t="shared" ca="1" si="63"/>
        <v>39</v>
      </c>
      <c r="BK68" s="195">
        <f t="shared" ca="1" si="63"/>
        <v>33</v>
      </c>
      <c r="BL68" s="195">
        <f t="shared" ca="1" si="63"/>
        <v>37</v>
      </c>
      <c r="BM68" s="195">
        <f t="shared" ca="1" si="63"/>
        <v>34</v>
      </c>
      <c r="BN68" s="195">
        <f t="shared" ca="1" si="63"/>
        <v>42</v>
      </c>
      <c r="BO68" s="195">
        <f t="shared" ca="1" si="63"/>
        <v>45</v>
      </c>
      <c r="BP68" s="195">
        <f t="shared" ca="1" si="63"/>
        <v>39</v>
      </c>
      <c r="BQ68" s="195">
        <f t="shared" ca="1" si="64"/>
        <v>48</v>
      </c>
      <c r="BR68" s="195">
        <f t="shared" ca="1" si="64"/>
        <v>56</v>
      </c>
      <c r="BS68" s="195">
        <f t="shared" ca="1" si="64"/>
        <v>43</v>
      </c>
      <c r="BT68" s="195">
        <f t="shared" ca="1" si="64"/>
        <v>46</v>
      </c>
      <c r="BU68" s="195">
        <f t="shared" ca="1" si="64"/>
        <v>57</v>
      </c>
      <c r="BV68" s="195">
        <f t="shared" ca="1" si="64"/>
        <v>37</v>
      </c>
      <c r="BW68" s="195">
        <f t="shared" ca="1" si="64"/>
        <v>47</v>
      </c>
      <c r="BX68" s="195">
        <f t="shared" ca="1" si="64"/>
        <v>39</v>
      </c>
      <c r="BY68" s="195">
        <f t="shared" ca="1" si="64"/>
        <v>29</v>
      </c>
      <c r="BZ68" s="195">
        <f t="shared" ca="1" si="64"/>
        <v>35</v>
      </c>
      <c r="CA68" s="195">
        <f t="shared" ca="1" si="64"/>
        <v>33</v>
      </c>
      <c r="CB68" s="195">
        <f t="shared" ca="1" si="64"/>
        <v>43</v>
      </c>
      <c r="CC68" s="195">
        <f t="shared" ca="1" si="64"/>
        <v>35</v>
      </c>
      <c r="CD68" s="195">
        <f t="shared" ca="1" si="64"/>
        <v>24</v>
      </c>
      <c r="CE68" s="195">
        <f t="shared" ca="1" si="64"/>
        <v>21</v>
      </c>
      <c r="CF68" s="195">
        <f t="shared" ca="1" si="64"/>
        <v>29</v>
      </c>
      <c r="CG68" s="195">
        <f t="shared" ca="1" si="64"/>
        <v>40</v>
      </c>
      <c r="CH68" s="195">
        <f t="shared" ca="1" si="64"/>
        <v>33</v>
      </c>
      <c r="CI68" s="195">
        <f t="shared" ca="1" si="64"/>
        <v>21</v>
      </c>
      <c r="CJ68" s="195">
        <f t="shared" ca="1" si="64"/>
        <v>15</v>
      </c>
    </row>
    <row r="69" spans="1:88" s="175" customFormat="1" x14ac:dyDescent="0.25">
      <c r="A69" s="175" t="str">
        <f>A60</f>
        <v>Atlético de Madrid</v>
      </c>
      <c r="D69" s="195">
        <f ca="1">IF(ISERROR(MATCH($A69,INDIRECT(D$31),0)),+NA(),INDEX(INDIRECT(D$66),(MATCH($A69,INDIRECT(D$31),0)),$B$66))</f>
        <v>41</v>
      </c>
      <c r="E69" s="195">
        <f t="shared" ref="E69:BP70" ca="1" si="66">IF(ISERROR(MATCH($A69,INDIRECT(E$31),0)),+NA(),INDEX(INDIRECT(E$66),(MATCH($A69,INDIRECT(E$31),0)),$B$66))</f>
        <v>50</v>
      </c>
      <c r="F69" s="195" t="e">
        <f t="shared" ca="1" si="66"/>
        <v>#N/A</v>
      </c>
      <c r="G69" s="195" t="e">
        <f t="shared" ca="1" si="66"/>
        <v>#N/A</v>
      </c>
      <c r="H69" s="195" t="e">
        <f t="shared" ca="1" si="66"/>
        <v>#N/A</v>
      </c>
      <c r="I69" s="195" t="e">
        <f t="shared" ca="1" si="66"/>
        <v>#N/A</v>
      </c>
      <c r="J69" s="195">
        <f t="shared" ca="1" si="66"/>
        <v>45</v>
      </c>
      <c r="K69" s="195">
        <f t="shared" ca="1" si="66"/>
        <v>50</v>
      </c>
      <c r="L69" s="195">
        <f t="shared" ca="1" si="66"/>
        <v>29</v>
      </c>
      <c r="M69" s="195">
        <f t="shared" ca="1" si="66"/>
        <v>36</v>
      </c>
      <c r="N69" s="195">
        <f t="shared" ca="1" si="66"/>
        <v>44</v>
      </c>
      <c r="O69" s="195">
        <f t="shared" ca="1" si="66"/>
        <v>44</v>
      </c>
      <c r="P69" s="195">
        <f t="shared" ca="1" si="66"/>
        <v>49</v>
      </c>
      <c r="Q69" s="195">
        <f t="shared" ca="1" si="66"/>
        <v>41</v>
      </c>
      <c r="R69" s="195">
        <f t="shared" ca="1" si="66"/>
        <v>48</v>
      </c>
      <c r="S69" s="195">
        <f t="shared" ca="1" si="66"/>
        <v>44</v>
      </c>
      <c r="T69" s="195">
        <f t="shared" ca="1" si="66"/>
        <v>45</v>
      </c>
      <c r="U69" s="195">
        <f t="shared" ca="1" si="66"/>
        <v>32</v>
      </c>
      <c r="V69" s="195">
        <f t="shared" ca="1" si="66"/>
        <v>51</v>
      </c>
      <c r="W69" s="195">
        <f t="shared" ca="1" si="66"/>
        <v>50</v>
      </c>
      <c r="X69" s="195">
        <f t="shared" ca="1" si="66"/>
        <v>57</v>
      </c>
      <c r="Y69" s="195">
        <f t="shared" ca="1" si="66"/>
        <v>70</v>
      </c>
      <c r="Z69" s="195">
        <f t="shared" ca="1" si="66"/>
        <v>47</v>
      </c>
      <c r="AA69" s="195">
        <f t="shared" ca="1" si="66"/>
        <v>64</v>
      </c>
      <c r="AB69" s="195">
        <f t="shared" ca="1" si="66"/>
        <v>49</v>
      </c>
      <c r="AC69" s="195">
        <f t="shared" ca="1" si="66"/>
        <v>45</v>
      </c>
      <c r="AD69" s="195">
        <f t="shared" ca="1" si="66"/>
        <v>43</v>
      </c>
      <c r="AE69" s="195">
        <f t="shared" ca="1" si="66"/>
        <v>48</v>
      </c>
      <c r="AF69" s="195">
        <f t="shared" ca="1" si="66"/>
        <v>40</v>
      </c>
      <c r="AG69" s="195">
        <f t="shared" ca="1" si="66"/>
        <v>35</v>
      </c>
      <c r="AH69" s="195">
        <f t="shared" ca="1" si="66"/>
        <v>36</v>
      </c>
      <c r="AI69" s="195">
        <f t="shared" ca="1" si="66"/>
        <v>36</v>
      </c>
      <c r="AJ69" s="195">
        <f t="shared" ca="1" si="66"/>
        <v>34</v>
      </c>
      <c r="AK69" s="195">
        <f t="shared" ca="1" si="66"/>
        <v>27</v>
      </c>
      <c r="AL69" s="195">
        <f t="shared" ca="1" si="66"/>
        <v>20</v>
      </c>
      <c r="AM69" s="195">
        <f t="shared" ca="1" si="66"/>
        <v>30</v>
      </c>
      <c r="AN69" s="195">
        <f t="shared" ca="1" si="66"/>
        <v>32</v>
      </c>
      <c r="AO69" s="195">
        <f t="shared" ca="1" si="66"/>
        <v>37</v>
      </c>
      <c r="AP69" s="195">
        <f t="shared" ca="1" si="66"/>
        <v>22</v>
      </c>
      <c r="AQ69" s="195">
        <f t="shared" ca="1" si="66"/>
        <v>20</v>
      </c>
      <c r="AR69" s="195">
        <f t="shared" ca="1" si="66"/>
        <v>28</v>
      </c>
      <c r="AS69" s="195">
        <f t="shared" ca="1" si="66"/>
        <v>29</v>
      </c>
      <c r="AT69" s="195">
        <f t="shared" ca="1" si="66"/>
        <v>31</v>
      </c>
      <c r="AU69" s="195">
        <f t="shared" ca="1" si="66"/>
        <v>34</v>
      </c>
      <c r="AV69" s="195">
        <f t="shared" ca="1" si="66"/>
        <v>38</v>
      </c>
      <c r="AW69" s="195">
        <f t="shared" ca="1" si="66"/>
        <v>33</v>
      </c>
      <c r="AX69" s="195">
        <f t="shared" ca="1" si="66"/>
        <v>52</v>
      </c>
      <c r="AY69" s="195">
        <f t="shared" ca="1" si="66"/>
        <v>37</v>
      </c>
      <c r="AZ69" s="195">
        <f t="shared" ca="1" si="66"/>
        <v>44</v>
      </c>
      <c r="BA69" s="195">
        <f t="shared" ca="1" si="66"/>
        <v>39</v>
      </c>
      <c r="BB69" s="195">
        <f t="shared" ca="1" si="66"/>
        <v>37</v>
      </c>
      <c r="BC69" s="195">
        <f t="shared" ca="1" si="66"/>
        <v>38</v>
      </c>
      <c r="BD69" s="195">
        <f t="shared" ca="1" si="66"/>
        <v>47</v>
      </c>
      <c r="BE69" s="195">
        <f t="shared" ca="1" si="66"/>
        <v>28</v>
      </c>
      <c r="BF69" s="195">
        <f t="shared" ca="1" si="66"/>
        <v>38</v>
      </c>
      <c r="BG69" s="195">
        <f t="shared" ca="1" si="66"/>
        <v>54</v>
      </c>
      <c r="BH69" s="195">
        <f t="shared" ca="1" si="66"/>
        <v>38</v>
      </c>
      <c r="BI69" s="195">
        <f t="shared" ca="1" si="66"/>
        <v>45</v>
      </c>
      <c r="BJ69" s="195">
        <f t="shared" ca="1" si="66"/>
        <v>35</v>
      </c>
      <c r="BK69" s="195">
        <f t="shared" ca="1" si="66"/>
        <v>28</v>
      </c>
      <c r="BL69" s="195">
        <f t="shared" ca="1" si="66"/>
        <v>35</v>
      </c>
      <c r="BM69" s="195">
        <f t="shared" ca="1" si="66"/>
        <v>42</v>
      </c>
      <c r="BN69" s="195">
        <f t="shared" ca="1" si="66"/>
        <v>54</v>
      </c>
      <c r="BO69" s="195">
        <f t="shared" ca="1" si="66"/>
        <v>54</v>
      </c>
      <c r="BP69" s="195">
        <f t="shared" ca="1" si="66"/>
        <v>32</v>
      </c>
      <c r="BQ69" s="195">
        <f t="shared" ca="1" si="64"/>
        <v>64</v>
      </c>
      <c r="BR69" s="195">
        <f t="shared" ca="1" si="64"/>
        <v>56</v>
      </c>
      <c r="BS69" s="195">
        <f t="shared" ca="1" si="64"/>
        <v>50</v>
      </c>
      <c r="BT69" s="195">
        <f t="shared" ca="1" si="64"/>
        <v>64</v>
      </c>
      <c r="BU69" s="195" t="e">
        <f t="shared" ca="1" si="64"/>
        <v>#N/A</v>
      </c>
      <c r="BV69" s="195" t="e">
        <f t="shared" ca="1" si="64"/>
        <v>#N/A</v>
      </c>
      <c r="BW69" s="195">
        <f t="shared" ca="1" si="64"/>
        <v>56</v>
      </c>
      <c r="BX69" s="195">
        <f t="shared" ca="1" si="64"/>
        <v>53</v>
      </c>
      <c r="BY69" s="195">
        <f t="shared" ca="1" si="64"/>
        <v>34</v>
      </c>
      <c r="BZ69" s="195">
        <f t="shared" ca="1" si="64"/>
        <v>37</v>
      </c>
      <c r="CA69" s="195">
        <f t="shared" ca="1" si="64"/>
        <v>39</v>
      </c>
      <c r="CB69" s="195">
        <f t="shared" ca="1" si="64"/>
        <v>47</v>
      </c>
      <c r="CC69" s="195">
        <f t="shared" ca="1" si="64"/>
        <v>57</v>
      </c>
      <c r="CD69" s="195">
        <f t="shared" ca="1" si="64"/>
        <v>61</v>
      </c>
      <c r="CE69" s="195">
        <f t="shared" ca="1" si="64"/>
        <v>53</v>
      </c>
      <c r="CF69" s="195">
        <f t="shared" ca="1" si="64"/>
        <v>46</v>
      </c>
      <c r="CG69" s="195">
        <f t="shared" ca="1" si="64"/>
        <v>31</v>
      </c>
      <c r="CH69" s="195">
        <f t="shared" ca="1" si="64"/>
        <v>26</v>
      </c>
      <c r="CI69" s="195">
        <f t="shared" ca="1" si="64"/>
        <v>29</v>
      </c>
      <c r="CJ69" s="195">
        <f t="shared" ca="1" si="64"/>
        <v>8</v>
      </c>
    </row>
    <row r="70" spans="1:88" s="175" customFormat="1" x14ac:dyDescent="0.25">
      <c r="A70" s="175" t="str">
        <f>A61</f>
        <v>Valencia C.F.</v>
      </c>
      <c r="D70" s="195" t="e">
        <f ca="1">IF(ISERROR(MATCH($A70,INDIRECT(D$31),0)),+NA(),INDEX(INDIRECT(D$66),(MATCH($A70,INDIRECT(D$31),0)),$B$66))</f>
        <v>#N/A</v>
      </c>
      <c r="E70" s="195" t="e">
        <f t="shared" ca="1" si="66"/>
        <v>#N/A</v>
      </c>
      <c r="F70" s="195" t="e">
        <f t="shared" ca="1" si="66"/>
        <v>#N/A</v>
      </c>
      <c r="G70" s="195">
        <f t="shared" ca="1" si="66"/>
        <v>47</v>
      </c>
      <c r="H70" s="195">
        <f t="shared" ca="1" si="66"/>
        <v>53</v>
      </c>
      <c r="I70" s="195">
        <f t="shared" ca="1" si="66"/>
        <v>38</v>
      </c>
      <c r="J70" s="195">
        <f t="shared" ca="1" si="66"/>
        <v>49</v>
      </c>
      <c r="K70" s="195">
        <f t="shared" ca="1" si="66"/>
        <v>42</v>
      </c>
      <c r="L70" s="195">
        <f t="shared" ca="1" si="66"/>
        <v>36</v>
      </c>
      <c r="M70" s="195">
        <f t="shared" ca="1" si="66"/>
        <v>52</v>
      </c>
      <c r="N70" s="195">
        <f t="shared" ca="1" si="66"/>
        <v>39</v>
      </c>
      <c r="O70" s="195">
        <f t="shared" ca="1" si="66"/>
        <v>45</v>
      </c>
      <c r="P70" s="195">
        <f t="shared" ca="1" si="66"/>
        <v>32</v>
      </c>
      <c r="Q70" s="195">
        <f t="shared" ca="1" si="66"/>
        <v>35</v>
      </c>
      <c r="R70" s="195">
        <f t="shared" ca="1" si="66"/>
        <v>36</v>
      </c>
      <c r="S70" s="195">
        <f t="shared" ca="1" si="66"/>
        <v>34</v>
      </c>
      <c r="T70" s="195">
        <f t="shared" ca="1" si="66"/>
        <v>34</v>
      </c>
      <c r="U70" s="195">
        <f t="shared" ca="1" si="66"/>
        <v>47</v>
      </c>
      <c r="V70" s="195">
        <f t="shared" ca="1" si="66"/>
        <v>43</v>
      </c>
      <c r="W70" s="195">
        <f t="shared" ca="1" si="66"/>
        <v>48</v>
      </c>
      <c r="X70" s="195">
        <f t="shared" ca="1" si="66"/>
        <v>51</v>
      </c>
      <c r="Y70" s="195">
        <f t="shared" ca="1" si="66"/>
        <v>42</v>
      </c>
      <c r="Z70" s="195">
        <f t="shared" ca="1" si="66"/>
        <v>51</v>
      </c>
      <c r="AA70" s="195">
        <f t="shared" ca="1" si="66"/>
        <v>60</v>
      </c>
      <c r="AB70" s="195">
        <f t="shared" ca="1" si="66"/>
        <v>50</v>
      </c>
      <c r="AC70" s="195">
        <f t="shared" ca="1" si="66"/>
        <v>46</v>
      </c>
      <c r="AD70" s="195">
        <f t="shared" ca="1" si="66"/>
        <v>40</v>
      </c>
      <c r="AE70" s="195">
        <f t="shared" ca="1" si="66"/>
        <v>41</v>
      </c>
      <c r="AF70" s="195">
        <f t="shared" ca="1" si="66"/>
        <v>33</v>
      </c>
      <c r="AG70" s="195">
        <f t="shared" ca="1" si="66"/>
        <v>42</v>
      </c>
      <c r="AH70" s="195">
        <f t="shared" ca="1" si="66"/>
        <v>50</v>
      </c>
      <c r="AI70" s="195">
        <f t="shared" ca="1" si="66"/>
        <v>36</v>
      </c>
      <c r="AJ70" s="195">
        <f t="shared" ca="1" si="66"/>
        <v>47</v>
      </c>
      <c r="AK70" s="195">
        <f t="shared" ca="1" si="66"/>
        <v>37</v>
      </c>
      <c r="AL70" s="195">
        <f t="shared" ca="1" si="66"/>
        <v>35</v>
      </c>
      <c r="AM70" s="195">
        <f t="shared" ca="1" si="66"/>
        <v>37</v>
      </c>
      <c r="AN70" s="195">
        <f t="shared" ca="1" si="66"/>
        <v>38</v>
      </c>
      <c r="AO70" s="195">
        <f t="shared" ca="1" si="66"/>
        <v>39</v>
      </c>
      <c r="AP70" s="195">
        <f t="shared" ca="1" si="66"/>
        <v>23</v>
      </c>
      <c r="AQ70" s="195">
        <f t="shared" ca="1" si="66"/>
        <v>19</v>
      </c>
      <c r="AR70" s="195">
        <f t="shared" ca="1" si="66"/>
        <v>30</v>
      </c>
      <c r="AS70" s="195">
        <f t="shared" ca="1" si="66"/>
        <v>33</v>
      </c>
      <c r="AT70" s="195">
        <f t="shared" ca="1" si="66"/>
        <v>33</v>
      </c>
      <c r="AU70" s="195">
        <f t="shared" ca="1" si="66"/>
        <v>48</v>
      </c>
      <c r="AV70" s="195">
        <f t="shared" ca="1" si="66"/>
        <v>41</v>
      </c>
      <c r="AW70" s="195">
        <f t="shared" ca="1" si="66"/>
        <v>47</v>
      </c>
      <c r="AX70" s="195">
        <f t="shared" ca="1" si="66"/>
        <v>33</v>
      </c>
      <c r="AY70" s="195">
        <f t="shared" ca="1" si="66"/>
        <v>39</v>
      </c>
      <c r="AZ70" s="195">
        <f t="shared" ca="1" si="66"/>
        <v>42</v>
      </c>
      <c r="BA70" s="195">
        <f t="shared" ca="1" si="66"/>
        <v>41</v>
      </c>
      <c r="BB70" s="195">
        <f t="shared" ca="1" si="66"/>
        <v>46</v>
      </c>
      <c r="BC70" s="195">
        <f t="shared" ca="1" si="66"/>
        <v>56</v>
      </c>
      <c r="BD70" s="195">
        <f t="shared" ca="1" si="66"/>
        <v>47</v>
      </c>
      <c r="BE70" s="195">
        <f t="shared" ca="1" si="66"/>
        <v>37</v>
      </c>
      <c r="BF70" s="195">
        <f t="shared" ca="1" si="66"/>
        <v>62</v>
      </c>
      <c r="BG70" s="195" t="e">
        <f t="shared" ca="1" si="66"/>
        <v>#N/A</v>
      </c>
      <c r="BH70" s="195">
        <f t="shared" ca="1" si="66"/>
        <v>53</v>
      </c>
      <c r="BI70" s="195">
        <f t="shared" ca="1" si="66"/>
        <v>26</v>
      </c>
      <c r="BJ70" s="195">
        <f t="shared" ca="1" si="66"/>
        <v>42</v>
      </c>
      <c r="BK70" s="195">
        <f t="shared" ca="1" si="66"/>
        <v>40</v>
      </c>
      <c r="BL70" s="195">
        <f t="shared" ca="1" si="66"/>
        <v>42</v>
      </c>
      <c r="BM70" s="195">
        <f t="shared" ca="1" si="66"/>
        <v>33</v>
      </c>
      <c r="BN70" s="195">
        <f t="shared" ca="1" si="66"/>
        <v>50</v>
      </c>
      <c r="BO70" s="195">
        <f t="shared" ca="1" si="66"/>
        <v>48</v>
      </c>
      <c r="BP70" s="195">
        <f t="shared" ca="1" si="66"/>
        <v>51</v>
      </c>
      <c r="BQ70" s="195">
        <f t="shared" ca="1" si="64"/>
        <v>59</v>
      </c>
      <c r="BR70" s="195">
        <f t="shared" ca="1" si="64"/>
        <v>52</v>
      </c>
      <c r="BS70" s="195">
        <f t="shared" ca="1" si="64"/>
        <v>39</v>
      </c>
      <c r="BT70" s="195">
        <f t="shared" ca="1" si="64"/>
        <v>39</v>
      </c>
      <c r="BU70" s="195">
        <f t="shared" ca="1" si="64"/>
        <v>34</v>
      </c>
      <c r="BV70" s="195">
        <f t="shared" ca="1" si="64"/>
        <v>27</v>
      </c>
      <c r="BW70" s="195">
        <f t="shared" ca="1" si="64"/>
        <v>35</v>
      </c>
      <c r="BX70" s="195">
        <f t="shared" ca="1" si="64"/>
        <v>27</v>
      </c>
      <c r="BY70" s="195">
        <f t="shared" ca="1" si="64"/>
        <v>39</v>
      </c>
      <c r="BZ70" s="195">
        <f t="shared" ca="1" si="64"/>
        <v>33</v>
      </c>
      <c r="CA70" s="195">
        <f t="shared" ca="1" si="64"/>
        <v>42</v>
      </c>
      <c r="CB70" s="195">
        <f t="shared" ca="1" si="64"/>
        <v>62</v>
      </c>
      <c r="CC70" s="195">
        <f t="shared" ca="1" si="64"/>
        <v>54</v>
      </c>
      <c r="CD70" s="195">
        <f t="shared" ca="1" si="64"/>
        <v>40</v>
      </c>
      <c r="CE70" s="195">
        <f t="shared" ca="1" si="64"/>
        <v>44</v>
      </c>
      <c r="CF70" s="195">
        <f t="shared" ca="1" si="64"/>
        <v>44</v>
      </c>
      <c r="CG70" s="195">
        <f t="shared" ca="1" si="64"/>
        <v>54</v>
      </c>
      <c r="CH70" s="195">
        <f t="shared" ca="1" si="64"/>
        <v>53</v>
      </c>
      <c r="CI70" s="195">
        <f t="shared" ca="1" si="64"/>
        <v>32</v>
      </c>
      <c r="CJ70" s="195">
        <f t="shared" ca="1" si="64"/>
        <v>14</v>
      </c>
    </row>
    <row r="71" spans="1:88" s="175" customFormat="1" x14ac:dyDescent="0.25">
      <c r="A71" s="175" t="s">
        <v>379</v>
      </c>
      <c r="D71" s="175">
        <v>134</v>
      </c>
      <c r="E71" s="175">
        <v>134</v>
      </c>
      <c r="F71" s="175">
        <v>134</v>
      </c>
      <c r="G71" s="175">
        <v>134</v>
      </c>
      <c r="H71" s="175">
        <v>134</v>
      </c>
      <c r="I71" s="175">
        <v>134</v>
      </c>
      <c r="J71" s="175">
        <v>134</v>
      </c>
      <c r="K71" s="175">
        <v>134</v>
      </c>
      <c r="L71" s="175">
        <v>134</v>
      </c>
      <c r="M71" s="175">
        <v>134</v>
      </c>
      <c r="N71" s="175">
        <v>134</v>
      </c>
      <c r="O71" s="175">
        <v>134</v>
      </c>
      <c r="P71" s="175">
        <v>134</v>
      </c>
      <c r="Q71" s="175">
        <v>134</v>
      </c>
      <c r="R71" s="175">
        <v>134</v>
      </c>
      <c r="S71" s="175">
        <v>134</v>
      </c>
      <c r="T71" s="175">
        <v>134</v>
      </c>
      <c r="U71" s="175">
        <v>134</v>
      </c>
      <c r="V71" s="175">
        <v>134</v>
      </c>
      <c r="W71" s="175">
        <v>134</v>
      </c>
      <c r="X71" s="175">
        <v>134</v>
      </c>
      <c r="Y71" s="175">
        <v>134</v>
      </c>
      <c r="Z71" s="175">
        <v>134</v>
      </c>
      <c r="AA71" s="175">
        <v>134</v>
      </c>
      <c r="AB71" s="175">
        <v>134</v>
      </c>
      <c r="AC71" s="175">
        <v>134</v>
      </c>
      <c r="AD71" s="175">
        <v>134</v>
      </c>
      <c r="AE71" s="175">
        <v>134</v>
      </c>
      <c r="AF71" s="175">
        <v>134</v>
      </c>
      <c r="AG71" s="175">
        <v>134</v>
      </c>
      <c r="AH71" s="175">
        <v>134</v>
      </c>
      <c r="AI71" s="175">
        <v>134</v>
      </c>
      <c r="AJ71" s="175">
        <v>134</v>
      </c>
      <c r="AK71" s="175">
        <v>134</v>
      </c>
      <c r="AL71" s="175">
        <v>134</v>
      </c>
      <c r="AM71" s="175">
        <v>134</v>
      </c>
      <c r="AN71" s="175">
        <v>134</v>
      </c>
      <c r="AO71" s="175">
        <v>134</v>
      </c>
      <c r="AP71" s="175">
        <v>134</v>
      </c>
      <c r="AQ71" s="175">
        <v>134</v>
      </c>
      <c r="AR71" s="175">
        <v>134</v>
      </c>
      <c r="AS71" s="175">
        <v>134</v>
      </c>
      <c r="AT71" s="175">
        <v>134</v>
      </c>
      <c r="AU71" s="175">
        <v>134</v>
      </c>
      <c r="AV71" s="175">
        <v>134</v>
      </c>
      <c r="AW71" s="175">
        <v>134</v>
      </c>
      <c r="AX71" s="175">
        <v>134</v>
      </c>
      <c r="AY71" s="175">
        <v>134</v>
      </c>
      <c r="AZ71" s="175">
        <v>134</v>
      </c>
      <c r="BA71" s="175">
        <v>134</v>
      </c>
      <c r="BB71" s="175">
        <v>134</v>
      </c>
      <c r="BC71" s="175">
        <v>134</v>
      </c>
      <c r="BD71" s="175">
        <v>134</v>
      </c>
      <c r="BE71" s="175">
        <v>134</v>
      </c>
      <c r="BF71" s="175">
        <v>134</v>
      </c>
      <c r="BG71" s="175">
        <v>134</v>
      </c>
      <c r="BH71" s="175">
        <v>134</v>
      </c>
      <c r="BI71" s="175">
        <v>134</v>
      </c>
      <c r="BJ71" s="175">
        <v>134</v>
      </c>
      <c r="BK71" s="175">
        <v>134</v>
      </c>
      <c r="BL71" s="175">
        <v>134</v>
      </c>
      <c r="BM71" s="175">
        <v>134</v>
      </c>
      <c r="BN71" s="175">
        <v>134</v>
      </c>
      <c r="BO71" s="175">
        <v>134</v>
      </c>
      <c r="BP71" s="175">
        <v>134</v>
      </c>
      <c r="BQ71" s="175">
        <v>134</v>
      </c>
      <c r="BR71" s="175">
        <v>134</v>
      </c>
      <c r="BS71" s="175">
        <v>134</v>
      </c>
      <c r="BT71" s="175">
        <v>134</v>
      </c>
      <c r="BU71" s="175">
        <v>134</v>
      </c>
      <c r="BV71" s="175">
        <v>134</v>
      </c>
      <c r="BW71" s="175">
        <v>134</v>
      </c>
      <c r="BX71" s="175">
        <v>134</v>
      </c>
      <c r="BY71" s="175">
        <v>134</v>
      </c>
      <c r="BZ71" s="175">
        <v>134</v>
      </c>
      <c r="CA71" s="175">
        <v>134</v>
      </c>
      <c r="CB71" s="175">
        <v>134</v>
      </c>
      <c r="CC71" s="175">
        <v>134</v>
      </c>
      <c r="CD71" s="175">
        <v>134</v>
      </c>
      <c r="CE71" s="175">
        <v>134</v>
      </c>
      <c r="CF71" s="175">
        <v>134</v>
      </c>
      <c r="CG71" s="175">
        <v>134</v>
      </c>
      <c r="CH71" s="175">
        <v>134</v>
      </c>
      <c r="CI71" s="175">
        <v>134</v>
      </c>
      <c r="CJ71" s="175">
        <v>134</v>
      </c>
    </row>
    <row r="72" spans="1:88" s="175" customFormat="1" x14ac:dyDescent="0.25"/>
    <row r="73" spans="1:88" s="175" customFormat="1" x14ac:dyDescent="0.25">
      <c r="E73" s="175" t="s">
        <v>386</v>
      </c>
    </row>
    <row r="74" spans="1:88" s="175" customFormat="1" x14ac:dyDescent="0.25"/>
    <row r="75" spans="1:88" s="175" customFormat="1" x14ac:dyDescent="0.25"/>
    <row r="76" spans="1:88" s="175" customFormat="1" x14ac:dyDescent="0.25"/>
    <row r="77" spans="1:88" s="175" customFormat="1" x14ac:dyDescent="0.25"/>
    <row r="78" spans="1:88" s="175" customFormat="1" x14ac:dyDescent="0.25"/>
    <row r="79" spans="1:88" s="175" customFormat="1" x14ac:dyDescent="0.25"/>
    <row r="80" spans="1:88" s="175" customFormat="1" x14ac:dyDescent="0.25"/>
    <row r="81" s="175" customFormat="1" x14ac:dyDescent="0.25"/>
    <row r="82" s="175" customFormat="1" x14ac:dyDescent="0.25"/>
    <row r="83" s="175" customFormat="1" x14ac:dyDescent="0.25"/>
    <row r="84" s="175" customFormat="1" x14ac:dyDescent="0.25"/>
    <row r="85" s="175" customFormat="1" x14ac:dyDescent="0.25"/>
    <row r="86" s="175" customFormat="1" x14ac:dyDescent="0.25"/>
    <row r="87" s="175" customFormat="1" x14ac:dyDescent="0.25"/>
    <row r="88" s="175" customFormat="1" x14ac:dyDescent="0.25"/>
    <row r="89" s="175" customFormat="1" x14ac:dyDescent="0.25"/>
    <row r="90" s="175" customFormat="1" x14ac:dyDescent="0.25"/>
    <row r="91" s="175" customFormat="1" x14ac:dyDescent="0.25"/>
    <row r="92" s="175" customFormat="1" x14ac:dyDescent="0.25"/>
    <row r="93" s="175" customFormat="1" x14ac:dyDescent="0.25"/>
    <row r="94" s="175" customFormat="1" x14ac:dyDescent="0.25"/>
    <row r="95" s="175" customFormat="1" x14ac:dyDescent="0.25"/>
    <row r="96" s="175" customFormat="1" x14ac:dyDescent="0.25"/>
    <row r="97" s="175" customFormat="1" x14ac:dyDescent="0.25"/>
    <row r="98" s="175" customFormat="1" x14ac:dyDescent="0.25"/>
    <row r="99" s="175" customFormat="1" x14ac:dyDescent="0.25"/>
    <row r="100" s="175" customFormat="1" x14ac:dyDescent="0.25"/>
    <row r="101" s="175" customFormat="1" x14ac:dyDescent="0.25"/>
    <row r="102" s="175" customFormat="1" x14ac:dyDescent="0.25"/>
    <row r="103" s="175" customFormat="1" x14ac:dyDescent="0.25"/>
    <row r="104" s="175" customFormat="1" x14ac:dyDescent="0.25"/>
    <row r="105" s="175" customFormat="1" x14ac:dyDescent="0.25"/>
    <row r="106" s="175" customFormat="1" x14ac:dyDescent="0.25"/>
    <row r="107" s="175" customFormat="1" x14ac:dyDescent="0.25"/>
    <row r="108" s="175" customFormat="1" x14ac:dyDescent="0.25"/>
    <row r="109" s="175" customFormat="1" x14ac:dyDescent="0.25"/>
    <row r="110" s="175" customFormat="1" x14ac:dyDescent="0.25"/>
    <row r="111" s="175" customFormat="1" x14ac:dyDescent="0.25"/>
    <row r="112" s="175" customFormat="1" x14ac:dyDescent="0.25"/>
    <row r="113" s="175" customFormat="1" x14ac:dyDescent="0.25"/>
    <row r="114" s="175" customFormat="1" x14ac:dyDescent="0.25"/>
    <row r="115" s="175" customFormat="1" x14ac:dyDescent="0.25"/>
    <row r="116" s="175" customFormat="1" x14ac:dyDescent="0.25"/>
    <row r="117" s="175" customFormat="1" x14ac:dyDescent="0.25"/>
    <row r="118" s="175" customFormat="1" x14ac:dyDescent="0.25"/>
    <row r="119" s="175" customFormat="1" x14ac:dyDescent="0.25"/>
    <row r="120" s="175" customFormat="1" x14ac:dyDescent="0.25"/>
    <row r="121" s="175" customFormat="1" x14ac:dyDescent="0.25"/>
    <row r="122" s="175" customFormat="1" x14ac:dyDescent="0.25"/>
    <row r="123" s="175" customFormat="1" x14ac:dyDescent="0.25"/>
    <row r="124" s="175" customFormat="1" x14ac:dyDescent="0.25"/>
    <row r="125" s="175" customFormat="1" x14ac:dyDescent="0.25"/>
    <row r="126" s="175" customFormat="1" x14ac:dyDescent="0.25"/>
    <row r="127" s="175" customFormat="1" x14ac:dyDescent="0.25"/>
    <row r="128" s="175" customFormat="1" x14ac:dyDescent="0.25"/>
    <row r="129" s="175" customFormat="1" x14ac:dyDescent="0.25"/>
    <row r="130" s="175" customFormat="1" x14ac:dyDescent="0.25"/>
    <row r="131" s="175" customFormat="1" x14ac:dyDescent="0.25"/>
    <row r="132" s="175" customFormat="1" x14ac:dyDescent="0.25"/>
    <row r="133" s="175" customFormat="1" x14ac:dyDescent="0.25"/>
    <row r="134" s="175" customFormat="1" x14ac:dyDescent="0.25"/>
    <row r="135" s="175" customFormat="1" x14ac:dyDescent="0.25"/>
    <row r="136" s="175" customFormat="1" x14ac:dyDescent="0.25"/>
    <row r="137" s="175" customFormat="1" x14ac:dyDescent="0.25"/>
    <row r="138" s="175" customFormat="1" x14ac:dyDescent="0.25"/>
    <row r="139" s="175" customFormat="1" x14ac:dyDescent="0.25"/>
    <row r="140" s="175" customFormat="1" x14ac:dyDescent="0.25"/>
    <row r="141" s="175" customFormat="1" x14ac:dyDescent="0.25"/>
    <row r="142" s="175" customFormat="1" x14ac:dyDescent="0.25"/>
    <row r="143" s="175" customFormat="1" x14ac:dyDescent="0.25"/>
    <row r="144" s="175" customFormat="1" x14ac:dyDescent="0.25"/>
    <row r="145" s="175" customFormat="1" x14ac:dyDescent="0.25"/>
    <row r="146" s="175" customFormat="1" x14ac:dyDescent="0.25"/>
    <row r="147" s="175" customFormat="1" x14ac:dyDescent="0.25"/>
    <row r="148" s="175" customFormat="1" x14ac:dyDescent="0.25"/>
    <row r="149" s="175" customFormat="1" x14ac:dyDescent="0.25"/>
    <row r="150" s="175" customFormat="1" x14ac:dyDescent="0.25"/>
    <row r="151" s="175" customFormat="1" x14ac:dyDescent="0.25"/>
    <row r="152" s="175" customFormat="1" x14ac:dyDescent="0.25"/>
    <row r="153" s="175" customFormat="1" x14ac:dyDescent="0.25"/>
    <row r="154" s="175" customFormat="1" x14ac:dyDescent="0.25"/>
    <row r="155" s="175" customFormat="1" x14ac:dyDescent="0.25"/>
    <row r="156" s="175" customFormat="1" x14ac:dyDescent="0.25"/>
    <row r="157" s="175" customFormat="1" x14ac:dyDescent="0.25"/>
    <row r="158" s="175" customFormat="1" x14ac:dyDescent="0.25"/>
    <row r="159" s="175" customFormat="1" x14ac:dyDescent="0.25"/>
    <row r="160" s="175" customFormat="1" x14ac:dyDescent="0.25"/>
    <row r="161" s="175" customFormat="1" x14ac:dyDescent="0.25"/>
    <row r="162" s="175" customFormat="1" x14ac:dyDescent="0.25"/>
    <row r="163" s="175" customFormat="1" x14ac:dyDescent="0.25"/>
    <row r="164" s="175" customFormat="1" x14ac:dyDescent="0.25"/>
    <row r="165" s="175" customFormat="1" x14ac:dyDescent="0.25"/>
    <row r="166" s="175" customFormat="1" x14ac:dyDescent="0.25"/>
    <row r="167" s="175" customFormat="1" x14ac:dyDescent="0.25"/>
    <row r="168" s="175" customFormat="1" x14ac:dyDescent="0.25"/>
    <row r="169" s="175" customFormat="1" x14ac:dyDescent="0.25"/>
    <row r="170" s="175" customFormat="1" x14ac:dyDescent="0.25"/>
    <row r="171" s="175" customFormat="1" x14ac:dyDescent="0.25"/>
    <row r="172" s="175" customFormat="1" x14ac:dyDescent="0.25"/>
    <row r="173" s="175" customFormat="1" x14ac:dyDescent="0.25"/>
    <row r="174" s="175" customFormat="1" x14ac:dyDescent="0.25"/>
    <row r="175" s="175" customFormat="1" x14ac:dyDescent="0.25"/>
    <row r="176" s="175" customFormat="1" x14ac:dyDescent="0.25"/>
    <row r="177" s="175" customFormat="1" x14ac:dyDescent="0.25"/>
    <row r="178" s="175" customFormat="1" x14ac:dyDescent="0.25"/>
    <row r="179" s="175" customFormat="1" x14ac:dyDescent="0.25"/>
    <row r="180" s="175" customFormat="1" x14ac:dyDescent="0.25"/>
    <row r="181" s="175" customFormat="1" x14ac:dyDescent="0.25"/>
    <row r="182" s="175" customFormat="1" x14ac:dyDescent="0.25"/>
    <row r="183" s="175" customFormat="1" x14ac:dyDescent="0.25"/>
    <row r="184" s="175" customFormat="1" x14ac:dyDescent="0.25"/>
    <row r="185" s="175" customFormat="1" x14ac:dyDescent="0.25"/>
    <row r="186" s="175" customFormat="1" x14ac:dyDescent="0.25"/>
    <row r="187" s="175" customFormat="1" x14ac:dyDescent="0.25"/>
    <row r="188" s="175" customFormat="1" x14ac:dyDescent="0.25"/>
    <row r="189" s="175" customFormat="1" x14ac:dyDescent="0.25"/>
    <row r="190" s="175" customFormat="1" x14ac:dyDescent="0.25"/>
    <row r="191" s="175" customFormat="1" x14ac:dyDescent="0.25"/>
    <row r="192" s="175" customFormat="1" x14ac:dyDescent="0.25"/>
    <row r="193" s="175" customFormat="1" x14ac:dyDescent="0.25"/>
    <row r="194" s="175" customFormat="1" x14ac:dyDescent="0.25"/>
    <row r="195" s="175" customFormat="1" x14ac:dyDescent="0.25"/>
    <row r="196" s="175" customFormat="1" x14ac:dyDescent="0.25"/>
    <row r="197" s="175" customFormat="1" x14ac:dyDescent="0.25"/>
    <row r="198" s="175" customFormat="1" x14ac:dyDescent="0.25"/>
    <row r="199" s="175" customFormat="1" x14ac:dyDescent="0.25"/>
    <row r="200" s="175" customFormat="1" x14ac:dyDescent="0.25"/>
    <row r="201" s="175" customFormat="1" x14ac:dyDescent="0.25"/>
    <row r="202" s="175" customFormat="1" x14ac:dyDescent="0.25"/>
    <row r="203" s="175" customFormat="1" x14ac:dyDescent="0.25"/>
    <row r="204" s="175" customFormat="1" x14ac:dyDescent="0.25"/>
    <row r="205" s="175" customFormat="1" x14ac:dyDescent="0.25"/>
    <row r="206" s="175" customFormat="1" x14ac:dyDescent="0.25"/>
    <row r="207" s="175" customFormat="1" x14ac:dyDescent="0.25"/>
    <row r="208" s="175" customFormat="1" x14ac:dyDescent="0.25"/>
    <row r="209" s="175" customFormat="1" x14ac:dyDescent="0.25"/>
    <row r="210" s="175" customFormat="1" x14ac:dyDescent="0.25"/>
    <row r="211" s="175" customFormat="1" x14ac:dyDescent="0.25"/>
    <row r="212" s="175" customFormat="1" x14ac:dyDescent="0.25"/>
    <row r="213" s="175" customFormat="1" x14ac:dyDescent="0.25"/>
    <row r="214" s="175" customFormat="1" x14ac:dyDescent="0.25"/>
    <row r="215" s="175" customFormat="1" x14ac:dyDescent="0.25"/>
    <row r="216" s="175" customFormat="1" x14ac:dyDescent="0.25"/>
    <row r="217" s="175" customFormat="1" x14ac:dyDescent="0.25"/>
    <row r="218" s="175" customFormat="1" x14ac:dyDescent="0.25"/>
    <row r="219" s="175" customFormat="1" x14ac:dyDescent="0.25"/>
    <row r="220" s="175" customFormat="1" x14ac:dyDescent="0.25"/>
    <row r="221" s="175" customFormat="1" x14ac:dyDescent="0.25"/>
    <row r="222" s="175" customFormat="1" x14ac:dyDescent="0.25"/>
    <row r="223" s="175" customFormat="1" x14ac:dyDescent="0.25"/>
    <row r="224" s="175" customFormat="1" x14ac:dyDescent="0.25"/>
    <row r="225" s="175" customFormat="1" x14ac:dyDescent="0.25"/>
    <row r="226" s="175" customFormat="1" x14ac:dyDescent="0.25"/>
    <row r="227" s="175" customFormat="1" x14ac:dyDescent="0.25"/>
    <row r="228" s="175" customFormat="1" x14ac:dyDescent="0.25"/>
    <row r="229" s="175" customFormat="1" x14ac:dyDescent="0.25"/>
    <row r="230" s="175" customFormat="1" x14ac:dyDescent="0.25"/>
    <row r="231" s="175" customFormat="1" x14ac:dyDescent="0.25"/>
    <row r="232" s="175" customFormat="1" x14ac:dyDescent="0.25"/>
    <row r="233" s="175" customFormat="1" x14ac:dyDescent="0.25"/>
    <row r="234" s="175" customFormat="1" x14ac:dyDescent="0.25"/>
    <row r="235" s="175" customFormat="1" x14ac:dyDescent="0.25"/>
    <row r="236" s="175" customFormat="1" x14ac:dyDescent="0.25"/>
    <row r="237" s="175" customFormat="1" x14ac:dyDescent="0.25"/>
    <row r="238" s="175" customFormat="1" x14ac:dyDescent="0.25"/>
    <row r="239" s="175" customFormat="1" x14ac:dyDescent="0.25"/>
    <row r="240" s="175" customFormat="1" x14ac:dyDescent="0.25"/>
    <row r="241" s="175" customFormat="1" x14ac:dyDescent="0.25"/>
    <row r="242" s="175" customFormat="1" x14ac:dyDescent="0.25"/>
    <row r="243" s="175" customFormat="1" x14ac:dyDescent="0.25"/>
    <row r="244" s="175" customFormat="1" x14ac:dyDescent="0.25"/>
    <row r="245" s="175" customFormat="1" x14ac:dyDescent="0.25"/>
    <row r="246" s="175" customFormat="1" x14ac:dyDescent="0.25"/>
    <row r="247" s="175" customFormat="1" x14ac:dyDescent="0.25"/>
    <row r="248" s="175" customFormat="1" x14ac:dyDescent="0.25"/>
    <row r="249" s="175" customFormat="1" x14ac:dyDescent="0.25"/>
    <row r="250" s="175" customFormat="1" x14ac:dyDescent="0.25"/>
    <row r="251" s="175" customFormat="1" x14ac:dyDescent="0.25"/>
    <row r="252" s="175" customFormat="1" x14ac:dyDescent="0.25"/>
    <row r="253" s="175" customFormat="1" x14ac:dyDescent="0.25"/>
    <row r="254" s="175" customFormat="1" x14ac:dyDescent="0.25"/>
    <row r="255" s="175" customFormat="1" x14ac:dyDescent="0.25"/>
    <row r="256" s="175" customFormat="1" x14ac:dyDescent="0.25"/>
    <row r="257" s="175" customFormat="1" x14ac:dyDescent="0.25"/>
    <row r="258" s="175" customFormat="1" x14ac:dyDescent="0.25"/>
    <row r="259" s="175" customFormat="1" x14ac:dyDescent="0.25"/>
    <row r="260" s="175" customFormat="1" x14ac:dyDescent="0.25"/>
    <row r="261" s="175" customFormat="1" x14ac:dyDescent="0.25"/>
    <row r="262" s="175" customFormat="1" x14ac:dyDescent="0.25"/>
    <row r="263" s="175" customFormat="1" x14ac:dyDescent="0.25"/>
    <row r="264" s="175" customFormat="1" x14ac:dyDescent="0.25"/>
    <row r="265" s="175" customFormat="1" x14ac:dyDescent="0.25"/>
    <row r="266" s="175" customFormat="1" x14ac:dyDescent="0.25"/>
    <row r="267" s="175" customFormat="1" x14ac:dyDescent="0.25"/>
    <row r="268" s="175" customFormat="1" x14ac:dyDescent="0.25"/>
    <row r="269" s="175" customFormat="1" x14ac:dyDescent="0.25"/>
    <row r="270" s="175" customFormat="1" x14ac:dyDescent="0.25"/>
    <row r="271" s="175" customFormat="1" x14ac:dyDescent="0.25"/>
    <row r="272" s="175" customFormat="1" x14ac:dyDescent="0.25"/>
    <row r="273" s="175" customFormat="1" x14ac:dyDescent="0.25"/>
    <row r="274" s="175" customFormat="1" x14ac:dyDescent="0.25"/>
    <row r="275" s="175" customFormat="1" x14ac:dyDescent="0.25"/>
    <row r="276" s="175" customFormat="1" x14ac:dyDescent="0.25"/>
    <row r="277" s="175" customFormat="1" x14ac:dyDescent="0.25"/>
    <row r="278" s="175" customFormat="1" x14ac:dyDescent="0.25"/>
    <row r="279" s="175" customFormat="1" x14ac:dyDescent="0.25"/>
    <row r="280" s="175" customFormat="1" x14ac:dyDescent="0.25"/>
    <row r="281" s="175" customFormat="1" x14ac:dyDescent="0.25"/>
    <row r="282" s="175" customFormat="1" x14ac:dyDescent="0.25"/>
    <row r="283" s="175" customFormat="1" x14ac:dyDescent="0.25"/>
    <row r="284" s="175" customFormat="1" x14ac:dyDescent="0.25"/>
    <row r="285" s="175" customFormat="1" x14ac:dyDescent="0.25"/>
    <row r="286" s="175" customFormat="1" x14ac:dyDescent="0.25"/>
    <row r="287" s="175" customFormat="1" x14ac:dyDescent="0.25"/>
    <row r="288" s="175" customFormat="1" x14ac:dyDescent="0.25"/>
    <row r="289" s="175" customFormat="1" x14ac:dyDescent="0.25"/>
    <row r="290" s="175" customFormat="1" x14ac:dyDescent="0.25"/>
    <row r="291" s="175" customFormat="1" x14ac:dyDescent="0.25"/>
    <row r="292" s="175" customFormat="1" x14ac:dyDescent="0.25"/>
    <row r="293" s="175" customFormat="1" x14ac:dyDescent="0.25"/>
    <row r="294" s="175" customFormat="1" x14ac:dyDescent="0.25"/>
    <row r="295" s="175" customFormat="1" x14ac:dyDescent="0.25"/>
    <row r="296" s="175" customFormat="1" x14ac:dyDescent="0.25"/>
    <row r="297" s="175" customFormat="1" x14ac:dyDescent="0.25"/>
    <row r="298" s="175" customFormat="1" x14ac:dyDescent="0.25"/>
    <row r="299" s="175" customFormat="1" x14ac:dyDescent="0.25"/>
    <row r="300" s="175" customFormat="1" x14ac:dyDescent="0.25"/>
    <row r="301" s="175" customFormat="1" x14ac:dyDescent="0.25"/>
    <row r="302" s="175" customFormat="1" x14ac:dyDescent="0.25"/>
    <row r="303" s="175" customFormat="1" x14ac:dyDescent="0.25"/>
    <row r="304" s="175" customFormat="1" x14ac:dyDescent="0.25"/>
    <row r="305" s="175" customFormat="1" x14ac:dyDescent="0.25"/>
    <row r="306" s="175" customFormat="1" x14ac:dyDescent="0.25"/>
    <row r="307" s="175" customFormat="1" x14ac:dyDescent="0.25"/>
    <row r="308" s="175" customFormat="1" x14ac:dyDescent="0.25"/>
    <row r="309" s="175" customFormat="1" x14ac:dyDescent="0.25"/>
    <row r="310" s="175" customFormat="1" x14ac:dyDescent="0.25"/>
    <row r="311" s="175" customFormat="1" x14ac:dyDescent="0.25"/>
    <row r="312" s="175" customFormat="1" x14ac:dyDescent="0.25"/>
    <row r="313" s="175" customFormat="1" x14ac:dyDescent="0.25"/>
    <row r="314" s="175" customFormat="1" x14ac:dyDescent="0.25"/>
    <row r="315" s="175" customFormat="1" x14ac:dyDescent="0.25"/>
    <row r="316" s="175" customFormat="1" x14ac:dyDescent="0.25"/>
    <row r="317" s="175" customFormat="1" x14ac:dyDescent="0.25"/>
    <row r="318" s="175" customFormat="1" x14ac:dyDescent="0.25"/>
    <row r="319" s="175" customFormat="1" x14ac:dyDescent="0.25"/>
    <row r="320" s="175" customFormat="1" x14ac:dyDescent="0.25"/>
    <row r="321" s="175" customFormat="1" x14ac:dyDescent="0.25"/>
    <row r="322" s="175" customFormat="1" x14ac:dyDescent="0.25"/>
    <row r="323" s="175" customFormat="1" x14ac:dyDescent="0.25"/>
    <row r="324" s="175" customFormat="1" x14ac:dyDescent="0.25"/>
    <row r="325" s="175" customFormat="1" x14ac:dyDescent="0.25"/>
    <row r="326" s="175" customFormat="1" x14ac:dyDescent="0.25"/>
    <row r="327" s="175" customFormat="1" x14ac:dyDescent="0.25"/>
    <row r="328" s="175" customFormat="1" x14ac:dyDescent="0.25"/>
    <row r="329" s="175" customFormat="1" x14ac:dyDescent="0.25"/>
    <row r="330" s="175" customFormat="1" x14ac:dyDescent="0.25"/>
    <row r="331" s="175" customFormat="1" x14ac:dyDescent="0.25"/>
    <row r="332" s="175" customFormat="1" x14ac:dyDescent="0.25"/>
    <row r="333" s="175" customFormat="1" x14ac:dyDescent="0.25"/>
    <row r="334" s="175" customFormat="1" x14ac:dyDescent="0.25"/>
    <row r="335" s="175" customFormat="1" x14ac:dyDescent="0.25"/>
    <row r="336" s="175" customFormat="1" x14ac:dyDescent="0.25"/>
    <row r="337" s="175" customFormat="1" x14ac:dyDescent="0.25"/>
    <row r="338" s="175" customFormat="1" x14ac:dyDescent="0.25"/>
    <row r="339" s="175" customFormat="1" x14ac:dyDescent="0.25"/>
    <row r="340" s="175" customFormat="1" x14ac:dyDescent="0.25"/>
    <row r="341" s="175" customFormat="1" x14ac:dyDescent="0.25"/>
    <row r="342" s="175" customFormat="1" x14ac:dyDescent="0.25"/>
    <row r="343" s="175" customFormat="1" x14ac:dyDescent="0.25"/>
    <row r="344" s="175" customFormat="1" x14ac:dyDescent="0.25"/>
    <row r="345" s="175" customFormat="1" x14ac:dyDescent="0.25"/>
    <row r="346" s="175" customFormat="1" x14ac:dyDescent="0.25"/>
    <row r="347" s="175" customFormat="1" x14ac:dyDescent="0.25"/>
    <row r="348" s="175" customFormat="1" x14ac:dyDescent="0.25"/>
    <row r="349" s="175" customFormat="1" x14ac:dyDescent="0.25"/>
    <row r="350" s="175" customFormat="1" x14ac:dyDescent="0.25"/>
    <row r="351" s="175" customFormat="1" x14ac:dyDescent="0.25"/>
    <row r="352" s="175" customFormat="1" x14ac:dyDescent="0.25"/>
    <row r="353" s="175" customFormat="1" x14ac:dyDescent="0.25"/>
    <row r="354" s="175" customFormat="1" x14ac:dyDescent="0.25"/>
    <row r="355" s="175" customFormat="1" x14ac:dyDescent="0.25"/>
    <row r="356" s="175" customFormat="1" x14ac:dyDescent="0.25"/>
    <row r="357" s="175" customFormat="1" x14ac:dyDescent="0.25"/>
    <row r="358" s="175" customFormat="1" x14ac:dyDescent="0.25"/>
    <row r="359" s="175" customFormat="1" x14ac:dyDescent="0.25"/>
    <row r="360" s="175" customFormat="1" x14ac:dyDescent="0.25"/>
    <row r="361" s="175" customFormat="1" x14ac:dyDescent="0.25"/>
    <row r="362" s="175" customFormat="1" x14ac:dyDescent="0.25"/>
    <row r="363" s="175" customFormat="1" x14ac:dyDescent="0.25"/>
    <row r="364" s="175" customFormat="1" x14ac:dyDescent="0.25"/>
    <row r="365" s="175" customFormat="1" x14ac:dyDescent="0.25"/>
    <row r="366" s="175" customFormat="1" x14ac:dyDescent="0.25"/>
    <row r="367" s="175" customFormat="1" x14ac:dyDescent="0.25"/>
    <row r="368" s="175" customFormat="1" x14ac:dyDescent="0.25"/>
    <row r="369" s="175" customFormat="1" x14ac:dyDescent="0.25"/>
    <row r="370" s="175" customFormat="1" x14ac:dyDescent="0.25"/>
    <row r="371" s="175" customFormat="1" x14ac:dyDescent="0.25"/>
    <row r="372" s="175" customFormat="1" x14ac:dyDescent="0.25"/>
    <row r="373" s="175" customFormat="1" x14ac:dyDescent="0.25"/>
    <row r="374" s="175" customFormat="1" x14ac:dyDescent="0.25"/>
    <row r="375" s="175" customFormat="1" x14ac:dyDescent="0.25"/>
    <row r="376" s="175" customFormat="1" x14ac:dyDescent="0.25"/>
    <row r="377" s="175" customFormat="1" x14ac:dyDescent="0.25"/>
    <row r="378" s="175" customFormat="1" x14ac:dyDescent="0.25"/>
    <row r="379" s="175" customFormat="1" x14ac:dyDescent="0.25"/>
    <row r="380" s="175" customFormat="1" x14ac:dyDescent="0.25"/>
    <row r="381" s="175" customFormat="1" x14ac:dyDescent="0.25"/>
    <row r="382" s="175" customFormat="1" x14ac:dyDescent="0.25"/>
    <row r="383" s="175" customFormat="1" x14ac:dyDescent="0.25"/>
    <row r="384" s="175" customFormat="1" x14ac:dyDescent="0.25"/>
    <row r="385" s="175" customFormat="1" x14ac:dyDescent="0.25"/>
    <row r="386" s="175" customFormat="1" x14ac:dyDescent="0.25"/>
    <row r="387" s="175" customFormat="1" x14ac:dyDescent="0.25"/>
    <row r="388" s="175" customFormat="1" x14ac:dyDescent="0.25"/>
    <row r="389" s="175" customFormat="1" x14ac:dyDescent="0.25"/>
    <row r="390" s="175" customFormat="1" x14ac:dyDescent="0.25"/>
    <row r="391" s="175" customFormat="1" x14ac:dyDescent="0.25"/>
    <row r="392" s="175" customFormat="1" x14ac:dyDescent="0.25"/>
    <row r="393" s="175" customFormat="1" x14ac:dyDescent="0.25"/>
    <row r="394" s="175" customFormat="1" x14ac:dyDescent="0.25"/>
    <row r="395" s="175" customFormat="1" x14ac:dyDescent="0.25"/>
    <row r="396" s="175" customFormat="1" x14ac:dyDescent="0.25"/>
    <row r="397" s="175" customFormat="1" x14ac:dyDescent="0.25"/>
    <row r="398" s="175" customFormat="1" x14ac:dyDescent="0.25"/>
    <row r="399" s="175" customFormat="1" x14ac:dyDescent="0.25"/>
    <row r="400" s="175" customFormat="1" x14ac:dyDescent="0.25"/>
    <row r="401" s="175" customFormat="1" x14ac:dyDescent="0.25"/>
    <row r="402" s="175" customFormat="1" x14ac:dyDescent="0.25"/>
    <row r="403" s="175" customFormat="1" x14ac:dyDescent="0.25"/>
    <row r="404" s="175" customFormat="1" x14ac:dyDescent="0.25"/>
    <row r="405" s="175" customFormat="1" x14ac:dyDescent="0.25"/>
    <row r="406" s="175" customFormat="1" x14ac:dyDescent="0.25"/>
    <row r="407" s="175" customFormat="1" x14ac:dyDescent="0.25"/>
    <row r="408" s="175" customFormat="1" x14ac:dyDescent="0.25"/>
    <row r="409" s="175" customFormat="1" x14ac:dyDescent="0.25"/>
    <row r="410" s="175" customFormat="1" x14ac:dyDescent="0.25"/>
    <row r="411" s="175" customFormat="1" x14ac:dyDescent="0.25"/>
    <row r="412" s="175" customFormat="1" x14ac:dyDescent="0.25"/>
    <row r="413" s="175" customFormat="1" x14ac:dyDescent="0.25"/>
    <row r="414" s="175" customFormat="1" x14ac:dyDescent="0.25"/>
    <row r="415" s="175" customFormat="1" x14ac:dyDescent="0.25"/>
    <row r="416" s="175" customFormat="1" x14ac:dyDescent="0.25"/>
    <row r="417" s="175" customFormat="1" x14ac:dyDescent="0.25"/>
    <row r="418" s="175" customFormat="1" x14ac:dyDescent="0.25"/>
    <row r="419" s="175" customFormat="1" x14ac:dyDescent="0.25"/>
    <row r="420" s="175" customFormat="1" x14ac:dyDescent="0.25"/>
    <row r="421" s="175" customFormat="1" x14ac:dyDescent="0.25"/>
    <row r="422" s="175" customFormat="1" x14ac:dyDescent="0.25"/>
    <row r="423" s="175" customFormat="1" x14ac:dyDescent="0.25"/>
    <row r="424" s="175" customFormat="1" x14ac:dyDescent="0.25"/>
    <row r="425" s="175" customFormat="1" x14ac:dyDescent="0.25"/>
    <row r="426" s="175" customFormat="1" x14ac:dyDescent="0.25"/>
    <row r="427" s="175" customFormat="1" x14ac:dyDescent="0.25"/>
    <row r="428" s="175" customFormat="1" x14ac:dyDescent="0.25"/>
    <row r="429" s="175" customFormat="1" x14ac:dyDescent="0.25"/>
    <row r="430" s="175" customFormat="1" x14ac:dyDescent="0.25"/>
    <row r="431" s="175" customFormat="1" x14ac:dyDescent="0.25"/>
    <row r="432" s="175" customFormat="1" x14ac:dyDescent="0.25"/>
    <row r="433" s="175" customFormat="1" x14ac:dyDescent="0.25"/>
    <row r="434" s="175" customFormat="1" x14ac:dyDescent="0.25"/>
    <row r="435" s="175" customFormat="1" x14ac:dyDescent="0.25"/>
    <row r="436" s="175" customFormat="1" x14ac:dyDescent="0.25"/>
    <row r="437" s="175" customFormat="1" x14ac:dyDescent="0.25"/>
    <row r="438" s="175" customFormat="1" x14ac:dyDescent="0.25"/>
    <row r="439" s="175" customFormat="1" x14ac:dyDescent="0.25"/>
    <row r="440" s="175" customFormat="1" x14ac:dyDescent="0.25"/>
    <row r="441" s="175" customFormat="1" x14ac:dyDescent="0.25"/>
    <row r="442" s="175" customFormat="1" x14ac:dyDescent="0.25"/>
    <row r="443" s="175" customFormat="1" x14ac:dyDescent="0.25"/>
    <row r="444" s="175" customFormat="1" x14ac:dyDescent="0.25"/>
    <row r="445" s="175" customFormat="1" x14ac:dyDescent="0.25"/>
    <row r="446" s="175" customFormat="1" x14ac:dyDescent="0.25"/>
    <row r="447" s="175" customFormat="1" x14ac:dyDescent="0.25"/>
    <row r="448" s="175" customFormat="1" x14ac:dyDescent="0.25"/>
    <row r="449" s="175" customFormat="1" x14ac:dyDescent="0.25"/>
    <row r="450" s="175" customFormat="1" x14ac:dyDescent="0.25"/>
    <row r="451" s="175" customFormat="1" x14ac:dyDescent="0.25"/>
    <row r="452" s="175" customFormat="1" x14ac:dyDescent="0.25"/>
    <row r="453" s="175" customFormat="1" x14ac:dyDescent="0.25"/>
    <row r="454" s="175" customFormat="1" x14ac:dyDescent="0.25"/>
    <row r="455" s="175" customFormat="1" x14ac:dyDescent="0.25"/>
    <row r="456" s="175" customFormat="1" x14ac:dyDescent="0.25"/>
    <row r="457" s="175" customFormat="1" x14ac:dyDescent="0.25"/>
    <row r="458" s="175" customFormat="1" x14ac:dyDescent="0.25"/>
    <row r="459" s="175" customFormat="1" x14ac:dyDescent="0.25"/>
    <row r="460" s="175" customFormat="1" x14ac:dyDescent="0.25"/>
    <row r="461" s="175" customFormat="1" x14ac:dyDescent="0.25"/>
    <row r="462" s="175" customFormat="1" x14ac:dyDescent="0.25"/>
    <row r="463" s="175" customFormat="1" x14ac:dyDescent="0.25"/>
    <row r="464" s="175" customFormat="1" x14ac:dyDescent="0.25"/>
    <row r="465" s="175" customFormat="1" x14ac:dyDescent="0.25"/>
    <row r="466" s="175" customFormat="1" x14ac:dyDescent="0.25"/>
    <row r="467" s="175" customFormat="1" x14ac:dyDescent="0.25"/>
    <row r="468" s="175" customFormat="1" x14ac:dyDescent="0.25"/>
    <row r="469" s="175" customFormat="1" x14ac:dyDescent="0.25"/>
    <row r="470" s="175" customFormat="1" x14ac:dyDescent="0.25"/>
    <row r="471" s="175" customFormat="1" x14ac:dyDescent="0.25"/>
    <row r="472" s="175" customFormat="1" x14ac:dyDescent="0.25"/>
    <row r="473" s="175" customFormat="1" x14ac:dyDescent="0.25"/>
    <row r="474" s="175" customFormat="1" x14ac:dyDescent="0.25"/>
    <row r="475" s="175" customFormat="1" x14ac:dyDescent="0.25"/>
    <row r="476" s="175" customFormat="1" x14ac:dyDescent="0.25"/>
    <row r="477" s="175" customFormat="1" x14ac:dyDescent="0.25"/>
    <row r="478" s="175" customFormat="1" x14ac:dyDescent="0.25"/>
    <row r="479" s="175" customFormat="1" x14ac:dyDescent="0.25"/>
    <row r="480" s="175" customFormat="1" x14ac:dyDescent="0.25"/>
    <row r="481" s="175" customFormat="1" x14ac:dyDescent="0.25"/>
    <row r="482" s="175" customFormat="1" x14ac:dyDescent="0.25"/>
    <row r="483" s="175" customFormat="1" x14ac:dyDescent="0.25"/>
    <row r="484" s="175" customFormat="1" x14ac:dyDescent="0.25"/>
    <row r="485" s="175" customFormat="1" x14ac:dyDescent="0.25"/>
    <row r="486" s="175" customFormat="1" x14ac:dyDescent="0.25"/>
    <row r="487" s="175" customFormat="1" x14ac:dyDescent="0.25"/>
    <row r="488" s="175" customFormat="1" x14ac:dyDescent="0.25"/>
    <row r="489" s="175" customFormat="1" x14ac:dyDescent="0.25"/>
    <row r="490" s="175" customFormat="1" x14ac:dyDescent="0.25"/>
    <row r="491" s="175" customFormat="1" x14ac:dyDescent="0.25"/>
    <row r="492" s="175" customFormat="1" x14ac:dyDescent="0.25"/>
    <row r="493" s="175" customFormat="1" x14ac:dyDescent="0.25"/>
    <row r="494" s="175" customFormat="1" x14ac:dyDescent="0.25"/>
    <row r="495" s="175" customFormat="1" x14ac:dyDescent="0.25"/>
    <row r="496" s="175" customFormat="1" x14ac:dyDescent="0.25"/>
    <row r="497" s="175" customFormat="1" x14ac:dyDescent="0.25"/>
    <row r="498" s="175" customFormat="1" x14ac:dyDescent="0.25"/>
    <row r="499" s="175" customFormat="1" x14ac:dyDescent="0.25"/>
    <row r="500" s="175" customFormat="1" x14ac:dyDescent="0.25"/>
    <row r="501" s="175" customFormat="1" x14ac:dyDescent="0.25"/>
    <row r="502" s="175" customFormat="1" x14ac:dyDescent="0.25"/>
    <row r="503" s="175" customFormat="1" x14ac:dyDescent="0.25"/>
    <row r="504" s="175" customFormat="1" x14ac:dyDescent="0.25"/>
    <row r="505" s="175" customFormat="1" x14ac:dyDescent="0.25"/>
    <row r="506" s="175" customFormat="1" x14ac:dyDescent="0.25"/>
    <row r="507" s="175" customFormat="1" x14ac:dyDescent="0.25"/>
    <row r="508" s="175" customFormat="1" x14ac:dyDescent="0.25"/>
    <row r="509" s="175" customFormat="1" x14ac:dyDescent="0.25"/>
    <row r="510" s="175" customFormat="1" x14ac:dyDescent="0.25"/>
    <row r="511" s="175" customFormat="1" x14ac:dyDescent="0.25"/>
    <row r="512" s="175" customFormat="1" x14ac:dyDescent="0.25"/>
    <row r="513" s="175" customFormat="1" x14ac:dyDescent="0.25"/>
    <row r="514" s="175" customFormat="1" x14ac:dyDescent="0.25"/>
    <row r="515" s="175" customFormat="1" x14ac:dyDescent="0.25"/>
    <row r="516" s="175" customFormat="1" x14ac:dyDescent="0.25"/>
    <row r="517" s="175" customFormat="1" x14ac:dyDescent="0.25"/>
    <row r="518" s="175" customFormat="1" x14ac:dyDescent="0.25"/>
    <row r="519" s="175" customFormat="1" x14ac:dyDescent="0.25"/>
    <row r="520" s="175" customFormat="1" x14ac:dyDescent="0.25"/>
    <row r="521" s="175" customFormat="1" x14ac:dyDescent="0.25"/>
    <row r="522" s="175" customFormat="1" x14ac:dyDescent="0.25"/>
    <row r="523" s="175" customFormat="1" x14ac:dyDescent="0.25"/>
    <row r="524" s="175" customFormat="1" x14ac:dyDescent="0.25"/>
    <row r="525" s="175" customFormat="1" x14ac:dyDescent="0.25"/>
    <row r="526" s="175" customFormat="1" x14ac:dyDescent="0.25"/>
    <row r="527" s="175" customFormat="1" x14ac:dyDescent="0.25"/>
    <row r="528" s="175" customFormat="1" x14ac:dyDescent="0.25"/>
    <row r="529" s="175" customFormat="1" x14ac:dyDescent="0.25"/>
    <row r="530" s="175" customFormat="1" x14ac:dyDescent="0.25"/>
    <row r="531" s="175" customFormat="1" x14ac:dyDescent="0.25"/>
    <row r="532" s="175" customFormat="1" x14ac:dyDescent="0.25"/>
    <row r="533" s="175" customFormat="1" x14ac:dyDescent="0.25"/>
    <row r="534" s="175" customFormat="1" x14ac:dyDescent="0.25"/>
    <row r="535" s="175" customFormat="1" x14ac:dyDescent="0.25"/>
    <row r="536" s="175" customFormat="1" x14ac:dyDescent="0.25"/>
    <row r="537" s="175" customFormat="1" x14ac:dyDescent="0.25"/>
    <row r="538" s="175" customFormat="1" x14ac:dyDescent="0.25"/>
    <row r="539" s="175" customFormat="1" x14ac:dyDescent="0.25"/>
    <row r="540" s="175" customFormat="1" x14ac:dyDescent="0.25"/>
    <row r="541" s="175" customFormat="1" x14ac:dyDescent="0.25"/>
    <row r="542" s="175" customFormat="1" x14ac:dyDescent="0.25"/>
    <row r="543" s="175" customFormat="1" x14ac:dyDescent="0.25"/>
    <row r="544" s="175" customFormat="1" x14ac:dyDescent="0.25"/>
    <row r="545" s="175" customFormat="1" x14ac:dyDescent="0.25"/>
    <row r="546" s="175" customFormat="1" x14ac:dyDescent="0.25"/>
    <row r="547" s="175" customFormat="1" x14ac:dyDescent="0.25"/>
    <row r="548" s="175" customFormat="1" x14ac:dyDescent="0.25"/>
    <row r="549" s="175" customFormat="1" x14ac:dyDescent="0.25"/>
    <row r="550" s="175" customFormat="1" x14ac:dyDescent="0.25"/>
    <row r="551" s="175" customFormat="1" x14ac:dyDescent="0.25"/>
    <row r="552" s="175" customFormat="1" x14ac:dyDescent="0.25"/>
    <row r="553" s="175" customFormat="1" x14ac:dyDescent="0.25"/>
    <row r="554" s="175" customFormat="1" x14ac:dyDescent="0.25"/>
    <row r="555" s="175" customFormat="1" x14ac:dyDescent="0.25"/>
    <row r="556" s="175" customFormat="1" x14ac:dyDescent="0.25"/>
    <row r="557" s="175" customFormat="1" x14ac:dyDescent="0.25"/>
    <row r="558" s="175" customFormat="1" x14ac:dyDescent="0.25"/>
    <row r="559" s="175" customFormat="1" x14ac:dyDescent="0.25"/>
    <row r="560" s="175" customFormat="1" x14ac:dyDescent="0.25"/>
    <row r="561" s="175" customFormat="1" x14ac:dyDescent="0.25"/>
    <row r="562" s="175" customFormat="1" x14ac:dyDescent="0.25"/>
    <row r="563" s="175" customFormat="1" x14ac:dyDescent="0.25"/>
    <row r="564" s="175" customFormat="1" x14ac:dyDescent="0.25"/>
    <row r="565" s="175" customFormat="1" x14ac:dyDescent="0.25"/>
    <row r="566" s="175" customFormat="1" x14ac:dyDescent="0.25"/>
    <row r="567" s="175" customFormat="1" x14ac:dyDescent="0.25"/>
    <row r="568" s="175" customFormat="1" x14ac:dyDescent="0.25"/>
    <row r="569" s="175" customFormat="1" x14ac:dyDescent="0.25"/>
    <row r="570" s="175" customFormat="1" x14ac:dyDescent="0.25"/>
    <row r="571" s="175" customFormat="1" x14ac:dyDescent="0.25"/>
    <row r="572" s="175" customFormat="1" x14ac:dyDescent="0.25"/>
    <row r="573" s="175" customFormat="1" x14ac:dyDescent="0.25"/>
    <row r="574" s="175" customFormat="1" x14ac:dyDescent="0.25"/>
    <row r="575" s="175" customFormat="1" x14ac:dyDescent="0.25"/>
    <row r="576" s="175" customFormat="1" x14ac:dyDescent="0.25"/>
    <row r="577" s="175" customFormat="1" x14ac:dyDescent="0.25"/>
    <row r="578" s="175" customFormat="1" x14ac:dyDescent="0.25"/>
    <row r="579" s="175" customFormat="1" x14ac:dyDescent="0.25"/>
    <row r="580" s="175" customFormat="1" x14ac:dyDescent="0.25"/>
    <row r="581" s="175" customFormat="1" x14ac:dyDescent="0.25"/>
    <row r="582" s="175" customFormat="1" x14ac:dyDescent="0.25"/>
    <row r="583" s="175" customFormat="1" x14ac:dyDescent="0.25"/>
    <row r="584" s="175" customFormat="1" x14ac:dyDescent="0.25"/>
    <row r="585" s="175" customFormat="1" x14ac:dyDescent="0.25"/>
    <row r="586" s="175" customFormat="1" x14ac:dyDescent="0.25"/>
    <row r="587" s="175" customFormat="1" x14ac:dyDescent="0.25"/>
    <row r="588" s="175" customFormat="1" x14ac:dyDescent="0.25"/>
    <row r="589" s="175" customFormat="1" x14ac:dyDescent="0.25"/>
    <row r="590" s="175" customFormat="1" x14ac:dyDescent="0.25"/>
    <row r="591" s="175" customFormat="1" x14ac:dyDescent="0.25"/>
    <row r="592" s="175" customFormat="1" x14ac:dyDescent="0.25"/>
    <row r="593" s="175" customFormat="1" x14ac:dyDescent="0.25"/>
    <row r="594" s="175" customFormat="1" x14ac:dyDescent="0.25"/>
    <row r="595" s="175" customFormat="1" x14ac:dyDescent="0.25"/>
    <row r="596" s="175" customFormat="1" x14ac:dyDescent="0.25"/>
    <row r="597" s="175" customFormat="1" x14ac:dyDescent="0.25"/>
    <row r="598" s="175" customFormat="1" x14ac:dyDescent="0.25"/>
    <row r="599" s="175" customFormat="1" x14ac:dyDescent="0.25"/>
    <row r="600" s="175" customFormat="1" x14ac:dyDescent="0.25"/>
    <row r="601" s="175" customFormat="1" x14ac:dyDescent="0.25"/>
    <row r="602" s="175" customFormat="1" x14ac:dyDescent="0.25"/>
    <row r="603" s="175" customFormat="1" x14ac:dyDescent="0.25"/>
    <row r="604" s="175" customFormat="1" x14ac:dyDescent="0.25"/>
    <row r="605" s="175" customFormat="1" x14ac:dyDescent="0.25"/>
    <row r="606" s="175" customFormat="1" x14ac:dyDescent="0.25"/>
    <row r="607" s="175" customFormat="1" x14ac:dyDescent="0.25"/>
    <row r="608" s="175" customFormat="1" x14ac:dyDescent="0.25"/>
    <row r="609" s="175" customFormat="1" x14ac:dyDescent="0.25"/>
    <row r="610" s="175" customFormat="1" x14ac:dyDescent="0.25"/>
    <row r="611" s="175" customFormat="1" x14ac:dyDescent="0.25"/>
    <row r="612" s="175" customFormat="1" x14ac:dyDescent="0.25"/>
    <row r="613" s="175" customFormat="1" x14ac:dyDescent="0.25"/>
    <row r="614" s="175" customFormat="1" x14ac:dyDescent="0.25"/>
    <row r="615" s="175" customFormat="1" x14ac:dyDescent="0.25"/>
    <row r="616" s="175" customFormat="1" x14ac:dyDescent="0.25"/>
    <row r="617" s="175" customFormat="1" x14ac:dyDescent="0.25"/>
    <row r="618" s="175" customFormat="1" x14ac:dyDescent="0.25"/>
    <row r="619" s="175" customFormat="1" x14ac:dyDescent="0.25"/>
    <row r="620" s="175" customFormat="1" x14ac:dyDescent="0.25"/>
    <row r="621" s="175" customFormat="1" x14ac:dyDescent="0.25"/>
    <row r="622" s="175" customFormat="1" x14ac:dyDescent="0.25"/>
    <row r="623" s="175" customFormat="1" x14ac:dyDescent="0.25"/>
    <row r="624" s="175" customFormat="1" x14ac:dyDescent="0.25"/>
    <row r="625" s="175" customFormat="1" x14ac:dyDescent="0.25"/>
    <row r="626" s="175" customFormat="1" x14ac:dyDescent="0.25"/>
    <row r="627" s="175" customFormat="1" x14ac:dyDescent="0.25"/>
    <row r="628" s="175" customFormat="1" x14ac:dyDescent="0.25"/>
    <row r="629" s="175" customFormat="1" x14ac:dyDescent="0.25"/>
    <row r="630" s="175" customFormat="1" x14ac:dyDescent="0.25"/>
    <row r="631" s="175" customFormat="1" x14ac:dyDescent="0.25"/>
    <row r="632" s="175" customFormat="1" x14ac:dyDescent="0.25"/>
    <row r="633" s="175" customFormat="1" x14ac:dyDescent="0.25"/>
    <row r="634" s="175" customFormat="1" x14ac:dyDescent="0.25"/>
    <row r="635" s="175" customFormat="1" x14ac:dyDescent="0.25"/>
    <row r="636" s="175" customFormat="1" x14ac:dyDescent="0.25"/>
    <row r="637" s="175" customFormat="1" x14ac:dyDescent="0.25"/>
    <row r="638" s="175" customFormat="1" x14ac:dyDescent="0.25"/>
    <row r="639" s="175" customFormat="1" x14ac:dyDescent="0.25"/>
    <row r="640" s="175" customFormat="1" x14ac:dyDescent="0.25"/>
    <row r="641" s="175" customFormat="1" x14ac:dyDescent="0.25"/>
    <row r="642" s="175" customFormat="1" x14ac:dyDescent="0.25"/>
    <row r="643" s="175" customFormat="1" x14ac:dyDescent="0.25"/>
    <row r="644" s="175" customFormat="1" x14ac:dyDescent="0.25"/>
    <row r="645" s="175" customFormat="1" x14ac:dyDescent="0.25"/>
    <row r="646" s="175" customFormat="1" x14ac:dyDescent="0.25"/>
    <row r="647" s="175" customFormat="1" x14ac:dyDescent="0.25"/>
    <row r="648" s="175" customFormat="1" x14ac:dyDescent="0.25"/>
    <row r="649" s="175" customFormat="1" x14ac:dyDescent="0.25"/>
    <row r="650" s="175" customFormat="1" x14ac:dyDescent="0.25"/>
    <row r="651" s="175" customFormat="1" x14ac:dyDescent="0.25"/>
    <row r="652" s="175" customFormat="1" x14ac:dyDescent="0.25"/>
    <row r="653" s="175" customFormat="1" x14ac:dyDescent="0.25"/>
    <row r="654" s="175" customFormat="1" x14ac:dyDescent="0.25"/>
    <row r="655" s="175" customFormat="1" x14ac:dyDescent="0.25"/>
    <row r="656" s="175" customFormat="1" x14ac:dyDescent="0.25"/>
    <row r="657" s="175" customFormat="1" x14ac:dyDescent="0.25"/>
    <row r="658" s="175" customFormat="1" x14ac:dyDescent="0.25"/>
    <row r="659" s="175" customFormat="1" x14ac:dyDescent="0.25"/>
    <row r="660" s="175" customFormat="1" x14ac:dyDescent="0.25"/>
    <row r="661" s="175" customFormat="1" x14ac:dyDescent="0.25"/>
    <row r="662" s="175" customFormat="1" x14ac:dyDescent="0.25"/>
    <row r="663" s="175" customFormat="1" x14ac:dyDescent="0.25"/>
    <row r="664" s="175" customFormat="1" x14ac:dyDescent="0.25"/>
    <row r="665" s="175" customFormat="1" x14ac:dyDescent="0.25"/>
    <row r="666" s="175" customFormat="1" x14ac:dyDescent="0.25"/>
    <row r="667" s="175" customFormat="1" x14ac:dyDescent="0.25"/>
    <row r="668" s="175" customFormat="1" x14ac:dyDescent="0.25"/>
    <row r="669" s="175" customFormat="1" x14ac:dyDescent="0.25"/>
    <row r="670" s="175" customFormat="1" x14ac:dyDescent="0.25"/>
    <row r="671" s="175" customFormat="1" x14ac:dyDescent="0.25"/>
    <row r="672" s="175" customFormat="1" x14ac:dyDescent="0.25"/>
    <row r="673" s="175" customFormat="1" x14ac:dyDescent="0.25"/>
    <row r="674" s="175" customFormat="1" x14ac:dyDescent="0.25"/>
    <row r="675" s="175" customFormat="1" x14ac:dyDescent="0.25"/>
    <row r="676" s="175" customFormat="1" x14ac:dyDescent="0.25"/>
    <row r="677" s="175" customFormat="1" x14ac:dyDescent="0.25"/>
    <row r="678" s="175" customFormat="1" x14ac:dyDescent="0.25"/>
    <row r="679" s="175" customFormat="1" x14ac:dyDescent="0.25"/>
    <row r="680" s="175" customFormat="1" x14ac:dyDescent="0.25"/>
    <row r="681" s="175" customFormat="1" x14ac:dyDescent="0.25"/>
    <row r="682" s="175" customFormat="1" x14ac:dyDescent="0.25"/>
    <row r="683" s="175" customFormat="1" x14ac:dyDescent="0.25"/>
    <row r="684" s="175" customFormat="1" x14ac:dyDescent="0.25"/>
    <row r="685" s="175" customFormat="1" x14ac:dyDescent="0.25"/>
    <row r="686" s="175" customFormat="1" x14ac:dyDescent="0.25"/>
    <row r="687" s="175" customFormat="1" x14ac:dyDescent="0.25"/>
    <row r="688" s="175" customFormat="1" x14ac:dyDescent="0.25"/>
    <row r="689" s="175" customFormat="1" x14ac:dyDescent="0.25"/>
    <row r="690" s="175" customFormat="1" x14ac:dyDescent="0.25"/>
    <row r="691" s="175" customFormat="1" x14ac:dyDescent="0.25"/>
    <row r="692" s="175" customFormat="1" x14ac:dyDescent="0.25"/>
    <row r="693" s="175" customFormat="1" x14ac:dyDescent="0.25"/>
    <row r="694" s="175" customFormat="1" x14ac:dyDescent="0.25"/>
    <row r="695" s="175" customFormat="1" x14ac:dyDescent="0.25"/>
    <row r="696" s="175" customFormat="1" x14ac:dyDescent="0.25"/>
    <row r="697" s="175" customFormat="1" x14ac:dyDescent="0.25"/>
    <row r="698" s="175" customFormat="1" x14ac:dyDescent="0.25"/>
    <row r="699" s="175" customFormat="1" x14ac:dyDescent="0.25"/>
    <row r="700" s="175" customFormat="1" x14ac:dyDescent="0.25"/>
    <row r="701" s="175" customFormat="1" x14ac:dyDescent="0.25"/>
    <row r="702" s="175" customFormat="1" x14ac:dyDescent="0.25"/>
    <row r="703" s="175" customFormat="1" x14ac:dyDescent="0.25"/>
    <row r="704" s="175" customFormat="1" x14ac:dyDescent="0.25"/>
    <row r="705" s="175" customFormat="1" x14ac:dyDescent="0.25"/>
    <row r="706" s="175" customFormat="1" x14ac:dyDescent="0.25"/>
    <row r="707" s="175" customFormat="1" x14ac:dyDescent="0.25"/>
    <row r="708" s="175" customFormat="1" x14ac:dyDescent="0.25"/>
    <row r="709" s="175" customFormat="1" x14ac:dyDescent="0.25"/>
    <row r="710" s="175" customFormat="1" x14ac:dyDescent="0.25"/>
    <row r="711" s="175" customFormat="1" x14ac:dyDescent="0.25"/>
    <row r="712" s="175" customFormat="1" x14ac:dyDescent="0.25"/>
    <row r="713" s="175" customFormat="1" x14ac:dyDescent="0.25"/>
    <row r="714" s="175" customFormat="1" x14ac:dyDescent="0.25"/>
    <row r="715" s="175" customFormat="1" x14ac:dyDescent="0.25"/>
  </sheetData>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A60"/>
  <sheetViews>
    <sheetView topLeftCell="A6" workbookViewId="0">
      <selection activeCell="F33" sqref="F33"/>
    </sheetView>
  </sheetViews>
  <sheetFormatPr baseColWidth="10" defaultRowHeight="15" x14ac:dyDescent="0.25"/>
  <cols>
    <col min="1" max="1" width="20.7109375" customWidth="1"/>
  </cols>
  <sheetData>
    <row r="1" spans="1:1" x14ac:dyDescent="0.25">
      <c r="A1" t="s">
        <v>298</v>
      </c>
    </row>
    <row r="2" spans="1:1" x14ac:dyDescent="0.25">
      <c r="A2" t="s">
        <v>216</v>
      </c>
    </row>
    <row r="3" spans="1:1" x14ac:dyDescent="0.25">
      <c r="A3" t="s">
        <v>217</v>
      </c>
    </row>
    <row r="4" spans="1:1" x14ac:dyDescent="0.25">
      <c r="A4" t="s">
        <v>209</v>
      </c>
    </row>
    <row r="5" spans="1:1" x14ac:dyDescent="0.25">
      <c r="A5" t="s">
        <v>154</v>
      </c>
    </row>
    <row r="6" spans="1:1" x14ac:dyDescent="0.25">
      <c r="A6" t="s">
        <v>220</v>
      </c>
    </row>
    <row r="7" spans="1:1" x14ac:dyDescent="0.25">
      <c r="A7" t="s">
        <v>243</v>
      </c>
    </row>
    <row r="8" spans="1:1" x14ac:dyDescent="0.25">
      <c r="A8" t="s">
        <v>228</v>
      </c>
    </row>
    <row r="9" spans="1:1" x14ac:dyDescent="0.25">
      <c r="A9" t="s">
        <v>229</v>
      </c>
    </row>
    <row r="10" spans="1:1" x14ac:dyDescent="0.25">
      <c r="A10" t="s">
        <v>230</v>
      </c>
    </row>
    <row r="11" spans="1:1" x14ac:dyDescent="0.25">
      <c r="A11" t="s">
        <v>231</v>
      </c>
    </row>
    <row r="12" spans="1:1" x14ac:dyDescent="0.25">
      <c r="A12" t="s">
        <v>232</v>
      </c>
    </row>
    <row r="13" spans="1:1" x14ac:dyDescent="0.25">
      <c r="A13" t="s">
        <v>343</v>
      </c>
    </row>
    <row r="14" spans="1:1" x14ac:dyDescent="0.25">
      <c r="A14" t="s">
        <v>241</v>
      </c>
    </row>
    <row r="15" spans="1:1" x14ac:dyDescent="0.25">
      <c r="A15" t="s">
        <v>233</v>
      </c>
    </row>
    <row r="16" spans="1:1" x14ac:dyDescent="0.25">
      <c r="A16" t="s">
        <v>234</v>
      </c>
    </row>
    <row r="17" spans="1:1" x14ac:dyDescent="0.25">
      <c r="A17" t="s">
        <v>235</v>
      </c>
    </row>
    <row r="18" spans="1:1" x14ac:dyDescent="0.25">
      <c r="A18" t="s">
        <v>342</v>
      </c>
    </row>
    <row r="19" spans="1:1" x14ac:dyDescent="0.25">
      <c r="A19" t="s">
        <v>346</v>
      </c>
    </row>
    <row r="20" spans="1:1" x14ac:dyDescent="0.25">
      <c r="A20" t="s">
        <v>221</v>
      </c>
    </row>
    <row r="21" spans="1:1" x14ac:dyDescent="0.25">
      <c r="A21" t="s">
        <v>219</v>
      </c>
    </row>
    <row r="22" spans="1:1" x14ac:dyDescent="0.25">
      <c r="A22" t="s">
        <v>151</v>
      </c>
    </row>
    <row r="23" spans="1:1" x14ac:dyDescent="0.25">
      <c r="A23" t="s">
        <v>215</v>
      </c>
    </row>
    <row r="24" spans="1:1" x14ac:dyDescent="0.25">
      <c r="A24" t="s">
        <v>240</v>
      </c>
    </row>
    <row r="25" spans="1:1" x14ac:dyDescent="0.25">
      <c r="A25" t="s">
        <v>150</v>
      </c>
    </row>
    <row r="26" spans="1:1" x14ac:dyDescent="0.25">
      <c r="A26" t="s">
        <v>27</v>
      </c>
    </row>
    <row r="27" spans="1:1" x14ac:dyDescent="0.25">
      <c r="A27" t="s">
        <v>36</v>
      </c>
    </row>
    <row r="28" spans="1:1" x14ac:dyDescent="0.25">
      <c r="A28" t="s">
        <v>242</v>
      </c>
    </row>
    <row r="29" spans="1:1" x14ac:dyDescent="0.25">
      <c r="A29" t="s">
        <v>53</v>
      </c>
    </row>
    <row r="30" spans="1:1" x14ac:dyDescent="0.25">
      <c r="A30" t="s">
        <v>244</v>
      </c>
    </row>
    <row r="31" spans="1:1" x14ac:dyDescent="0.25">
      <c r="A31" t="s">
        <v>35</v>
      </c>
    </row>
    <row r="32" spans="1:1" x14ac:dyDescent="0.25">
      <c r="A32" t="s">
        <v>34</v>
      </c>
    </row>
    <row r="33" spans="1:1" x14ac:dyDescent="0.25">
      <c r="A33" t="s">
        <v>222</v>
      </c>
    </row>
    <row r="34" spans="1:1" x14ac:dyDescent="0.25">
      <c r="A34" t="s">
        <v>238</v>
      </c>
    </row>
    <row r="35" spans="1:1" x14ac:dyDescent="0.25">
      <c r="A35" t="s">
        <v>245</v>
      </c>
    </row>
    <row r="36" spans="1:1" x14ac:dyDescent="0.25">
      <c r="A36" t="s">
        <v>52</v>
      </c>
    </row>
    <row r="37" spans="1:1" x14ac:dyDescent="0.25">
      <c r="A37" t="s">
        <v>239</v>
      </c>
    </row>
    <row r="38" spans="1:1" x14ac:dyDescent="0.25">
      <c r="A38" t="s">
        <v>50</v>
      </c>
    </row>
    <row r="39" spans="1:1" x14ac:dyDescent="0.25">
      <c r="A39" t="s">
        <v>212</v>
      </c>
    </row>
    <row r="40" spans="1:1" x14ac:dyDescent="0.25">
      <c r="A40" t="s">
        <v>223</v>
      </c>
    </row>
    <row r="41" spans="1:1" x14ac:dyDescent="0.25">
      <c r="A41" t="s">
        <v>224</v>
      </c>
    </row>
    <row r="42" spans="1:1" x14ac:dyDescent="0.25">
      <c r="A42" t="s">
        <v>28</v>
      </c>
    </row>
    <row r="43" spans="1:1" x14ac:dyDescent="0.25">
      <c r="A43" t="s">
        <v>225</v>
      </c>
    </row>
    <row r="44" spans="1:1" x14ac:dyDescent="0.25">
      <c r="A44" t="s">
        <v>214</v>
      </c>
    </row>
    <row r="45" spans="1:1" x14ac:dyDescent="0.25">
      <c r="A45" t="s">
        <v>246</v>
      </c>
    </row>
    <row r="46" spans="1:1" x14ac:dyDescent="0.25">
      <c r="A46" t="s">
        <v>31</v>
      </c>
    </row>
    <row r="47" spans="1:1" x14ac:dyDescent="0.25">
      <c r="A47" t="s">
        <v>213</v>
      </c>
    </row>
    <row r="48" spans="1:1" x14ac:dyDescent="0.25">
      <c r="A48" t="s">
        <v>218</v>
      </c>
    </row>
    <row r="49" spans="1:1" x14ac:dyDescent="0.25">
      <c r="A49" t="s">
        <v>226</v>
      </c>
    </row>
    <row r="50" spans="1:1" x14ac:dyDescent="0.25">
      <c r="A50" t="s">
        <v>211</v>
      </c>
    </row>
    <row r="51" spans="1:1" x14ac:dyDescent="0.25">
      <c r="A51" t="s">
        <v>345</v>
      </c>
    </row>
    <row r="52" spans="1:1" x14ac:dyDescent="0.25">
      <c r="A52" t="s">
        <v>149</v>
      </c>
    </row>
    <row r="53" spans="1:1" x14ac:dyDescent="0.25">
      <c r="A53" t="s">
        <v>30</v>
      </c>
    </row>
    <row r="54" spans="1:1" x14ac:dyDescent="0.25">
      <c r="A54" t="s">
        <v>37</v>
      </c>
    </row>
    <row r="55" spans="1:1" x14ac:dyDescent="0.25">
      <c r="A55" t="s">
        <v>236</v>
      </c>
    </row>
    <row r="56" spans="1:1" x14ac:dyDescent="0.25">
      <c r="A56" t="s">
        <v>237</v>
      </c>
    </row>
    <row r="57" spans="1:1" x14ac:dyDescent="0.25">
      <c r="A57" t="s">
        <v>344</v>
      </c>
    </row>
    <row r="58" spans="1:1" x14ac:dyDescent="0.25">
      <c r="A58" t="s">
        <v>29</v>
      </c>
    </row>
    <row r="59" spans="1:1" x14ac:dyDescent="0.25">
      <c r="A59" t="s">
        <v>33</v>
      </c>
    </row>
    <row r="60" spans="1:1" x14ac:dyDescent="0.25">
      <c r="A60" t="s">
        <v>227</v>
      </c>
    </row>
  </sheetData>
  <sortState ref="A1:A60">
    <sortCondition ref="A1"/>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CP37"/>
  <sheetViews>
    <sheetView showGridLines="0" showRowColHeaders="0" workbookViewId="0"/>
  </sheetViews>
  <sheetFormatPr baseColWidth="10" defaultColWidth="0" defaultRowHeight="9" zeroHeight="1" x14ac:dyDescent="0.15"/>
  <cols>
    <col min="1" max="2" width="2.140625" style="211" customWidth="1"/>
    <col min="3" max="3" width="0.85546875" style="211" customWidth="1"/>
    <col min="4" max="88" width="2.140625" style="211" customWidth="1"/>
    <col min="89" max="89" width="0.85546875" style="211" customWidth="1"/>
    <col min="90" max="94" width="2.140625" style="211" customWidth="1"/>
    <col min="95" max="16384" width="2.140625" style="211" hidden="1"/>
  </cols>
  <sheetData>
    <row r="1" spans="2:90" ht="93.75" customHeight="1" x14ac:dyDescent="0.15"/>
    <row r="2" spans="2:90" ht="15" customHeight="1" x14ac:dyDescent="0.25">
      <c r="B2" s="196" t="s">
        <v>368</v>
      </c>
      <c r="Q2" s="244"/>
      <c r="R2" s="244"/>
      <c r="S2" s="244"/>
      <c r="T2" s="244"/>
      <c r="U2" s="244"/>
      <c r="V2" s="244"/>
      <c r="W2" s="244"/>
      <c r="X2" s="244"/>
      <c r="Y2" s="244"/>
      <c r="Z2" s="244"/>
      <c r="AA2" s="244"/>
      <c r="AB2" s="244"/>
      <c r="AC2" s="244"/>
      <c r="AD2" s="244"/>
      <c r="AE2" s="244"/>
      <c r="AF2" s="244"/>
      <c r="AG2" s="244"/>
      <c r="AH2" s="244"/>
      <c r="AI2" s="244"/>
      <c r="AJ2" s="244"/>
      <c r="AK2" s="244"/>
      <c r="AL2" s="244"/>
      <c r="AM2" s="244"/>
      <c r="AN2" s="244"/>
      <c r="AO2" s="244"/>
      <c r="AP2" s="244"/>
      <c r="AQ2" s="244"/>
      <c r="AR2" s="244"/>
      <c r="AS2" s="244"/>
      <c r="AT2" s="244"/>
      <c r="AU2" s="244"/>
      <c r="AV2" s="244"/>
      <c r="AW2" s="244"/>
      <c r="AX2" s="244"/>
      <c r="AY2" s="244"/>
      <c r="AZ2" s="244"/>
      <c r="BA2" s="244"/>
      <c r="BB2" s="244"/>
      <c r="BC2" s="244"/>
    </row>
    <row r="3" spans="2:90" ht="15" customHeight="1" x14ac:dyDescent="0.15"/>
    <row r="4" spans="2:90" x14ac:dyDescent="0.15">
      <c r="D4" s="245">
        <f>D5-1</f>
        <v>10593</v>
      </c>
      <c r="E4" s="245">
        <f t="shared" ref="E4:BM4" si="0">E5-1</f>
        <v>10958</v>
      </c>
      <c r="F4" s="245">
        <f t="shared" si="0"/>
        <v>11323</v>
      </c>
      <c r="G4" s="245">
        <f t="shared" si="0"/>
        <v>11688</v>
      </c>
      <c r="H4" s="245">
        <f t="shared" si="0"/>
        <v>12054</v>
      </c>
      <c r="I4" s="245">
        <f t="shared" si="0"/>
        <v>12419</v>
      </c>
      <c r="J4" s="245">
        <f t="shared" si="0"/>
        <v>12784</v>
      </c>
      <c r="K4" s="245">
        <f t="shared" si="0"/>
        <v>13149</v>
      </c>
      <c r="L4" s="245">
        <f t="shared" si="0"/>
        <v>14610</v>
      </c>
      <c r="M4" s="245">
        <f t="shared" si="0"/>
        <v>14976</v>
      </c>
      <c r="N4" s="245">
        <f t="shared" si="0"/>
        <v>15341</v>
      </c>
      <c r="O4" s="245">
        <f t="shared" si="0"/>
        <v>15706</v>
      </c>
      <c r="P4" s="245">
        <f t="shared" si="0"/>
        <v>16071</v>
      </c>
      <c r="Q4" s="245">
        <f t="shared" si="0"/>
        <v>16437</v>
      </c>
      <c r="R4" s="245">
        <f t="shared" si="0"/>
        <v>16802</v>
      </c>
      <c r="S4" s="245">
        <f t="shared" si="0"/>
        <v>17167</v>
      </c>
      <c r="T4" s="245">
        <f t="shared" si="0"/>
        <v>17532</v>
      </c>
      <c r="U4" s="245">
        <f t="shared" si="0"/>
        <v>17898</v>
      </c>
      <c r="V4" s="245">
        <f t="shared" si="0"/>
        <v>18263</v>
      </c>
      <c r="W4" s="245">
        <f t="shared" si="0"/>
        <v>18628</v>
      </c>
      <c r="X4" s="245">
        <f t="shared" si="0"/>
        <v>18993</v>
      </c>
      <c r="Y4" s="245">
        <f t="shared" si="0"/>
        <v>19359</v>
      </c>
      <c r="Z4" s="245">
        <f t="shared" si="0"/>
        <v>19724</v>
      </c>
      <c r="AA4" s="245">
        <f t="shared" si="0"/>
        <v>20089</v>
      </c>
      <c r="AB4" s="245">
        <f t="shared" si="0"/>
        <v>20454</v>
      </c>
      <c r="AC4" s="245">
        <f t="shared" si="0"/>
        <v>20820</v>
      </c>
      <c r="AD4" s="245">
        <f t="shared" si="0"/>
        <v>21185</v>
      </c>
      <c r="AE4" s="245">
        <f t="shared" si="0"/>
        <v>21550</v>
      </c>
      <c r="AF4" s="245">
        <f t="shared" si="0"/>
        <v>21915</v>
      </c>
      <c r="AG4" s="245">
        <f t="shared" si="0"/>
        <v>22281</v>
      </c>
      <c r="AH4" s="245">
        <f t="shared" si="0"/>
        <v>22646</v>
      </c>
      <c r="AI4" s="245">
        <f t="shared" si="0"/>
        <v>23011</v>
      </c>
      <c r="AJ4" s="245">
        <f t="shared" si="0"/>
        <v>23376</v>
      </c>
      <c r="AK4" s="245">
        <f t="shared" si="0"/>
        <v>23742</v>
      </c>
      <c r="AL4" s="245">
        <f t="shared" si="0"/>
        <v>24107</v>
      </c>
      <c r="AM4" s="245">
        <f t="shared" si="0"/>
        <v>24472</v>
      </c>
      <c r="AN4" s="245">
        <f t="shared" si="0"/>
        <v>24837</v>
      </c>
      <c r="AO4" s="245">
        <f t="shared" si="0"/>
        <v>25203</v>
      </c>
      <c r="AP4" s="245">
        <f t="shared" si="0"/>
        <v>25568</v>
      </c>
      <c r="AQ4" s="245">
        <f t="shared" si="0"/>
        <v>25933</v>
      </c>
      <c r="AR4" s="245">
        <f t="shared" si="0"/>
        <v>26298</v>
      </c>
      <c r="AS4" s="245">
        <f t="shared" si="0"/>
        <v>26664</v>
      </c>
      <c r="AT4" s="245">
        <f t="shared" si="0"/>
        <v>27029</v>
      </c>
      <c r="AU4" s="245">
        <f t="shared" si="0"/>
        <v>27394</v>
      </c>
      <c r="AV4" s="245">
        <f t="shared" si="0"/>
        <v>27759</v>
      </c>
      <c r="AW4" s="245">
        <f t="shared" si="0"/>
        <v>28125</v>
      </c>
      <c r="AX4" s="245">
        <f t="shared" si="0"/>
        <v>28490</v>
      </c>
      <c r="AY4" s="245">
        <f t="shared" si="0"/>
        <v>28855</v>
      </c>
      <c r="AZ4" s="245">
        <f t="shared" si="0"/>
        <v>29220</v>
      </c>
      <c r="BA4" s="245">
        <f t="shared" si="0"/>
        <v>29586</v>
      </c>
      <c r="BB4" s="245">
        <f t="shared" si="0"/>
        <v>29951</v>
      </c>
      <c r="BC4" s="245">
        <f t="shared" si="0"/>
        <v>30316</v>
      </c>
      <c r="BD4" s="245">
        <f t="shared" si="0"/>
        <v>30681</v>
      </c>
      <c r="BE4" s="245">
        <f t="shared" si="0"/>
        <v>31047</v>
      </c>
      <c r="BF4" s="245">
        <f t="shared" si="0"/>
        <v>31412</v>
      </c>
      <c r="BG4" s="245">
        <f t="shared" si="0"/>
        <v>31777</v>
      </c>
      <c r="BH4" s="245">
        <f t="shared" si="0"/>
        <v>32142</v>
      </c>
      <c r="BI4" s="245">
        <f t="shared" si="0"/>
        <v>32508</v>
      </c>
      <c r="BJ4" s="245">
        <f t="shared" si="0"/>
        <v>32873</v>
      </c>
      <c r="BK4" s="245">
        <f t="shared" si="0"/>
        <v>33238</v>
      </c>
      <c r="BL4" s="245">
        <f t="shared" si="0"/>
        <v>33603</v>
      </c>
      <c r="BM4" s="245">
        <f t="shared" si="0"/>
        <v>33969</v>
      </c>
      <c r="BN4" s="245">
        <f t="shared" ref="BN4:CJ4" si="1">BN5-1</f>
        <v>34334</v>
      </c>
      <c r="BO4" s="245">
        <f t="shared" si="1"/>
        <v>34699</v>
      </c>
      <c r="BP4" s="245">
        <f t="shared" si="1"/>
        <v>35064</v>
      </c>
      <c r="BQ4" s="245">
        <f t="shared" si="1"/>
        <v>35430</v>
      </c>
      <c r="BR4" s="245">
        <f t="shared" si="1"/>
        <v>35795</v>
      </c>
      <c r="BS4" s="245">
        <f t="shared" si="1"/>
        <v>36160</v>
      </c>
      <c r="BT4" s="245">
        <f t="shared" si="1"/>
        <v>36525</v>
      </c>
      <c r="BU4" s="245">
        <f t="shared" si="1"/>
        <v>36891</v>
      </c>
      <c r="BV4" s="245">
        <f t="shared" si="1"/>
        <v>37256</v>
      </c>
      <c r="BW4" s="245">
        <f t="shared" si="1"/>
        <v>37621</v>
      </c>
      <c r="BX4" s="245">
        <f t="shared" si="1"/>
        <v>37986</v>
      </c>
      <c r="BY4" s="245">
        <f t="shared" si="1"/>
        <v>38352</v>
      </c>
      <c r="BZ4" s="245">
        <f t="shared" si="1"/>
        <v>38717</v>
      </c>
      <c r="CA4" s="245">
        <f t="shared" si="1"/>
        <v>39082</v>
      </c>
      <c r="CB4" s="245">
        <f t="shared" si="1"/>
        <v>39447</v>
      </c>
      <c r="CC4" s="245">
        <f t="shared" si="1"/>
        <v>39813</v>
      </c>
      <c r="CD4" s="245">
        <f t="shared" si="1"/>
        <v>40178</v>
      </c>
      <c r="CE4" s="245">
        <f t="shared" si="1"/>
        <v>40543</v>
      </c>
      <c r="CF4" s="245">
        <f t="shared" si="1"/>
        <v>40908</v>
      </c>
      <c r="CG4" s="245">
        <f t="shared" si="1"/>
        <v>41274</v>
      </c>
      <c r="CH4" s="245">
        <f t="shared" si="1"/>
        <v>41639</v>
      </c>
      <c r="CI4" s="245">
        <f t="shared" si="1"/>
        <v>42004</v>
      </c>
      <c r="CJ4" s="245">
        <f t="shared" si="1"/>
        <v>42369</v>
      </c>
    </row>
    <row r="5" spans="2:90" x14ac:dyDescent="0.15">
      <c r="D5" s="245">
        <v>10594</v>
      </c>
      <c r="E5" s="245">
        <v>10959</v>
      </c>
      <c r="F5" s="245">
        <v>11324</v>
      </c>
      <c r="G5" s="245">
        <v>11689</v>
      </c>
      <c r="H5" s="245">
        <v>12055</v>
      </c>
      <c r="I5" s="245">
        <v>12420</v>
      </c>
      <c r="J5" s="245">
        <v>12785</v>
      </c>
      <c r="K5" s="245">
        <v>13150</v>
      </c>
      <c r="L5" s="245">
        <v>14611</v>
      </c>
      <c r="M5" s="245">
        <v>14977</v>
      </c>
      <c r="N5" s="245">
        <v>15342</v>
      </c>
      <c r="O5" s="245">
        <v>15707</v>
      </c>
      <c r="P5" s="245">
        <v>16072</v>
      </c>
      <c r="Q5" s="245">
        <v>16438</v>
      </c>
      <c r="R5" s="245">
        <v>16803</v>
      </c>
      <c r="S5" s="245">
        <v>17168</v>
      </c>
      <c r="T5" s="245">
        <v>17533</v>
      </c>
      <c r="U5" s="245">
        <v>17899</v>
      </c>
      <c r="V5" s="245">
        <v>18264</v>
      </c>
      <c r="W5" s="245">
        <v>18629</v>
      </c>
      <c r="X5" s="245">
        <v>18994</v>
      </c>
      <c r="Y5" s="245">
        <v>19360</v>
      </c>
      <c r="Z5" s="245">
        <v>19725</v>
      </c>
      <c r="AA5" s="245">
        <v>20090</v>
      </c>
      <c r="AB5" s="245">
        <v>20455</v>
      </c>
      <c r="AC5" s="245">
        <v>20821</v>
      </c>
      <c r="AD5" s="245">
        <v>21186</v>
      </c>
      <c r="AE5" s="245">
        <v>21551</v>
      </c>
      <c r="AF5" s="245">
        <v>21916</v>
      </c>
      <c r="AG5" s="245">
        <v>22282</v>
      </c>
      <c r="AH5" s="245">
        <v>22647</v>
      </c>
      <c r="AI5" s="245">
        <v>23012</v>
      </c>
      <c r="AJ5" s="245">
        <v>23377</v>
      </c>
      <c r="AK5" s="245">
        <v>23743</v>
      </c>
      <c r="AL5" s="245">
        <v>24108</v>
      </c>
      <c r="AM5" s="245">
        <v>24473</v>
      </c>
      <c r="AN5" s="245">
        <v>24838</v>
      </c>
      <c r="AO5" s="245">
        <v>25204</v>
      </c>
      <c r="AP5" s="245">
        <v>25569</v>
      </c>
      <c r="AQ5" s="245">
        <v>25934</v>
      </c>
      <c r="AR5" s="245">
        <v>26299</v>
      </c>
      <c r="AS5" s="245">
        <v>26665</v>
      </c>
      <c r="AT5" s="245">
        <v>27030</v>
      </c>
      <c r="AU5" s="245">
        <v>27395</v>
      </c>
      <c r="AV5" s="245">
        <v>27760</v>
      </c>
      <c r="AW5" s="245">
        <v>28126</v>
      </c>
      <c r="AX5" s="245">
        <v>28491</v>
      </c>
      <c r="AY5" s="245">
        <v>28856</v>
      </c>
      <c r="AZ5" s="245">
        <v>29221</v>
      </c>
      <c r="BA5" s="245">
        <v>29587</v>
      </c>
      <c r="BB5" s="245">
        <v>29952</v>
      </c>
      <c r="BC5" s="245">
        <v>30317</v>
      </c>
      <c r="BD5" s="245">
        <v>30682</v>
      </c>
      <c r="BE5" s="245">
        <v>31048</v>
      </c>
      <c r="BF5" s="245">
        <v>31413</v>
      </c>
      <c r="BG5" s="245">
        <v>31778</v>
      </c>
      <c r="BH5" s="245">
        <v>32143</v>
      </c>
      <c r="BI5" s="245">
        <v>32509</v>
      </c>
      <c r="BJ5" s="245">
        <v>32874</v>
      </c>
      <c r="BK5" s="245">
        <v>33239</v>
      </c>
      <c r="BL5" s="245">
        <v>33604</v>
      </c>
      <c r="BM5" s="245">
        <v>33970</v>
      </c>
      <c r="BN5" s="245">
        <v>34335</v>
      </c>
      <c r="BO5" s="245">
        <v>34700</v>
      </c>
      <c r="BP5" s="245">
        <v>35065</v>
      </c>
      <c r="BQ5" s="245">
        <v>35431</v>
      </c>
      <c r="BR5" s="245">
        <v>35796</v>
      </c>
      <c r="BS5" s="245">
        <v>36161</v>
      </c>
      <c r="BT5" s="245">
        <v>36526</v>
      </c>
      <c r="BU5" s="245">
        <v>36892</v>
      </c>
      <c r="BV5" s="245">
        <v>37257</v>
      </c>
      <c r="BW5" s="245">
        <v>37622</v>
      </c>
      <c r="BX5" s="245">
        <v>37987</v>
      </c>
      <c r="BY5" s="245">
        <v>38353</v>
      </c>
      <c r="BZ5" s="245">
        <v>38718</v>
      </c>
      <c r="CA5" s="245">
        <v>39083</v>
      </c>
      <c r="CB5" s="245">
        <v>39448</v>
      </c>
      <c r="CC5" s="245">
        <v>39814</v>
      </c>
      <c r="CD5" s="245">
        <v>40179</v>
      </c>
      <c r="CE5" s="245">
        <v>40544</v>
      </c>
      <c r="CF5" s="245">
        <v>40909</v>
      </c>
      <c r="CG5" s="245">
        <v>41275</v>
      </c>
      <c r="CH5" s="245">
        <v>41640</v>
      </c>
      <c r="CI5" s="245">
        <v>42005</v>
      </c>
      <c r="CJ5" s="245">
        <v>42370</v>
      </c>
    </row>
    <row r="6" spans="2:90" x14ac:dyDescent="0.15">
      <c r="B6" s="211">
        <v>1</v>
      </c>
      <c r="D6" s="246"/>
      <c r="E6" s="246"/>
      <c r="F6" s="246"/>
      <c r="G6" s="246"/>
      <c r="H6" s="246"/>
      <c r="I6" s="246"/>
      <c r="J6" s="246"/>
      <c r="K6" s="246"/>
      <c r="L6" s="246"/>
      <c r="M6" s="246"/>
      <c r="N6" s="246"/>
      <c r="O6" s="246"/>
      <c r="P6" s="246"/>
      <c r="Q6" s="246"/>
      <c r="R6" s="246"/>
      <c r="S6" s="246"/>
      <c r="T6" s="246"/>
      <c r="U6" s="246"/>
      <c r="V6" s="246"/>
      <c r="W6" s="246"/>
      <c r="X6" s="246"/>
      <c r="Y6" s="246"/>
      <c r="Z6" s="246"/>
      <c r="AA6" s="247"/>
      <c r="AB6" s="247"/>
      <c r="AC6" s="247"/>
      <c r="AD6" s="247"/>
      <c r="AE6" s="248"/>
      <c r="AF6" s="248"/>
      <c r="AG6" s="247"/>
      <c r="AH6" s="247"/>
      <c r="AI6" s="247"/>
      <c r="AJ6" s="247"/>
      <c r="AK6" s="247"/>
      <c r="AL6" s="247"/>
      <c r="AM6" s="247"/>
      <c r="AN6" s="247"/>
      <c r="AO6" s="247"/>
      <c r="AP6" s="247"/>
      <c r="AQ6" s="247"/>
      <c r="AR6" s="247"/>
      <c r="AS6" s="247"/>
      <c r="AT6" s="247"/>
      <c r="AU6" s="247"/>
      <c r="AV6" s="247"/>
      <c r="AW6" s="247"/>
      <c r="AX6" s="247"/>
      <c r="AY6" s="247"/>
      <c r="AZ6" s="247"/>
      <c r="BA6" s="247"/>
      <c r="BB6" s="247"/>
      <c r="BC6" s="247"/>
      <c r="BD6" s="247"/>
      <c r="BE6" s="247"/>
      <c r="BF6" s="247"/>
      <c r="BG6" s="247"/>
      <c r="BH6" s="247"/>
      <c r="BI6" s="247"/>
      <c r="BJ6" s="247"/>
      <c r="BK6" s="247"/>
      <c r="BL6" s="247"/>
      <c r="BM6" s="247"/>
      <c r="BN6" s="247"/>
      <c r="BO6" s="247"/>
      <c r="BP6" s="247"/>
      <c r="BQ6" s="247"/>
      <c r="BR6" s="247"/>
      <c r="BS6" s="247"/>
      <c r="BT6" s="247"/>
      <c r="BU6" s="247"/>
      <c r="BV6" s="247"/>
      <c r="BW6" s="247"/>
      <c r="BX6" s="247"/>
      <c r="BY6" s="247"/>
      <c r="BZ6" s="247"/>
      <c r="CA6" s="247"/>
      <c r="CB6" s="247"/>
      <c r="CC6" s="247"/>
      <c r="CD6" s="247"/>
      <c r="CE6" s="247"/>
      <c r="CF6" s="247"/>
      <c r="CG6" s="247"/>
      <c r="CH6" s="247"/>
      <c r="CI6" s="247"/>
      <c r="CJ6" s="247"/>
      <c r="CL6" s="206">
        <v>1</v>
      </c>
    </row>
    <row r="7" spans="2:90" x14ac:dyDescent="0.15">
      <c r="B7" s="211">
        <v>2</v>
      </c>
      <c r="D7" s="246"/>
      <c r="E7" s="246"/>
      <c r="F7" s="246"/>
      <c r="G7" s="246"/>
      <c r="H7" s="246"/>
      <c r="I7" s="246"/>
      <c r="J7" s="246"/>
      <c r="K7" s="246"/>
      <c r="L7" s="246"/>
      <c r="M7" s="246"/>
      <c r="N7" s="246"/>
      <c r="O7" s="246"/>
      <c r="P7" s="246"/>
      <c r="Q7" s="246"/>
      <c r="R7" s="246"/>
      <c r="S7" s="246"/>
      <c r="T7" s="246"/>
      <c r="U7" s="246"/>
      <c r="V7" s="246"/>
      <c r="W7" s="246"/>
      <c r="X7" s="246"/>
      <c r="Y7" s="246"/>
      <c r="Z7" s="246"/>
      <c r="AA7" s="249"/>
      <c r="AB7" s="250"/>
      <c r="AC7" s="247"/>
      <c r="AD7" s="247"/>
      <c r="AE7" s="247"/>
      <c r="AF7" s="247"/>
      <c r="AG7" s="251"/>
      <c r="AH7" s="249"/>
      <c r="AI7" s="249"/>
      <c r="AJ7" s="249"/>
      <c r="AK7" s="251"/>
      <c r="AL7" s="247"/>
      <c r="AM7" s="249"/>
      <c r="AN7" s="251"/>
      <c r="AO7" s="249"/>
      <c r="AP7" s="249"/>
      <c r="AQ7" s="251"/>
      <c r="AR7" s="249"/>
      <c r="AS7" s="249"/>
      <c r="AT7" s="249"/>
      <c r="AU7" s="249"/>
      <c r="AV7" s="249"/>
      <c r="AW7" s="249"/>
      <c r="AX7" s="251"/>
      <c r="AY7" s="249"/>
      <c r="AZ7" s="249"/>
      <c r="BA7" s="249"/>
      <c r="BB7" s="251"/>
      <c r="BC7" s="249"/>
      <c r="BD7" s="249"/>
      <c r="BE7" s="251"/>
      <c r="BF7" s="249"/>
      <c r="BG7" s="249"/>
      <c r="BH7" s="249"/>
      <c r="BI7" s="251"/>
      <c r="BJ7" s="249"/>
      <c r="BK7" s="251"/>
      <c r="BL7" s="249"/>
      <c r="BM7" s="251"/>
      <c r="BN7" s="249"/>
      <c r="BO7" s="251"/>
      <c r="BP7" s="249"/>
      <c r="BQ7" s="252"/>
      <c r="BR7" s="252"/>
      <c r="BS7" s="247"/>
      <c r="BT7" s="247"/>
      <c r="BU7" s="247"/>
      <c r="BV7" s="247"/>
      <c r="BW7" s="247"/>
      <c r="BX7" s="247"/>
      <c r="BY7" s="247"/>
      <c r="BZ7" s="247"/>
      <c r="CA7" s="247"/>
      <c r="CB7" s="247"/>
      <c r="CC7" s="247"/>
      <c r="CD7" s="247"/>
      <c r="CE7" s="247"/>
      <c r="CF7" s="247"/>
      <c r="CG7" s="247"/>
      <c r="CH7" s="247"/>
      <c r="CI7" s="247"/>
      <c r="CJ7" s="247"/>
      <c r="CL7" s="206">
        <v>2</v>
      </c>
    </row>
    <row r="8" spans="2:90" x14ac:dyDescent="0.15">
      <c r="B8" s="211">
        <v>3</v>
      </c>
      <c r="D8" s="246"/>
      <c r="E8" s="246"/>
      <c r="F8" s="246"/>
      <c r="G8" s="246"/>
      <c r="H8" s="246"/>
      <c r="I8" s="246"/>
      <c r="J8" s="246"/>
      <c r="K8" s="246"/>
      <c r="L8" s="246"/>
      <c r="M8" s="246"/>
      <c r="N8" s="246"/>
      <c r="O8" s="246"/>
      <c r="P8" s="246"/>
      <c r="Q8" s="246"/>
      <c r="R8" s="246"/>
      <c r="S8" s="246"/>
      <c r="T8" s="246"/>
      <c r="U8" s="246"/>
      <c r="V8" s="246"/>
      <c r="W8" s="246"/>
      <c r="X8" s="246"/>
      <c r="Y8" s="246"/>
      <c r="Z8" s="246"/>
      <c r="AA8" s="246"/>
      <c r="AB8" s="247"/>
      <c r="AC8" s="250"/>
      <c r="AD8" s="249"/>
      <c r="AE8" s="246"/>
      <c r="AF8" s="246"/>
      <c r="AG8" s="246"/>
      <c r="AH8" s="251"/>
      <c r="AI8" s="246"/>
      <c r="AJ8" s="249"/>
      <c r="AK8" s="249"/>
      <c r="AL8" s="249"/>
      <c r="AM8" s="246"/>
      <c r="AN8" s="246"/>
      <c r="AO8" s="249"/>
      <c r="AP8" s="249"/>
      <c r="AQ8" s="249"/>
      <c r="AR8" s="251"/>
      <c r="AS8" s="249"/>
      <c r="AT8" s="249"/>
      <c r="AU8" s="249"/>
      <c r="AV8" s="251"/>
      <c r="AW8" s="249"/>
      <c r="AX8" s="249"/>
      <c r="AY8" s="249"/>
      <c r="AZ8" s="249"/>
      <c r="BA8" s="249"/>
      <c r="BB8" s="251"/>
      <c r="BC8" s="249"/>
      <c r="BD8" s="251"/>
      <c r="BE8" s="249"/>
      <c r="BF8" s="249"/>
      <c r="BG8" s="249"/>
      <c r="BH8" s="249"/>
      <c r="BI8" s="249"/>
      <c r="BJ8" s="251"/>
      <c r="BK8" s="249"/>
      <c r="BL8" s="251"/>
      <c r="BM8" s="249"/>
      <c r="BN8" s="251"/>
      <c r="BO8" s="249"/>
      <c r="BP8" s="251"/>
      <c r="BQ8" s="249"/>
      <c r="BR8" s="249"/>
      <c r="BS8" s="252"/>
      <c r="BT8" s="252"/>
      <c r="BU8" s="252"/>
      <c r="BV8" s="247"/>
      <c r="BW8" s="252"/>
      <c r="BX8" s="252"/>
      <c r="BY8" s="252"/>
      <c r="BZ8" s="252"/>
      <c r="CA8" s="252"/>
      <c r="CB8" s="252"/>
      <c r="CC8" s="247"/>
      <c r="CD8" s="247"/>
      <c r="CE8" s="247"/>
      <c r="CF8" s="247"/>
      <c r="CG8" s="247"/>
      <c r="CH8" s="247"/>
      <c r="CI8" s="247"/>
      <c r="CJ8" s="247"/>
      <c r="CL8" s="206">
        <v>3</v>
      </c>
    </row>
    <row r="9" spans="2:90" x14ac:dyDescent="0.15">
      <c r="B9" s="211">
        <v>4</v>
      </c>
      <c r="D9" s="246"/>
      <c r="E9" s="246"/>
      <c r="F9" s="246"/>
      <c r="G9" s="246"/>
      <c r="H9" s="246"/>
      <c r="I9" s="246"/>
      <c r="J9" s="246"/>
      <c r="K9" s="246"/>
      <c r="L9" s="246"/>
      <c r="M9" s="246"/>
      <c r="N9" s="246"/>
      <c r="O9" s="246"/>
      <c r="P9" s="246"/>
      <c r="Q9" s="246"/>
      <c r="R9" s="246"/>
      <c r="S9" s="246"/>
      <c r="T9" s="246"/>
      <c r="U9" s="246"/>
      <c r="V9" s="246"/>
      <c r="W9" s="246"/>
      <c r="X9" s="246"/>
      <c r="Y9" s="246"/>
      <c r="Z9" s="246"/>
      <c r="AA9" s="246"/>
      <c r="AB9" s="246"/>
      <c r="AC9" s="246"/>
      <c r="AD9" s="246"/>
      <c r="AE9" s="246"/>
      <c r="AF9" s="246"/>
      <c r="AG9" s="249"/>
      <c r="AH9" s="249"/>
      <c r="AI9" s="246"/>
      <c r="AJ9" s="251"/>
      <c r="AK9" s="249"/>
      <c r="AL9" s="251"/>
      <c r="AM9" s="249"/>
      <c r="AN9" s="249"/>
      <c r="AO9" s="249"/>
      <c r="AP9" s="249"/>
      <c r="AQ9" s="249"/>
      <c r="AR9" s="249"/>
      <c r="AS9" s="249"/>
      <c r="AT9" s="249"/>
      <c r="AU9" s="249"/>
      <c r="AV9" s="249"/>
      <c r="AW9" s="249"/>
      <c r="AX9" s="249"/>
      <c r="AY9" s="249"/>
      <c r="AZ9" s="249"/>
      <c r="BA9" s="249"/>
      <c r="BB9" s="249"/>
      <c r="BC9" s="251"/>
      <c r="BD9" s="249"/>
      <c r="BE9" s="249"/>
      <c r="BF9" s="251"/>
      <c r="BG9" s="249"/>
      <c r="BH9" s="249"/>
      <c r="BI9" s="249"/>
      <c r="BJ9" s="249"/>
      <c r="BK9" s="249"/>
      <c r="BL9" s="249"/>
      <c r="BM9" s="249"/>
      <c r="BN9" s="249"/>
      <c r="BO9" s="249"/>
      <c r="BP9" s="249"/>
      <c r="BQ9" s="251"/>
      <c r="BR9" s="247"/>
      <c r="BS9" s="252"/>
      <c r="BT9" s="249"/>
      <c r="BU9" s="252"/>
      <c r="BV9" s="252"/>
      <c r="BW9" s="252"/>
      <c r="BX9" s="252"/>
      <c r="BY9" s="252"/>
      <c r="BZ9" s="252"/>
      <c r="CA9" s="252"/>
      <c r="CB9" s="252"/>
      <c r="CC9" s="252"/>
      <c r="CD9" s="252"/>
      <c r="CE9" s="252"/>
      <c r="CF9" s="252"/>
      <c r="CG9" s="252"/>
      <c r="CH9" s="252"/>
      <c r="CI9" s="252"/>
      <c r="CJ9" s="252"/>
      <c r="CL9" s="206">
        <v>4</v>
      </c>
    </row>
    <row r="10" spans="2:90" x14ac:dyDescent="0.15">
      <c r="B10" s="211">
        <v>5</v>
      </c>
      <c r="D10" s="246"/>
      <c r="E10" s="246"/>
      <c r="F10" s="246"/>
      <c r="G10" s="246"/>
      <c r="H10" s="246"/>
      <c r="I10" s="246"/>
      <c r="J10" s="246"/>
      <c r="K10" s="246"/>
      <c r="L10" s="246"/>
      <c r="M10" s="246"/>
      <c r="N10" s="246"/>
      <c r="O10" s="246"/>
      <c r="P10" s="246"/>
      <c r="Q10" s="246"/>
      <c r="R10" s="246"/>
      <c r="S10" s="246"/>
      <c r="T10" s="246"/>
      <c r="U10" s="246"/>
      <c r="V10" s="246"/>
      <c r="W10" s="246"/>
      <c r="X10" s="246"/>
      <c r="Y10" s="246"/>
      <c r="Z10" s="246"/>
      <c r="AA10" s="246"/>
      <c r="AB10" s="246"/>
      <c r="AC10" s="246"/>
      <c r="AD10" s="246"/>
      <c r="AE10" s="246"/>
      <c r="AF10" s="246"/>
      <c r="AG10" s="249"/>
      <c r="AH10" s="246"/>
      <c r="AI10" s="249"/>
      <c r="AJ10" s="246"/>
      <c r="AK10" s="246"/>
      <c r="AL10" s="249"/>
      <c r="AM10" s="249"/>
      <c r="AN10" s="249"/>
      <c r="AO10" s="249"/>
      <c r="AP10" s="249"/>
      <c r="AQ10" s="249"/>
      <c r="AR10" s="249"/>
      <c r="AS10" s="246"/>
      <c r="AT10" s="246"/>
      <c r="AU10" s="246"/>
      <c r="AV10" s="249"/>
      <c r="AW10" s="251"/>
      <c r="AX10" s="249"/>
      <c r="AY10" s="251"/>
      <c r="AZ10" s="246"/>
      <c r="BA10" s="251"/>
      <c r="BB10" s="249"/>
      <c r="BC10" s="249"/>
      <c r="BD10" s="249"/>
      <c r="BE10" s="249"/>
      <c r="BF10" s="249"/>
      <c r="BG10" s="246"/>
      <c r="BH10" s="246"/>
      <c r="BI10" s="249"/>
      <c r="BJ10" s="249"/>
      <c r="BK10" s="249"/>
      <c r="BL10" s="249"/>
      <c r="BM10" s="249"/>
      <c r="BN10" s="249"/>
      <c r="BO10" s="249"/>
      <c r="BP10" s="249"/>
      <c r="BQ10" s="249"/>
      <c r="BR10" s="253" t="s">
        <v>98</v>
      </c>
      <c r="BS10" s="249"/>
      <c r="BT10" s="247"/>
      <c r="BU10" s="249"/>
      <c r="BV10" s="249"/>
      <c r="BW10" s="249"/>
      <c r="BX10" s="249"/>
      <c r="BY10" s="249"/>
      <c r="BZ10" s="249"/>
      <c r="CA10" s="249"/>
      <c r="CB10" s="249"/>
      <c r="CC10" s="249"/>
      <c r="CD10" s="246"/>
      <c r="CE10" s="249"/>
      <c r="CF10" s="249"/>
      <c r="CG10" s="249"/>
      <c r="CH10" s="249"/>
      <c r="CI10" s="247"/>
      <c r="CJ10" s="249"/>
      <c r="CL10" s="206">
        <v>5</v>
      </c>
    </row>
    <row r="11" spans="2:90" x14ac:dyDescent="0.15">
      <c r="B11" s="211">
        <v>6</v>
      </c>
      <c r="D11" s="246"/>
      <c r="E11" s="246"/>
      <c r="F11" s="246"/>
      <c r="G11" s="246"/>
      <c r="H11" s="246"/>
      <c r="I11" s="246"/>
      <c r="J11" s="246"/>
      <c r="K11" s="246"/>
      <c r="L11" s="246"/>
      <c r="M11" s="246"/>
      <c r="N11" s="246"/>
      <c r="O11" s="246"/>
      <c r="P11" s="246"/>
      <c r="Q11" s="246"/>
      <c r="R11" s="246"/>
      <c r="S11" s="246"/>
      <c r="T11" s="246"/>
      <c r="U11" s="246"/>
      <c r="V11" s="246"/>
      <c r="W11" s="246"/>
      <c r="X11" s="246"/>
      <c r="Y11" s="246"/>
      <c r="Z11" s="246"/>
      <c r="AA11" s="246"/>
      <c r="AB11" s="246"/>
      <c r="AC11" s="246"/>
      <c r="AD11" s="246"/>
      <c r="AE11" s="246"/>
      <c r="AF11" s="246"/>
      <c r="AG11" s="246"/>
      <c r="AH11" s="251"/>
      <c r="AI11" s="251"/>
      <c r="AJ11" s="249"/>
      <c r="AK11" s="249"/>
      <c r="AL11" s="246"/>
      <c r="AM11" s="251"/>
      <c r="AN11" s="249"/>
      <c r="AO11" s="246"/>
      <c r="AP11" s="251"/>
      <c r="AQ11" s="249"/>
      <c r="AR11" s="246"/>
      <c r="AS11" s="246"/>
      <c r="AT11" s="246"/>
      <c r="AU11" s="251"/>
      <c r="AV11" s="246"/>
      <c r="AW11" s="246"/>
      <c r="AX11" s="246"/>
      <c r="AY11" s="246"/>
      <c r="AZ11" s="251"/>
      <c r="BA11" s="246"/>
      <c r="BB11" s="249"/>
      <c r="BC11" s="246"/>
      <c r="BD11" s="246"/>
      <c r="BE11" s="249"/>
      <c r="BF11" s="246"/>
      <c r="BG11" s="246"/>
      <c r="BH11" s="251"/>
      <c r="BI11" s="251"/>
      <c r="BJ11" s="249"/>
      <c r="BK11" s="249"/>
      <c r="BL11" s="249"/>
      <c r="BM11" s="249"/>
      <c r="BN11" s="246"/>
      <c r="BO11" s="246"/>
      <c r="BP11" s="246"/>
      <c r="BQ11" s="249"/>
      <c r="BR11" s="249"/>
      <c r="BS11" s="249"/>
      <c r="BT11" s="249"/>
      <c r="BU11" s="249"/>
      <c r="BV11" s="249"/>
      <c r="BW11" s="249"/>
      <c r="BX11" s="249"/>
      <c r="BY11" s="249"/>
      <c r="BZ11" s="249"/>
      <c r="CA11" s="249"/>
      <c r="CB11" s="249"/>
      <c r="CC11" s="249"/>
      <c r="CD11" s="249"/>
      <c r="CE11" s="249"/>
      <c r="CF11" s="254"/>
      <c r="CG11" s="246"/>
      <c r="CH11" s="254"/>
      <c r="CI11" s="249"/>
      <c r="CJ11" s="254"/>
      <c r="CL11" s="206">
        <v>6</v>
      </c>
    </row>
    <row r="12" spans="2:90" x14ac:dyDescent="0.15">
      <c r="B12" s="211">
        <v>7</v>
      </c>
      <c r="D12" s="246"/>
      <c r="E12" s="246"/>
      <c r="F12" s="246"/>
      <c r="G12" s="246"/>
      <c r="H12" s="246"/>
      <c r="I12" s="246"/>
      <c r="J12" s="246"/>
      <c r="K12" s="246"/>
      <c r="L12" s="246"/>
      <c r="M12" s="246"/>
      <c r="N12" s="246"/>
      <c r="O12" s="246"/>
      <c r="P12" s="246"/>
      <c r="Q12" s="246"/>
      <c r="R12" s="246"/>
      <c r="S12" s="246"/>
      <c r="T12" s="246"/>
      <c r="U12" s="246"/>
      <c r="V12" s="246"/>
      <c r="W12" s="246"/>
      <c r="X12" s="246"/>
      <c r="Y12" s="246"/>
      <c r="Z12" s="246"/>
      <c r="AA12" s="246"/>
      <c r="AB12" s="246"/>
      <c r="AC12" s="246"/>
      <c r="AD12" s="246"/>
      <c r="AE12" s="246"/>
      <c r="AF12" s="246"/>
      <c r="AG12" s="246"/>
      <c r="AH12" s="249"/>
      <c r="AI12" s="249"/>
      <c r="AJ12" s="249"/>
      <c r="AK12" s="246"/>
      <c r="AL12" s="246"/>
      <c r="AM12" s="249"/>
      <c r="AN12" s="249"/>
      <c r="AO12" s="246"/>
      <c r="AP12" s="246"/>
      <c r="AQ12" s="246"/>
      <c r="AR12" s="246"/>
      <c r="AS12" s="246"/>
      <c r="AT12" s="246"/>
      <c r="AU12" s="246"/>
      <c r="AV12" s="246"/>
      <c r="AW12" s="246"/>
      <c r="AX12" s="246"/>
      <c r="AY12" s="251"/>
      <c r="AZ12" s="246"/>
      <c r="BA12" s="246"/>
      <c r="BB12" s="249"/>
      <c r="BC12" s="246"/>
      <c r="BD12" s="246"/>
      <c r="BE12" s="246"/>
      <c r="BF12" s="246"/>
      <c r="BG12" s="246"/>
      <c r="BH12" s="246"/>
      <c r="BI12" s="246"/>
      <c r="BJ12" s="246"/>
      <c r="BK12" s="246"/>
      <c r="BL12" s="246"/>
      <c r="BM12" s="246"/>
      <c r="BN12" s="246"/>
      <c r="BO12" s="251"/>
      <c r="BP12" s="246"/>
      <c r="BQ12" s="249"/>
      <c r="BR12" s="249"/>
      <c r="BS12" s="251"/>
      <c r="BT12" s="251"/>
      <c r="BU12" s="246"/>
      <c r="BV12" s="249"/>
      <c r="BW12" s="246"/>
      <c r="BX12" s="251"/>
      <c r="BY12" s="251"/>
      <c r="BZ12" s="251"/>
      <c r="CA12" s="251"/>
      <c r="CB12" s="246"/>
      <c r="CC12" s="246"/>
      <c r="CD12" s="249"/>
      <c r="CE12" s="254"/>
      <c r="CF12" s="246"/>
      <c r="CG12" s="254"/>
      <c r="CH12" s="254"/>
      <c r="CI12" s="254"/>
      <c r="CJ12" s="246"/>
      <c r="CL12" s="206">
        <v>7</v>
      </c>
    </row>
    <row r="13" spans="2:90" x14ac:dyDescent="0.15">
      <c r="B13" s="211">
        <v>8</v>
      </c>
      <c r="D13" s="246"/>
      <c r="E13" s="246"/>
      <c r="F13" s="246"/>
      <c r="G13" s="246"/>
      <c r="H13" s="246"/>
      <c r="I13" s="246"/>
      <c r="J13" s="246"/>
      <c r="K13" s="246"/>
      <c r="L13" s="246"/>
      <c r="M13" s="246"/>
      <c r="N13" s="246"/>
      <c r="O13" s="246"/>
      <c r="P13" s="246"/>
      <c r="Q13" s="246"/>
      <c r="R13" s="246"/>
      <c r="S13" s="246"/>
      <c r="T13" s="246"/>
      <c r="U13" s="246"/>
      <c r="V13" s="246"/>
      <c r="W13" s="246"/>
      <c r="X13" s="246"/>
      <c r="Y13" s="246"/>
      <c r="Z13" s="246"/>
      <c r="AA13" s="246"/>
      <c r="AB13" s="246"/>
      <c r="AC13" s="246"/>
      <c r="AD13" s="246"/>
      <c r="AE13" s="246"/>
      <c r="AF13" s="246"/>
      <c r="AG13" s="246"/>
      <c r="AH13" s="246"/>
      <c r="AI13" s="246"/>
      <c r="AJ13" s="249"/>
      <c r="AK13" s="246"/>
      <c r="AL13" s="249"/>
      <c r="AM13" s="246"/>
      <c r="AN13" s="246"/>
      <c r="AO13" s="246"/>
      <c r="AP13" s="246"/>
      <c r="AQ13" s="246"/>
      <c r="AR13" s="246"/>
      <c r="AS13" s="246"/>
      <c r="AT13" s="251"/>
      <c r="AU13" s="246"/>
      <c r="AV13" s="246"/>
      <c r="AW13" s="246"/>
      <c r="AX13" s="246"/>
      <c r="AY13" s="246"/>
      <c r="AZ13" s="246"/>
      <c r="BA13" s="246"/>
      <c r="BB13" s="246"/>
      <c r="BC13" s="246"/>
      <c r="BD13" s="246"/>
      <c r="BE13" s="246"/>
      <c r="BF13" s="246"/>
      <c r="BG13" s="251"/>
      <c r="BH13" s="246"/>
      <c r="BI13" s="246"/>
      <c r="BJ13" s="246"/>
      <c r="BK13" s="246"/>
      <c r="BL13" s="246"/>
      <c r="BM13" s="246"/>
      <c r="BN13" s="246"/>
      <c r="BO13" s="246"/>
      <c r="BP13" s="246"/>
      <c r="BQ13" s="246"/>
      <c r="BR13" s="249"/>
      <c r="BS13" s="251"/>
      <c r="BT13" s="246"/>
      <c r="BU13" s="246"/>
      <c r="BV13" s="246"/>
      <c r="BW13" s="246"/>
      <c r="BX13" s="251"/>
      <c r="BY13" s="251"/>
      <c r="BZ13" s="246"/>
      <c r="CA13" s="246"/>
      <c r="CB13" s="246"/>
      <c r="CC13" s="246"/>
      <c r="CD13" s="246"/>
      <c r="CE13" s="246"/>
      <c r="CF13" s="246"/>
      <c r="CG13" s="246"/>
      <c r="CH13" s="246"/>
      <c r="CI13" s="246"/>
      <c r="CJ13" s="246"/>
      <c r="CL13" s="206">
        <v>8</v>
      </c>
    </row>
    <row r="14" spans="2:90" x14ac:dyDescent="0.15">
      <c r="B14" s="211">
        <v>9</v>
      </c>
      <c r="D14" s="246"/>
      <c r="E14" s="246"/>
      <c r="F14" s="246"/>
      <c r="G14" s="246"/>
      <c r="H14" s="246"/>
      <c r="I14" s="246"/>
      <c r="J14" s="246"/>
      <c r="K14" s="246"/>
      <c r="L14" s="246"/>
      <c r="M14" s="246"/>
      <c r="N14" s="246"/>
      <c r="O14" s="246"/>
      <c r="P14" s="246"/>
      <c r="Q14" s="246"/>
      <c r="R14" s="246"/>
      <c r="S14" s="246"/>
      <c r="T14" s="246"/>
      <c r="U14" s="246"/>
      <c r="V14" s="246"/>
      <c r="W14" s="246"/>
      <c r="X14" s="246"/>
      <c r="Y14" s="246"/>
      <c r="Z14" s="246"/>
      <c r="AA14" s="246"/>
      <c r="AB14" s="246"/>
      <c r="AC14" s="246"/>
      <c r="AD14" s="246"/>
      <c r="AE14" s="246"/>
      <c r="AF14" s="246"/>
      <c r="AG14" s="246"/>
      <c r="AH14" s="246"/>
      <c r="AI14" s="246"/>
      <c r="AJ14" s="246"/>
      <c r="AK14" s="246"/>
      <c r="AL14" s="249"/>
      <c r="AM14" s="246"/>
      <c r="AN14" s="246"/>
      <c r="AO14" s="246"/>
      <c r="AP14" s="246"/>
      <c r="AQ14" s="246"/>
      <c r="AR14" s="246"/>
      <c r="AS14" s="251"/>
      <c r="AT14" s="246"/>
      <c r="AU14" s="246"/>
      <c r="AV14" s="246"/>
      <c r="AW14" s="246"/>
      <c r="AX14" s="246"/>
      <c r="AY14" s="246"/>
      <c r="AZ14" s="246"/>
      <c r="BA14" s="246"/>
      <c r="BB14" s="246"/>
      <c r="BC14" s="246"/>
      <c r="BD14" s="246"/>
      <c r="BE14" s="246"/>
      <c r="BF14" s="246"/>
      <c r="BG14" s="246"/>
      <c r="BH14" s="246"/>
      <c r="BI14" s="246"/>
      <c r="BJ14" s="246"/>
      <c r="BK14" s="246"/>
      <c r="BL14" s="246"/>
      <c r="BM14" s="246"/>
      <c r="BN14" s="246"/>
      <c r="BO14" s="246"/>
      <c r="BP14" s="246"/>
      <c r="BQ14" s="246"/>
      <c r="BR14" s="253" t="s">
        <v>200</v>
      </c>
      <c r="BS14" s="246"/>
      <c r="BT14" s="249"/>
      <c r="BU14" s="246"/>
      <c r="BV14" s="246"/>
      <c r="BW14" s="249"/>
      <c r="BX14" s="246"/>
      <c r="BY14" s="251"/>
      <c r="BZ14" s="246"/>
      <c r="CA14" s="249"/>
      <c r="CB14" s="251"/>
      <c r="CC14" s="246"/>
      <c r="CD14" s="254"/>
      <c r="CE14" s="246"/>
      <c r="CF14" s="246"/>
      <c r="CG14" s="254"/>
      <c r="CH14" s="246"/>
      <c r="CI14" s="246"/>
      <c r="CJ14" s="246"/>
      <c r="CL14" s="206">
        <v>9</v>
      </c>
    </row>
    <row r="15" spans="2:90" x14ac:dyDescent="0.15">
      <c r="B15" s="211">
        <v>10</v>
      </c>
      <c r="D15" s="255"/>
      <c r="E15" s="256"/>
      <c r="F15" s="256"/>
      <c r="G15" s="256"/>
      <c r="H15" s="256"/>
      <c r="I15" s="246"/>
      <c r="J15" s="246"/>
      <c r="K15" s="246"/>
      <c r="L15" s="255"/>
      <c r="M15" s="246"/>
      <c r="N15" s="246"/>
      <c r="O15" s="246"/>
      <c r="P15" s="246"/>
      <c r="Q15" s="246"/>
      <c r="R15" s="246"/>
      <c r="S15" s="246"/>
      <c r="T15" s="246"/>
      <c r="U15" s="246"/>
      <c r="V15" s="246"/>
      <c r="W15" s="246"/>
      <c r="X15" s="246"/>
      <c r="Y15" s="246"/>
      <c r="Z15" s="246"/>
      <c r="AA15" s="246"/>
      <c r="AB15" s="246"/>
      <c r="AC15" s="246"/>
      <c r="AD15" s="246"/>
      <c r="AE15" s="246"/>
      <c r="AF15" s="246"/>
      <c r="AG15" s="249"/>
      <c r="AH15" s="246"/>
      <c r="AI15" s="246"/>
      <c r="AJ15" s="246"/>
      <c r="AK15" s="246"/>
      <c r="AL15" s="246"/>
      <c r="AM15" s="246"/>
      <c r="AN15" s="246"/>
      <c r="AO15" s="246"/>
      <c r="AP15" s="246"/>
      <c r="AQ15" s="246"/>
      <c r="AR15" s="246"/>
      <c r="AS15" s="246"/>
      <c r="AT15" s="246"/>
      <c r="AU15" s="246"/>
      <c r="AV15" s="246"/>
      <c r="AW15" s="246"/>
      <c r="AX15" s="246"/>
      <c r="AY15" s="246"/>
      <c r="AZ15" s="246"/>
      <c r="BA15" s="246"/>
      <c r="BB15" s="246"/>
      <c r="BC15" s="246"/>
      <c r="BD15" s="246"/>
      <c r="BE15" s="246"/>
      <c r="BF15" s="246"/>
      <c r="BG15" s="246"/>
      <c r="BH15" s="246"/>
      <c r="BI15" s="246"/>
      <c r="BJ15" s="246"/>
      <c r="BK15" s="246"/>
      <c r="BL15" s="246"/>
      <c r="BM15" s="246"/>
      <c r="BN15" s="246"/>
      <c r="BO15" s="246"/>
      <c r="BP15" s="246"/>
      <c r="BQ15" s="246"/>
      <c r="BR15" s="253" t="s">
        <v>200</v>
      </c>
      <c r="BS15" s="246"/>
      <c r="BT15" s="251"/>
      <c r="BU15" s="246"/>
      <c r="BV15" s="251"/>
      <c r="BW15" s="246"/>
      <c r="BX15" s="246"/>
      <c r="BY15" s="246"/>
      <c r="BZ15" s="246"/>
      <c r="CA15" s="246"/>
      <c r="CB15" s="249"/>
      <c r="CC15" s="246"/>
      <c r="CD15" s="246"/>
      <c r="CE15" s="246"/>
      <c r="CF15" s="254"/>
      <c r="CG15" s="246"/>
      <c r="CH15" s="246"/>
      <c r="CI15" s="246"/>
      <c r="CJ15" s="246"/>
      <c r="CL15" s="206">
        <v>10</v>
      </c>
    </row>
    <row r="16" spans="2:90" x14ac:dyDescent="0.15">
      <c r="B16" s="211">
        <v>11</v>
      </c>
      <c r="J16" s="256"/>
      <c r="K16" s="256"/>
      <c r="L16" s="256"/>
      <c r="M16" s="255"/>
      <c r="N16" s="255"/>
      <c r="O16" s="255"/>
      <c r="P16" s="255"/>
      <c r="Q16" s="257"/>
      <c r="R16" s="246"/>
      <c r="S16" s="246"/>
      <c r="T16" s="246"/>
      <c r="U16" s="246"/>
      <c r="V16" s="246"/>
      <c r="W16" s="246"/>
      <c r="X16" s="246"/>
      <c r="Y16" s="246"/>
      <c r="Z16" s="246"/>
      <c r="AA16" s="246"/>
      <c r="AB16" s="246"/>
      <c r="AC16" s="246"/>
      <c r="AD16" s="246"/>
      <c r="AE16" s="246"/>
      <c r="AF16" s="246"/>
      <c r="AG16" s="246"/>
      <c r="AH16" s="246"/>
      <c r="AI16" s="246"/>
      <c r="AJ16" s="246"/>
      <c r="AK16" s="249"/>
      <c r="AL16" s="246"/>
      <c r="AM16" s="246"/>
      <c r="AN16" s="246"/>
      <c r="AO16" s="251"/>
      <c r="AP16" s="246"/>
      <c r="AQ16" s="246"/>
      <c r="AR16" s="246"/>
      <c r="AS16" s="246"/>
      <c r="AT16" s="246"/>
      <c r="AU16" s="246"/>
      <c r="AV16" s="246"/>
      <c r="AW16" s="246"/>
      <c r="AX16" s="246"/>
      <c r="AY16" s="246"/>
      <c r="AZ16" s="246"/>
      <c r="BA16" s="246"/>
      <c r="BB16" s="246"/>
      <c r="BC16" s="246"/>
      <c r="BD16" s="246"/>
      <c r="BE16" s="246"/>
      <c r="BF16" s="246"/>
      <c r="BG16" s="246"/>
      <c r="BH16" s="246"/>
      <c r="BI16" s="246"/>
      <c r="BJ16" s="246"/>
      <c r="BK16" s="246"/>
      <c r="BL16" s="246"/>
      <c r="BM16" s="246"/>
      <c r="BN16" s="246"/>
      <c r="BO16" s="246"/>
      <c r="BP16" s="246"/>
      <c r="BQ16" s="246"/>
      <c r="BR16" s="246"/>
      <c r="BS16" s="246"/>
      <c r="BT16" s="246"/>
      <c r="BU16" s="246"/>
      <c r="BV16" s="246"/>
      <c r="BW16" s="246"/>
      <c r="BX16" s="246"/>
      <c r="BY16" s="246"/>
      <c r="BZ16" s="246"/>
      <c r="CA16" s="246"/>
      <c r="CB16" s="246"/>
      <c r="CC16" s="246"/>
      <c r="CD16" s="246"/>
      <c r="CE16" s="246"/>
      <c r="CF16" s="246"/>
      <c r="CG16" s="246"/>
      <c r="CH16" s="246"/>
      <c r="CI16" s="246"/>
      <c r="CJ16" s="246"/>
      <c r="CL16" s="206">
        <v>11</v>
      </c>
    </row>
    <row r="17" spans="2:90" x14ac:dyDescent="0.15">
      <c r="B17" s="211">
        <v>12</v>
      </c>
      <c r="J17" s="256"/>
      <c r="K17" s="256"/>
      <c r="L17" s="256"/>
      <c r="M17" s="255"/>
      <c r="N17" s="255"/>
      <c r="O17" s="255"/>
      <c r="P17" s="255"/>
      <c r="Q17" s="255"/>
      <c r="R17" s="255"/>
      <c r="S17" s="255"/>
      <c r="T17" s="246"/>
      <c r="U17" s="246"/>
      <c r="V17" s="246"/>
      <c r="W17" s="246"/>
      <c r="X17" s="246"/>
      <c r="Y17" s="246"/>
      <c r="Z17" s="246"/>
      <c r="AA17" s="246"/>
      <c r="AB17" s="246"/>
      <c r="AC17" s="246"/>
      <c r="AD17" s="246"/>
      <c r="AE17" s="246"/>
      <c r="AF17" s="246"/>
      <c r="AG17" s="246"/>
      <c r="AH17" s="246"/>
      <c r="AI17" s="246"/>
      <c r="AJ17" s="246"/>
      <c r="AK17" s="246"/>
      <c r="AL17" s="246"/>
      <c r="AM17" s="246"/>
      <c r="AN17" s="246"/>
      <c r="AO17" s="246"/>
      <c r="AP17" s="246"/>
      <c r="AQ17" s="246"/>
      <c r="AR17" s="246"/>
      <c r="AS17" s="246"/>
      <c r="AT17" s="246"/>
      <c r="AU17" s="246"/>
      <c r="AV17" s="246"/>
      <c r="AW17" s="246"/>
      <c r="AX17" s="246"/>
      <c r="AY17" s="246"/>
      <c r="AZ17" s="246"/>
      <c r="BA17" s="246"/>
      <c r="BB17" s="246"/>
      <c r="BC17" s="246"/>
      <c r="BD17" s="246"/>
      <c r="BE17" s="246"/>
      <c r="BF17" s="246"/>
      <c r="BG17" s="246"/>
      <c r="BH17" s="246"/>
      <c r="BI17" s="246"/>
      <c r="BJ17" s="246"/>
      <c r="BK17" s="246"/>
      <c r="BL17" s="246"/>
      <c r="BM17" s="246"/>
      <c r="BN17" s="246"/>
      <c r="BO17" s="246"/>
      <c r="BP17" s="246"/>
      <c r="BQ17" s="246"/>
      <c r="BR17" s="246"/>
      <c r="BS17" s="246"/>
      <c r="BT17" s="246"/>
      <c r="BU17" s="246"/>
      <c r="BV17" s="246"/>
      <c r="BW17" s="246"/>
      <c r="BX17" s="249"/>
      <c r="BY17" s="246"/>
      <c r="BZ17" s="246"/>
      <c r="CA17" s="246"/>
      <c r="CB17" s="246"/>
      <c r="CC17" s="246"/>
      <c r="CD17" s="246"/>
      <c r="CE17" s="246"/>
      <c r="CF17" s="246"/>
      <c r="CG17" s="246"/>
      <c r="CH17" s="246"/>
      <c r="CI17" s="246"/>
      <c r="CJ17" s="246"/>
      <c r="CL17" s="206">
        <v>12</v>
      </c>
    </row>
    <row r="18" spans="2:90" x14ac:dyDescent="0.15">
      <c r="B18" s="211">
        <v>13</v>
      </c>
      <c r="N18" s="256"/>
      <c r="O18" s="256"/>
      <c r="P18" s="256"/>
      <c r="Q18" s="256"/>
      <c r="R18" s="256"/>
      <c r="S18" s="256"/>
      <c r="T18" s="256"/>
      <c r="U18" s="256"/>
      <c r="V18" s="255"/>
      <c r="W18" s="255"/>
      <c r="X18" s="255"/>
      <c r="Y18" s="255"/>
      <c r="Z18" s="255"/>
      <c r="AA18" s="255"/>
      <c r="AB18" s="255"/>
      <c r="AC18" s="246"/>
      <c r="AD18" s="246"/>
      <c r="AE18" s="255"/>
      <c r="AF18" s="255"/>
      <c r="AG18" s="255"/>
      <c r="AH18" s="255"/>
      <c r="AI18" s="255"/>
      <c r="AJ18" s="255"/>
      <c r="AK18" s="255"/>
      <c r="AL18" s="255"/>
      <c r="AM18" s="255"/>
      <c r="AN18" s="255"/>
      <c r="AO18" s="255"/>
      <c r="AP18" s="255"/>
      <c r="AQ18" s="246"/>
      <c r="AR18" s="246"/>
      <c r="AS18" s="246"/>
      <c r="AT18" s="246"/>
      <c r="AU18" s="246"/>
      <c r="AV18" s="246"/>
      <c r="AW18" s="246"/>
      <c r="AX18" s="246"/>
      <c r="AY18" s="246"/>
      <c r="AZ18" s="246"/>
      <c r="BA18" s="246"/>
      <c r="BB18" s="246"/>
      <c r="BC18" s="246"/>
      <c r="BD18" s="246"/>
      <c r="BE18" s="246"/>
      <c r="BF18" s="246"/>
      <c r="BG18" s="246"/>
      <c r="BH18" s="246"/>
      <c r="BI18" s="246"/>
      <c r="BJ18" s="246"/>
      <c r="BK18" s="246"/>
      <c r="BL18" s="246"/>
      <c r="BM18" s="246"/>
      <c r="BN18" s="246"/>
      <c r="BO18" s="246"/>
      <c r="BP18" s="246"/>
      <c r="BQ18" s="246"/>
      <c r="BR18" s="246"/>
      <c r="BS18" s="246"/>
      <c r="BT18" s="246"/>
      <c r="BU18" s="246"/>
      <c r="BV18" s="246"/>
      <c r="BW18" s="246"/>
      <c r="BX18" s="246"/>
      <c r="BY18" s="246"/>
      <c r="BZ18" s="246"/>
      <c r="CA18" s="246"/>
      <c r="CB18" s="246"/>
      <c r="CC18" s="254"/>
      <c r="CD18" s="246"/>
      <c r="CE18" s="246"/>
      <c r="CF18" s="246"/>
      <c r="CG18" s="246"/>
      <c r="CH18" s="246"/>
      <c r="CI18" s="256"/>
      <c r="CJ18" s="246"/>
      <c r="CL18" s="206">
        <v>13</v>
      </c>
    </row>
    <row r="19" spans="2:90" x14ac:dyDescent="0.15">
      <c r="B19" s="211">
        <v>14</v>
      </c>
      <c r="N19" s="256"/>
      <c r="O19" s="256"/>
      <c r="P19" s="256"/>
      <c r="Q19" s="256"/>
      <c r="R19" s="256"/>
      <c r="S19" s="256"/>
      <c r="T19" s="256"/>
      <c r="U19" s="256"/>
      <c r="V19" s="255"/>
      <c r="W19" s="255"/>
      <c r="X19" s="255"/>
      <c r="Y19" s="255"/>
      <c r="Z19" s="255"/>
      <c r="AA19" s="255"/>
      <c r="AB19" s="255"/>
      <c r="AC19" s="246"/>
      <c r="AD19" s="246"/>
      <c r="AE19" s="255"/>
      <c r="AF19" s="255"/>
      <c r="AG19" s="255"/>
      <c r="AH19" s="255"/>
      <c r="AI19" s="255"/>
      <c r="AJ19" s="255"/>
      <c r="AK19" s="255"/>
      <c r="AL19" s="255"/>
      <c r="AM19" s="255"/>
      <c r="AN19" s="255"/>
      <c r="AO19" s="255"/>
      <c r="AP19" s="255"/>
      <c r="AQ19" s="246"/>
      <c r="AR19" s="246"/>
      <c r="AS19" s="246"/>
      <c r="AT19" s="246"/>
      <c r="AU19" s="246"/>
      <c r="AV19" s="246"/>
      <c r="AW19" s="246"/>
      <c r="AX19" s="246"/>
      <c r="AY19" s="246"/>
      <c r="AZ19" s="246"/>
      <c r="BA19" s="246"/>
      <c r="BB19" s="246"/>
      <c r="BC19" s="246"/>
      <c r="BD19" s="249"/>
      <c r="BE19" s="246"/>
      <c r="BF19" s="246"/>
      <c r="BG19" s="246"/>
      <c r="BH19" s="246"/>
      <c r="BI19" s="246"/>
      <c r="BJ19" s="246"/>
      <c r="BK19" s="246"/>
      <c r="BL19" s="246"/>
      <c r="BM19" s="246"/>
      <c r="BN19" s="246"/>
      <c r="BO19" s="246"/>
      <c r="BP19" s="246"/>
      <c r="BQ19" s="246"/>
      <c r="BR19" s="246"/>
      <c r="BS19" s="246"/>
      <c r="BT19" s="249"/>
      <c r="BU19" s="246"/>
      <c r="BV19" s="246"/>
      <c r="BW19" s="246"/>
      <c r="BX19" s="246"/>
      <c r="BY19" s="246"/>
      <c r="BZ19" s="246"/>
      <c r="CA19" s="246"/>
      <c r="CB19" s="246"/>
      <c r="CC19" s="246"/>
      <c r="CD19" s="246"/>
      <c r="CE19" s="246"/>
      <c r="CF19" s="246"/>
      <c r="CG19" s="246"/>
      <c r="CH19" s="246"/>
      <c r="CI19" s="246"/>
      <c r="CJ19" s="246"/>
      <c r="CL19" s="206">
        <v>14</v>
      </c>
    </row>
    <row r="20" spans="2:90" x14ac:dyDescent="0.15">
      <c r="B20" s="211">
        <v>15</v>
      </c>
      <c r="W20" s="256"/>
      <c r="X20" s="256"/>
      <c r="Y20" s="256"/>
      <c r="Z20" s="256"/>
      <c r="AA20" s="256"/>
      <c r="AB20" s="256"/>
      <c r="AC20" s="256"/>
      <c r="AD20" s="256"/>
      <c r="AE20" s="256"/>
      <c r="AF20" s="256"/>
      <c r="AG20" s="256"/>
      <c r="AH20" s="256"/>
      <c r="AI20" s="256"/>
      <c r="AJ20" s="256"/>
      <c r="AK20" s="256"/>
      <c r="AL20" s="256"/>
      <c r="AM20" s="256"/>
      <c r="AN20" s="256"/>
      <c r="AO20" s="256"/>
      <c r="AP20" s="256"/>
      <c r="AQ20" s="256"/>
      <c r="AR20" s="246"/>
      <c r="AS20" s="246"/>
      <c r="AT20" s="246"/>
      <c r="AU20" s="246"/>
      <c r="AV20" s="246"/>
      <c r="AW20" s="246"/>
      <c r="AX20" s="246"/>
      <c r="AY20" s="246"/>
      <c r="AZ20" s="246"/>
      <c r="BA20" s="246"/>
      <c r="BB20" s="246"/>
      <c r="BC20" s="246"/>
      <c r="BD20" s="246"/>
      <c r="BE20" s="246"/>
      <c r="BF20" s="246"/>
      <c r="BG20" s="246"/>
      <c r="BH20" s="246"/>
      <c r="BI20" s="246"/>
      <c r="BJ20" s="246"/>
      <c r="BK20" s="246"/>
      <c r="BL20" s="246"/>
      <c r="BM20" s="246"/>
      <c r="BN20" s="246"/>
      <c r="BO20" s="246"/>
      <c r="BP20" s="246"/>
      <c r="BQ20" s="246"/>
      <c r="BR20" s="246"/>
      <c r="BS20" s="246"/>
      <c r="BT20" s="246"/>
      <c r="BU20" s="246"/>
      <c r="BV20" s="251"/>
      <c r="BW20" s="251"/>
      <c r="BX20" s="246"/>
      <c r="BY20" s="249"/>
      <c r="BZ20" s="249"/>
      <c r="CA20" s="246"/>
      <c r="CB20" s="246"/>
      <c r="CC20" s="246"/>
      <c r="CD20" s="246"/>
      <c r="CE20" s="246"/>
      <c r="CF20" s="246"/>
      <c r="CG20" s="246"/>
      <c r="CH20" s="246"/>
      <c r="CI20" s="246"/>
      <c r="CJ20" s="246"/>
      <c r="CL20" s="206">
        <v>15</v>
      </c>
    </row>
    <row r="21" spans="2:90" x14ac:dyDescent="0.15">
      <c r="B21" s="211">
        <v>16</v>
      </c>
      <c r="W21" s="256"/>
      <c r="X21" s="256"/>
      <c r="Y21" s="256"/>
      <c r="Z21" s="256"/>
      <c r="AA21" s="256"/>
      <c r="AB21" s="256"/>
      <c r="AC21" s="256"/>
      <c r="AD21" s="256"/>
      <c r="AE21" s="256"/>
      <c r="AF21" s="256"/>
      <c r="AG21" s="256"/>
      <c r="AH21" s="256"/>
      <c r="AI21" s="256"/>
      <c r="AJ21" s="256"/>
      <c r="AK21" s="256"/>
      <c r="AL21" s="256"/>
      <c r="AM21" s="256"/>
      <c r="AN21" s="256"/>
      <c r="AO21" s="256"/>
      <c r="AP21" s="256"/>
      <c r="AQ21" s="256"/>
      <c r="AR21" s="256"/>
      <c r="AS21" s="256"/>
      <c r="AT21" s="256"/>
      <c r="AU21" s="256"/>
      <c r="AV21" s="256"/>
      <c r="AW21" s="256"/>
      <c r="AX21" s="256"/>
      <c r="AY21" s="256"/>
      <c r="AZ21" s="256"/>
      <c r="BA21" s="256"/>
      <c r="BB21" s="256"/>
      <c r="BC21" s="256"/>
      <c r="BD21" s="256"/>
      <c r="BE21" s="256"/>
      <c r="BF21" s="256"/>
      <c r="BG21" s="255"/>
      <c r="BH21" s="246"/>
      <c r="BI21" s="246"/>
      <c r="BJ21" s="246"/>
      <c r="BK21" s="246"/>
      <c r="BL21" s="246"/>
      <c r="BM21" s="246"/>
      <c r="BN21" s="246"/>
      <c r="BO21" s="246"/>
      <c r="BP21" s="246"/>
      <c r="BQ21" s="246"/>
      <c r="BR21" s="246"/>
      <c r="BS21" s="246"/>
      <c r="BT21" s="246"/>
      <c r="BU21" s="246"/>
      <c r="BV21" s="246"/>
      <c r="BW21" s="251"/>
      <c r="BX21" s="246"/>
      <c r="BY21" s="246"/>
      <c r="BZ21" s="246"/>
      <c r="CA21" s="246"/>
      <c r="CB21" s="246"/>
      <c r="CC21" s="246"/>
      <c r="CD21" s="246"/>
      <c r="CE21" s="246"/>
      <c r="CF21" s="246"/>
      <c r="CG21" s="246"/>
      <c r="CH21" s="246"/>
      <c r="CI21" s="246"/>
      <c r="CJ21" s="246"/>
      <c r="CL21" s="206">
        <v>16</v>
      </c>
    </row>
    <row r="22" spans="2:90" x14ac:dyDescent="0.15">
      <c r="B22" s="211">
        <v>17</v>
      </c>
      <c r="AR22" s="256"/>
      <c r="AS22" s="256"/>
      <c r="AT22" s="256"/>
      <c r="AU22" s="256"/>
      <c r="AV22" s="256"/>
      <c r="AW22" s="256"/>
      <c r="AX22" s="256"/>
      <c r="AY22" s="256"/>
      <c r="AZ22" s="256"/>
      <c r="BA22" s="256"/>
      <c r="BB22" s="256"/>
      <c r="BC22" s="256"/>
      <c r="BD22" s="256"/>
      <c r="BE22" s="256"/>
      <c r="BF22" s="256"/>
      <c r="BG22" s="255"/>
      <c r="BH22" s="255"/>
      <c r="BI22" s="255"/>
      <c r="BJ22" s="255"/>
      <c r="BK22" s="255"/>
      <c r="BL22" s="255"/>
      <c r="BM22" s="255"/>
      <c r="BN22" s="255"/>
      <c r="BO22" s="255"/>
      <c r="BP22" s="246"/>
      <c r="BQ22" s="246"/>
      <c r="BR22" s="255"/>
      <c r="BS22" s="255"/>
      <c r="BT22" s="246"/>
      <c r="BU22" s="249"/>
      <c r="BV22" s="246"/>
      <c r="BW22" s="246"/>
      <c r="BX22" s="246"/>
      <c r="BY22" s="246"/>
      <c r="BZ22" s="246"/>
      <c r="CA22" s="246"/>
      <c r="CB22" s="246"/>
      <c r="CC22" s="246"/>
      <c r="CD22" s="246"/>
      <c r="CE22" s="246"/>
      <c r="CF22" s="246"/>
      <c r="CG22" s="246"/>
      <c r="CH22" s="246"/>
      <c r="CI22" s="246"/>
      <c r="CJ22" s="246"/>
      <c r="CL22" s="206">
        <v>17</v>
      </c>
    </row>
    <row r="23" spans="2:90" x14ac:dyDescent="0.15">
      <c r="B23" s="211">
        <v>18</v>
      </c>
      <c r="AR23" s="256"/>
      <c r="AS23" s="256"/>
      <c r="AT23" s="256"/>
      <c r="AU23" s="256"/>
      <c r="AV23" s="256"/>
      <c r="AW23" s="256"/>
      <c r="AX23" s="256"/>
      <c r="AY23" s="256"/>
      <c r="AZ23" s="256"/>
      <c r="BA23" s="256"/>
      <c r="BB23" s="256"/>
      <c r="BC23" s="256"/>
      <c r="BD23" s="256"/>
      <c r="BE23" s="256"/>
      <c r="BF23" s="256"/>
      <c r="BG23" s="255"/>
      <c r="BH23" s="255"/>
      <c r="BI23" s="255"/>
      <c r="BJ23" s="255"/>
      <c r="BK23" s="255"/>
      <c r="BL23" s="255"/>
      <c r="BM23" s="255"/>
      <c r="BN23" s="255"/>
      <c r="BO23" s="255"/>
      <c r="BP23" s="246"/>
      <c r="BQ23" s="255"/>
      <c r="BR23" s="255"/>
      <c r="BS23" s="255"/>
      <c r="BT23" s="256"/>
      <c r="BU23" s="256"/>
      <c r="BV23" s="256"/>
      <c r="BW23" s="256"/>
      <c r="BX23" s="256"/>
      <c r="BY23" s="256"/>
      <c r="BZ23" s="256"/>
      <c r="CA23" s="256"/>
      <c r="CB23" s="256"/>
      <c r="CC23" s="256"/>
      <c r="CD23" s="256"/>
      <c r="CE23" s="256"/>
      <c r="CF23" s="256"/>
      <c r="CG23" s="256"/>
      <c r="CH23" s="256"/>
      <c r="CI23" s="246"/>
      <c r="CJ23" s="256"/>
      <c r="CL23" s="206">
        <v>18</v>
      </c>
    </row>
    <row r="24" spans="2:90" x14ac:dyDescent="0.15">
      <c r="B24" s="211">
        <v>19</v>
      </c>
      <c r="BH24" s="256"/>
      <c r="BI24" s="256"/>
      <c r="BJ24" s="256"/>
      <c r="BK24" s="256"/>
      <c r="BL24" s="256"/>
      <c r="BM24" s="256"/>
      <c r="BN24" s="256"/>
      <c r="BO24" s="256"/>
      <c r="BP24" s="255"/>
      <c r="BQ24" s="256"/>
      <c r="BR24" s="256"/>
      <c r="BS24" s="256"/>
      <c r="BT24" s="256"/>
      <c r="BU24" s="256"/>
      <c r="BV24" s="256"/>
      <c r="BW24" s="256"/>
      <c r="BX24" s="256"/>
      <c r="BY24" s="256"/>
      <c r="BZ24" s="256"/>
      <c r="CA24" s="256"/>
      <c r="CB24" s="256"/>
      <c r="CC24" s="256"/>
      <c r="CD24" s="256"/>
      <c r="CE24" s="256"/>
      <c r="CF24" s="256"/>
      <c r="CG24" s="256"/>
      <c r="CH24" s="256"/>
      <c r="CI24" s="256"/>
      <c r="CJ24" s="256"/>
      <c r="CL24" s="206">
        <v>19</v>
      </c>
    </row>
    <row r="25" spans="2:90" x14ac:dyDescent="0.15">
      <c r="B25" s="211">
        <v>20</v>
      </c>
      <c r="BH25" s="256"/>
      <c r="BI25" s="256"/>
      <c r="BJ25" s="256"/>
      <c r="BK25" s="256"/>
      <c r="BL25" s="256"/>
      <c r="BM25" s="256"/>
      <c r="BN25" s="256"/>
      <c r="BO25" s="256"/>
      <c r="BP25" s="255"/>
      <c r="BQ25" s="256"/>
      <c r="BR25" s="256"/>
      <c r="BS25" s="256"/>
      <c r="BT25" s="256"/>
      <c r="BU25" s="256"/>
      <c r="BV25" s="256"/>
      <c r="BW25" s="256"/>
      <c r="BX25" s="256"/>
      <c r="BY25" s="256"/>
      <c r="BZ25" s="256"/>
      <c r="CA25" s="256"/>
      <c r="CB25" s="256"/>
      <c r="CC25" s="256"/>
      <c r="CD25" s="256"/>
      <c r="CE25" s="256"/>
      <c r="CF25" s="256"/>
      <c r="CG25" s="256"/>
      <c r="CH25" s="256"/>
      <c r="CI25" s="256"/>
      <c r="CJ25" s="256"/>
      <c r="CL25" s="206">
        <v>20</v>
      </c>
    </row>
    <row r="26" spans="2:90" x14ac:dyDescent="0.15">
      <c r="B26" s="211">
        <v>21</v>
      </c>
      <c r="BP26" s="256"/>
      <c r="BQ26" s="256"/>
      <c r="CL26" s="206">
        <v>21</v>
      </c>
    </row>
    <row r="27" spans="2:90" x14ac:dyDescent="0.15">
      <c r="B27" s="211">
        <v>22</v>
      </c>
      <c r="BP27" s="256"/>
      <c r="BQ27" s="256"/>
      <c r="CL27" s="206">
        <v>22</v>
      </c>
    </row>
    <row r="28" spans="2:90" x14ac:dyDescent="0.15">
      <c r="BP28" s="211" t="s">
        <v>198</v>
      </c>
    </row>
    <row r="29" spans="2:90" x14ac:dyDescent="0.15">
      <c r="B29" s="258"/>
      <c r="C29" s="259" t="s">
        <v>195</v>
      </c>
      <c r="D29" s="259"/>
      <c r="E29" s="259"/>
      <c r="F29" s="259"/>
      <c r="G29" s="259"/>
      <c r="H29" s="259"/>
      <c r="I29" s="259"/>
      <c r="J29" s="259"/>
      <c r="K29" s="259"/>
      <c r="L29" s="259"/>
      <c r="M29" s="259"/>
      <c r="N29" s="259"/>
      <c r="O29" s="259"/>
      <c r="P29" s="259"/>
      <c r="Q29" s="259"/>
      <c r="R29" s="259"/>
      <c r="S29" s="259"/>
      <c r="T29" s="259"/>
      <c r="U29" s="259"/>
      <c r="V29" s="259"/>
      <c r="W29" s="259"/>
      <c r="X29" s="320" t="s">
        <v>369</v>
      </c>
      <c r="Y29" s="320"/>
      <c r="AC29" s="319" t="s">
        <v>32</v>
      </c>
      <c r="AD29" s="319"/>
      <c r="AE29" s="319"/>
      <c r="AF29" s="319"/>
      <c r="AG29" s="319"/>
      <c r="AH29" s="319"/>
      <c r="AI29" s="319"/>
      <c r="AJ29" s="319"/>
      <c r="AK29" s="319"/>
      <c r="AL29" s="319"/>
      <c r="AM29" s="319"/>
    </row>
    <row r="30" spans="2:90" x14ac:dyDescent="0.15">
      <c r="B30" s="260"/>
      <c r="C30" s="259" t="s">
        <v>199</v>
      </c>
      <c r="D30" s="259"/>
      <c r="E30" s="259"/>
      <c r="F30" s="259"/>
      <c r="G30" s="259"/>
      <c r="H30" s="259"/>
      <c r="I30" s="259"/>
      <c r="J30" s="259"/>
      <c r="K30" s="259"/>
      <c r="L30" s="259"/>
      <c r="M30" s="259"/>
      <c r="N30" s="259"/>
      <c r="O30" s="259"/>
      <c r="P30" s="259"/>
      <c r="Q30" s="259"/>
      <c r="R30" s="259"/>
      <c r="S30" s="259"/>
      <c r="T30" s="259"/>
      <c r="U30" s="259"/>
      <c r="V30" s="259"/>
      <c r="W30" s="259"/>
      <c r="X30" s="320"/>
      <c r="Y30" s="320"/>
      <c r="AC30" s="319"/>
      <c r="AD30" s="319"/>
      <c r="AE30" s="319"/>
      <c r="AF30" s="319"/>
      <c r="AG30" s="319"/>
      <c r="AH30" s="319"/>
      <c r="AI30" s="319"/>
      <c r="AJ30" s="319"/>
      <c r="AK30" s="319"/>
      <c r="AL30" s="319"/>
      <c r="AM30" s="319"/>
    </row>
    <row r="31" spans="2:90" ht="9" customHeight="1" x14ac:dyDescent="0.15">
      <c r="B31" s="261"/>
      <c r="C31" s="259" t="s">
        <v>203</v>
      </c>
      <c r="D31" s="259"/>
      <c r="E31" s="259"/>
      <c r="F31" s="259"/>
      <c r="G31" s="259"/>
      <c r="H31" s="259"/>
      <c r="I31" s="259"/>
      <c r="J31" s="259"/>
      <c r="K31" s="259"/>
      <c r="L31" s="259"/>
      <c r="M31" s="259"/>
      <c r="N31" s="259"/>
      <c r="O31" s="259"/>
      <c r="P31" s="259"/>
      <c r="Q31" s="259"/>
      <c r="R31" s="259"/>
      <c r="S31" s="259"/>
      <c r="T31" s="259"/>
      <c r="U31" s="259"/>
      <c r="V31" s="259"/>
      <c r="W31" s="259"/>
      <c r="X31" s="320"/>
      <c r="Y31" s="320"/>
    </row>
    <row r="32" spans="2:90" ht="9" customHeight="1" x14ac:dyDescent="0.15">
      <c r="B32" s="262"/>
      <c r="C32" s="259" t="s">
        <v>202</v>
      </c>
      <c r="D32" s="259"/>
      <c r="E32" s="259"/>
      <c r="F32" s="259"/>
      <c r="G32" s="259"/>
      <c r="H32" s="259"/>
      <c r="I32" s="259"/>
      <c r="J32" s="259"/>
      <c r="K32" s="259"/>
      <c r="L32" s="259"/>
      <c r="M32" s="259"/>
      <c r="N32" s="259"/>
      <c r="O32" s="259"/>
      <c r="P32" s="259"/>
      <c r="Q32" s="259"/>
      <c r="R32" s="259"/>
      <c r="S32" s="259"/>
      <c r="T32" s="259"/>
      <c r="U32" s="259"/>
      <c r="V32" s="259"/>
      <c r="W32" s="259"/>
      <c r="X32" s="320"/>
      <c r="Y32" s="320"/>
      <c r="AC32" s="321" t="str">
        <f>'H-Inicio'!B9</f>
        <v>Real Madrid C.F.</v>
      </c>
      <c r="AD32" s="321"/>
      <c r="AE32" s="321"/>
      <c r="AF32" s="321"/>
      <c r="AG32" s="321"/>
      <c r="AH32" s="321"/>
      <c r="AI32" s="321"/>
      <c r="AJ32" s="321"/>
      <c r="AK32" s="321"/>
      <c r="AL32" s="315"/>
      <c r="AM32" s="315"/>
    </row>
    <row r="33" spans="2:39" ht="9" customHeight="1" x14ac:dyDescent="0.15">
      <c r="B33" s="263"/>
      <c r="C33" s="259" t="s">
        <v>201</v>
      </c>
      <c r="D33" s="259"/>
      <c r="E33" s="259"/>
      <c r="F33" s="259"/>
      <c r="G33" s="259"/>
      <c r="H33" s="259"/>
      <c r="I33" s="259"/>
      <c r="J33" s="259"/>
      <c r="K33" s="259"/>
      <c r="L33" s="259"/>
      <c r="M33" s="259"/>
      <c r="N33" s="259"/>
      <c r="O33" s="259"/>
      <c r="P33" s="259"/>
      <c r="Q33" s="259"/>
      <c r="R33" s="259"/>
      <c r="S33" s="259"/>
      <c r="T33" s="259"/>
      <c r="U33" s="259"/>
      <c r="V33" s="259"/>
      <c r="W33" s="259"/>
      <c r="X33" s="320"/>
      <c r="Y33" s="320"/>
      <c r="AC33" s="321" t="str">
        <f>'H-Inicio'!B10</f>
        <v>F.C. Barcelona</v>
      </c>
      <c r="AD33" s="321"/>
      <c r="AE33" s="321"/>
      <c r="AF33" s="321"/>
      <c r="AG33" s="321"/>
      <c r="AH33" s="321"/>
      <c r="AI33" s="321"/>
      <c r="AJ33" s="321"/>
      <c r="AK33" s="321"/>
      <c r="AL33" s="316"/>
      <c r="AM33" s="316"/>
    </row>
    <row r="34" spans="2:39" ht="9" customHeight="1" x14ac:dyDescent="0.15">
      <c r="B34" s="259"/>
      <c r="C34" s="259"/>
      <c r="D34" s="259"/>
      <c r="E34" s="259"/>
      <c r="F34" s="259"/>
      <c r="G34" s="259"/>
      <c r="H34" s="259"/>
      <c r="I34" s="259"/>
      <c r="J34" s="259"/>
      <c r="K34" s="259"/>
      <c r="L34" s="259"/>
      <c r="M34" s="259"/>
      <c r="N34" s="259"/>
      <c r="O34" s="259"/>
      <c r="P34" s="259"/>
      <c r="Q34" s="259"/>
      <c r="R34" s="259"/>
      <c r="S34" s="259"/>
      <c r="T34" s="259"/>
      <c r="U34" s="259"/>
      <c r="V34" s="259"/>
      <c r="W34" s="259"/>
      <c r="X34" s="320"/>
      <c r="Y34" s="320"/>
      <c r="AC34" s="321" t="str">
        <f>'H-Inicio'!B11</f>
        <v>Atlético de Madrid</v>
      </c>
      <c r="AD34" s="321"/>
      <c r="AE34" s="321"/>
      <c r="AF34" s="321"/>
      <c r="AG34" s="321"/>
      <c r="AH34" s="321"/>
      <c r="AI34" s="321"/>
      <c r="AJ34" s="321"/>
      <c r="AK34" s="321"/>
      <c r="AL34" s="317"/>
      <c r="AM34" s="317"/>
    </row>
    <row r="35" spans="2:39" ht="9" customHeight="1" x14ac:dyDescent="0.15">
      <c r="B35" s="264"/>
      <c r="C35" s="259" t="s">
        <v>196</v>
      </c>
      <c r="D35" s="259"/>
      <c r="E35" s="259"/>
      <c r="F35" s="259"/>
      <c r="G35" s="259"/>
      <c r="H35" s="259"/>
      <c r="I35" s="259"/>
      <c r="J35" s="259"/>
      <c r="K35" s="259"/>
      <c r="L35" s="259"/>
      <c r="M35" s="259"/>
      <c r="N35" s="259"/>
      <c r="O35" s="259"/>
      <c r="P35" s="259"/>
      <c r="Q35" s="259"/>
      <c r="R35" s="259"/>
      <c r="S35" s="259"/>
      <c r="T35" s="259"/>
      <c r="U35" s="259"/>
      <c r="V35" s="259"/>
      <c r="W35" s="259"/>
      <c r="X35" s="320"/>
      <c r="Y35" s="320"/>
      <c r="AC35" s="321" t="str">
        <f>'H-Inicio'!B12</f>
        <v>Valencia C.F.</v>
      </c>
      <c r="AD35" s="321"/>
      <c r="AE35" s="321"/>
      <c r="AF35" s="321"/>
      <c r="AG35" s="321"/>
      <c r="AH35" s="321"/>
      <c r="AI35" s="321"/>
      <c r="AJ35" s="321"/>
      <c r="AK35" s="321"/>
      <c r="AL35" s="318"/>
      <c r="AM35" s="318"/>
    </row>
    <row r="36" spans="2:39" ht="9" customHeight="1" x14ac:dyDescent="0.15">
      <c r="B36" s="265"/>
      <c r="C36" s="259" t="s">
        <v>197</v>
      </c>
      <c r="D36" s="259"/>
      <c r="E36" s="259"/>
      <c r="F36" s="259"/>
      <c r="G36" s="259"/>
      <c r="H36" s="259"/>
      <c r="I36" s="259"/>
      <c r="J36" s="259"/>
      <c r="K36" s="259"/>
      <c r="L36" s="259"/>
      <c r="M36" s="259"/>
      <c r="N36" s="259"/>
      <c r="O36" s="259"/>
      <c r="P36" s="259"/>
      <c r="Q36" s="259"/>
      <c r="R36" s="259"/>
      <c r="S36" s="259"/>
      <c r="T36" s="259"/>
      <c r="U36" s="259"/>
      <c r="V36" s="259"/>
      <c r="W36" s="259"/>
      <c r="X36" s="320"/>
      <c r="Y36" s="320"/>
    </row>
    <row r="37" spans="2:39" x14ac:dyDescent="0.15"/>
  </sheetData>
  <sheetProtection sheet="1" objects="1" scenarios="1"/>
  <mergeCells count="10">
    <mergeCell ref="X29:Y36"/>
    <mergeCell ref="AC32:AK32"/>
    <mergeCell ref="AC33:AK33"/>
    <mergeCell ref="AC34:AK34"/>
    <mergeCell ref="AC35:AK35"/>
    <mergeCell ref="AL32:AM32"/>
    <mergeCell ref="AL33:AM33"/>
    <mergeCell ref="AL34:AM34"/>
    <mergeCell ref="AL35:AM35"/>
    <mergeCell ref="AC29:AM30"/>
  </mergeCells>
  <hyperlinks>
    <hyperlink ref="X29:Y36" location="'H-Info'!A1" display="(info)"/>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pageSetUpPr fitToPage="1"/>
  </sheetPr>
  <dimension ref="A1:BB67"/>
  <sheetViews>
    <sheetView showGridLines="0" showRowColHeaders="0" workbookViewId="0">
      <pane ySplit="1" topLeftCell="A2" activePane="bottomLeft" state="frozen"/>
      <selection pane="bottomLeft" activeCell="B2" sqref="B2"/>
    </sheetView>
  </sheetViews>
  <sheetFormatPr baseColWidth="10" defaultColWidth="0" defaultRowHeight="15" zeroHeight="1" x14ac:dyDescent="0.25"/>
  <cols>
    <col min="1" max="1" width="2.140625" customWidth="1"/>
    <col min="2" max="9" width="11.42578125" customWidth="1"/>
    <col min="10" max="10" width="8.85546875" customWidth="1"/>
    <col min="11" max="11" width="11.42578125" customWidth="1"/>
    <col min="12" max="12" width="3.7109375" customWidth="1"/>
    <col min="13" max="14" width="11.42578125" customWidth="1"/>
    <col min="15" max="15" width="5.7109375" customWidth="1"/>
    <col min="16" max="16" width="2.5703125" customWidth="1"/>
    <col min="17" max="21" width="0" hidden="1" customWidth="1"/>
    <col min="22" max="16384" width="11.42578125" hidden="1"/>
  </cols>
  <sheetData>
    <row r="1" spans="2:16" ht="93.75" customHeight="1" x14ac:dyDescent="0.25"/>
    <row r="2" spans="2:16" ht="18" x14ac:dyDescent="0.25">
      <c r="B2" s="196" t="s">
        <v>387</v>
      </c>
      <c r="I2" s="259"/>
      <c r="J2" s="259"/>
      <c r="K2" s="259"/>
      <c r="L2" s="259"/>
      <c r="M2" s="259"/>
      <c r="N2" s="259"/>
      <c r="O2" s="259"/>
      <c r="P2" s="259"/>
    </row>
    <row r="3" spans="2:16" x14ac:dyDescent="0.25">
      <c r="B3" s="88"/>
      <c r="I3" s="259"/>
      <c r="J3" s="259"/>
      <c r="K3" s="259"/>
      <c r="L3" s="259"/>
      <c r="M3" s="259"/>
      <c r="N3" s="259"/>
      <c r="O3" s="259"/>
      <c r="P3" s="259"/>
    </row>
    <row r="4" spans="2:16" x14ac:dyDescent="0.25">
      <c r="B4" s="218" t="s">
        <v>388</v>
      </c>
      <c r="I4" s="259"/>
      <c r="J4" s="259"/>
      <c r="K4" s="259"/>
      <c r="L4" s="259"/>
      <c r="M4" s="259"/>
      <c r="N4" s="259"/>
      <c r="O4" s="259"/>
      <c r="P4" s="259"/>
    </row>
    <row r="5" spans="2:16" ht="15" customHeight="1" x14ac:dyDescent="0.25">
      <c r="B5" s="322" t="s">
        <v>394</v>
      </c>
      <c r="C5" s="323"/>
      <c r="D5" s="323"/>
      <c r="E5" s="323"/>
      <c r="F5" s="323"/>
      <c r="G5" s="323"/>
      <c r="H5" s="323"/>
      <c r="I5" s="323"/>
      <c r="J5" s="323"/>
      <c r="K5" s="323"/>
      <c r="L5" s="324"/>
      <c r="M5" s="340"/>
      <c r="N5" s="341"/>
      <c r="O5" s="342"/>
      <c r="P5" s="259"/>
    </row>
    <row r="6" spans="2:16" x14ac:dyDescent="0.25">
      <c r="B6" s="325"/>
      <c r="C6" s="326"/>
      <c r="D6" s="326"/>
      <c r="E6" s="326"/>
      <c r="F6" s="326"/>
      <c r="G6" s="326"/>
      <c r="H6" s="326"/>
      <c r="I6" s="326"/>
      <c r="J6" s="326"/>
      <c r="K6" s="326"/>
      <c r="L6" s="327"/>
      <c r="M6" s="343"/>
      <c r="N6" s="344"/>
      <c r="O6" s="345"/>
      <c r="P6" s="259"/>
    </row>
    <row r="7" spans="2:16" x14ac:dyDescent="0.25">
      <c r="B7" s="325"/>
      <c r="C7" s="326"/>
      <c r="D7" s="326"/>
      <c r="E7" s="326"/>
      <c r="F7" s="326"/>
      <c r="G7" s="326"/>
      <c r="H7" s="326"/>
      <c r="I7" s="326"/>
      <c r="J7" s="326"/>
      <c r="K7" s="326"/>
      <c r="L7" s="327"/>
      <c r="M7" s="343"/>
      <c r="N7" s="344"/>
      <c r="O7" s="345"/>
      <c r="P7" s="259"/>
    </row>
    <row r="8" spans="2:16" x14ac:dyDescent="0.25">
      <c r="B8" s="325"/>
      <c r="C8" s="326"/>
      <c r="D8" s="326"/>
      <c r="E8" s="326"/>
      <c r="F8" s="326"/>
      <c r="G8" s="326"/>
      <c r="H8" s="326"/>
      <c r="I8" s="326"/>
      <c r="J8" s="326"/>
      <c r="K8" s="326"/>
      <c r="L8" s="327"/>
      <c r="M8" s="343"/>
      <c r="N8" s="344"/>
      <c r="O8" s="345"/>
      <c r="P8" s="259"/>
    </row>
    <row r="9" spans="2:16" x14ac:dyDescent="0.25">
      <c r="B9" s="325"/>
      <c r="C9" s="326"/>
      <c r="D9" s="326"/>
      <c r="E9" s="326"/>
      <c r="F9" s="326"/>
      <c r="G9" s="326"/>
      <c r="H9" s="326"/>
      <c r="I9" s="326"/>
      <c r="J9" s="326"/>
      <c r="K9" s="326"/>
      <c r="L9" s="327"/>
      <c r="M9" s="343"/>
      <c r="N9" s="344"/>
      <c r="O9" s="345"/>
      <c r="P9" s="259"/>
    </row>
    <row r="10" spans="2:16" x14ac:dyDescent="0.25">
      <c r="B10" s="328"/>
      <c r="C10" s="329"/>
      <c r="D10" s="329"/>
      <c r="E10" s="329"/>
      <c r="F10" s="329"/>
      <c r="G10" s="329"/>
      <c r="H10" s="329"/>
      <c r="I10" s="329"/>
      <c r="J10" s="329"/>
      <c r="K10" s="329"/>
      <c r="L10" s="330"/>
      <c r="M10" s="346"/>
      <c r="N10" s="347"/>
      <c r="O10" s="348"/>
    </row>
    <row r="11" spans="2:16" x14ac:dyDescent="0.25">
      <c r="B11" s="198"/>
      <c r="C11" s="198"/>
      <c r="D11" s="198"/>
      <c r="E11" s="198"/>
      <c r="F11" s="198"/>
      <c r="G11" s="198"/>
      <c r="H11" s="198"/>
      <c r="I11" s="198"/>
      <c r="J11" s="198"/>
      <c r="K11" s="198"/>
      <c r="L11" s="198"/>
      <c r="M11" s="267"/>
      <c r="N11" s="267"/>
      <c r="O11" s="267"/>
    </row>
    <row r="12" spans="2:16" x14ac:dyDescent="0.25">
      <c r="B12" s="218" t="s">
        <v>389</v>
      </c>
    </row>
    <row r="13" spans="2:16" ht="15" customHeight="1" x14ac:dyDescent="0.25">
      <c r="B13" s="322" t="s">
        <v>395</v>
      </c>
      <c r="C13" s="323"/>
      <c r="D13" s="323"/>
      <c r="E13" s="323"/>
      <c r="F13" s="323"/>
      <c r="G13" s="323"/>
      <c r="H13" s="323"/>
      <c r="I13" s="323"/>
      <c r="J13" s="323"/>
      <c r="K13" s="323"/>
      <c r="L13" s="324"/>
      <c r="M13" s="331"/>
      <c r="N13" s="332"/>
      <c r="O13" s="333"/>
    </row>
    <row r="14" spans="2:16" x14ac:dyDescent="0.25">
      <c r="B14" s="325"/>
      <c r="C14" s="326"/>
      <c r="D14" s="326"/>
      <c r="E14" s="326"/>
      <c r="F14" s="326"/>
      <c r="G14" s="326"/>
      <c r="H14" s="326"/>
      <c r="I14" s="326"/>
      <c r="J14" s="326"/>
      <c r="K14" s="326"/>
      <c r="L14" s="327"/>
      <c r="M14" s="334"/>
      <c r="N14" s="335"/>
      <c r="O14" s="336"/>
    </row>
    <row r="15" spans="2:16" x14ac:dyDescent="0.25">
      <c r="B15" s="325"/>
      <c r="C15" s="326"/>
      <c r="D15" s="326"/>
      <c r="E15" s="326"/>
      <c r="F15" s="326"/>
      <c r="G15" s="326"/>
      <c r="H15" s="326"/>
      <c r="I15" s="326"/>
      <c r="J15" s="326"/>
      <c r="K15" s="326"/>
      <c r="L15" s="327"/>
      <c r="M15" s="334"/>
      <c r="N15" s="335"/>
      <c r="O15" s="336"/>
    </row>
    <row r="16" spans="2:16" x14ac:dyDescent="0.25">
      <c r="B16" s="325"/>
      <c r="C16" s="326"/>
      <c r="D16" s="326"/>
      <c r="E16" s="326"/>
      <c r="F16" s="326"/>
      <c r="G16" s="326"/>
      <c r="H16" s="326"/>
      <c r="I16" s="326"/>
      <c r="J16" s="326"/>
      <c r="K16" s="326"/>
      <c r="L16" s="327"/>
      <c r="M16" s="334"/>
      <c r="N16" s="335"/>
      <c r="O16" s="336"/>
    </row>
    <row r="17" spans="2:15" x14ac:dyDescent="0.25">
      <c r="B17" s="328"/>
      <c r="C17" s="329"/>
      <c r="D17" s="329"/>
      <c r="E17" s="329"/>
      <c r="F17" s="329"/>
      <c r="G17" s="329"/>
      <c r="H17" s="329"/>
      <c r="I17" s="329"/>
      <c r="J17" s="329"/>
      <c r="K17" s="329"/>
      <c r="L17" s="330"/>
      <c r="M17" s="337"/>
      <c r="N17" s="338"/>
      <c r="O17" s="339"/>
    </row>
    <row r="18" spans="2:15" x14ac:dyDescent="0.25"/>
    <row r="19" spans="2:15" x14ac:dyDescent="0.25">
      <c r="B19" s="218" t="s">
        <v>390</v>
      </c>
    </row>
    <row r="20" spans="2:15" ht="15" customHeight="1" x14ac:dyDescent="0.25">
      <c r="B20" s="322" t="s">
        <v>391</v>
      </c>
      <c r="C20" s="323"/>
      <c r="D20" s="323"/>
      <c r="E20" s="323"/>
      <c r="F20" s="323"/>
      <c r="G20" s="323"/>
      <c r="H20" s="323"/>
      <c r="I20" s="323"/>
      <c r="J20" s="323"/>
      <c r="K20" s="323"/>
      <c r="L20" s="324"/>
      <c r="M20" s="331"/>
      <c r="N20" s="332"/>
      <c r="O20" s="333"/>
    </row>
    <row r="21" spans="2:15" x14ac:dyDescent="0.25">
      <c r="B21" s="325"/>
      <c r="C21" s="326"/>
      <c r="D21" s="326"/>
      <c r="E21" s="326"/>
      <c r="F21" s="326"/>
      <c r="G21" s="326"/>
      <c r="H21" s="326"/>
      <c r="I21" s="326"/>
      <c r="J21" s="326"/>
      <c r="K21" s="326"/>
      <c r="L21" s="327"/>
      <c r="M21" s="334"/>
      <c r="N21" s="335"/>
      <c r="O21" s="336"/>
    </row>
    <row r="22" spans="2:15" x14ac:dyDescent="0.25">
      <c r="B22" s="325"/>
      <c r="C22" s="326"/>
      <c r="D22" s="326"/>
      <c r="E22" s="326"/>
      <c r="F22" s="326"/>
      <c r="G22" s="326"/>
      <c r="H22" s="326"/>
      <c r="I22" s="326"/>
      <c r="J22" s="326"/>
      <c r="K22" s="326"/>
      <c r="L22" s="327"/>
      <c r="M22" s="334"/>
      <c r="N22" s="335"/>
      <c r="O22" s="336"/>
    </row>
    <row r="23" spans="2:15" x14ac:dyDescent="0.25">
      <c r="B23" s="325"/>
      <c r="C23" s="326"/>
      <c r="D23" s="326"/>
      <c r="E23" s="326"/>
      <c r="F23" s="326"/>
      <c r="G23" s="326"/>
      <c r="H23" s="326"/>
      <c r="I23" s="326"/>
      <c r="J23" s="326"/>
      <c r="K23" s="326"/>
      <c r="L23" s="327"/>
      <c r="M23" s="334"/>
      <c r="N23" s="335"/>
      <c r="O23" s="336"/>
    </row>
    <row r="24" spans="2:15" x14ac:dyDescent="0.25">
      <c r="B24" s="325"/>
      <c r="C24" s="326"/>
      <c r="D24" s="326"/>
      <c r="E24" s="326"/>
      <c r="F24" s="326"/>
      <c r="G24" s="326"/>
      <c r="H24" s="326"/>
      <c r="I24" s="326"/>
      <c r="J24" s="326"/>
      <c r="K24" s="326"/>
      <c r="L24" s="327"/>
      <c r="M24" s="334"/>
      <c r="N24" s="335"/>
      <c r="O24" s="336"/>
    </row>
    <row r="25" spans="2:15" x14ac:dyDescent="0.25">
      <c r="B25" s="325"/>
      <c r="C25" s="326"/>
      <c r="D25" s="326"/>
      <c r="E25" s="326"/>
      <c r="F25" s="326"/>
      <c r="G25" s="326"/>
      <c r="H25" s="326"/>
      <c r="I25" s="326"/>
      <c r="J25" s="326"/>
      <c r="K25" s="326"/>
      <c r="L25" s="327"/>
      <c r="M25" s="334"/>
      <c r="N25" s="335"/>
      <c r="O25" s="336"/>
    </row>
    <row r="26" spans="2:15" x14ac:dyDescent="0.25">
      <c r="B26" s="325"/>
      <c r="C26" s="326"/>
      <c r="D26" s="326"/>
      <c r="E26" s="326"/>
      <c r="F26" s="326"/>
      <c r="G26" s="326"/>
      <c r="H26" s="326"/>
      <c r="I26" s="326"/>
      <c r="J26" s="326"/>
      <c r="K26" s="326"/>
      <c r="L26" s="327"/>
      <c r="M26" s="334"/>
      <c r="N26" s="335"/>
      <c r="O26" s="336"/>
    </row>
    <row r="27" spans="2:15" x14ac:dyDescent="0.25">
      <c r="B27" s="325"/>
      <c r="C27" s="326"/>
      <c r="D27" s="326"/>
      <c r="E27" s="326"/>
      <c r="F27" s="326"/>
      <c r="G27" s="326"/>
      <c r="H27" s="326"/>
      <c r="I27" s="326"/>
      <c r="J27" s="326"/>
      <c r="K27" s="326"/>
      <c r="L27" s="327"/>
      <c r="M27" s="334"/>
      <c r="N27" s="335"/>
      <c r="O27" s="336"/>
    </row>
    <row r="28" spans="2:15" x14ac:dyDescent="0.25">
      <c r="B28" s="325"/>
      <c r="C28" s="326"/>
      <c r="D28" s="326"/>
      <c r="E28" s="326"/>
      <c r="F28" s="326"/>
      <c r="G28" s="326"/>
      <c r="H28" s="326"/>
      <c r="I28" s="326"/>
      <c r="J28" s="326"/>
      <c r="K28" s="326"/>
      <c r="L28" s="327"/>
      <c r="M28" s="334"/>
      <c r="N28" s="335"/>
      <c r="O28" s="336"/>
    </row>
    <row r="29" spans="2:15" x14ac:dyDescent="0.25">
      <c r="B29" s="325"/>
      <c r="C29" s="326"/>
      <c r="D29" s="326"/>
      <c r="E29" s="326"/>
      <c r="F29" s="326"/>
      <c r="G29" s="326"/>
      <c r="H29" s="326"/>
      <c r="I29" s="326"/>
      <c r="J29" s="326"/>
      <c r="K29" s="326"/>
      <c r="L29" s="327"/>
      <c r="M29" s="334"/>
      <c r="N29" s="335"/>
      <c r="O29" s="336"/>
    </row>
    <row r="30" spans="2:15" x14ac:dyDescent="0.25">
      <c r="B30" s="328"/>
      <c r="C30" s="329"/>
      <c r="D30" s="329"/>
      <c r="E30" s="329"/>
      <c r="F30" s="329"/>
      <c r="G30" s="329"/>
      <c r="H30" s="329"/>
      <c r="I30" s="329"/>
      <c r="J30" s="329"/>
      <c r="K30" s="329"/>
      <c r="L30" s="330"/>
      <c r="M30" s="337"/>
      <c r="N30" s="338"/>
      <c r="O30" s="339"/>
    </row>
    <row r="31" spans="2:15" x14ac:dyDescent="0.25">
      <c r="B31" s="150"/>
      <c r="C31" s="150"/>
      <c r="D31" s="150"/>
      <c r="E31" s="150"/>
      <c r="F31" s="150"/>
      <c r="G31" s="150"/>
      <c r="H31" s="150"/>
      <c r="I31" s="150"/>
      <c r="J31" s="150"/>
      <c r="K31" s="150"/>
      <c r="L31" s="150"/>
    </row>
    <row r="32" spans="2:15" x14ac:dyDescent="0.25">
      <c r="B32" s="218" t="s">
        <v>392</v>
      </c>
    </row>
    <row r="33" spans="2:15" ht="15" customHeight="1" x14ac:dyDescent="0.25">
      <c r="B33" s="322" t="s">
        <v>393</v>
      </c>
      <c r="C33" s="323"/>
      <c r="D33" s="323"/>
      <c r="E33" s="323"/>
      <c r="F33" s="323"/>
      <c r="G33" s="323"/>
      <c r="H33" s="323"/>
      <c r="I33" s="323"/>
      <c r="J33" s="323"/>
      <c r="K33" s="323"/>
      <c r="L33" s="324"/>
      <c r="M33" s="331"/>
      <c r="N33" s="332"/>
      <c r="O33" s="333"/>
    </row>
    <row r="34" spans="2:15" x14ac:dyDescent="0.25">
      <c r="B34" s="325"/>
      <c r="C34" s="326"/>
      <c r="D34" s="326"/>
      <c r="E34" s="326"/>
      <c r="F34" s="326"/>
      <c r="G34" s="326"/>
      <c r="H34" s="326"/>
      <c r="I34" s="326"/>
      <c r="J34" s="326"/>
      <c r="K34" s="326"/>
      <c r="L34" s="327"/>
      <c r="M34" s="334"/>
      <c r="N34" s="335"/>
      <c r="O34" s="336"/>
    </row>
    <row r="35" spans="2:15" x14ac:dyDescent="0.25">
      <c r="B35" s="325"/>
      <c r="C35" s="326"/>
      <c r="D35" s="326"/>
      <c r="E35" s="326"/>
      <c r="F35" s="326"/>
      <c r="G35" s="326"/>
      <c r="H35" s="326"/>
      <c r="I35" s="326"/>
      <c r="J35" s="326"/>
      <c r="K35" s="326"/>
      <c r="L35" s="327"/>
      <c r="M35" s="334"/>
      <c r="N35" s="335"/>
      <c r="O35" s="336"/>
    </row>
    <row r="36" spans="2:15" x14ac:dyDescent="0.25">
      <c r="B36" s="325"/>
      <c r="C36" s="326"/>
      <c r="D36" s="326"/>
      <c r="E36" s="326"/>
      <c r="F36" s="326"/>
      <c r="G36" s="326"/>
      <c r="H36" s="326"/>
      <c r="I36" s="326"/>
      <c r="J36" s="326"/>
      <c r="K36" s="326"/>
      <c r="L36" s="327"/>
      <c r="M36" s="334"/>
      <c r="N36" s="335"/>
      <c r="O36" s="336"/>
    </row>
    <row r="37" spans="2:15" x14ac:dyDescent="0.25">
      <c r="B37" s="325"/>
      <c r="C37" s="326"/>
      <c r="D37" s="326"/>
      <c r="E37" s="326"/>
      <c r="F37" s="326"/>
      <c r="G37" s="326"/>
      <c r="H37" s="326"/>
      <c r="I37" s="326"/>
      <c r="J37" s="326"/>
      <c r="K37" s="326"/>
      <c r="L37" s="327"/>
      <c r="M37" s="334"/>
      <c r="N37" s="335"/>
      <c r="O37" s="336"/>
    </row>
    <row r="38" spans="2:15" x14ac:dyDescent="0.25">
      <c r="B38" s="325"/>
      <c r="C38" s="326"/>
      <c r="D38" s="326"/>
      <c r="E38" s="326"/>
      <c r="F38" s="326"/>
      <c r="G38" s="326"/>
      <c r="H38" s="326"/>
      <c r="I38" s="326"/>
      <c r="J38" s="326"/>
      <c r="K38" s="326"/>
      <c r="L38" s="327"/>
      <c r="M38" s="334"/>
      <c r="N38" s="335"/>
      <c r="O38" s="336"/>
    </row>
    <row r="39" spans="2:15" x14ac:dyDescent="0.25">
      <c r="B39" s="325"/>
      <c r="C39" s="326"/>
      <c r="D39" s="326"/>
      <c r="E39" s="326"/>
      <c r="F39" s="326"/>
      <c r="G39" s="326"/>
      <c r="H39" s="326"/>
      <c r="I39" s="326"/>
      <c r="J39" s="326"/>
      <c r="K39" s="326"/>
      <c r="L39" s="327"/>
      <c r="M39" s="334"/>
      <c r="N39" s="335"/>
      <c r="O39" s="336"/>
    </row>
    <row r="40" spans="2:15" x14ac:dyDescent="0.25">
      <c r="B40" s="325"/>
      <c r="C40" s="326"/>
      <c r="D40" s="326"/>
      <c r="E40" s="326"/>
      <c r="F40" s="326"/>
      <c r="G40" s="326"/>
      <c r="H40" s="326"/>
      <c r="I40" s="326"/>
      <c r="J40" s="326"/>
      <c r="K40" s="326"/>
      <c r="L40" s="327"/>
      <c r="M40" s="334"/>
      <c r="N40" s="335"/>
      <c r="O40" s="336"/>
    </row>
    <row r="41" spans="2:15" x14ac:dyDescent="0.25">
      <c r="B41" s="325"/>
      <c r="C41" s="326"/>
      <c r="D41" s="326"/>
      <c r="E41" s="326"/>
      <c r="F41" s="326"/>
      <c r="G41" s="326"/>
      <c r="H41" s="326"/>
      <c r="I41" s="326"/>
      <c r="J41" s="326"/>
      <c r="K41" s="326"/>
      <c r="L41" s="327"/>
      <c r="M41" s="334"/>
      <c r="N41" s="335"/>
      <c r="O41" s="336"/>
    </row>
    <row r="42" spans="2:15" x14ac:dyDescent="0.25">
      <c r="B42" s="328"/>
      <c r="C42" s="329"/>
      <c r="D42" s="329"/>
      <c r="E42" s="329"/>
      <c r="F42" s="329"/>
      <c r="G42" s="329"/>
      <c r="H42" s="329"/>
      <c r="I42" s="329"/>
      <c r="J42" s="329"/>
      <c r="K42" s="329"/>
      <c r="L42" s="330"/>
      <c r="M42" s="337"/>
      <c r="N42" s="338"/>
      <c r="O42" s="339"/>
    </row>
    <row r="43" spans="2:15" x14ac:dyDescent="0.25"/>
    <row r="44" spans="2:15" x14ac:dyDescent="0.25">
      <c r="B44" s="218" t="s">
        <v>396</v>
      </c>
    </row>
    <row r="45" spans="2:15" ht="15" customHeight="1" x14ac:dyDescent="0.25">
      <c r="B45" s="322" t="s">
        <v>397</v>
      </c>
      <c r="C45" s="323"/>
      <c r="D45" s="323"/>
      <c r="E45" s="323"/>
      <c r="F45" s="323"/>
      <c r="G45" s="323"/>
      <c r="H45" s="323"/>
      <c r="I45" s="323"/>
      <c r="J45" s="323"/>
      <c r="K45" s="323"/>
      <c r="L45" s="324"/>
      <c r="M45" s="331"/>
      <c r="N45" s="332"/>
      <c r="O45" s="333"/>
    </row>
    <row r="46" spans="2:15" x14ac:dyDescent="0.25">
      <c r="B46" s="325"/>
      <c r="C46" s="326"/>
      <c r="D46" s="326"/>
      <c r="E46" s="326"/>
      <c r="F46" s="326"/>
      <c r="G46" s="326"/>
      <c r="H46" s="326"/>
      <c r="I46" s="326"/>
      <c r="J46" s="326"/>
      <c r="K46" s="326"/>
      <c r="L46" s="327"/>
      <c r="M46" s="334"/>
      <c r="N46" s="335"/>
      <c r="O46" s="336"/>
    </row>
    <row r="47" spans="2:15" x14ac:dyDescent="0.25">
      <c r="B47" s="325"/>
      <c r="C47" s="326"/>
      <c r="D47" s="326"/>
      <c r="E47" s="326"/>
      <c r="F47" s="326"/>
      <c r="G47" s="326"/>
      <c r="H47" s="326"/>
      <c r="I47" s="326"/>
      <c r="J47" s="326"/>
      <c r="K47" s="326"/>
      <c r="L47" s="327"/>
      <c r="M47" s="334"/>
      <c r="N47" s="335"/>
      <c r="O47" s="336"/>
    </row>
    <row r="48" spans="2:15" x14ac:dyDescent="0.25">
      <c r="B48" s="325"/>
      <c r="C48" s="326"/>
      <c r="D48" s="326"/>
      <c r="E48" s="326"/>
      <c r="F48" s="326"/>
      <c r="G48" s="326"/>
      <c r="H48" s="326"/>
      <c r="I48" s="326"/>
      <c r="J48" s="326"/>
      <c r="K48" s="326"/>
      <c r="L48" s="327"/>
      <c r="M48" s="334"/>
      <c r="N48" s="335"/>
      <c r="O48" s="336"/>
    </row>
    <row r="49" spans="2:15" x14ac:dyDescent="0.25">
      <c r="B49" s="325"/>
      <c r="C49" s="326"/>
      <c r="D49" s="326"/>
      <c r="E49" s="326"/>
      <c r="F49" s="326"/>
      <c r="G49" s="326"/>
      <c r="H49" s="326"/>
      <c r="I49" s="326"/>
      <c r="J49" s="326"/>
      <c r="K49" s="326"/>
      <c r="L49" s="327"/>
      <c r="M49" s="334"/>
      <c r="N49" s="335"/>
      <c r="O49" s="336"/>
    </row>
    <row r="50" spans="2:15" x14ac:dyDescent="0.25">
      <c r="B50" s="328"/>
      <c r="C50" s="329"/>
      <c r="D50" s="329"/>
      <c r="E50" s="329"/>
      <c r="F50" s="329"/>
      <c r="G50" s="329"/>
      <c r="H50" s="329"/>
      <c r="I50" s="329"/>
      <c r="J50" s="329"/>
      <c r="K50" s="329"/>
      <c r="L50" s="330"/>
      <c r="M50" s="337"/>
      <c r="N50" s="338"/>
      <c r="O50" s="339"/>
    </row>
    <row r="51" spans="2:15" x14ac:dyDescent="0.25"/>
    <row r="52" spans="2:15" x14ac:dyDescent="0.25">
      <c r="B52" s="218" t="s">
        <v>398</v>
      </c>
    </row>
    <row r="53" spans="2:15" ht="15" customHeight="1" x14ac:dyDescent="0.25">
      <c r="B53" s="349" t="s">
        <v>399</v>
      </c>
      <c r="C53" s="350"/>
      <c r="D53" s="350"/>
      <c r="E53" s="350"/>
      <c r="F53" s="350"/>
      <c r="G53" s="350"/>
      <c r="H53" s="350"/>
      <c r="I53" s="350"/>
      <c r="J53" s="350"/>
      <c r="K53" s="350"/>
      <c r="L53" s="351"/>
      <c r="M53" s="331"/>
      <c r="N53" s="332"/>
      <c r="O53" s="333"/>
    </row>
    <row r="54" spans="2:15" x14ac:dyDescent="0.25">
      <c r="B54" s="352"/>
      <c r="C54" s="353"/>
      <c r="D54" s="353"/>
      <c r="E54" s="353"/>
      <c r="F54" s="353"/>
      <c r="G54" s="353"/>
      <c r="H54" s="353"/>
      <c r="I54" s="353"/>
      <c r="J54" s="353"/>
      <c r="K54" s="353"/>
      <c r="L54" s="354"/>
      <c r="M54" s="334"/>
      <c r="N54" s="335"/>
      <c r="O54" s="336"/>
    </row>
    <row r="55" spans="2:15" x14ac:dyDescent="0.25">
      <c r="B55" s="352"/>
      <c r="C55" s="353"/>
      <c r="D55" s="353"/>
      <c r="E55" s="353"/>
      <c r="F55" s="353"/>
      <c r="G55" s="353"/>
      <c r="H55" s="353"/>
      <c r="I55" s="353"/>
      <c r="J55" s="353"/>
      <c r="K55" s="353"/>
      <c r="L55" s="354"/>
      <c r="M55" s="334"/>
      <c r="N55" s="335"/>
      <c r="O55" s="336"/>
    </row>
    <row r="56" spans="2:15" x14ac:dyDescent="0.25">
      <c r="B56" s="352"/>
      <c r="C56" s="353"/>
      <c r="D56" s="353"/>
      <c r="E56" s="353"/>
      <c r="F56" s="353"/>
      <c r="G56" s="353"/>
      <c r="H56" s="353"/>
      <c r="I56" s="353"/>
      <c r="J56" s="353"/>
      <c r="K56" s="353"/>
      <c r="L56" s="354"/>
      <c r="M56" s="334"/>
      <c r="N56" s="335"/>
      <c r="O56" s="336"/>
    </row>
    <row r="57" spans="2:15" x14ac:dyDescent="0.25">
      <c r="B57" s="352"/>
      <c r="C57" s="353"/>
      <c r="D57" s="353"/>
      <c r="E57" s="353"/>
      <c r="F57" s="353"/>
      <c r="G57" s="353"/>
      <c r="H57" s="353"/>
      <c r="I57" s="353"/>
      <c r="J57" s="353"/>
      <c r="K57" s="353"/>
      <c r="L57" s="354"/>
      <c r="M57" s="334"/>
      <c r="N57" s="335"/>
      <c r="O57" s="336"/>
    </row>
    <row r="58" spans="2:15" x14ac:dyDescent="0.25">
      <c r="B58" s="352"/>
      <c r="C58" s="353"/>
      <c r="D58" s="353"/>
      <c r="E58" s="353"/>
      <c r="F58" s="353"/>
      <c r="G58" s="353"/>
      <c r="H58" s="353"/>
      <c r="I58" s="353"/>
      <c r="J58" s="353"/>
      <c r="K58" s="353"/>
      <c r="L58" s="354"/>
      <c r="M58" s="334"/>
      <c r="N58" s="335"/>
      <c r="O58" s="336"/>
    </row>
    <row r="59" spans="2:15" x14ac:dyDescent="0.25">
      <c r="B59" s="352"/>
      <c r="C59" s="353"/>
      <c r="D59" s="353"/>
      <c r="E59" s="353"/>
      <c r="F59" s="353"/>
      <c r="G59" s="353"/>
      <c r="H59" s="353"/>
      <c r="I59" s="353"/>
      <c r="J59" s="353"/>
      <c r="K59" s="353"/>
      <c r="L59" s="354"/>
      <c r="M59" s="334"/>
      <c r="N59" s="335"/>
      <c r="O59" s="336"/>
    </row>
    <row r="60" spans="2:15" x14ac:dyDescent="0.25">
      <c r="B60" s="352"/>
      <c r="C60" s="353"/>
      <c r="D60" s="353"/>
      <c r="E60" s="353"/>
      <c r="F60" s="353"/>
      <c r="G60" s="353"/>
      <c r="H60" s="353"/>
      <c r="I60" s="353"/>
      <c r="J60" s="353"/>
      <c r="K60" s="353"/>
      <c r="L60" s="354"/>
      <c r="M60" s="334"/>
      <c r="N60" s="335"/>
      <c r="O60" s="336"/>
    </row>
    <row r="61" spans="2:15" x14ac:dyDescent="0.25">
      <c r="B61" s="352"/>
      <c r="C61" s="353"/>
      <c r="D61" s="353"/>
      <c r="E61" s="353"/>
      <c r="F61" s="353"/>
      <c r="G61" s="353"/>
      <c r="H61" s="353"/>
      <c r="I61" s="353"/>
      <c r="J61" s="353"/>
      <c r="K61" s="353"/>
      <c r="L61" s="354"/>
      <c r="M61" s="334"/>
      <c r="N61" s="335"/>
      <c r="O61" s="336"/>
    </row>
    <row r="62" spans="2:15" x14ac:dyDescent="0.25">
      <c r="B62" s="352"/>
      <c r="C62" s="353"/>
      <c r="D62" s="353"/>
      <c r="E62" s="353"/>
      <c r="F62" s="353"/>
      <c r="G62" s="353"/>
      <c r="H62" s="353"/>
      <c r="I62" s="353"/>
      <c r="J62" s="353"/>
      <c r="K62" s="353"/>
      <c r="L62" s="354"/>
      <c r="M62" s="334"/>
      <c r="N62" s="335"/>
      <c r="O62" s="336"/>
    </row>
    <row r="63" spans="2:15" x14ac:dyDescent="0.25">
      <c r="B63" s="352"/>
      <c r="C63" s="353"/>
      <c r="D63" s="353"/>
      <c r="E63" s="353"/>
      <c r="F63" s="353"/>
      <c r="G63" s="353"/>
      <c r="H63" s="353"/>
      <c r="I63" s="353"/>
      <c r="J63" s="353"/>
      <c r="K63" s="353"/>
      <c r="L63" s="354"/>
      <c r="M63" s="334"/>
      <c r="N63" s="335"/>
      <c r="O63" s="336"/>
    </row>
    <row r="64" spans="2:15" x14ac:dyDescent="0.25">
      <c r="B64" s="355"/>
      <c r="C64" s="356"/>
      <c r="D64" s="356"/>
      <c r="E64" s="356"/>
      <c r="F64" s="356"/>
      <c r="G64" s="356"/>
      <c r="H64" s="356"/>
      <c r="I64" s="356"/>
      <c r="J64" s="356"/>
      <c r="K64" s="356"/>
      <c r="L64" s="357"/>
      <c r="M64" s="337"/>
      <c r="N64" s="338"/>
      <c r="O64" s="339"/>
    </row>
    <row r="65" spans="3:54" x14ac:dyDescent="0.25"/>
    <row r="66" spans="3:54" ht="15" customHeight="1" x14ac:dyDescent="0.25">
      <c r="C66" s="311" t="s">
        <v>193</v>
      </c>
      <c r="D66" s="311"/>
      <c r="E66" s="311"/>
      <c r="F66" s="311"/>
      <c r="G66" s="311"/>
      <c r="H66" s="311"/>
      <c r="I66" s="311"/>
      <c r="J66" s="311"/>
      <c r="K66" s="311"/>
      <c r="L66" s="311"/>
      <c r="M66" s="311"/>
      <c r="N66" s="311"/>
      <c r="O66" s="311"/>
      <c r="P66" s="311"/>
      <c r="Q66" s="311"/>
      <c r="R66" s="311"/>
      <c r="S66" s="311"/>
      <c r="T66" s="311"/>
      <c r="U66" s="311"/>
      <c r="V66" s="311"/>
      <c r="W66" s="311"/>
      <c r="X66" s="311"/>
      <c r="Y66" s="311"/>
      <c r="Z66" s="311"/>
      <c r="AA66" s="311"/>
      <c r="AB66" s="311"/>
      <c r="AC66" s="311"/>
      <c r="AD66" s="311"/>
      <c r="AE66" s="311"/>
      <c r="AF66" s="311"/>
      <c r="AG66" s="311"/>
      <c r="AH66" s="311"/>
      <c r="AI66" s="311"/>
      <c r="AJ66" s="311"/>
      <c r="AK66" s="311"/>
      <c r="AL66" s="311"/>
      <c r="AM66" s="311"/>
      <c r="AN66" s="311"/>
      <c r="AO66" s="311"/>
      <c r="AP66" s="311"/>
      <c r="AQ66" s="311"/>
      <c r="AR66" s="311"/>
      <c r="AS66" s="311"/>
      <c r="AT66" s="311"/>
      <c r="AU66" s="311"/>
      <c r="AV66" s="311"/>
      <c r="AW66" s="311"/>
      <c r="AX66" s="311"/>
      <c r="AY66" s="311"/>
      <c r="AZ66" s="311"/>
      <c r="BA66" s="311"/>
      <c r="BB66" s="311"/>
    </row>
    <row r="67" spans="3:54" x14ac:dyDescent="0.25">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1"/>
      <c r="AA67" s="311"/>
      <c r="AB67" s="311"/>
      <c r="AC67" s="311"/>
      <c r="AD67" s="311"/>
      <c r="AE67" s="311"/>
      <c r="AF67" s="311"/>
      <c r="AG67" s="311"/>
      <c r="AH67" s="311"/>
      <c r="AI67" s="311"/>
      <c r="AJ67" s="311"/>
      <c r="AK67" s="311"/>
      <c r="AL67" s="311"/>
      <c r="AM67" s="311"/>
      <c r="AN67" s="311"/>
      <c r="AO67" s="311"/>
      <c r="AP67" s="311"/>
      <c r="AQ67" s="311"/>
      <c r="AR67" s="311"/>
      <c r="AS67" s="311"/>
      <c r="AT67" s="311"/>
      <c r="AU67" s="311"/>
      <c r="AV67" s="311"/>
      <c r="AW67" s="311"/>
      <c r="AX67" s="311"/>
      <c r="AY67" s="311"/>
      <c r="AZ67" s="311"/>
      <c r="BA67" s="311"/>
      <c r="BB67" s="311"/>
    </row>
  </sheetData>
  <sheetProtection sheet="1" objects="1" scenarios="1"/>
  <mergeCells count="13">
    <mergeCell ref="C66:BB67"/>
    <mergeCell ref="M33:O42"/>
    <mergeCell ref="B45:L50"/>
    <mergeCell ref="M45:O50"/>
    <mergeCell ref="B53:L64"/>
    <mergeCell ref="M53:O64"/>
    <mergeCell ref="B33:L42"/>
    <mergeCell ref="B20:L30"/>
    <mergeCell ref="M20:O30"/>
    <mergeCell ref="B13:L17"/>
    <mergeCell ref="M13:O17"/>
    <mergeCell ref="B5:L10"/>
    <mergeCell ref="M5:O10"/>
  </mergeCells>
  <pageMargins left="0.7" right="0.7" top="0.75" bottom="0.75" header="0.3" footer="0.3"/>
  <pageSetup paperSize="9" scale="5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N76"/>
  <sheetViews>
    <sheetView showGridLines="0" showRowColHeaders="0" workbookViewId="0">
      <pane ySplit="1" topLeftCell="A2" activePane="bottomLeft" state="frozen"/>
      <selection pane="bottomLeft"/>
    </sheetView>
  </sheetViews>
  <sheetFormatPr baseColWidth="10" defaultColWidth="0" defaultRowHeight="15" zeroHeight="1" x14ac:dyDescent="0.25"/>
  <cols>
    <col min="1" max="13" width="11.42578125" style="71" customWidth="1"/>
    <col min="14" max="14" width="4.28515625" style="71" customWidth="1"/>
    <col min="15" max="16384" width="11.42578125" style="71" hidden="1"/>
  </cols>
  <sheetData>
    <row r="1" spans="1:1" ht="93.75" customHeight="1" x14ac:dyDescent="0.25"/>
    <row r="2" spans="1:1" ht="18" x14ac:dyDescent="0.25">
      <c r="A2" s="196" t="s">
        <v>137</v>
      </c>
    </row>
    <row r="3" spans="1:1" x14ac:dyDescent="0.25"/>
    <row r="4" spans="1:1" x14ac:dyDescent="0.25"/>
    <row r="5" spans="1:1" x14ac:dyDescent="0.25"/>
    <row r="6" spans="1:1" x14ac:dyDescent="0.25"/>
    <row r="7" spans="1:1" x14ac:dyDescent="0.25"/>
    <row r="8" spans="1:1" x14ac:dyDescent="0.25"/>
    <row r="9" spans="1:1" x14ac:dyDescent="0.25"/>
    <row r="10" spans="1:1" x14ac:dyDescent="0.25"/>
    <row r="11" spans="1:1" x14ac:dyDescent="0.25"/>
    <row r="12" spans="1:1" x14ac:dyDescent="0.25"/>
    <row r="13" spans="1:1" x14ac:dyDescent="0.25"/>
    <row r="14" spans="1:1" x14ac:dyDescent="0.25"/>
    <row r="15" spans="1:1" x14ac:dyDescent="0.25"/>
    <row r="16" spans="1:1"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AL1616"/>
  <sheetViews>
    <sheetView showGridLines="0" showRowColHeaders="0" workbookViewId="0">
      <pane ySplit="1" topLeftCell="A2" activePane="bottomLeft" state="frozen"/>
      <selection pane="bottomLeft"/>
    </sheetView>
  </sheetViews>
  <sheetFormatPr baseColWidth="10" defaultColWidth="0" defaultRowHeight="15" zeroHeight="1" x14ac:dyDescent="0.25"/>
  <cols>
    <col min="1" max="1" width="3.7109375" style="71" customWidth="1"/>
    <col min="2" max="2" width="3.7109375" style="199" customWidth="1"/>
    <col min="3" max="3" width="20.7109375" style="71" customWidth="1"/>
    <col min="4" max="4" width="3.7109375" style="200" customWidth="1"/>
    <col min="5" max="11" width="3.7109375" style="201" customWidth="1"/>
    <col min="12" max="12" width="3.85546875" style="90" customWidth="1"/>
    <col min="13" max="13" width="3.7109375" style="71" hidden="1" customWidth="1"/>
    <col min="14" max="14" width="5.5703125" style="71" hidden="1" customWidth="1"/>
    <col min="15" max="15" width="9.42578125" style="71" hidden="1" customWidth="1"/>
    <col min="16" max="38" width="3.7109375" style="71" customWidth="1"/>
    <col min="39" max="16384" width="3.7109375" style="71" hidden="1"/>
  </cols>
  <sheetData>
    <row r="1" spans="2:18" ht="93.75" customHeight="1" x14ac:dyDescent="0.25"/>
    <row r="2" spans="2:18" ht="15" customHeight="1" x14ac:dyDescent="0.25">
      <c r="B2" s="196" t="s">
        <v>370</v>
      </c>
    </row>
    <row r="3" spans="2:18" x14ac:dyDescent="0.25"/>
    <row r="4" spans="2:18" s="204" customFormat="1" x14ac:dyDescent="0.25">
      <c r="B4" s="200" t="s">
        <v>247</v>
      </c>
      <c r="C4" s="200" t="str">
        <f>B4</f>
        <v>1928/29</v>
      </c>
      <c r="D4" s="200" t="s">
        <v>128</v>
      </c>
      <c r="E4" s="200" t="s">
        <v>21</v>
      </c>
      <c r="F4" s="200" t="s">
        <v>22</v>
      </c>
      <c r="G4" s="200" t="s">
        <v>23</v>
      </c>
      <c r="H4" s="200" t="s">
        <v>24</v>
      </c>
      <c r="I4" s="200" t="s">
        <v>25</v>
      </c>
      <c r="J4" s="200" t="s">
        <v>26</v>
      </c>
      <c r="K4" s="200" t="s">
        <v>90</v>
      </c>
      <c r="L4" s="202">
        <f>IF(M4="n",L3+1,L3)</f>
        <v>1</v>
      </c>
      <c r="M4" s="203" t="str">
        <f>IF(B5=1,"n","")</f>
        <v>n</v>
      </c>
      <c r="N4" s="204" t="e">
        <f ca="1">OFFSET(config_posiciones,'H-Temporadas'!B4,L4-1,1,1)</f>
        <v>#VALUE!</v>
      </c>
      <c r="P4" s="205" t="s">
        <v>348</v>
      </c>
      <c r="Q4" s="206" t="s">
        <v>195</v>
      </c>
      <c r="R4" s="207"/>
    </row>
    <row r="5" spans="2:18" x14ac:dyDescent="0.25">
      <c r="B5" s="200">
        <v>1</v>
      </c>
      <c r="C5" s="208" t="s">
        <v>27</v>
      </c>
      <c r="D5" s="208">
        <v>25</v>
      </c>
      <c r="E5" s="208">
        <v>18</v>
      </c>
      <c r="F5" s="208">
        <v>11</v>
      </c>
      <c r="G5" s="208">
        <v>3</v>
      </c>
      <c r="H5" s="208">
        <v>4</v>
      </c>
      <c r="I5" s="208">
        <v>37</v>
      </c>
      <c r="J5" s="208">
        <v>23</v>
      </c>
      <c r="K5" s="208">
        <f>I5-J5</f>
        <v>14</v>
      </c>
      <c r="L5" s="209">
        <f t="shared" ref="L5:L68" si="0">IF(M5="n",L4+1,L4)</f>
        <v>1</v>
      </c>
      <c r="M5" s="201" t="str">
        <f t="shared" ref="M5:M68" si="1">IF(B6=1,"n","")</f>
        <v/>
      </c>
      <c r="N5" s="71">
        <f ca="1">OFFSET(config_posiciones,'H-Temporadas'!B5,L5-1,1,1)</f>
        <v>0</v>
      </c>
      <c r="P5" s="210" t="s">
        <v>350</v>
      </c>
      <c r="Q5" s="211" t="s">
        <v>199</v>
      </c>
      <c r="R5" s="211"/>
    </row>
    <row r="6" spans="2:18" x14ac:dyDescent="0.25">
      <c r="B6" s="200">
        <v>2</v>
      </c>
      <c r="C6" s="208" t="s">
        <v>28</v>
      </c>
      <c r="D6" s="208">
        <v>23</v>
      </c>
      <c r="E6" s="208">
        <v>18</v>
      </c>
      <c r="F6" s="208">
        <v>11</v>
      </c>
      <c r="G6" s="208">
        <v>1</v>
      </c>
      <c r="H6" s="208">
        <v>6</v>
      </c>
      <c r="I6" s="208">
        <v>40</v>
      </c>
      <c r="J6" s="208">
        <v>27</v>
      </c>
      <c r="K6" s="208">
        <f t="shared" ref="K6:K14" si="2">I6-J6</f>
        <v>13</v>
      </c>
      <c r="L6" s="209">
        <f t="shared" si="0"/>
        <v>1</v>
      </c>
      <c r="M6" s="201" t="str">
        <f t="shared" si="1"/>
        <v/>
      </c>
      <c r="N6" s="71">
        <f ca="1">OFFSET(config_posiciones,'H-Temporadas'!B6,L6-1,1,1)</f>
        <v>0</v>
      </c>
      <c r="P6" s="212" t="s">
        <v>95</v>
      </c>
      <c r="Q6" s="211" t="s">
        <v>203</v>
      </c>
      <c r="R6" s="211"/>
    </row>
    <row r="7" spans="2:18" x14ac:dyDescent="0.25">
      <c r="B7" s="200">
        <v>3</v>
      </c>
      <c r="C7" s="208" t="s">
        <v>209</v>
      </c>
      <c r="D7" s="208">
        <v>20</v>
      </c>
      <c r="E7" s="208">
        <v>18</v>
      </c>
      <c r="F7" s="208">
        <v>8</v>
      </c>
      <c r="G7" s="208">
        <v>4</v>
      </c>
      <c r="H7" s="208">
        <v>6</v>
      </c>
      <c r="I7" s="208">
        <v>43</v>
      </c>
      <c r="J7" s="208">
        <v>33</v>
      </c>
      <c r="K7" s="208">
        <f t="shared" si="2"/>
        <v>10</v>
      </c>
      <c r="L7" s="209">
        <f t="shared" si="0"/>
        <v>1</v>
      </c>
      <c r="M7" s="201" t="str">
        <f t="shared" si="1"/>
        <v/>
      </c>
      <c r="N7" s="71">
        <f ca="1">OFFSET(config_posiciones,'H-Temporadas'!B7,L7-1,1,1)</f>
        <v>0</v>
      </c>
      <c r="P7" s="213" t="s">
        <v>349</v>
      </c>
      <c r="Q7" s="211" t="s">
        <v>202</v>
      </c>
      <c r="R7" s="211"/>
    </row>
    <row r="8" spans="2:18" x14ac:dyDescent="0.25">
      <c r="B8" s="200">
        <v>4</v>
      </c>
      <c r="C8" s="208" t="s">
        <v>31</v>
      </c>
      <c r="D8" s="208">
        <v>20</v>
      </c>
      <c r="E8" s="208">
        <v>18</v>
      </c>
      <c r="F8" s="208">
        <v>8</v>
      </c>
      <c r="G8" s="208">
        <v>4</v>
      </c>
      <c r="H8" s="208">
        <v>6</v>
      </c>
      <c r="I8" s="208">
        <v>46</v>
      </c>
      <c r="J8" s="208">
        <v>16</v>
      </c>
      <c r="K8" s="208">
        <f t="shared" si="2"/>
        <v>30</v>
      </c>
      <c r="L8" s="209">
        <f t="shared" si="0"/>
        <v>1</v>
      </c>
      <c r="M8" s="201" t="str">
        <f t="shared" si="1"/>
        <v/>
      </c>
      <c r="N8" s="71">
        <f ca="1">OFFSET(config_posiciones,'H-Temporadas'!B8,L8-1,1,1)</f>
        <v>0</v>
      </c>
      <c r="P8" s="214" t="s">
        <v>98</v>
      </c>
      <c r="Q8" s="211" t="s">
        <v>201</v>
      </c>
      <c r="R8" s="211"/>
    </row>
    <row r="9" spans="2:18" x14ac:dyDescent="0.25">
      <c r="B9" s="200">
        <v>5</v>
      </c>
      <c r="C9" s="208" t="s">
        <v>217</v>
      </c>
      <c r="D9" s="208">
        <v>19</v>
      </c>
      <c r="E9" s="208">
        <v>18</v>
      </c>
      <c r="F9" s="208">
        <v>8</v>
      </c>
      <c r="G9" s="208">
        <v>3</v>
      </c>
      <c r="H9" s="208">
        <v>7</v>
      </c>
      <c r="I9" s="208">
        <v>32</v>
      </c>
      <c r="J9" s="208">
        <v>39</v>
      </c>
      <c r="K9" s="208">
        <f t="shared" si="2"/>
        <v>-7</v>
      </c>
      <c r="L9" s="209">
        <f t="shared" si="0"/>
        <v>1</v>
      </c>
      <c r="M9" s="201" t="str">
        <f t="shared" si="1"/>
        <v/>
      </c>
      <c r="N9" s="71">
        <f ca="1">OFFSET(config_posiciones,'H-Temporadas'!B9,L9-1,1,1)</f>
        <v>0</v>
      </c>
      <c r="P9" s="215"/>
      <c r="Q9" s="211"/>
      <c r="R9" s="211"/>
    </row>
    <row r="10" spans="2:18" x14ac:dyDescent="0.25">
      <c r="B10" s="200">
        <v>6</v>
      </c>
      <c r="C10" s="208" t="s">
        <v>154</v>
      </c>
      <c r="D10" s="208">
        <v>18</v>
      </c>
      <c r="E10" s="208">
        <v>18</v>
      </c>
      <c r="F10" s="208">
        <v>8</v>
      </c>
      <c r="G10" s="208">
        <v>2</v>
      </c>
      <c r="H10" s="208">
        <v>8</v>
      </c>
      <c r="I10" s="208">
        <v>43</v>
      </c>
      <c r="J10" s="208">
        <v>41</v>
      </c>
      <c r="K10" s="208">
        <f t="shared" si="2"/>
        <v>2</v>
      </c>
      <c r="L10" s="209">
        <f t="shared" si="0"/>
        <v>1</v>
      </c>
      <c r="M10" s="201" t="str">
        <f t="shared" si="1"/>
        <v/>
      </c>
      <c r="N10" s="71">
        <f ca="1">OFFSET(config_posiciones,'H-Temporadas'!B10,L10-1,1,1)</f>
        <v>0</v>
      </c>
      <c r="P10" s="216" t="s">
        <v>92</v>
      </c>
      <c r="Q10" s="211" t="s">
        <v>196</v>
      </c>
      <c r="R10" s="211"/>
    </row>
    <row r="11" spans="2:18" x14ac:dyDescent="0.25">
      <c r="B11" s="200">
        <v>7</v>
      </c>
      <c r="C11" s="208" t="s">
        <v>52</v>
      </c>
      <c r="D11" s="208">
        <v>18</v>
      </c>
      <c r="E11" s="208">
        <v>18</v>
      </c>
      <c r="F11" s="208">
        <v>7</v>
      </c>
      <c r="G11" s="208">
        <v>4</v>
      </c>
      <c r="H11" s="208">
        <v>7</v>
      </c>
      <c r="I11" s="208">
        <v>32</v>
      </c>
      <c r="J11" s="208">
        <v>38</v>
      </c>
      <c r="K11" s="208">
        <f t="shared" si="2"/>
        <v>-6</v>
      </c>
      <c r="L11" s="209">
        <f t="shared" si="0"/>
        <v>1</v>
      </c>
      <c r="M11" s="201" t="str">
        <f t="shared" si="1"/>
        <v/>
      </c>
      <c r="N11" s="71">
        <f ca="1">OFFSET(config_posiciones,'H-Temporadas'!B11,L11-1,1,1)</f>
        <v>0</v>
      </c>
      <c r="P11" s="217" t="s">
        <v>347</v>
      </c>
      <c r="Q11" s="211" t="s">
        <v>197</v>
      </c>
      <c r="R11" s="211"/>
    </row>
    <row r="12" spans="2:18" x14ac:dyDescent="0.25">
      <c r="B12" s="200">
        <v>8</v>
      </c>
      <c r="C12" s="208" t="s">
        <v>234</v>
      </c>
      <c r="D12" s="208">
        <v>16</v>
      </c>
      <c r="E12" s="208">
        <v>18</v>
      </c>
      <c r="F12" s="208">
        <v>6</v>
      </c>
      <c r="G12" s="208">
        <v>4</v>
      </c>
      <c r="H12" s="208">
        <v>8</v>
      </c>
      <c r="I12" s="208">
        <v>45</v>
      </c>
      <c r="J12" s="208">
        <v>49</v>
      </c>
      <c r="K12" s="208">
        <f t="shared" si="2"/>
        <v>-4</v>
      </c>
      <c r="L12" s="209">
        <f t="shared" si="0"/>
        <v>1</v>
      </c>
      <c r="M12" s="201" t="str">
        <f t="shared" si="1"/>
        <v/>
      </c>
      <c r="N12" s="71">
        <f ca="1">OFFSET(config_posiciones,'H-Temporadas'!B12,L12-1,1,1)</f>
        <v>0</v>
      </c>
    </row>
    <row r="13" spans="2:18" x14ac:dyDescent="0.25">
      <c r="B13" s="200">
        <v>9</v>
      </c>
      <c r="C13" s="208" t="s">
        <v>218</v>
      </c>
      <c r="D13" s="208">
        <v>12</v>
      </c>
      <c r="E13" s="208">
        <v>18</v>
      </c>
      <c r="F13" s="208">
        <v>5</v>
      </c>
      <c r="G13" s="208">
        <v>2</v>
      </c>
      <c r="H13" s="208">
        <v>11</v>
      </c>
      <c r="I13" s="208">
        <v>40</v>
      </c>
      <c r="J13" s="208">
        <v>42</v>
      </c>
      <c r="K13" s="208">
        <f t="shared" si="2"/>
        <v>-2</v>
      </c>
      <c r="L13" s="209">
        <f t="shared" si="0"/>
        <v>1</v>
      </c>
      <c r="M13" s="201" t="str">
        <f t="shared" si="1"/>
        <v/>
      </c>
      <c r="N13" s="71">
        <f ca="1">OFFSET(config_posiciones,'H-Temporadas'!B13,L13-1,1,1)</f>
        <v>0</v>
      </c>
    </row>
    <row r="14" spans="2:18" x14ac:dyDescent="0.25">
      <c r="B14" s="200">
        <v>10</v>
      </c>
      <c r="C14" s="208" t="s">
        <v>246</v>
      </c>
      <c r="D14" s="208">
        <v>9</v>
      </c>
      <c r="E14" s="208">
        <v>18</v>
      </c>
      <c r="F14" s="208">
        <v>3</v>
      </c>
      <c r="G14" s="208">
        <v>3</v>
      </c>
      <c r="H14" s="208">
        <v>12</v>
      </c>
      <c r="I14" s="208">
        <v>25</v>
      </c>
      <c r="J14" s="208">
        <v>50</v>
      </c>
      <c r="K14" s="208">
        <f t="shared" si="2"/>
        <v>-25</v>
      </c>
      <c r="L14" s="209">
        <f t="shared" si="0"/>
        <v>1</v>
      </c>
      <c r="M14" s="201" t="str">
        <f t="shared" si="1"/>
        <v/>
      </c>
      <c r="N14" s="71" t="str">
        <f ca="1">OFFSET(config_posiciones,'H-Temporadas'!B14,L14-1,1,1)</f>
        <v>P</v>
      </c>
    </row>
    <row r="15" spans="2:18" x14ac:dyDescent="0.25">
      <c r="B15" s="200"/>
      <c r="C15" s="208"/>
      <c r="D15" s="208"/>
      <c r="E15" s="208"/>
      <c r="F15" s="208"/>
      <c r="G15" s="208"/>
      <c r="H15" s="208"/>
      <c r="I15" s="208"/>
      <c r="J15" s="208"/>
      <c r="K15" s="208"/>
      <c r="L15" s="209">
        <f t="shared" si="0"/>
        <v>1</v>
      </c>
      <c r="M15" s="201" t="str">
        <f>IF(B16=1,"n","")</f>
        <v/>
      </c>
      <c r="N15" s="71">
        <f ca="1">OFFSET(config_posiciones,'H-Temporadas'!B15,L15-1,1,1)</f>
        <v>10594</v>
      </c>
    </row>
    <row r="16" spans="2:18" s="204" customFormat="1" x14ac:dyDescent="0.25">
      <c r="B16" s="200" t="s">
        <v>248</v>
      </c>
      <c r="C16" s="200" t="str">
        <f>B16</f>
        <v>1929/30</v>
      </c>
      <c r="D16" s="200" t="s">
        <v>128</v>
      </c>
      <c r="E16" s="200" t="s">
        <v>21</v>
      </c>
      <c r="F16" s="200" t="s">
        <v>22</v>
      </c>
      <c r="G16" s="200" t="s">
        <v>23</v>
      </c>
      <c r="H16" s="200" t="s">
        <v>24</v>
      </c>
      <c r="I16" s="200" t="s">
        <v>25</v>
      </c>
      <c r="J16" s="200" t="s">
        <v>26</v>
      </c>
      <c r="K16" s="200" t="s">
        <v>90</v>
      </c>
      <c r="L16" s="202">
        <f t="shared" si="0"/>
        <v>2</v>
      </c>
      <c r="M16" s="203" t="str">
        <f t="shared" si="1"/>
        <v>n</v>
      </c>
      <c r="N16" s="204" t="e">
        <f ca="1">OFFSET(config_posiciones,'H-Temporadas'!B16,L16-1,1,1)</f>
        <v>#VALUE!</v>
      </c>
    </row>
    <row r="17" spans="2:14" x14ac:dyDescent="0.25">
      <c r="B17" s="200">
        <v>1</v>
      </c>
      <c r="C17" s="208" t="s">
        <v>209</v>
      </c>
      <c r="D17" s="208">
        <v>30</v>
      </c>
      <c r="E17" s="208">
        <v>18</v>
      </c>
      <c r="F17" s="208">
        <v>12</v>
      </c>
      <c r="G17" s="208">
        <v>6</v>
      </c>
      <c r="H17" s="208">
        <v>0</v>
      </c>
      <c r="I17" s="208">
        <v>63</v>
      </c>
      <c r="J17" s="208">
        <v>28</v>
      </c>
      <c r="K17" s="208">
        <v>35</v>
      </c>
      <c r="L17" s="209">
        <f t="shared" si="0"/>
        <v>2</v>
      </c>
      <c r="M17" s="201" t="str">
        <f t="shared" si="1"/>
        <v/>
      </c>
      <c r="N17" s="71">
        <f ca="1">OFFSET(config_posiciones,'H-Temporadas'!B17,L17-1,1,1)</f>
        <v>0</v>
      </c>
    </row>
    <row r="18" spans="2:14" x14ac:dyDescent="0.25">
      <c r="B18" s="200">
        <v>2</v>
      </c>
      <c r="C18" s="208" t="s">
        <v>27</v>
      </c>
      <c r="D18" s="208">
        <v>23</v>
      </c>
      <c r="E18" s="208">
        <v>18</v>
      </c>
      <c r="F18" s="208">
        <v>11</v>
      </c>
      <c r="G18" s="208">
        <v>1</v>
      </c>
      <c r="H18" s="208">
        <v>6</v>
      </c>
      <c r="I18" s="208">
        <v>46</v>
      </c>
      <c r="J18" s="208">
        <v>36</v>
      </c>
      <c r="K18" s="208">
        <v>10</v>
      </c>
      <c r="L18" s="209">
        <f t="shared" si="0"/>
        <v>2</v>
      </c>
      <c r="M18" s="201" t="str">
        <f t="shared" si="1"/>
        <v/>
      </c>
      <c r="N18" s="71">
        <f ca="1">OFFSET(config_posiciones,'H-Temporadas'!B18,L18-1,1,1)</f>
        <v>0</v>
      </c>
    </row>
    <row r="19" spans="2:14" x14ac:dyDescent="0.25">
      <c r="B19" s="200">
        <v>3</v>
      </c>
      <c r="C19" s="208" t="s">
        <v>217</v>
      </c>
      <c r="D19" s="208">
        <v>20</v>
      </c>
      <c r="E19" s="208">
        <v>18</v>
      </c>
      <c r="F19" s="208">
        <v>9</v>
      </c>
      <c r="G19" s="208">
        <v>2</v>
      </c>
      <c r="H19" s="208">
        <v>7</v>
      </c>
      <c r="I19" s="208">
        <v>51</v>
      </c>
      <c r="J19" s="208">
        <v>40</v>
      </c>
      <c r="K19" s="208">
        <v>11</v>
      </c>
      <c r="L19" s="209">
        <f t="shared" si="0"/>
        <v>2</v>
      </c>
      <c r="M19" s="201" t="str">
        <f t="shared" si="1"/>
        <v/>
      </c>
      <c r="N19" s="71">
        <f ca="1">OFFSET(config_posiciones,'H-Temporadas'!B19,L19-1,1,1)</f>
        <v>0</v>
      </c>
    </row>
    <row r="20" spans="2:14" x14ac:dyDescent="0.25">
      <c r="B20" s="200">
        <v>4</v>
      </c>
      <c r="C20" s="208" t="s">
        <v>52</v>
      </c>
      <c r="D20" s="208">
        <v>20</v>
      </c>
      <c r="E20" s="208">
        <v>18</v>
      </c>
      <c r="F20" s="208">
        <v>9</v>
      </c>
      <c r="G20" s="208">
        <v>2</v>
      </c>
      <c r="H20" s="208">
        <v>7</v>
      </c>
      <c r="I20" s="208">
        <v>40</v>
      </c>
      <c r="J20" s="208">
        <v>33</v>
      </c>
      <c r="K20" s="208">
        <v>7</v>
      </c>
      <c r="L20" s="209">
        <f t="shared" si="0"/>
        <v>2</v>
      </c>
      <c r="M20" s="201" t="str">
        <f t="shared" si="1"/>
        <v/>
      </c>
      <c r="N20" s="71">
        <f ca="1">OFFSET(config_posiciones,'H-Temporadas'!B20,L20-1,1,1)</f>
        <v>0</v>
      </c>
    </row>
    <row r="21" spans="2:14" x14ac:dyDescent="0.25">
      <c r="B21" s="200">
        <v>5</v>
      </c>
      <c r="C21" s="208" t="s">
        <v>28</v>
      </c>
      <c r="D21" s="208">
        <v>17</v>
      </c>
      <c r="E21" s="208">
        <v>18</v>
      </c>
      <c r="F21" s="208">
        <v>7</v>
      </c>
      <c r="G21" s="208">
        <v>3</v>
      </c>
      <c r="H21" s="208">
        <v>8</v>
      </c>
      <c r="I21" s="208">
        <v>45</v>
      </c>
      <c r="J21" s="208">
        <v>42</v>
      </c>
      <c r="K21" s="208">
        <v>3</v>
      </c>
      <c r="L21" s="209">
        <f t="shared" si="0"/>
        <v>2</v>
      </c>
      <c r="M21" s="201" t="str">
        <f t="shared" si="1"/>
        <v/>
      </c>
      <c r="N21" s="71">
        <f ca="1">OFFSET(config_posiciones,'H-Temporadas'!B21,L21-1,1,1)</f>
        <v>0</v>
      </c>
    </row>
    <row r="22" spans="2:14" x14ac:dyDescent="0.25">
      <c r="B22" s="200">
        <v>6</v>
      </c>
      <c r="C22" s="208" t="s">
        <v>218</v>
      </c>
      <c r="D22" s="208">
        <v>17</v>
      </c>
      <c r="E22" s="208">
        <v>18</v>
      </c>
      <c r="F22" s="208">
        <v>6</v>
      </c>
      <c r="G22" s="208">
        <v>5</v>
      </c>
      <c r="H22" s="208">
        <v>7</v>
      </c>
      <c r="I22" s="208">
        <v>48</v>
      </c>
      <c r="J22" s="208">
        <v>52</v>
      </c>
      <c r="K22" s="208">
        <v>-4</v>
      </c>
      <c r="L22" s="209">
        <f t="shared" si="0"/>
        <v>2</v>
      </c>
      <c r="M22" s="201" t="str">
        <f t="shared" si="1"/>
        <v/>
      </c>
      <c r="N22" s="71">
        <f ca="1">OFFSET(config_posiciones,'H-Temporadas'!B22,L22-1,1,1)</f>
        <v>0</v>
      </c>
    </row>
    <row r="23" spans="2:14" x14ac:dyDescent="0.25">
      <c r="B23" s="200">
        <v>7</v>
      </c>
      <c r="C23" s="208" t="s">
        <v>31</v>
      </c>
      <c r="D23" s="208">
        <v>14</v>
      </c>
      <c r="E23" s="208">
        <v>18</v>
      </c>
      <c r="F23" s="208">
        <v>5</v>
      </c>
      <c r="G23" s="208">
        <v>4</v>
      </c>
      <c r="H23" s="208">
        <v>9</v>
      </c>
      <c r="I23" s="208">
        <v>34</v>
      </c>
      <c r="J23" s="208">
        <v>37</v>
      </c>
      <c r="K23" s="208">
        <v>-3</v>
      </c>
      <c r="L23" s="209">
        <f t="shared" si="0"/>
        <v>2</v>
      </c>
      <c r="M23" s="201" t="str">
        <f t="shared" si="1"/>
        <v/>
      </c>
      <c r="N23" s="71">
        <f ca="1">OFFSET(config_posiciones,'H-Temporadas'!B23,L23-1,1,1)</f>
        <v>0</v>
      </c>
    </row>
    <row r="24" spans="2:14" x14ac:dyDescent="0.25">
      <c r="B24" s="200">
        <v>8</v>
      </c>
      <c r="C24" s="208" t="s">
        <v>246</v>
      </c>
      <c r="D24" s="208">
        <v>14</v>
      </c>
      <c r="E24" s="208">
        <v>18</v>
      </c>
      <c r="F24" s="208">
        <v>7</v>
      </c>
      <c r="G24" s="208">
        <v>0</v>
      </c>
      <c r="H24" s="208">
        <v>11</v>
      </c>
      <c r="I24" s="208">
        <v>32</v>
      </c>
      <c r="J24" s="208">
        <v>58</v>
      </c>
      <c r="K24" s="208">
        <v>-26</v>
      </c>
      <c r="L24" s="209">
        <f t="shared" si="0"/>
        <v>2</v>
      </c>
      <c r="M24" s="201" t="str">
        <f t="shared" si="1"/>
        <v/>
      </c>
      <c r="N24" s="71">
        <f ca="1">OFFSET(config_posiciones,'H-Temporadas'!B24,L24-1,1,1)</f>
        <v>0</v>
      </c>
    </row>
    <row r="25" spans="2:14" x14ac:dyDescent="0.25">
      <c r="B25" s="200">
        <v>9</v>
      </c>
      <c r="C25" s="208" t="s">
        <v>234</v>
      </c>
      <c r="D25" s="208">
        <v>13</v>
      </c>
      <c r="E25" s="208">
        <v>18</v>
      </c>
      <c r="F25" s="208">
        <v>6</v>
      </c>
      <c r="G25" s="208">
        <v>1</v>
      </c>
      <c r="H25" s="208">
        <v>11</v>
      </c>
      <c r="I25" s="208">
        <v>29</v>
      </c>
      <c r="J25" s="208">
        <v>44</v>
      </c>
      <c r="K25" s="208">
        <v>-15</v>
      </c>
      <c r="L25" s="209">
        <f t="shared" si="0"/>
        <v>2</v>
      </c>
      <c r="M25" s="201" t="str">
        <f t="shared" si="1"/>
        <v/>
      </c>
      <c r="N25" s="71">
        <f ca="1">OFFSET(config_posiciones,'H-Temporadas'!B25,L25-1,1,1)</f>
        <v>0</v>
      </c>
    </row>
    <row r="26" spans="2:14" x14ac:dyDescent="0.25">
      <c r="B26" s="200">
        <v>10</v>
      </c>
      <c r="C26" s="208" t="s">
        <v>154</v>
      </c>
      <c r="D26" s="208">
        <v>12</v>
      </c>
      <c r="E26" s="208">
        <v>18</v>
      </c>
      <c r="F26" s="208">
        <v>5</v>
      </c>
      <c r="G26" s="208">
        <v>2</v>
      </c>
      <c r="H26" s="208">
        <v>11</v>
      </c>
      <c r="I26" s="208">
        <v>32</v>
      </c>
      <c r="J26" s="208">
        <v>50</v>
      </c>
      <c r="K26" s="208">
        <v>-18</v>
      </c>
      <c r="L26" s="209">
        <f t="shared" si="0"/>
        <v>2</v>
      </c>
      <c r="M26" s="201" t="str">
        <f t="shared" si="1"/>
        <v/>
      </c>
      <c r="N26" s="71" t="str">
        <f ca="1">OFFSET(config_posiciones,'H-Temporadas'!B26,L26-1,1,1)</f>
        <v>D</v>
      </c>
    </row>
    <row r="27" spans="2:14" x14ac:dyDescent="0.25">
      <c r="B27" s="200"/>
      <c r="C27" s="208"/>
      <c r="D27" s="208"/>
      <c r="E27" s="208"/>
      <c r="F27" s="208"/>
      <c r="G27" s="208"/>
      <c r="H27" s="208"/>
      <c r="I27" s="208"/>
      <c r="J27" s="208"/>
      <c r="K27" s="208"/>
      <c r="L27" s="209">
        <f t="shared" si="0"/>
        <v>2</v>
      </c>
      <c r="M27" s="201" t="str">
        <f t="shared" si="1"/>
        <v/>
      </c>
      <c r="N27" s="71">
        <f ca="1">OFFSET(config_posiciones,'H-Temporadas'!B27,L27-1,1,1)</f>
        <v>10959</v>
      </c>
    </row>
    <row r="28" spans="2:14" s="204" customFormat="1" x14ac:dyDescent="0.25">
      <c r="B28" s="200" t="s">
        <v>250</v>
      </c>
      <c r="C28" s="200" t="str">
        <f>B28</f>
        <v>1930/31</v>
      </c>
      <c r="D28" s="200" t="s">
        <v>128</v>
      </c>
      <c r="E28" s="200" t="s">
        <v>22</v>
      </c>
      <c r="F28" s="200" t="s">
        <v>23</v>
      </c>
      <c r="G28" s="200" t="s">
        <v>24</v>
      </c>
      <c r="H28" s="200" t="s">
        <v>25</v>
      </c>
      <c r="I28" s="200" t="s">
        <v>26</v>
      </c>
      <c r="J28" s="200" t="s">
        <v>249</v>
      </c>
      <c r="K28" s="200" t="s">
        <v>22</v>
      </c>
      <c r="L28" s="202">
        <f t="shared" si="0"/>
        <v>3</v>
      </c>
      <c r="M28" s="203" t="str">
        <f t="shared" si="1"/>
        <v>n</v>
      </c>
      <c r="N28" s="204" t="e">
        <f ca="1">OFFSET(config_posiciones,'H-Temporadas'!B28,L28-1,1,1)</f>
        <v>#VALUE!</v>
      </c>
    </row>
    <row r="29" spans="2:14" x14ac:dyDescent="0.25">
      <c r="B29" s="200">
        <v>1</v>
      </c>
      <c r="C29" s="208" t="s">
        <v>209</v>
      </c>
      <c r="D29" s="208">
        <v>22</v>
      </c>
      <c r="E29" s="208">
        <v>18</v>
      </c>
      <c r="F29" s="208">
        <v>11</v>
      </c>
      <c r="G29" s="208">
        <v>0</v>
      </c>
      <c r="H29" s="208">
        <v>7</v>
      </c>
      <c r="I29" s="208">
        <v>73</v>
      </c>
      <c r="J29" s="208">
        <v>33</v>
      </c>
      <c r="K29" s="208">
        <v>40</v>
      </c>
      <c r="L29" s="209">
        <f t="shared" si="0"/>
        <v>3</v>
      </c>
      <c r="M29" s="201" t="str">
        <f t="shared" si="1"/>
        <v/>
      </c>
      <c r="N29" s="71">
        <f ca="1">OFFSET(config_posiciones,'H-Temporadas'!B29,L29-1,1,1)</f>
        <v>0</v>
      </c>
    </row>
    <row r="30" spans="2:14" x14ac:dyDescent="0.25">
      <c r="B30" s="200">
        <v>2</v>
      </c>
      <c r="C30" s="208" t="s">
        <v>246</v>
      </c>
      <c r="D30" s="208">
        <v>22</v>
      </c>
      <c r="E30" s="208">
        <v>18</v>
      </c>
      <c r="F30" s="208">
        <v>10</v>
      </c>
      <c r="G30" s="208">
        <v>2</v>
      </c>
      <c r="H30" s="208">
        <v>6</v>
      </c>
      <c r="I30" s="208">
        <v>49</v>
      </c>
      <c r="J30" s="208">
        <v>37</v>
      </c>
      <c r="K30" s="208">
        <v>12</v>
      </c>
      <c r="L30" s="209">
        <f t="shared" si="0"/>
        <v>3</v>
      </c>
      <c r="M30" s="201" t="str">
        <f t="shared" si="1"/>
        <v/>
      </c>
      <c r="N30" s="71">
        <f ca="1">OFFSET(config_posiciones,'H-Temporadas'!B30,L30-1,1,1)</f>
        <v>0</v>
      </c>
    </row>
    <row r="31" spans="2:14" x14ac:dyDescent="0.25">
      <c r="B31" s="200">
        <v>3</v>
      </c>
      <c r="C31" s="208" t="s">
        <v>31</v>
      </c>
      <c r="D31" s="208">
        <v>22</v>
      </c>
      <c r="E31" s="208">
        <v>18</v>
      </c>
      <c r="F31" s="208">
        <v>10</v>
      </c>
      <c r="G31" s="208">
        <v>2</v>
      </c>
      <c r="H31" s="208">
        <v>6</v>
      </c>
      <c r="I31" s="208">
        <v>42</v>
      </c>
      <c r="J31" s="208">
        <v>39</v>
      </c>
      <c r="K31" s="208">
        <v>3</v>
      </c>
      <c r="L31" s="209">
        <f t="shared" si="0"/>
        <v>3</v>
      </c>
      <c r="M31" s="201" t="str">
        <f t="shared" si="1"/>
        <v/>
      </c>
      <c r="N31" s="71">
        <f ca="1">OFFSET(config_posiciones,'H-Temporadas'!B31,L31-1,1,1)</f>
        <v>0</v>
      </c>
    </row>
    <row r="32" spans="2:14" x14ac:dyDescent="0.25">
      <c r="B32" s="200">
        <v>4</v>
      </c>
      <c r="C32" s="208" t="s">
        <v>27</v>
      </c>
      <c r="D32" s="208">
        <v>21</v>
      </c>
      <c r="E32" s="208">
        <v>18</v>
      </c>
      <c r="F32" s="208">
        <v>7</v>
      </c>
      <c r="G32" s="208">
        <v>7</v>
      </c>
      <c r="H32" s="208">
        <v>4</v>
      </c>
      <c r="I32" s="208">
        <v>40</v>
      </c>
      <c r="J32" s="208">
        <v>43</v>
      </c>
      <c r="K32" s="208">
        <v>-3</v>
      </c>
      <c r="L32" s="209">
        <f t="shared" si="0"/>
        <v>3</v>
      </c>
      <c r="M32" s="201" t="str">
        <f t="shared" si="1"/>
        <v/>
      </c>
      <c r="N32" s="71">
        <f ca="1">OFFSET(config_posiciones,'H-Temporadas'!B32,L32-1,1,1)</f>
        <v>0</v>
      </c>
    </row>
    <row r="33" spans="2:14" x14ac:dyDescent="0.25">
      <c r="B33" s="200">
        <v>5</v>
      </c>
      <c r="C33" s="208" t="s">
        <v>217</v>
      </c>
      <c r="D33" s="208">
        <v>18</v>
      </c>
      <c r="E33" s="208">
        <v>18</v>
      </c>
      <c r="F33" s="208">
        <v>8</v>
      </c>
      <c r="G33" s="208">
        <v>2</v>
      </c>
      <c r="H33" s="208">
        <v>8</v>
      </c>
      <c r="I33" s="208">
        <v>35</v>
      </c>
      <c r="J33" s="208">
        <v>38</v>
      </c>
      <c r="K33" s="208">
        <v>-3</v>
      </c>
      <c r="L33" s="209">
        <f t="shared" si="0"/>
        <v>3</v>
      </c>
      <c r="M33" s="201" t="str">
        <f t="shared" si="1"/>
        <v/>
      </c>
      <c r="N33" s="71">
        <f ca="1">OFFSET(config_posiciones,'H-Temporadas'!B33,L33-1,1,1)</f>
        <v>0</v>
      </c>
    </row>
    <row r="34" spans="2:14" x14ac:dyDescent="0.25">
      <c r="B34" s="200">
        <v>6</v>
      </c>
      <c r="C34" s="208" t="s">
        <v>28</v>
      </c>
      <c r="D34" s="208">
        <v>18</v>
      </c>
      <c r="E34" s="208">
        <v>18</v>
      </c>
      <c r="F34" s="208">
        <v>7</v>
      </c>
      <c r="G34" s="208">
        <v>4</v>
      </c>
      <c r="H34" s="208">
        <v>7</v>
      </c>
      <c r="I34" s="208">
        <v>24</v>
      </c>
      <c r="J34" s="208">
        <v>27</v>
      </c>
      <c r="K34" s="208">
        <v>-3</v>
      </c>
      <c r="L34" s="209">
        <f t="shared" si="0"/>
        <v>3</v>
      </c>
      <c r="M34" s="201" t="str">
        <f t="shared" si="1"/>
        <v/>
      </c>
      <c r="N34" s="71">
        <f ca="1">OFFSET(config_posiciones,'H-Temporadas'!B34,L34-1,1,1)</f>
        <v>0</v>
      </c>
    </row>
    <row r="35" spans="2:14" x14ac:dyDescent="0.25">
      <c r="B35" s="200">
        <v>7</v>
      </c>
      <c r="C35" s="208" t="s">
        <v>218</v>
      </c>
      <c r="D35" s="208">
        <v>16</v>
      </c>
      <c r="E35" s="208">
        <v>18</v>
      </c>
      <c r="F35" s="208">
        <v>6</v>
      </c>
      <c r="G35" s="208">
        <v>4</v>
      </c>
      <c r="H35" s="208">
        <v>8</v>
      </c>
      <c r="I35" s="208">
        <v>41</v>
      </c>
      <c r="J35" s="208">
        <v>45</v>
      </c>
      <c r="K35" s="208">
        <v>-4</v>
      </c>
      <c r="L35" s="209">
        <f t="shared" si="0"/>
        <v>3</v>
      </c>
      <c r="M35" s="201" t="str">
        <f t="shared" si="1"/>
        <v/>
      </c>
      <c r="N35" s="71">
        <f ca="1">OFFSET(config_posiciones,'H-Temporadas'!B35,L35-1,1,1)</f>
        <v>0</v>
      </c>
    </row>
    <row r="36" spans="2:14" x14ac:dyDescent="0.25">
      <c r="B36" s="200">
        <v>8</v>
      </c>
      <c r="C36" s="208" t="s">
        <v>215</v>
      </c>
      <c r="D36" s="208">
        <v>14</v>
      </c>
      <c r="E36" s="208">
        <v>18</v>
      </c>
      <c r="F36" s="208">
        <v>5</v>
      </c>
      <c r="G36" s="208">
        <v>4</v>
      </c>
      <c r="H36" s="208">
        <v>9</v>
      </c>
      <c r="I36" s="208">
        <v>25</v>
      </c>
      <c r="J36" s="208">
        <v>39</v>
      </c>
      <c r="K36" s="208">
        <v>-14</v>
      </c>
      <c r="L36" s="209">
        <f t="shared" si="0"/>
        <v>3</v>
      </c>
      <c r="M36" s="201" t="str">
        <f t="shared" si="1"/>
        <v/>
      </c>
      <c r="N36" s="71">
        <f ca="1">OFFSET(config_posiciones,'H-Temporadas'!B36,L36-1,1,1)</f>
        <v>0</v>
      </c>
    </row>
    <row r="37" spans="2:14" x14ac:dyDescent="0.25">
      <c r="B37" s="200">
        <v>9</v>
      </c>
      <c r="C37" s="208" t="s">
        <v>52</v>
      </c>
      <c r="D37" s="208">
        <v>14</v>
      </c>
      <c r="E37" s="208">
        <v>18</v>
      </c>
      <c r="F37" s="208">
        <v>6</v>
      </c>
      <c r="G37" s="208">
        <v>2</v>
      </c>
      <c r="H37" s="208">
        <v>10</v>
      </c>
      <c r="I37" s="208">
        <v>32</v>
      </c>
      <c r="J37" s="208">
        <v>45</v>
      </c>
      <c r="K37" s="208">
        <v>-13</v>
      </c>
      <c r="L37" s="209">
        <f t="shared" si="0"/>
        <v>3</v>
      </c>
      <c r="M37" s="201" t="str">
        <f t="shared" si="1"/>
        <v/>
      </c>
      <c r="N37" s="71">
        <f ca="1">OFFSET(config_posiciones,'H-Temporadas'!B37,L37-1,1,1)</f>
        <v>0</v>
      </c>
    </row>
    <row r="38" spans="2:14" x14ac:dyDescent="0.25">
      <c r="B38" s="200">
        <v>10</v>
      </c>
      <c r="C38" s="208" t="s">
        <v>234</v>
      </c>
      <c r="D38" s="208">
        <v>13</v>
      </c>
      <c r="E38" s="208">
        <v>18</v>
      </c>
      <c r="F38" s="208">
        <v>6</v>
      </c>
      <c r="G38" s="208">
        <v>1</v>
      </c>
      <c r="H38" s="208">
        <v>11</v>
      </c>
      <c r="I38" s="208">
        <v>23</v>
      </c>
      <c r="J38" s="208">
        <v>38</v>
      </c>
      <c r="K38" s="208">
        <v>-15</v>
      </c>
      <c r="L38" s="209">
        <f t="shared" si="0"/>
        <v>3</v>
      </c>
      <c r="M38" s="201" t="str">
        <f t="shared" si="1"/>
        <v/>
      </c>
      <c r="N38" s="71" t="str">
        <f ca="1">OFFSET(config_posiciones,'H-Temporadas'!B38,L38-1,1,1)</f>
        <v>D</v>
      </c>
    </row>
    <row r="39" spans="2:14" x14ac:dyDescent="0.25">
      <c r="B39" s="200"/>
      <c r="C39" s="208"/>
      <c r="D39" s="208"/>
      <c r="E39" s="208"/>
      <c r="F39" s="208"/>
      <c r="G39" s="208"/>
      <c r="H39" s="208"/>
      <c r="I39" s="208"/>
      <c r="J39" s="208"/>
      <c r="K39" s="208"/>
      <c r="L39" s="209">
        <f t="shared" si="0"/>
        <v>3</v>
      </c>
      <c r="M39" s="201" t="str">
        <f t="shared" si="1"/>
        <v/>
      </c>
      <c r="N39" s="71">
        <f ca="1">OFFSET(config_posiciones,'H-Temporadas'!B39,L39-1,1,1)</f>
        <v>11324</v>
      </c>
    </row>
    <row r="40" spans="2:14" s="204" customFormat="1" x14ac:dyDescent="0.25">
      <c r="B40" s="200" t="s">
        <v>251</v>
      </c>
      <c r="C40" s="200" t="str">
        <f>B40</f>
        <v>1931/32</v>
      </c>
      <c r="D40" s="200" t="s">
        <v>128</v>
      </c>
      <c r="E40" s="200" t="s">
        <v>21</v>
      </c>
      <c r="F40" s="200" t="s">
        <v>22</v>
      </c>
      <c r="G40" s="200" t="s">
        <v>23</v>
      </c>
      <c r="H40" s="200" t="s">
        <v>24</v>
      </c>
      <c r="I40" s="200" t="s">
        <v>25</v>
      </c>
      <c r="J40" s="200" t="s">
        <v>26</v>
      </c>
      <c r="K40" s="200" t="s">
        <v>249</v>
      </c>
      <c r="L40" s="202">
        <f t="shared" si="0"/>
        <v>4</v>
      </c>
      <c r="M40" s="203" t="str">
        <f t="shared" si="1"/>
        <v>n</v>
      </c>
      <c r="N40" s="204" t="e">
        <f ca="1">OFFSET(config_posiciones,'H-Temporadas'!B40,L40-1,1,1)</f>
        <v>#VALUE!</v>
      </c>
    </row>
    <row r="41" spans="2:14" x14ac:dyDescent="0.25">
      <c r="B41" s="200">
        <v>1</v>
      </c>
      <c r="C41" s="208" t="s">
        <v>28</v>
      </c>
      <c r="D41" s="208">
        <v>28</v>
      </c>
      <c r="E41" s="208">
        <v>18</v>
      </c>
      <c r="F41" s="208">
        <v>10</v>
      </c>
      <c r="G41" s="208">
        <v>8</v>
      </c>
      <c r="H41" s="208">
        <v>0</v>
      </c>
      <c r="I41" s="208">
        <v>37</v>
      </c>
      <c r="J41" s="208">
        <v>15</v>
      </c>
      <c r="K41" s="208">
        <v>22</v>
      </c>
      <c r="L41" s="209">
        <f t="shared" si="0"/>
        <v>4</v>
      </c>
      <c r="M41" s="201" t="str">
        <f t="shared" si="1"/>
        <v/>
      </c>
      <c r="N41" s="71">
        <f ca="1">OFFSET(config_posiciones,'H-Temporadas'!B41,L41-1,1,1)</f>
        <v>0</v>
      </c>
    </row>
    <row r="42" spans="2:14" x14ac:dyDescent="0.25">
      <c r="B42" s="200">
        <v>2</v>
      </c>
      <c r="C42" s="208" t="s">
        <v>209</v>
      </c>
      <c r="D42" s="208">
        <v>25</v>
      </c>
      <c r="E42" s="208">
        <v>18</v>
      </c>
      <c r="F42" s="208">
        <v>11</v>
      </c>
      <c r="G42" s="208">
        <v>3</v>
      </c>
      <c r="H42" s="208">
        <v>4</v>
      </c>
      <c r="I42" s="208">
        <v>47</v>
      </c>
      <c r="J42" s="208">
        <v>23</v>
      </c>
      <c r="K42" s="208">
        <v>24</v>
      </c>
      <c r="L42" s="209">
        <f t="shared" si="0"/>
        <v>4</v>
      </c>
      <c r="M42" s="201" t="str">
        <f t="shared" si="1"/>
        <v/>
      </c>
      <c r="N42" s="71">
        <f ca="1">OFFSET(config_posiciones,'H-Temporadas'!B42,L42-1,1,1)</f>
        <v>0</v>
      </c>
    </row>
    <row r="43" spans="2:14" x14ac:dyDescent="0.25">
      <c r="B43" s="200">
        <v>3</v>
      </c>
      <c r="C43" s="208" t="s">
        <v>27</v>
      </c>
      <c r="D43" s="208">
        <v>24</v>
      </c>
      <c r="E43" s="208">
        <v>18</v>
      </c>
      <c r="F43" s="208">
        <v>10</v>
      </c>
      <c r="G43" s="208">
        <v>4</v>
      </c>
      <c r="H43" s="208">
        <v>4</v>
      </c>
      <c r="I43" s="208">
        <v>40</v>
      </c>
      <c r="J43" s="208">
        <v>26</v>
      </c>
      <c r="K43" s="208">
        <v>14</v>
      </c>
      <c r="L43" s="209">
        <f t="shared" si="0"/>
        <v>4</v>
      </c>
      <c r="M43" s="201" t="str">
        <f t="shared" si="1"/>
        <v/>
      </c>
      <c r="N43" s="71">
        <f ca="1">OFFSET(config_posiciones,'H-Temporadas'!B43,L43-1,1,1)</f>
        <v>0</v>
      </c>
    </row>
    <row r="44" spans="2:14" x14ac:dyDescent="0.25">
      <c r="B44" s="200">
        <v>4</v>
      </c>
      <c r="C44" s="208" t="s">
        <v>246</v>
      </c>
      <c r="D44" s="208">
        <v>20</v>
      </c>
      <c r="E44" s="208">
        <v>18</v>
      </c>
      <c r="F44" s="208">
        <v>7</v>
      </c>
      <c r="G44" s="208">
        <v>6</v>
      </c>
      <c r="H44" s="208">
        <v>5</v>
      </c>
      <c r="I44" s="208">
        <v>36</v>
      </c>
      <c r="J44" s="208">
        <v>35</v>
      </c>
      <c r="K44" s="208">
        <v>1</v>
      </c>
      <c r="L44" s="209">
        <f t="shared" si="0"/>
        <v>4</v>
      </c>
      <c r="M44" s="201" t="str">
        <f t="shared" si="1"/>
        <v/>
      </c>
      <c r="N44" s="71">
        <f ca="1">OFFSET(config_posiciones,'H-Temporadas'!B44,L44-1,1,1)</f>
        <v>0</v>
      </c>
    </row>
    <row r="45" spans="2:14" x14ac:dyDescent="0.25">
      <c r="B45" s="200">
        <v>5</v>
      </c>
      <c r="C45" s="208" t="s">
        <v>217</v>
      </c>
      <c r="D45" s="208">
        <v>17</v>
      </c>
      <c r="E45" s="208">
        <v>18</v>
      </c>
      <c r="F45" s="208">
        <v>7</v>
      </c>
      <c r="G45" s="208">
        <v>3</v>
      </c>
      <c r="H45" s="208">
        <v>8</v>
      </c>
      <c r="I45" s="208">
        <v>35</v>
      </c>
      <c r="J45" s="208">
        <v>42</v>
      </c>
      <c r="K45" s="208">
        <v>-7</v>
      </c>
      <c r="L45" s="209">
        <f t="shared" si="0"/>
        <v>4</v>
      </c>
      <c r="M45" s="201" t="str">
        <f t="shared" si="1"/>
        <v/>
      </c>
      <c r="N45" s="71">
        <f ca="1">OFFSET(config_posiciones,'H-Temporadas'!B45,L45-1,1,1)</f>
        <v>0</v>
      </c>
    </row>
    <row r="46" spans="2:14" x14ac:dyDescent="0.25">
      <c r="B46" s="200">
        <v>6</v>
      </c>
      <c r="C46" s="208" t="s">
        <v>52</v>
      </c>
      <c r="D46" s="208">
        <v>15</v>
      </c>
      <c r="E46" s="208">
        <v>18</v>
      </c>
      <c r="F46" s="208">
        <v>7</v>
      </c>
      <c r="G46" s="208">
        <v>1</v>
      </c>
      <c r="H46" s="208">
        <v>10</v>
      </c>
      <c r="I46" s="208">
        <v>34</v>
      </c>
      <c r="J46" s="208">
        <v>39</v>
      </c>
      <c r="K46" s="208">
        <v>-5</v>
      </c>
      <c r="L46" s="209">
        <f t="shared" si="0"/>
        <v>4</v>
      </c>
      <c r="M46" s="201" t="str">
        <f t="shared" si="1"/>
        <v/>
      </c>
      <c r="N46" s="71">
        <f ca="1">OFFSET(config_posiciones,'H-Temporadas'!B46,L46-1,1,1)</f>
        <v>0</v>
      </c>
    </row>
    <row r="47" spans="2:14" x14ac:dyDescent="0.25">
      <c r="B47" s="200">
        <v>7</v>
      </c>
      <c r="C47" s="208" t="s">
        <v>29</v>
      </c>
      <c r="D47" s="208">
        <v>15</v>
      </c>
      <c r="E47" s="208">
        <v>18</v>
      </c>
      <c r="F47" s="208">
        <v>6</v>
      </c>
      <c r="G47" s="208">
        <v>3</v>
      </c>
      <c r="H47" s="208">
        <v>9</v>
      </c>
      <c r="I47" s="208">
        <v>38</v>
      </c>
      <c r="J47" s="208">
        <v>47</v>
      </c>
      <c r="K47" s="208">
        <v>-9</v>
      </c>
      <c r="L47" s="209">
        <f t="shared" si="0"/>
        <v>4</v>
      </c>
      <c r="M47" s="201" t="str">
        <f t="shared" si="1"/>
        <v/>
      </c>
      <c r="N47" s="71">
        <f ca="1">OFFSET(config_posiciones,'H-Temporadas'!B47,L47-1,1,1)</f>
        <v>0</v>
      </c>
    </row>
    <row r="48" spans="2:14" x14ac:dyDescent="0.25">
      <c r="B48" s="200">
        <v>8</v>
      </c>
      <c r="C48" s="208" t="s">
        <v>31</v>
      </c>
      <c r="D48" s="208">
        <v>14</v>
      </c>
      <c r="E48" s="208">
        <v>18</v>
      </c>
      <c r="F48" s="208">
        <v>7</v>
      </c>
      <c r="G48" s="208">
        <v>0</v>
      </c>
      <c r="H48" s="208">
        <v>11</v>
      </c>
      <c r="I48" s="208">
        <v>38</v>
      </c>
      <c r="J48" s="208">
        <v>35</v>
      </c>
      <c r="K48" s="208">
        <v>3</v>
      </c>
      <c r="L48" s="209">
        <f t="shared" si="0"/>
        <v>4</v>
      </c>
      <c r="M48" s="201" t="str">
        <f t="shared" si="1"/>
        <v/>
      </c>
      <c r="N48" s="71">
        <f ca="1">OFFSET(config_posiciones,'H-Temporadas'!B48,L48-1,1,1)</f>
        <v>0</v>
      </c>
    </row>
    <row r="49" spans="2:14" x14ac:dyDescent="0.25">
      <c r="B49" s="200">
        <v>9</v>
      </c>
      <c r="C49" s="208" t="s">
        <v>215</v>
      </c>
      <c r="D49" s="208">
        <v>11</v>
      </c>
      <c r="E49" s="208">
        <v>18</v>
      </c>
      <c r="F49" s="208">
        <v>5</v>
      </c>
      <c r="G49" s="208">
        <v>1</v>
      </c>
      <c r="H49" s="208">
        <v>12</v>
      </c>
      <c r="I49" s="208">
        <v>22</v>
      </c>
      <c r="J49" s="208">
        <v>44</v>
      </c>
      <c r="K49" s="208">
        <v>-22</v>
      </c>
      <c r="L49" s="209">
        <f t="shared" si="0"/>
        <v>4</v>
      </c>
      <c r="M49" s="201" t="str">
        <f t="shared" si="1"/>
        <v/>
      </c>
      <c r="N49" s="71">
        <f ca="1">OFFSET(config_posiciones,'H-Temporadas'!B49,L49-1,1,1)</f>
        <v>0</v>
      </c>
    </row>
    <row r="50" spans="2:14" x14ac:dyDescent="0.25">
      <c r="B50" s="200">
        <v>10</v>
      </c>
      <c r="C50" s="208" t="s">
        <v>218</v>
      </c>
      <c r="D50" s="208">
        <v>11</v>
      </c>
      <c r="E50" s="208">
        <v>18</v>
      </c>
      <c r="F50" s="208">
        <v>4</v>
      </c>
      <c r="G50" s="208">
        <v>3</v>
      </c>
      <c r="H50" s="208">
        <v>11</v>
      </c>
      <c r="I50" s="208">
        <v>24</v>
      </c>
      <c r="J50" s="208">
        <v>45</v>
      </c>
      <c r="K50" s="208">
        <v>-21</v>
      </c>
      <c r="L50" s="209">
        <f t="shared" si="0"/>
        <v>4</v>
      </c>
      <c r="M50" s="201" t="str">
        <f t="shared" si="1"/>
        <v/>
      </c>
      <c r="N50" s="71" t="str">
        <f ca="1">OFFSET(config_posiciones,'H-Temporadas'!B50,L50-1,1,1)</f>
        <v>D</v>
      </c>
    </row>
    <row r="51" spans="2:14" x14ac:dyDescent="0.25">
      <c r="B51" s="200"/>
      <c r="C51" s="208"/>
      <c r="D51" s="208"/>
      <c r="E51" s="208"/>
      <c r="F51" s="208"/>
      <c r="G51" s="208"/>
      <c r="H51" s="208"/>
      <c r="I51" s="208"/>
      <c r="J51" s="208"/>
      <c r="K51" s="208"/>
      <c r="L51" s="209">
        <f t="shared" si="0"/>
        <v>4</v>
      </c>
      <c r="M51" s="201" t="str">
        <f t="shared" si="1"/>
        <v/>
      </c>
      <c r="N51" s="71">
        <f ca="1">OFFSET(config_posiciones,'H-Temporadas'!B51,L51-1,1,1)</f>
        <v>11689</v>
      </c>
    </row>
    <row r="52" spans="2:14" s="204" customFormat="1" x14ac:dyDescent="0.25">
      <c r="B52" s="200" t="s">
        <v>252</v>
      </c>
      <c r="C52" s="200" t="str">
        <f>B52</f>
        <v>1932/33</v>
      </c>
      <c r="D52" s="200" t="s">
        <v>128</v>
      </c>
      <c r="E52" s="200" t="s">
        <v>21</v>
      </c>
      <c r="F52" s="200" t="s">
        <v>22</v>
      </c>
      <c r="G52" s="200" t="s">
        <v>23</v>
      </c>
      <c r="H52" s="200" t="s">
        <v>24</v>
      </c>
      <c r="I52" s="200" t="s">
        <v>25</v>
      </c>
      <c r="J52" s="200" t="s">
        <v>26</v>
      </c>
      <c r="K52" s="200" t="s">
        <v>249</v>
      </c>
      <c r="L52" s="202">
        <f t="shared" si="0"/>
        <v>5</v>
      </c>
      <c r="M52" s="203" t="str">
        <f t="shared" si="1"/>
        <v>n</v>
      </c>
      <c r="N52" s="204" t="e">
        <f ca="1">OFFSET(config_posiciones,'H-Temporadas'!B52,L52-1,1,1)</f>
        <v>#VALUE!</v>
      </c>
    </row>
    <row r="53" spans="2:14" x14ac:dyDescent="0.25">
      <c r="B53" s="200">
        <v>1</v>
      </c>
      <c r="C53" s="208" t="s">
        <v>28</v>
      </c>
      <c r="D53" s="208">
        <v>28</v>
      </c>
      <c r="E53" s="208">
        <v>18</v>
      </c>
      <c r="F53" s="208">
        <v>13</v>
      </c>
      <c r="G53" s="208">
        <v>2</v>
      </c>
      <c r="H53" s="208">
        <v>3</v>
      </c>
      <c r="I53" s="208">
        <v>49</v>
      </c>
      <c r="J53" s="208">
        <v>17</v>
      </c>
      <c r="K53" s="208">
        <v>32</v>
      </c>
      <c r="L53" s="209">
        <f t="shared" si="0"/>
        <v>5</v>
      </c>
      <c r="M53" s="201" t="str">
        <f t="shared" si="1"/>
        <v/>
      </c>
      <c r="N53" s="71">
        <f ca="1">OFFSET(config_posiciones,'H-Temporadas'!B53,L53-1,1,1)</f>
        <v>0</v>
      </c>
    </row>
    <row r="54" spans="2:14" x14ac:dyDescent="0.25">
      <c r="B54" s="200">
        <v>2</v>
      </c>
      <c r="C54" s="208" t="s">
        <v>209</v>
      </c>
      <c r="D54" s="208">
        <v>26</v>
      </c>
      <c r="E54" s="208">
        <v>18</v>
      </c>
      <c r="F54" s="208">
        <v>13</v>
      </c>
      <c r="G54" s="208">
        <v>0</v>
      </c>
      <c r="H54" s="208">
        <v>5</v>
      </c>
      <c r="I54" s="208">
        <v>63</v>
      </c>
      <c r="J54" s="208">
        <v>30</v>
      </c>
      <c r="K54" s="208">
        <v>33</v>
      </c>
      <c r="L54" s="209">
        <f t="shared" si="0"/>
        <v>5</v>
      </c>
      <c r="M54" s="201" t="str">
        <f t="shared" si="1"/>
        <v/>
      </c>
      <c r="N54" s="71">
        <f ca="1">OFFSET(config_posiciones,'H-Temporadas'!B54,L54-1,1,1)</f>
        <v>0</v>
      </c>
    </row>
    <row r="55" spans="2:14" x14ac:dyDescent="0.25">
      <c r="B55" s="200">
        <v>3</v>
      </c>
      <c r="C55" s="208" t="s">
        <v>52</v>
      </c>
      <c r="D55" s="208">
        <v>22</v>
      </c>
      <c r="E55" s="208">
        <v>18</v>
      </c>
      <c r="F55" s="208">
        <v>10</v>
      </c>
      <c r="G55" s="208">
        <v>2</v>
      </c>
      <c r="H55" s="208">
        <v>6</v>
      </c>
      <c r="I55" s="208">
        <v>33</v>
      </c>
      <c r="J55" s="208">
        <v>30</v>
      </c>
      <c r="K55" s="208">
        <v>3</v>
      </c>
      <c r="L55" s="209">
        <f t="shared" si="0"/>
        <v>5</v>
      </c>
      <c r="M55" s="201" t="str">
        <f t="shared" si="1"/>
        <v/>
      </c>
      <c r="N55" s="71">
        <f ca="1">OFFSET(config_posiciones,'H-Temporadas'!B55,L55-1,1,1)</f>
        <v>0</v>
      </c>
    </row>
    <row r="56" spans="2:14" x14ac:dyDescent="0.25">
      <c r="B56" s="200">
        <v>4</v>
      </c>
      <c r="C56" s="208" t="s">
        <v>27</v>
      </c>
      <c r="D56" s="208">
        <v>19</v>
      </c>
      <c r="E56" s="208">
        <v>18</v>
      </c>
      <c r="F56" s="208">
        <v>7</v>
      </c>
      <c r="G56" s="208">
        <v>5</v>
      </c>
      <c r="H56" s="208">
        <v>6</v>
      </c>
      <c r="I56" s="208">
        <v>42</v>
      </c>
      <c r="J56" s="208">
        <v>34</v>
      </c>
      <c r="K56" s="208">
        <v>8</v>
      </c>
      <c r="L56" s="209">
        <f t="shared" si="0"/>
        <v>5</v>
      </c>
      <c r="M56" s="201" t="str">
        <f t="shared" si="1"/>
        <v/>
      </c>
      <c r="N56" s="71">
        <f ca="1">OFFSET(config_posiciones,'H-Temporadas'!B56,L56-1,1,1)</f>
        <v>0</v>
      </c>
    </row>
    <row r="57" spans="2:14" x14ac:dyDescent="0.25">
      <c r="B57" s="200">
        <v>5</v>
      </c>
      <c r="C57" s="208" t="s">
        <v>212</v>
      </c>
      <c r="D57" s="208">
        <v>17</v>
      </c>
      <c r="E57" s="208">
        <v>18</v>
      </c>
      <c r="F57" s="208">
        <v>6</v>
      </c>
      <c r="G57" s="208">
        <v>5</v>
      </c>
      <c r="H57" s="208">
        <v>7</v>
      </c>
      <c r="I57" s="208">
        <v>31</v>
      </c>
      <c r="J57" s="208">
        <v>45</v>
      </c>
      <c r="K57" s="208">
        <v>-14</v>
      </c>
      <c r="L57" s="209">
        <f t="shared" si="0"/>
        <v>5</v>
      </c>
      <c r="M57" s="201" t="str">
        <f t="shared" si="1"/>
        <v/>
      </c>
      <c r="N57" s="71">
        <f ca="1">OFFSET(config_posiciones,'H-Temporadas'!B57,L57-1,1,1)</f>
        <v>0</v>
      </c>
    </row>
    <row r="58" spans="2:14" x14ac:dyDescent="0.25">
      <c r="B58" s="200">
        <v>6</v>
      </c>
      <c r="C58" s="208" t="s">
        <v>31</v>
      </c>
      <c r="D58" s="208">
        <v>15</v>
      </c>
      <c r="E58" s="208">
        <v>18</v>
      </c>
      <c r="F58" s="208">
        <v>6</v>
      </c>
      <c r="G58" s="208">
        <v>3</v>
      </c>
      <c r="H58" s="208">
        <v>9</v>
      </c>
      <c r="I58" s="208">
        <v>41</v>
      </c>
      <c r="J58" s="208">
        <v>47</v>
      </c>
      <c r="K58" s="208">
        <v>-6</v>
      </c>
      <c r="L58" s="209">
        <f t="shared" si="0"/>
        <v>5</v>
      </c>
      <c r="M58" s="201" t="str">
        <f t="shared" si="1"/>
        <v/>
      </c>
      <c r="N58" s="71">
        <f ca="1">OFFSET(config_posiciones,'H-Temporadas'!B58,L58-1,1,1)</f>
        <v>0</v>
      </c>
    </row>
    <row r="59" spans="2:14" x14ac:dyDescent="0.25">
      <c r="B59" s="200">
        <v>7</v>
      </c>
      <c r="C59" s="208" t="s">
        <v>217</v>
      </c>
      <c r="D59" s="208">
        <v>14</v>
      </c>
      <c r="E59" s="208">
        <v>18</v>
      </c>
      <c r="F59" s="208">
        <v>5</v>
      </c>
      <c r="G59" s="208">
        <v>4</v>
      </c>
      <c r="H59" s="208">
        <v>9</v>
      </c>
      <c r="I59" s="208">
        <v>39</v>
      </c>
      <c r="J59" s="208">
        <v>44</v>
      </c>
      <c r="K59" s="208">
        <v>-5</v>
      </c>
      <c r="L59" s="209">
        <f t="shared" si="0"/>
        <v>5</v>
      </c>
      <c r="M59" s="201" t="str">
        <f t="shared" si="1"/>
        <v/>
      </c>
      <c r="N59" s="71">
        <f ca="1">OFFSET(config_posiciones,'H-Temporadas'!B59,L59-1,1,1)</f>
        <v>0</v>
      </c>
    </row>
    <row r="60" spans="2:14" x14ac:dyDescent="0.25">
      <c r="B60" s="200">
        <v>8</v>
      </c>
      <c r="C60" s="208" t="s">
        <v>246</v>
      </c>
      <c r="D60" s="208">
        <v>14</v>
      </c>
      <c r="E60" s="208">
        <v>18</v>
      </c>
      <c r="F60" s="208">
        <v>6</v>
      </c>
      <c r="G60" s="208">
        <v>2</v>
      </c>
      <c r="H60" s="208">
        <v>10</v>
      </c>
      <c r="I60" s="208">
        <v>47</v>
      </c>
      <c r="J60" s="208">
        <v>58</v>
      </c>
      <c r="K60" s="208">
        <v>-11</v>
      </c>
      <c r="L60" s="209">
        <f t="shared" si="0"/>
        <v>5</v>
      </c>
      <c r="M60" s="201" t="str">
        <f t="shared" si="1"/>
        <v/>
      </c>
      <c r="N60" s="71">
        <f ca="1">OFFSET(config_posiciones,'H-Temporadas'!B60,L60-1,1,1)</f>
        <v>0</v>
      </c>
    </row>
    <row r="61" spans="2:14" x14ac:dyDescent="0.25">
      <c r="B61" s="200">
        <v>9</v>
      </c>
      <c r="C61" s="208" t="s">
        <v>29</v>
      </c>
      <c r="D61" s="208">
        <v>13</v>
      </c>
      <c r="E61" s="208">
        <v>18</v>
      </c>
      <c r="F61" s="208">
        <v>4</v>
      </c>
      <c r="G61" s="208">
        <v>5</v>
      </c>
      <c r="H61" s="208">
        <v>9</v>
      </c>
      <c r="I61" s="208">
        <v>34</v>
      </c>
      <c r="J61" s="208">
        <v>53</v>
      </c>
      <c r="K61" s="208">
        <v>-19</v>
      </c>
      <c r="L61" s="209">
        <f t="shared" si="0"/>
        <v>5</v>
      </c>
      <c r="M61" s="201" t="str">
        <f t="shared" si="1"/>
        <v/>
      </c>
      <c r="N61" s="71">
        <f ca="1">OFFSET(config_posiciones,'H-Temporadas'!B61,L61-1,1,1)</f>
        <v>0</v>
      </c>
    </row>
    <row r="62" spans="2:14" x14ac:dyDescent="0.25">
      <c r="B62" s="200">
        <v>10</v>
      </c>
      <c r="C62" s="208" t="s">
        <v>215</v>
      </c>
      <c r="D62" s="208">
        <v>12</v>
      </c>
      <c r="E62" s="208">
        <v>18</v>
      </c>
      <c r="F62" s="208">
        <v>5</v>
      </c>
      <c r="G62" s="208">
        <v>2</v>
      </c>
      <c r="H62" s="208">
        <v>11</v>
      </c>
      <c r="I62" s="208">
        <v>21</v>
      </c>
      <c r="J62" s="208">
        <v>42</v>
      </c>
      <c r="K62" s="208">
        <v>-21</v>
      </c>
      <c r="L62" s="209">
        <f t="shared" si="0"/>
        <v>5</v>
      </c>
      <c r="M62" s="201" t="str">
        <f t="shared" si="1"/>
        <v/>
      </c>
      <c r="N62" s="71" t="str">
        <f ca="1">OFFSET(config_posiciones,'H-Temporadas'!B62,L62-1,1,1)</f>
        <v>D</v>
      </c>
    </row>
    <row r="63" spans="2:14" x14ac:dyDescent="0.25">
      <c r="B63" s="200"/>
      <c r="C63" s="208"/>
      <c r="D63" s="208"/>
      <c r="E63" s="208"/>
      <c r="F63" s="208"/>
      <c r="G63" s="208"/>
      <c r="H63" s="208"/>
      <c r="I63" s="208"/>
      <c r="J63" s="208"/>
      <c r="K63" s="208"/>
      <c r="L63" s="209">
        <f t="shared" si="0"/>
        <v>5</v>
      </c>
      <c r="M63" s="201" t="str">
        <f t="shared" si="1"/>
        <v/>
      </c>
      <c r="N63" s="71">
        <f ca="1">OFFSET(config_posiciones,'H-Temporadas'!B63,L63-1,1,1)</f>
        <v>12055</v>
      </c>
    </row>
    <row r="64" spans="2:14" s="204" customFormat="1" x14ac:dyDescent="0.25">
      <c r="B64" s="200" t="s">
        <v>254</v>
      </c>
      <c r="C64" s="200" t="str">
        <f>B64</f>
        <v>1933/34</v>
      </c>
      <c r="D64" s="200" t="s">
        <v>128</v>
      </c>
      <c r="E64" s="200" t="s">
        <v>21</v>
      </c>
      <c r="F64" s="200" t="s">
        <v>22</v>
      </c>
      <c r="G64" s="200" t="s">
        <v>23</v>
      </c>
      <c r="H64" s="200" t="s">
        <v>24</v>
      </c>
      <c r="I64" s="200" t="s">
        <v>25</v>
      </c>
      <c r="J64" s="200" t="s">
        <v>26</v>
      </c>
      <c r="K64" s="200" t="s">
        <v>249</v>
      </c>
      <c r="L64" s="202">
        <f t="shared" si="0"/>
        <v>6</v>
      </c>
      <c r="M64" s="203" t="str">
        <f t="shared" si="1"/>
        <v>n</v>
      </c>
      <c r="N64" s="204" t="e">
        <f ca="1">OFFSET(config_posiciones,'H-Temporadas'!B64,L64-1,1,1)</f>
        <v>#VALUE!</v>
      </c>
    </row>
    <row r="65" spans="2:14" x14ac:dyDescent="0.25">
      <c r="B65" s="200">
        <v>1</v>
      </c>
      <c r="C65" s="208" t="s">
        <v>209</v>
      </c>
      <c r="D65" s="208">
        <v>24</v>
      </c>
      <c r="E65" s="208">
        <v>18</v>
      </c>
      <c r="F65" s="208">
        <v>11</v>
      </c>
      <c r="G65" s="208">
        <v>2</v>
      </c>
      <c r="H65" s="208">
        <v>5</v>
      </c>
      <c r="I65" s="208">
        <v>61</v>
      </c>
      <c r="J65" s="208">
        <v>27</v>
      </c>
      <c r="K65" s="208">
        <v>34</v>
      </c>
      <c r="L65" s="209">
        <f t="shared" si="0"/>
        <v>6</v>
      </c>
      <c r="M65" s="201" t="str">
        <f t="shared" si="1"/>
        <v/>
      </c>
      <c r="N65" s="71">
        <f ca="1">OFFSET(config_posiciones,'H-Temporadas'!B65,L65-1,1,1)</f>
        <v>0</v>
      </c>
    </row>
    <row r="66" spans="2:14" x14ac:dyDescent="0.25">
      <c r="B66" s="200">
        <v>2</v>
      </c>
      <c r="C66" s="208" t="s">
        <v>28</v>
      </c>
      <c r="D66" s="208">
        <v>22</v>
      </c>
      <c r="E66" s="208">
        <v>18</v>
      </c>
      <c r="F66" s="208">
        <v>10</v>
      </c>
      <c r="G66" s="208">
        <v>2</v>
      </c>
      <c r="H66" s="208">
        <v>6</v>
      </c>
      <c r="I66" s="208">
        <v>41</v>
      </c>
      <c r="J66" s="208">
        <v>29</v>
      </c>
      <c r="K66" s="208">
        <v>12</v>
      </c>
      <c r="L66" s="209">
        <f t="shared" si="0"/>
        <v>6</v>
      </c>
      <c r="M66" s="201" t="str">
        <f t="shared" si="1"/>
        <v/>
      </c>
      <c r="N66" s="71">
        <f ca="1">OFFSET(config_posiciones,'H-Temporadas'!B66,L66-1,1,1)</f>
        <v>0</v>
      </c>
    </row>
    <row r="67" spans="2:14" x14ac:dyDescent="0.25">
      <c r="B67" s="200">
        <v>3</v>
      </c>
      <c r="C67" s="208" t="s">
        <v>246</v>
      </c>
      <c r="D67" s="208">
        <v>19</v>
      </c>
      <c r="E67" s="208">
        <v>18</v>
      </c>
      <c r="F67" s="208">
        <v>9</v>
      </c>
      <c r="G67" s="208">
        <v>1</v>
      </c>
      <c r="H67" s="208">
        <v>8</v>
      </c>
      <c r="I67" s="208">
        <v>38</v>
      </c>
      <c r="J67" s="208">
        <v>39</v>
      </c>
      <c r="K67" s="208">
        <v>-1</v>
      </c>
      <c r="L67" s="209">
        <f t="shared" si="0"/>
        <v>6</v>
      </c>
      <c r="M67" s="201" t="str">
        <f t="shared" si="1"/>
        <v/>
      </c>
      <c r="N67" s="71">
        <f ca="1">OFFSET(config_posiciones,'H-Temporadas'!B67,L67-1,1,1)</f>
        <v>0</v>
      </c>
    </row>
    <row r="68" spans="2:14" x14ac:dyDescent="0.25">
      <c r="B68" s="200">
        <v>4</v>
      </c>
      <c r="C68" s="208" t="s">
        <v>212</v>
      </c>
      <c r="D68" s="208">
        <v>19</v>
      </c>
      <c r="E68" s="208">
        <v>18</v>
      </c>
      <c r="F68" s="208">
        <v>9</v>
      </c>
      <c r="G68" s="208">
        <v>1</v>
      </c>
      <c r="H68" s="208">
        <v>8</v>
      </c>
      <c r="I68" s="208">
        <v>29</v>
      </c>
      <c r="J68" s="208">
        <v>36</v>
      </c>
      <c r="K68" s="208">
        <v>-7</v>
      </c>
      <c r="L68" s="209">
        <f t="shared" si="0"/>
        <v>6</v>
      </c>
      <c r="M68" s="201" t="str">
        <f t="shared" si="1"/>
        <v/>
      </c>
      <c r="N68" s="71">
        <f ca="1">OFFSET(config_posiciones,'H-Temporadas'!B68,L68-1,1,1)</f>
        <v>0</v>
      </c>
    </row>
    <row r="69" spans="2:14" x14ac:dyDescent="0.25">
      <c r="B69" s="200">
        <v>5</v>
      </c>
      <c r="C69" s="208" t="s">
        <v>31</v>
      </c>
      <c r="D69" s="208">
        <v>18</v>
      </c>
      <c r="E69" s="208">
        <v>18</v>
      </c>
      <c r="F69" s="208">
        <v>7</v>
      </c>
      <c r="G69" s="208">
        <v>4</v>
      </c>
      <c r="H69" s="208">
        <v>7</v>
      </c>
      <c r="I69" s="208">
        <v>29</v>
      </c>
      <c r="J69" s="208">
        <v>33</v>
      </c>
      <c r="K69" s="208">
        <v>-4</v>
      </c>
      <c r="L69" s="209">
        <f t="shared" ref="L69:L132" si="3">IF(M69="n",L68+1,L68)</f>
        <v>6</v>
      </c>
      <c r="M69" s="201" t="str">
        <f t="shared" ref="M69:M132" si="4">IF(B70=1,"n","")</f>
        <v/>
      </c>
      <c r="N69" s="71">
        <f ca="1">OFFSET(config_posiciones,'H-Temporadas'!B69,L69-1,1,1)</f>
        <v>0</v>
      </c>
    </row>
    <row r="70" spans="2:14" x14ac:dyDescent="0.25">
      <c r="B70" s="200">
        <v>6</v>
      </c>
      <c r="C70" s="208" t="s">
        <v>214</v>
      </c>
      <c r="D70" s="208">
        <v>18</v>
      </c>
      <c r="E70" s="208">
        <v>18</v>
      </c>
      <c r="F70" s="208">
        <v>8</v>
      </c>
      <c r="G70" s="208">
        <v>2</v>
      </c>
      <c r="H70" s="208">
        <v>8</v>
      </c>
      <c r="I70" s="208">
        <v>51</v>
      </c>
      <c r="J70" s="208">
        <v>45</v>
      </c>
      <c r="K70" s="208">
        <v>6</v>
      </c>
      <c r="L70" s="209">
        <f t="shared" si="3"/>
        <v>6</v>
      </c>
      <c r="M70" s="201" t="str">
        <f t="shared" si="4"/>
        <v/>
      </c>
      <c r="N70" s="71">
        <f ca="1">OFFSET(config_posiciones,'H-Temporadas'!B70,L70-1,1,1)</f>
        <v>0</v>
      </c>
    </row>
    <row r="71" spans="2:14" x14ac:dyDescent="0.25">
      <c r="B71" s="200">
        <v>7</v>
      </c>
      <c r="C71" s="208" t="s">
        <v>29</v>
      </c>
      <c r="D71" s="208">
        <v>17</v>
      </c>
      <c r="E71" s="208">
        <v>18</v>
      </c>
      <c r="F71" s="208">
        <v>7</v>
      </c>
      <c r="G71" s="208">
        <v>3</v>
      </c>
      <c r="H71" s="208">
        <v>8</v>
      </c>
      <c r="I71" s="208">
        <v>28</v>
      </c>
      <c r="J71" s="208">
        <v>38</v>
      </c>
      <c r="K71" s="208">
        <v>-10</v>
      </c>
      <c r="L71" s="209">
        <f t="shared" si="3"/>
        <v>6</v>
      </c>
      <c r="M71" s="201" t="str">
        <f t="shared" si="4"/>
        <v/>
      </c>
      <c r="N71" s="71">
        <f ca="1">OFFSET(config_posiciones,'H-Temporadas'!B71,L71-1,1,1)</f>
        <v>0</v>
      </c>
    </row>
    <row r="72" spans="2:14" x14ac:dyDescent="0.25">
      <c r="B72" s="200">
        <v>8</v>
      </c>
      <c r="C72" s="208" t="s">
        <v>52</v>
      </c>
      <c r="D72" s="208">
        <v>17</v>
      </c>
      <c r="E72" s="208">
        <v>18</v>
      </c>
      <c r="F72" s="208">
        <v>7</v>
      </c>
      <c r="G72" s="208">
        <v>3</v>
      </c>
      <c r="H72" s="208">
        <v>8</v>
      </c>
      <c r="I72" s="208">
        <v>41</v>
      </c>
      <c r="J72" s="208">
        <v>42</v>
      </c>
      <c r="K72" s="208">
        <v>-1</v>
      </c>
      <c r="L72" s="209">
        <f t="shared" si="3"/>
        <v>6</v>
      </c>
      <c r="M72" s="201" t="str">
        <f t="shared" si="4"/>
        <v/>
      </c>
      <c r="N72" s="71">
        <f ca="1">OFFSET(config_posiciones,'H-Temporadas'!B72,L72-1,1,1)</f>
        <v>0</v>
      </c>
    </row>
    <row r="73" spans="2:14" x14ac:dyDescent="0.25">
      <c r="B73" s="200">
        <v>9</v>
      </c>
      <c r="C73" s="208" t="s">
        <v>27</v>
      </c>
      <c r="D73" s="208">
        <v>16</v>
      </c>
      <c r="E73" s="208">
        <v>18</v>
      </c>
      <c r="F73" s="208">
        <v>8</v>
      </c>
      <c r="G73" s="208">
        <v>0</v>
      </c>
      <c r="H73" s="208">
        <v>10</v>
      </c>
      <c r="I73" s="208">
        <v>42</v>
      </c>
      <c r="J73" s="208">
        <v>40</v>
      </c>
      <c r="K73" s="208">
        <v>2</v>
      </c>
      <c r="L73" s="209">
        <f t="shared" si="3"/>
        <v>6</v>
      </c>
      <c r="M73" s="201" t="str">
        <f t="shared" si="4"/>
        <v/>
      </c>
      <c r="N73" s="71">
        <f ca="1">OFFSET(config_posiciones,'H-Temporadas'!B73,L73-1,1,1)</f>
        <v>0</v>
      </c>
    </row>
    <row r="74" spans="2:14" x14ac:dyDescent="0.25">
      <c r="B74" s="200">
        <v>10</v>
      </c>
      <c r="C74" s="208" t="s">
        <v>217</v>
      </c>
      <c r="D74" s="208">
        <v>10</v>
      </c>
      <c r="E74" s="208">
        <v>18</v>
      </c>
      <c r="F74" s="208">
        <v>3</v>
      </c>
      <c r="G74" s="208">
        <v>4</v>
      </c>
      <c r="H74" s="208">
        <v>11</v>
      </c>
      <c r="I74" s="208">
        <v>18</v>
      </c>
      <c r="J74" s="208">
        <v>49</v>
      </c>
      <c r="K74" s="208">
        <v>-31</v>
      </c>
      <c r="L74" s="209">
        <f t="shared" si="3"/>
        <v>6</v>
      </c>
      <c r="M74" s="201" t="str">
        <f t="shared" si="4"/>
        <v/>
      </c>
      <c r="N74" s="71">
        <f ca="1">OFFSET(config_posiciones,'H-Temporadas'!B74,L74-1,1,1)</f>
        <v>0</v>
      </c>
    </row>
    <row r="75" spans="2:14" x14ac:dyDescent="0.25">
      <c r="B75" s="200"/>
      <c r="C75" s="208"/>
      <c r="D75" s="208"/>
      <c r="E75" s="208"/>
      <c r="F75" s="208"/>
      <c r="G75" s="208"/>
      <c r="H75" s="208"/>
      <c r="I75" s="208"/>
      <c r="J75" s="208"/>
      <c r="K75" s="208"/>
      <c r="L75" s="209">
        <f t="shared" si="3"/>
        <v>6</v>
      </c>
      <c r="M75" s="201" t="str">
        <f t="shared" si="4"/>
        <v/>
      </c>
      <c r="N75" s="71">
        <f ca="1">OFFSET(config_posiciones,'H-Temporadas'!B75,L75-1,1,1)</f>
        <v>12420</v>
      </c>
    </row>
    <row r="76" spans="2:14" s="204" customFormat="1" x14ac:dyDescent="0.25">
      <c r="B76" s="200" t="s">
        <v>253</v>
      </c>
      <c r="C76" s="200" t="str">
        <f>B76</f>
        <v>1934/35</v>
      </c>
      <c r="D76" s="200" t="s">
        <v>128</v>
      </c>
      <c r="E76" s="200" t="s">
        <v>21</v>
      </c>
      <c r="F76" s="200" t="s">
        <v>22</v>
      </c>
      <c r="G76" s="200" t="s">
        <v>23</v>
      </c>
      <c r="H76" s="200" t="s">
        <v>24</v>
      </c>
      <c r="I76" s="200" t="s">
        <v>25</v>
      </c>
      <c r="J76" s="200" t="s">
        <v>26</v>
      </c>
      <c r="K76" s="200" t="s">
        <v>249</v>
      </c>
      <c r="L76" s="202">
        <f t="shared" si="3"/>
        <v>7</v>
      </c>
      <c r="M76" s="203" t="str">
        <f t="shared" si="4"/>
        <v>n</v>
      </c>
      <c r="N76" s="204" t="e">
        <f ca="1">OFFSET(config_posiciones,'H-Temporadas'!B76,L76-1,1,1)</f>
        <v>#VALUE!</v>
      </c>
    </row>
    <row r="77" spans="2:14" x14ac:dyDescent="0.25">
      <c r="B77" s="200">
        <v>1</v>
      </c>
      <c r="C77" s="208" t="s">
        <v>212</v>
      </c>
      <c r="D77" s="208">
        <v>34</v>
      </c>
      <c r="E77" s="208">
        <v>22</v>
      </c>
      <c r="F77" s="208">
        <v>15</v>
      </c>
      <c r="G77" s="208">
        <v>4</v>
      </c>
      <c r="H77" s="208">
        <v>3</v>
      </c>
      <c r="I77" s="208">
        <v>43</v>
      </c>
      <c r="J77" s="208">
        <v>19</v>
      </c>
      <c r="K77" s="208">
        <v>24</v>
      </c>
      <c r="L77" s="209">
        <f t="shared" si="3"/>
        <v>7</v>
      </c>
      <c r="M77" s="201" t="str">
        <f t="shared" si="4"/>
        <v/>
      </c>
      <c r="N77" s="71">
        <f ca="1">OFFSET(config_posiciones,'H-Temporadas'!B77,L77-1,1,1)</f>
        <v>0</v>
      </c>
    </row>
    <row r="78" spans="2:14" x14ac:dyDescent="0.25">
      <c r="B78" s="200">
        <v>2</v>
      </c>
      <c r="C78" s="208" t="s">
        <v>28</v>
      </c>
      <c r="D78" s="208">
        <v>33</v>
      </c>
      <c r="E78" s="208">
        <v>22</v>
      </c>
      <c r="F78" s="208">
        <v>16</v>
      </c>
      <c r="G78" s="208">
        <v>1</v>
      </c>
      <c r="H78" s="208">
        <v>5</v>
      </c>
      <c r="I78" s="208">
        <v>61</v>
      </c>
      <c r="J78" s="208">
        <v>34</v>
      </c>
      <c r="K78" s="208">
        <v>27</v>
      </c>
      <c r="L78" s="209">
        <f t="shared" si="3"/>
        <v>7</v>
      </c>
      <c r="M78" s="201" t="str">
        <f t="shared" si="4"/>
        <v/>
      </c>
      <c r="N78" s="71">
        <f ca="1">OFFSET(config_posiciones,'H-Temporadas'!B78,L78-1,1,1)</f>
        <v>0</v>
      </c>
    </row>
    <row r="79" spans="2:14" x14ac:dyDescent="0.25">
      <c r="B79" s="200">
        <v>3</v>
      </c>
      <c r="C79" s="208" t="s">
        <v>214</v>
      </c>
      <c r="D79" s="208">
        <v>26</v>
      </c>
      <c r="E79" s="208">
        <v>22</v>
      </c>
      <c r="F79" s="208">
        <v>12</v>
      </c>
      <c r="G79" s="208">
        <v>2</v>
      </c>
      <c r="H79" s="208">
        <v>8</v>
      </c>
      <c r="I79" s="208">
        <v>60</v>
      </c>
      <c r="J79" s="208">
        <v>47</v>
      </c>
      <c r="K79" s="208">
        <v>13</v>
      </c>
      <c r="L79" s="209">
        <f t="shared" si="3"/>
        <v>7</v>
      </c>
      <c r="M79" s="201" t="str">
        <f t="shared" si="4"/>
        <v/>
      </c>
      <c r="N79" s="71">
        <f ca="1">OFFSET(config_posiciones,'H-Temporadas'!B79,L79-1,1,1)</f>
        <v>0</v>
      </c>
    </row>
    <row r="80" spans="2:14" x14ac:dyDescent="0.25">
      <c r="B80" s="200">
        <v>4</v>
      </c>
      <c r="C80" s="208" t="s">
        <v>209</v>
      </c>
      <c r="D80" s="208">
        <v>25</v>
      </c>
      <c r="E80" s="208">
        <v>22</v>
      </c>
      <c r="F80" s="208">
        <v>11</v>
      </c>
      <c r="G80" s="208">
        <v>3</v>
      </c>
      <c r="H80" s="208">
        <v>8</v>
      </c>
      <c r="I80" s="208">
        <v>60</v>
      </c>
      <c r="J80" s="208">
        <v>37</v>
      </c>
      <c r="K80" s="208">
        <v>23</v>
      </c>
      <c r="L80" s="209">
        <f t="shared" si="3"/>
        <v>7</v>
      </c>
      <c r="M80" s="201" t="str">
        <f t="shared" si="4"/>
        <v/>
      </c>
      <c r="N80" s="71">
        <f ca="1">OFFSET(config_posiciones,'H-Temporadas'!B80,L80-1,1,1)</f>
        <v>0</v>
      </c>
    </row>
    <row r="81" spans="2:14" x14ac:dyDescent="0.25">
      <c r="B81" s="200">
        <v>5</v>
      </c>
      <c r="C81" s="208" t="s">
        <v>30</v>
      </c>
      <c r="D81" s="208">
        <v>24</v>
      </c>
      <c r="E81" s="208">
        <v>22</v>
      </c>
      <c r="F81" s="208">
        <v>11</v>
      </c>
      <c r="G81" s="208">
        <v>2</v>
      </c>
      <c r="H81" s="208">
        <v>9</v>
      </c>
      <c r="I81" s="208">
        <v>53</v>
      </c>
      <c r="J81" s="208">
        <v>38</v>
      </c>
      <c r="K81" s="208">
        <v>15</v>
      </c>
      <c r="L81" s="209">
        <f t="shared" si="3"/>
        <v>7</v>
      </c>
      <c r="M81" s="201" t="str">
        <f t="shared" si="4"/>
        <v/>
      </c>
      <c r="N81" s="71">
        <f ca="1">OFFSET(config_posiciones,'H-Temporadas'!B81,L81-1,1,1)</f>
        <v>0</v>
      </c>
    </row>
    <row r="82" spans="2:14" x14ac:dyDescent="0.25">
      <c r="B82" s="200">
        <v>6</v>
      </c>
      <c r="C82" s="208" t="s">
        <v>27</v>
      </c>
      <c r="D82" s="208">
        <v>24</v>
      </c>
      <c r="E82" s="208">
        <v>22</v>
      </c>
      <c r="F82" s="208">
        <v>9</v>
      </c>
      <c r="G82" s="208">
        <v>6</v>
      </c>
      <c r="H82" s="208">
        <v>7</v>
      </c>
      <c r="I82" s="208">
        <v>55</v>
      </c>
      <c r="J82" s="208">
        <v>44</v>
      </c>
      <c r="K82" s="208">
        <v>11</v>
      </c>
      <c r="L82" s="209">
        <f t="shared" si="3"/>
        <v>7</v>
      </c>
      <c r="M82" s="201" t="str">
        <f t="shared" si="4"/>
        <v/>
      </c>
      <c r="N82" s="71">
        <f ca="1">OFFSET(config_posiciones,'H-Temporadas'!B82,L82-1,1,1)</f>
        <v>0</v>
      </c>
    </row>
    <row r="83" spans="2:14" x14ac:dyDescent="0.25">
      <c r="B83" s="200">
        <v>7</v>
      </c>
      <c r="C83" s="208" t="s">
        <v>154</v>
      </c>
      <c r="D83" s="208">
        <v>21</v>
      </c>
      <c r="E83" s="208">
        <v>22</v>
      </c>
      <c r="F83" s="208">
        <v>8</v>
      </c>
      <c r="G83" s="208">
        <v>5</v>
      </c>
      <c r="H83" s="208">
        <v>9</v>
      </c>
      <c r="I83" s="208">
        <v>40</v>
      </c>
      <c r="J83" s="208">
        <v>45</v>
      </c>
      <c r="K83" s="208">
        <v>-5</v>
      </c>
      <c r="L83" s="209">
        <f t="shared" si="3"/>
        <v>7</v>
      </c>
      <c r="M83" s="201" t="str">
        <f t="shared" si="4"/>
        <v/>
      </c>
      <c r="N83" s="71">
        <f ca="1">OFFSET(config_posiciones,'H-Temporadas'!B83,L83-1,1,1)</f>
        <v>0</v>
      </c>
    </row>
    <row r="84" spans="2:14" x14ac:dyDescent="0.25">
      <c r="B84" s="200">
        <v>8</v>
      </c>
      <c r="C84" s="208" t="s">
        <v>52</v>
      </c>
      <c r="D84" s="208">
        <v>20</v>
      </c>
      <c r="E84" s="208">
        <v>22</v>
      </c>
      <c r="F84" s="208">
        <v>9</v>
      </c>
      <c r="G84" s="208">
        <v>2</v>
      </c>
      <c r="H84" s="208">
        <v>11</v>
      </c>
      <c r="I84" s="208">
        <v>47</v>
      </c>
      <c r="J84" s="208">
        <v>59</v>
      </c>
      <c r="K84" s="208">
        <v>-12</v>
      </c>
      <c r="L84" s="209">
        <f t="shared" si="3"/>
        <v>7</v>
      </c>
      <c r="M84" s="201" t="str">
        <f t="shared" si="4"/>
        <v/>
      </c>
      <c r="N84" s="71">
        <f ca="1">OFFSET(config_posiciones,'H-Temporadas'!B84,L84-1,1,1)</f>
        <v>0</v>
      </c>
    </row>
    <row r="85" spans="2:14" x14ac:dyDescent="0.25">
      <c r="B85" s="200">
        <v>9</v>
      </c>
      <c r="C85" s="208" t="s">
        <v>29</v>
      </c>
      <c r="D85" s="208">
        <v>20</v>
      </c>
      <c r="E85" s="208">
        <v>22</v>
      </c>
      <c r="F85" s="208">
        <v>9</v>
      </c>
      <c r="G85" s="208">
        <v>2</v>
      </c>
      <c r="H85" s="208">
        <v>11</v>
      </c>
      <c r="I85" s="208">
        <v>40</v>
      </c>
      <c r="J85" s="208">
        <v>49</v>
      </c>
      <c r="K85" s="208">
        <v>-9</v>
      </c>
      <c r="L85" s="209">
        <f t="shared" si="3"/>
        <v>7</v>
      </c>
      <c r="M85" s="201" t="str">
        <f t="shared" si="4"/>
        <v/>
      </c>
      <c r="N85" s="71">
        <f ca="1">OFFSET(config_posiciones,'H-Temporadas'!B85,L85-1,1,1)</f>
        <v>0</v>
      </c>
    </row>
    <row r="86" spans="2:14" x14ac:dyDescent="0.25">
      <c r="B86" s="200">
        <v>10</v>
      </c>
      <c r="C86" s="208" t="s">
        <v>246</v>
      </c>
      <c r="D86" s="208">
        <v>17</v>
      </c>
      <c r="E86" s="208">
        <v>22</v>
      </c>
      <c r="F86" s="208">
        <v>7</v>
      </c>
      <c r="G86" s="208">
        <v>3</v>
      </c>
      <c r="H86" s="208">
        <v>12</v>
      </c>
      <c r="I86" s="208">
        <v>37</v>
      </c>
      <c r="J86" s="208">
        <v>46</v>
      </c>
      <c r="K86" s="208">
        <v>-9</v>
      </c>
      <c r="L86" s="209">
        <f t="shared" si="3"/>
        <v>7</v>
      </c>
      <c r="M86" s="201" t="str">
        <f t="shared" si="4"/>
        <v/>
      </c>
      <c r="N86" s="71">
        <f ca="1">OFFSET(config_posiciones,'H-Temporadas'!B86,L86-1,1,1)</f>
        <v>0</v>
      </c>
    </row>
    <row r="87" spans="2:14" x14ac:dyDescent="0.25">
      <c r="B87" s="200">
        <v>11</v>
      </c>
      <c r="C87" s="208" t="s">
        <v>31</v>
      </c>
      <c r="D87" s="208">
        <v>11</v>
      </c>
      <c r="E87" s="208">
        <v>22</v>
      </c>
      <c r="F87" s="208">
        <v>5</v>
      </c>
      <c r="G87" s="208">
        <v>1</v>
      </c>
      <c r="H87" s="208">
        <v>16</v>
      </c>
      <c r="I87" s="208">
        <v>28</v>
      </c>
      <c r="J87" s="208">
        <v>67</v>
      </c>
      <c r="K87" s="208">
        <v>-39</v>
      </c>
      <c r="L87" s="209">
        <f t="shared" si="3"/>
        <v>7</v>
      </c>
      <c r="M87" s="201" t="str">
        <f t="shared" si="4"/>
        <v/>
      </c>
      <c r="N87" s="71" t="str">
        <f ca="1">OFFSET(config_posiciones,'H-Temporadas'!B87,L87-1,1,1)</f>
        <v>D</v>
      </c>
    </row>
    <row r="88" spans="2:14" x14ac:dyDescent="0.25">
      <c r="B88" s="200">
        <v>12</v>
      </c>
      <c r="C88" s="208" t="s">
        <v>217</v>
      </c>
      <c r="D88" s="208">
        <v>9</v>
      </c>
      <c r="E88" s="208">
        <v>22</v>
      </c>
      <c r="F88" s="208">
        <v>3</v>
      </c>
      <c r="G88" s="208">
        <v>3</v>
      </c>
      <c r="H88" s="208">
        <v>16</v>
      </c>
      <c r="I88" s="208">
        <v>17</v>
      </c>
      <c r="J88" s="208">
        <v>56</v>
      </c>
      <c r="K88" s="208">
        <v>-39</v>
      </c>
      <c r="L88" s="209">
        <f t="shared" si="3"/>
        <v>7</v>
      </c>
      <c r="M88" s="201" t="str">
        <f t="shared" si="4"/>
        <v/>
      </c>
      <c r="N88" s="71" t="str">
        <f ca="1">OFFSET(config_posiciones,'H-Temporadas'!B88,L88-1,1,1)</f>
        <v>D</v>
      </c>
    </row>
    <row r="89" spans="2:14" x14ac:dyDescent="0.25">
      <c r="B89" s="200"/>
      <c r="C89" s="208"/>
      <c r="D89" s="208"/>
      <c r="E89" s="208"/>
      <c r="F89" s="208"/>
      <c r="G89" s="208"/>
      <c r="H89" s="208"/>
      <c r="I89" s="208"/>
      <c r="J89" s="208"/>
      <c r="K89" s="208"/>
      <c r="L89" s="209">
        <f t="shared" si="3"/>
        <v>7</v>
      </c>
      <c r="M89" s="201" t="str">
        <f t="shared" si="4"/>
        <v/>
      </c>
      <c r="N89" s="71">
        <f ca="1">OFFSET(config_posiciones,'H-Temporadas'!B89,L89-1,1,1)</f>
        <v>12785</v>
      </c>
    </row>
    <row r="90" spans="2:14" s="204" customFormat="1" x14ac:dyDescent="0.25">
      <c r="B90" s="200" t="s">
        <v>255</v>
      </c>
      <c r="C90" s="200" t="str">
        <f>B90</f>
        <v>1935/36</v>
      </c>
      <c r="D90" s="200" t="s">
        <v>128</v>
      </c>
      <c r="E90" s="200" t="s">
        <v>21</v>
      </c>
      <c r="F90" s="200" t="s">
        <v>22</v>
      </c>
      <c r="G90" s="200" t="s">
        <v>23</v>
      </c>
      <c r="H90" s="200" t="s">
        <v>24</v>
      </c>
      <c r="I90" s="200" t="s">
        <v>25</v>
      </c>
      <c r="J90" s="200" t="s">
        <v>26</v>
      </c>
      <c r="K90" s="200" t="s">
        <v>249</v>
      </c>
      <c r="L90" s="202">
        <f t="shared" si="3"/>
        <v>8</v>
      </c>
      <c r="M90" s="203" t="str">
        <f t="shared" si="4"/>
        <v>n</v>
      </c>
      <c r="N90" s="204" t="e">
        <f ca="1">OFFSET(config_posiciones,'H-Temporadas'!B90,L90-1,1,1)</f>
        <v>#VALUE!</v>
      </c>
    </row>
    <row r="91" spans="2:14" x14ac:dyDescent="0.25">
      <c r="B91" s="200">
        <v>1</v>
      </c>
      <c r="C91" s="208" t="s">
        <v>209</v>
      </c>
      <c r="D91" s="208">
        <v>31</v>
      </c>
      <c r="E91" s="208">
        <v>22</v>
      </c>
      <c r="F91" s="208">
        <v>14</v>
      </c>
      <c r="G91" s="208">
        <v>3</v>
      </c>
      <c r="H91" s="208">
        <v>5</v>
      </c>
      <c r="I91" s="208">
        <v>59</v>
      </c>
      <c r="J91" s="208">
        <v>33</v>
      </c>
      <c r="K91" s="208">
        <v>26</v>
      </c>
      <c r="L91" s="209">
        <f t="shared" si="3"/>
        <v>8</v>
      </c>
      <c r="M91" s="201" t="str">
        <f t="shared" si="4"/>
        <v/>
      </c>
      <c r="N91" s="71">
        <f ca="1">OFFSET(config_posiciones,'H-Temporadas'!B91,L91-1,1,1)</f>
        <v>0</v>
      </c>
    </row>
    <row r="92" spans="2:14" x14ac:dyDescent="0.25">
      <c r="B92" s="200">
        <v>2</v>
      </c>
      <c r="C92" s="208" t="s">
        <v>28</v>
      </c>
      <c r="D92" s="208">
        <v>29</v>
      </c>
      <c r="E92" s="208">
        <v>22</v>
      </c>
      <c r="F92" s="208">
        <v>13</v>
      </c>
      <c r="G92" s="208">
        <v>3</v>
      </c>
      <c r="H92" s="208">
        <v>6</v>
      </c>
      <c r="I92" s="208">
        <v>62</v>
      </c>
      <c r="J92" s="208">
        <v>35</v>
      </c>
      <c r="K92" s="208">
        <v>27</v>
      </c>
      <c r="L92" s="209">
        <f t="shared" si="3"/>
        <v>8</v>
      </c>
      <c r="M92" s="201" t="str">
        <f t="shared" si="4"/>
        <v/>
      </c>
      <c r="N92" s="71">
        <f ca="1">OFFSET(config_posiciones,'H-Temporadas'!B92,L92-1,1,1)</f>
        <v>0</v>
      </c>
    </row>
    <row r="93" spans="2:14" x14ac:dyDescent="0.25">
      <c r="B93" s="200">
        <v>3</v>
      </c>
      <c r="C93" s="208" t="s">
        <v>214</v>
      </c>
      <c r="D93" s="208">
        <v>28</v>
      </c>
      <c r="E93" s="208">
        <v>22</v>
      </c>
      <c r="F93" s="208">
        <v>12</v>
      </c>
      <c r="G93" s="208">
        <v>4</v>
      </c>
      <c r="H93" s="208">
        <v>6</v>
      </c>
      <c r="I93" s="208">
        <v>63</v>
      </c>
      <c r="J93" s="208">
        <v>47</v>
      </c>
      <c r="K93" s="208">
        <v>16</v>
      </c>
      <c r="L93" s="209">
        <f t="shared" si="3"/>
        <v>8</v>
      </c>
      <c r="M93" s="201" t="str">
        <f t="shared" si="4"/>
        <v/>
      </c>
      <c r="N93" s="71">
        <f ca="1">OFFSET(config_posiciones,'H-Temporadas'!B93,L93-1,1,1)</f>
        <v>0</v>
      </c>
    </row>
    <row r="94" spans="2:14" x14ac:dyDescent="0.25">
      <c r="B94" s="200">
        <v>4</v>
      </c>
      <c r="C94" s="208" t="s">
        <v>246</v>
      </c>
      <c r="D94" s="208">
        <v>27</v>
      </c>
      <c r="E94" s="208">
        <v>22</v>
      </c>
      <c r="F94" s="208">
        <v>13</v>
      </c>
      <c r="G94" s="208">
        <v>1</v>
      </c>
      <c r="H94" s="208">
        <v>8</v>
      </c>
      <c r="I94" s="208">
        <v>58</v>
      </c>
      <c r="J94" s="208">
        <v>46</v>
      </c>
      <c r="K94" s="208">
        <v>12</v>
      </c>
      <c r="L94" s="209">
        <f t="shared" si="3"/>
        <v>8</v>
      </c>
      <c r="M94" s="201" t="str">
        <f t="shared" si="4"/>
        <v/>
      </c>
      <c r="N94" s="71">
        <f ca="1">OFFSET(config_posiciones,'H-Temporadas'!B94,L94-1,1,1)</f>
        <v>0</v>
      </c>
    </row>
    <row r="95" spans="2:14" x14ac:dyDescent="0.25">
      <c r="B95" s="200">
        <v>5</v>
      </c>
      <c r="C95" s="208" t="s">
        <v>27</v>
      </c>
      <c r="D95" s="208">
        <v>24</v>
      </c>
      <c r="E95" s="208">
        <v>22</v>
      </c>
      <c r="F95" s="208">
        <v>11</v>
      </c>
      <c r="G95" s="208">
        <v>2</v>
      </c>
      <c r="H95" s="208">
        <v>9</v>
      </c>
      <c r="I95" s="208">
        <v>39</v>
      </c>
      <c r="J95" s="208">
        <v>32</v>
      </c>
      <c r="K95" s="208">
        <v>7</v>
      </c>
      <c r="L95" s="209">
        <f t="shared" si="3"/>
        <v>8</v>
      </c>
      <c r="M95" s="201" t="str">
        <f t="shared" si="4"/>
        <v/>
      </c>
      <c r="N95" s="71">
        <f ca="1">OFFSET(config_posiciones,'H-Temporadas'!B95,L95-1,1,1)</f>
        <v>0</v>
      </c>
    </row>
    <row r="96" spans="2:14" x14ac:dyDescent="0.25">
      <c r="B96" s="200">
        <v>6</v>
      </c>
      <c r="C96" s="208" t="s">
        <v>244</v>
      </c>
      <c r="D96" s="208">
        <v>24</v>
      </c>
      <c r="E96" s="208">
        <v>22</v>
      </c>
      <c r="F96" s="208">
        <v>11</v>
      </c>
      <c r="G96" s="208">
        <v>2</v>
      </c>
      <c r="H96" s="208">
        <v>9</v>
      </c>
      <c r="I96" s="208">
        <v>37</v>
      </c>
      <c r="J96" s="208">
        <v>41</v>
      </c>
      <c r="K96" s="208">
        <v>-4</v>
      </c>
      <c r="L96" s="209">
        <f t="shared" si="3"/>
        <v>8</v>
      </c>
      <c r="M96" s="201" t="str">
        <f t="shared" si="4"/>
        <v/>
      </c>
      <c r="N96" s="71">
        <f ca="1">OFFSET(config_posiciones,'H-Temporadas'!B96,L96-1,1,1)</f>
        <v>0</v>
      </c>
    </row>
    <row r="97" spans="2:14" x14ac:dyDescent="0.25">
      <c r="B97" s="200">
        <v>7</v>
      </c>
      <c r="C97" s="208" t="s">
        <v>212</v>
      </c>
      <c r="D97" s="208">
        <v>20</v>
      </c>
      <c r="E97" s="208">
        <v>22</v>
      </c>
      <c r="F97" s="208">
        <v>9</v>
      </c>
      <c r="G97" s="208">
        <v>2</v>
      </c>
      <c r="H97" s="208">
        <v>11</v>
      </c>
      <c r="I97" s="208">
        <v>31</v>
      </c>
      <c r="J97" s="208">
        <v>46</v>
      </c>
      <c r="K97" s="208">
        <v>-15</v>
      </c>
      <c r="L97" s="209">
        <f t="shared" si="3"/>
        <v>8</v>
      </c>
      <c r="M97" s="201" t="str">
        <f t="shared" si="4"/>
        <v/>
      </c>
      <c r="N97" s="71">
        <f ca="1">OFFSET(config_posiciones,'H-Temporadas'!B97,L97-1,1,1)</f>
        <v>0</v>
      </c>
    </row>
    <row r="98" spans="2:14" x14ac:dyDescent="0.25">
      <c r="B98" s="200">
        <v>8</v>
      </c>
      <c r="C98" s="208" t="s">
        <v>29</v>
      </c>
      <c r="D98" s="208">
        <v>19</v>
      </c>
      <c r="E98" s="208">
        <v>22</v>
      </c>
      <c r="F98" s="208">
        <v>7</v>
      </c>
      <c r="G98" s="208">
        <v>5</v>
      </c>
      <c r="H98" s="208">
        <v>10</v>
      </c>
      <c r="I98" s="208">
        <v>36</v>
      </c>
      <c r="J98" s="208">
        <v>42</v>
      </c>
      <c r="K98" s="208">
        <v>-6</v>
      </c>
      <c r="L98" s="209">
        <f t="shared" si="3"/>
        <v>8</v>
      </c>
      <c r="M98" s="201" t="str">
        <f t="shared" si="4"/>
        <v/>
      </c>
      <c r="N98" s="71">
        <f ca="1">OFFSET(config_posiciones,'H-Temporadas'!B98,L98-1,1,1)</f>
        <v>0</v>
      </c>
    </row>
    <row r="99" spans="2:14" x14ac:dyDescent="0.25">
      <c r="B99" s="200">
        <v>9</v>
      </c>
      <c r="C99" s="208" t="s">
        <v>52</v>
      </c>
      <c r="D99" s="208">
        <v>17</v>
      </c>
      <c r="E99" s="208">
        <v>22</v>
      </c>
      <c r="F99" s="208">
        <v>8</v>
      </c>
      <c r="G99" s="208">
        <v>1</v>
      </c>
      <c r="H99" s="208">
        <v>13</v>
      </c>
      <c r="I99" s="208">
        <v>36</v>
      </c>
      <c r="J99" s="208">
        <v>53</v>
      </c>
      <c r="K99" s="208">
        <v>-17</v>
      </c>
      <c r="L99" s="209">
        <f t="shared" si="3"/>
        <v>8</v>
      </c>
      <c r="M99" s="201" t="str">
        <f t="shared" si="4"/>
        <v/>
      </c>
      <c r="N99" s="71">
        <f ca="1">OFFSET(config_posiciones,'H-Temporadas'!B99,L99-1,1,1)</f>
        <v>0</v>
      </c>
    </row>
    <row r="100" spans="2:14" x14ac:dyDescent="0.25">
      <c r="B100" s="200">
        <v>10</v>
      </c>
      <c r="C100" s="208" t="s">
        <v>30</v>
      </c>
      <c r="D100" s="208">
        <v>16</v>
      </c>
      <c r="E100" s="208">
        <v>22</v>
      </c>
      <c r="F100" s="208">
        <v>6</v>
      </c>
      <c r="G100" s="208">
        <v>4</v>
      </c>
      <c r="H100" s="208">
        <v>12</v>
      </c>
      <c r="I100" s="208">
        <v>27</v>
      </c>
      <c r="J100" s="208">
        <v>48</v>
      </c>
      <c r="K100" s="208">
        <v>-21</v>
      </c>
      <c r="L100" s="209">
        <f t="shared" si="3"/>
        <v>8</v>
      </c>
      <c r="M100" s="201" t="str">
        <f t="shared" si="4"/>
        <v/>
      </c>
      <c r="N100" s="71">
        <f ca="1">OFFSET(config_posiciones,'H-Temporadas'!B100,L100-1,1,1)</f>
        <v>0</v>
      </c>
    </row>
    <row r="101" spans="2:14" x14ac:dyDescent="0.25">
      <c r="B101" s="200">
        <v>11</v>
      </c>
      <c r="C101" s="208" t="s">
        <v>154</v>
      </c>
      <c r="D101" s="208">
        <v>15</v>
      </c>
      <c r="E101" s="208">
        <v>22</v>
      </c>
      <c r="F101" s="208">
        <v>6</v>
      </c>
      <c r="G101" s="208">
        <v>3</v>
      </c>
      <c r="H101" s="208">
        <v>13</v>
      </c>
      <c r="I101" s="208">
        <v>34</v>
      </c>
      <c r="J101" s="208">
        <v>50</v>
      </c>
      <c r="K101" s="208">
        <v>-16</v>
      </c>
      <c r="L101" s="209">
        <f t="shared" si="3"/>
        <v>8</v>
      </c>
      <c r="M101" s="201" t="str">
        <f t="shared" si="4"/>
        <v/>
      </c>
      <c r="N101" s="71" t="str">
        <f ca="1">OFFSET(config_posiciones,'H-Temporadas'!B101,L101-1,1,1)</f>
        <v>D</v>
      </c>
    </row>
    <row r="102" spans="2:14" x14ac:dyDescent="0.25">
      <c r="B102" s="200">
        <v>12</v>
      </c>
      <c r="C102" s="208" t="s">
        <v>228</v>
      </c>
      <c r="D102" s="208">
        <v>14</v>
      </c>
      <c r="E102" s="208">
        <v>22</v>
      </c>
      <c r="F102" s="208">
        <v>7</v>
      </c>
      <c r="G102" s="208">
        <v>0</v>
      </c>
      <c r="H102" s="208">
        <v>15</v>
      </c>
      <c r="I102" s="208">
        <v>46</v>
      </c>
      <c r="J102" s="208">
        <v>55</v>
      </c>
      <c r="K102" s="208">
        <v>-9</v>
      </c>
      <c r="L102" s="209">
        <f t="shared" si="3"/>
        <v>8</v>
      </c>
      <c r="M102" s="201" t="str">
        <f t="shared" si="4"/>
        <v/>
      </c>
      <c r="N102" s="71" t="str">
        <f ca="1">OFFSET(config_posiciones,'H-Temporadas'!B102,L102-1,1,1)</f>
        <v>D</v>
      </c>
    </row>
    <row r="103" spans="2:14" x14ac:dyDescent="0.25">
      <c r="B103" s="200"/>
      <c r="C103" s="208"/>
      <c r="D103" s="208"/>
      <c r="E103" s="208"/>
      <c r="F103" s="208"/>
      <c r="G103" s="208"/>
      <c r="H103" s="208"/>
      <c r="I103" s="208"/>
      <c r="J103" s="208"/>
      <c r="K103" s="208"/>
      <c r="L103" s="209">
        <f t="shared" si="3"/>
        <v>8</v>
      </c>
      <c r="M103" s="201" t="str">
        <f t="shared" si="4"/>
        <v/>
      </c>
      <c r="N103" s="71">
        <f ca="1">OFFSET(config_posiciones,'H-Temporadas'!B103,L103-1,1,1)</f>
        <v>13150</v>
      </c>
    </row>
    <row r="104" spans="2:14" s="204" customFormat="1" x14ac:dyDescent="0.25">
      <c r="B104" s="200" t="s">
        <v>256</v>
      </c>
      <c r="C104" s="200" t="str">
        <f>B104</f>
        <v>1939/40</v>
      </c>
      <c r="D104" s="200" t="s">
        <v>128</v>
      </c>
      <c r="E104" s="200" t="s">
        <v>21</v>
      </c>
      <c r="F104" s="200" t="s">
        <v>22</v>
      </c>
      <c r="G104" s="200" t="s">
        <v>23</v>
      </c>
      <c r="H104" s="200" t="s">
        <v>24</v>
      </c>
      <c r="I104" s="200" t="s">
        <v>25</v>
      </c>
      <c r="J104" s="200" t="s">
        <v>26</v>
      </c>
      <c r="K104" s="200" t="s">
        <v>249</v>
      </c>
      <c r="L104" s="202">
        <f t="shared" si="3"/>
        <v>9</v>
      </c>
      <c r="M104" s="203" t="str">
        <f t="shared" si="4"/>
        <v>n</v>
      </c>
      <c r="N104" s="204" t="e">
        <f ca="1">OFFSET(config_posiciones,'H-Temporadas'!B104,L104-1,1,1)</f>
        <v>#VALUE!</v>
      </c>
    </row>
    <row r="105" spans="2:14" x14ac:dyDescent="0.25">
      <c r="B105" s="200">
        <v>1</v>
      </c>
      <c r="C105" s="208" t="s">
        <v>154</v>
      </c>
      <c r="D105" s="208">
        <v>29</v>
      </c>
      <c r="E105" s="208">
        <v>22</v>
      </c>
      <c r="F105" s="208">
        <v>14</v>
      </c>
      <c r="G105" s="208">
        <v>1</v>
      </c>
      <c r="H105" s="208">
        <v>7</v>
      </c>
      <c r="I105" s="208">
        <v>43</v>
      </c>
      <c r="J105" s="208">
        <v>29</v>
      </c>
      <c r="K105" s="208">
        <v>14</v>
      </c>
      <c r="L105" s="209">
        <f t="shared" si="3"/>
        <v>9</v>
      </c>
      <c r="M105" s="201" t="str">
        <f t="shared" si="4"/>
        <v/>
      </c>
      <c r="N105" s="71">
        <f ca="1">OFFSET(config_posiciones,'H-Temporadas'!B105,L105-1,1,1)</f>
        <v>0</v>
      </c>
    </row>
    <row r="106" spans="2:14" x14ac:dyDescent="0.25">
      <c r="B106" s="200">
        <v>2</v>
      </c>
      <c r="C106" s="208" t="s">
        <v>30</v>
      </c>
      <c r="D106" s="208">
        <v>28</v>
      </c>
      <c r="E106" s="208">
        <v>22</v>
      </c>
      <c r="F106" s="208">
        <v>11</v>
      </c>
      <c r="G106" s="208">
        <v>6</v>
      </c>
      <c r="H106" s="208">
        <v>5</v>
      </c>
      <c r="I106" s="208">
        <v>60</v>
      </c>
      <c r="J106" s="208">
        <v>44</v>
      </c>
      <c r="K106" s="208">
        <v>16</v>
      </c>
      <c r="L106" s="209">
        <f t="shared" si="3"/>
        <v>9</v>
      </c>
      <c r="M106" s="201" t="str">
        <f t="shared" si="4"/>
        <v/>
      </c>
      <c r="N106" s="71">
        <f ca="1">OFFSET(config_posiciones,'H-Temporadas'!B106,L106-1,1,1)</f>
        <v>0</v>
      </c>
    </row>
    <row r="107" spans="2:14" x14ac:dyDescent="0.25">
      <c r="B107" s="200">
        <v>3</v>
      </c>
      <c r="C107" s="208" t="s">
        <v>209</v>
      </c>
      <c r="D107" s="208">
        <v>26</v>
      </c>
      <c r="E107" s="208">
        <v>22</v>
      </c>
      <c r="F107" s="208">
        <v>11</v>
      </c>
      <c r="G107" s="208">
        <v>4</v>
      </c>
      <c r="H107" s="208">
        <v>7</v>
      </c>
      <c r="I107" s="208">
        <v>57</v>
      </c>
      <c r="J107" s="208">
        <v>44</v>
      </c>
      <c r="K107" s="208">
        <v>13</v>
      </c>
      <c r="L107" s="209">
        <f t="shared" si="3"/>
        <v>9</v>
      </c>
      <c r="M107" s="201" t="str">
        <f t="shared" si="4"/>
        <v/>
      </c>
      <c r="N107" s="71">
        <f ca="1">OFFSET(config_posiciones,'H-Temporadas'!B107,L107-1,1,1)</f>
        <v>0</v>
      </c>
    </row>
    <row r="108" spans="2:14" x14ac:dyDescent="0.25">
      <c r="B108" s="200">
        <v>4</v>
      </c>
      <c r="C108" s="208" t="s">
        <v>28</v>
      </c>
      <c r="D108" s="208">
        <v>25</v>
      </c>
      <c r="E108" s="208">
        <v>22</v>
      </c>
      <c r="F108" s="208">
        <v>12</v>
      </c>
      <c r="G108" s="208">
        <v>1</v>
      </c>
      <c r="H108" s="208">
        <v>9</v>
      </c>
      <c r="I108" s="208">
        <v>47</v>
      </c>
      <c r="J108" s="208">
        <v>35</v>
      </c>
      <c r="K108" s="208">
        <v>12</v>
      </c>
      <c r="L108" s="209">
        <f t="shared" si="3"/>
        <v>9</v>
      </c>
      <c r="M108" s="201" t="str">
        <f t="shared" si="4"/>
        <v/>
      </c>
      <c r="N108" s="71">
        <f ca="1">OFFSET(config_posiciones,'H-Temporadas'!B108,L108-1,1,1)</f>
        <v>0</v>
      </c>
    </row>
    <row r="109" spans="2:14" x14ac:dyDescent="0.25">
      <c r="B109" s="200">
        <v>5</v>
      </c>
      <c r="C109" s="208" t="s">
        <v>52</v>
      </c>
      <c r="D109" s="208">
        <v>24</v>
      </c>
      <c r="E109" s="208">
        <v>22</v>
      </c>
      <c r="F109" s="208">
        <v>11</v>
      </c>
      <c r="G109" s="208">
        <v>2</v>
      </c>
      <c r="H109" s="208">
        <v>9</v>
      </c>
      <c r="I109" s="208">
        <v>43</v>
      </c>
      <c r="J109" s="208">
        <v>43</v>
      </c>
      <c r="K109" s="208">
        <v>0</v>
      </c>
      <c r="L109" s="209">
        <f t="shared" si="3"/>
        <v>9</v>
      </c>
      <c r="M109" s="201" t="str">
        <f t="shared" si="4"/>
        <v/>
      </c>
      <c r="N109" s="71">
        <f ca="1">OFFSET(config_posiciones,'H-Temporadas'!B109,L109-1,1,1)</f>
        <v>0</v>
      </c>
    </row>
    <row r="110" spans="2:14" x14ac:dyDescent="0.25">
      <c r="B110" s="200">
        <v>6</v>
      </c>
      <c r="C110" s="208" t="s">
        <v>244</v>
      </c>
      <c r="D110" s="208">
        <v>23</v>
      </c>
      <c r="E110" s="208">
        <v>22</v>
      </c>
      <c r="F110" s="208">
        <v>9</v>
      </c>
      <c r="G110" s="208">
        <v>5</v>
      </c>
      <c r="H110" s="208">
        <v>8</v>
      </c>
      <c r="I110" s="208">
        <v>41</v>
      </c>
      <c r="J110" s="208">
        <v>34</v>
      </c>
      <c r="K110" s="208">
        <v>7</v>
      </c>
      <c r="L110" s="209">
        <f t="shared" si="3"/>
        <v>9</v>
      </c>
      <c r="M110" s="201" t="str">
        <f t="shared" si="4"/>
        <v/>
      </c>
      <c r="N110" s="71">
        <f ca="1">OFFSET(config_posiciones,'H-Temporadas'!B110,L110-1,1,1)</f>
        <v>0</v>
      </c>
    </row>
    <row r="111" spans="2:14" x14ac:dyDescent="0.25">
      <c r="B111" s="200">
        <v>7</v>
      </c>
      <c r="C111" s="208" t="s">
        <v>211</v>
      </c>
      <c r="D111" s="208">
        <v>21</v>
      </c>
      <c r="E111" s="208">
        <v>22</v>
      </c>
      <c r="F111" s="208">
        <v>7</v>
      </c>
      <c r="G111" s="208">
        <v>7</v>
      </c>
      <c r="H111" s="208">
        <v>8</v>
      </c>
      <c r="I111" s="208">
        <v>30</v>
      </c>
      <c r="J111" s="208">
        <v>40</v>
      </c>
      <c r="K111" s="208">
        <v>-10</v>
      </c>
      <c r="L111" s="209">
        <f t="shared" si="3"/>
        <v>9</v>
      </c>
      <c r="M111" s="201" t="str">
        <f t="shared" si="4"/>
        <v/>
      </c>
      <c r="N111" s="71">
        <f ca="1">OFFSET(config_posiciones,'H-Temporadas'!B111,L111-1,1,1)</f>
        <v>0</v>
      </c>
    </row>
    <row r="112" spans="2:14" x14ac:dyDescent="0.25">
      <c r="B112" s="200">
        <v>8</v>
      </c>
      <c r="C112" s="208" t="s">
        <v>29</v>
      </c>
      <c r="D112" s="208">
        <v>21</v>
      </c>
      <c r="E112" s="208">
        <v>22</v>
      </c>
      <c r="F112" s="208">
        <v>9</v>
      </c>
      <c r="G112" s="208">
        <v>3</v>
      </c>
      <c r="H112" s="208">
        <v>10</v>
      </c>
      <c r="I112" s="208">
        <v>40</v>
      </c>
      <c r="J112" s="208">
        <v>36</v>
      </c>
      <c r="K112" s="208">
        <v>4</v>
      </c>
      <c r="L112" s="209">
        <f t="shared" si="3"/>
        <v>9</v>
      </c>
      <c r="M112" s="201" t="str">
        <f t="shared" si="4"/>
        <v/>
      </c>
      <c r="N112" s="71">
        <f ca="1">OFFSET(config_posiciones,'H-Temporadas'!B112,L112-1,1,1)</f>
        <v>0</v>
      </c>
    </row>
    <row r="113" spans="2:14" x14ac:dyDescent="0.25">
      <c r="B113" s="200">
        <v>9</v>
      </c>
      <c r="C113" s="208" t="s">
        <v>27</v>
      </c>
      <c r="D113" s="208">
        <v>19</v>
      </c>
      <c r="E113" s="208">
        <v>22</v>
      </c>
      <c r="F113" s="208">
        <v>8</v>
      </c>
      <c r="G113" s="208">
        <v>3</v>
      </c>
      <c r="H113" s="208">
        <v>11</v>
      </c>
      <c r="I113" s="208">
        <v>32</v>
      </c>
      <c r="J113" s="208">
        <v>38</v>
      </c>
      <c r="K113" s="208">
        <v>-6</v>
      </c>
      <c r="L113" s="209">
        <f t="shared" si="3"/>
        <v>9</v>
      </c>
      <c r="M113" s="201" t="str">
        <f t="shared" si="4"/>
        <v/>
      </c>
      <c r="N113" s="71">
        <f ca="1">OFFSET(config_posiciones,'H-Temporadas'!B113,L113-1,1,1)</f>
        <v>0</v>
      </c>
    </row>
    <row r="114" spans="2:14" x14ac:dyDescent="0.25">
      <c r="B114" s="200">
        <v>10</v>
      </c>
      <c r="C114" s="208" t="s">
        <v>238</v>
      </c>
      <c r="D114" s="208">
        <v>19</v>
      </c>
      <c r="E114" s="208">
        <v>22</v>
      </c>
      <c r="F114" s="208">
        <v>9</v>
      </c>
      <c r="G114" s="208">
        <v>1</v>
      </c>
      <c r="H114" s="208">
        <v>12</v>
      </c>
      <c r="I114" s="208">
        <v>45</v>
      </c>
      <c r="J114" s="208">
        <v>50</v>
      </c>
      <c r="K114" s="208">
        <v>-5</v>
      </c>
      <c r="L114" s="209">
        <f t="shared" si="3"/>
        <v>9</v>
      </c>
      <c r="M114" s="201" t="str">
        <f t="shared" si="4"/>
        <v/>
      </c>
      <c r="N114" s="71" t="str">
        <f ca="1">OFFSET(config_posiciones,'H-Temporadas'!B114,L114-1,1,1)</f>
        <v>P</v>
      </c>
    </row>
    <row r="115" spans="2:14" x14ac:dyDescent="0.25">
      <c r="B115" s="200">
        <v>11</v>
      </c>
      <c r="C115" s="208" t="s">
        <v>212</v>
      </c>
      <c r="D115" s="208">
        <v>16</v>
      </c>
      <c r="E115" s="208">
        <v>22</v>
      </c>
      <c r="F115" s="208">
        <v>6</v>
      </c>
      <c r="G115" s="208">
        <v>4</v>
      </c>
      <c r="H115" s="208">
        <v>12</v>
      </c>
      <c r="I115" s="208">
        <v>26</v>
      </c>
      <c r="J115" s="208">
        <v>51</v>
      </c>
      <c r="K115" s="208">
        <v>-25</v>
      </c>
      <c r="L115" s="209">
        <f t="shared" si="3"/>
        <v>9</v>
      </c>
      <c r="M115" s="201" t="str">
        <f t="shared" si="4"/>
        <v/>
      </c>
      <c r="N115" s="71" t="str">
        <f ca="1">OFFSET(config_posiciones,'H-Temporadas'!B115,L115-1,1,1)</f>
        <v>D</v>
      </c>
    </row>
    <row r="116" spans="2:14" x14ac:dyDescent="0.25">
      <c r="B116" s="200">
        <v>12</v>
      </c>
      <c r="C116" s="208" t="s">
        <v>246</v>
      </c>
      <c r="D116" s="208">
        <v>13</v>
      </c>
      <c r="E116" s="208">
        <v>22</v>
      </c>
      <c r="F116" s="208">
        <v>6</v>
      </c>
      <c r="G116" s="208">
        <v>1</v>
      </c>
      <c r="H116" s="208">
        <v>15</v>
      </c>
      <c r="I116" s="208">
        <v>37</v>
      </c>
      <c r="J116" s="208">
        <v>57</v>
      </c>
      <c r="K116" s="208">
        <v>-20</v>
      </c>
      <c r="L116" s="209">
        <f t="shared" si="3"/>
        <v>9</v>
      </c>
      <c r="M116" s="201" t="str">
        <f t="shared" si="4"/>
        <v/>
      </c>
      <c r="N116" s="71" t="str">
        <f ca="1">OFFSET(config_posiciones,'H-Temporadas'!B116,L116-1,1,1)</f>
        <v>D</v>
      </c>
    </row>
    <row r="117" spans="2:14" x14ac:dyDescent="0.25">
      <c r="B117" s="200"/>
      <c r="C117" s="208"/>
      <c r="D117" s="208"/>
      <c r="E117" s="208"/>
      <c r="F117" s="208"/>
      <c r="G117" s="208"/>
      <c r="H117" s="208"/>
      <c r="I117" s="208"/>
      <c r="J117" s="208"/>
      <c r="K117" s="208"/>
      <c r="L117" s="209">
        <f t="shared" si="3"/>
        <v>9</v>
      </c>
      <c r="M117" s="201" t="str">
        <f t="shared" si="4"/>
        <v/>
      </c>
      <c r="N117" s="71">
        <f ca="1">OFFSET(config_posiciones,'H-Temporadas'!B117,L117-1,1,1)</f>
        <v>14611</v>
      </c>
    </row>
    <row r="118" spans="2:14" s="204" customFormat="1" x14ac:dyDescent="0.25">
      <c r="B118" s="200" t="s">
        <v>257</v>
      </c>
      <c r="C118" s="200" t="str">
        <f>B118</f>
        <v>1940/41</v>
      </c>
      <c r="D118" s="200" t="s">
        <v>128</v>
      </c>
      <c r="E118" s="200" t="s">
        <v>21</v>
      </c>
      <c r="F118" s="200" t="s">
        <v>22</v>
      </c>
      <c r="G118" s="200" t="s">
        <v>23</v>
      </c>
      <c r="H118" s="200" t="s">
        <v>24</v>
      </c>
      <c r="I118" s="200" t="s">
        <v>25</v>
      </c>
      <c r="J118" s="200" t="s">
        <v>26</v>
      </c>
      <c r="K118" s="200" t="s">
        <v>249</v>
      </c>
      <c r="L118" s="202">
        <f t="shared" si="3"/>
        <v>10</v>
      </c>
      <c r="M118" s="203" t="str">
        <f t="shared" si="4"/>
        <v>n</v>
      </c>
      <c r="N118" s="204" t="e">
        <f ca="1">OFFSET(config_posiciones,'H-Temporadas'!B118,L118-1,1,1)</f>
        <v>#VALUE!</v>
      </c>
    </row>
    <row r="119" spans="2:14" x14ac:dyDescent="0.25">
      <c r="B119" s="200">
        <v>1</v>
      </c>
      <c r="C119" s="208" t="s">
        <v>154</v>
      </c>
      <c r="D119" s="208">
        <v>33</v>
      </c>
      <c r="E119" s="208">
        <v>22</v>
      </c>
      <c r="F119" s="208">
        <v>13</v>
      </c>
      <c r="G119" s="208">
        <v>7</v>
      </c>
      <c r="H119" s="208">
        <v>2</v>
      </c>
      <c r="I119" s="208">
        <v>70</v>
      </c>
      <c r="J119" s="208">
        <v>36</v>
      </c>
      <c r="K119" s="208">
        <v>34</v>
      </c>
      <c r="L119" s="209">
        <f t="shared" si="3"/>
        <v>10</v>
      </c>
      <c r="M119" s="201" t="str">
        <f t="shared" si="4"/>
        <v/>
      </c>
      <c r="N119" s="71">
        <f ca="1">OFFSET(config_posiciones,'H-Temporadas'!B119,L119-1,1,1)</f>
        <v>0</v>
      </c>
    </row>
    <row r="120" spans="2:14" x14ac:dyDescent="0.25">
      <c r="B120" s="200">
        <v>2</v>
      </c>
      <c r="C120" s="208" t="s">
        <v>209</v>
      </c>
      <c r="D120" s="208">
        <v>31</v>
      </c>
      <c r="E120" s="208">
        <v>22</v>
      </c>
      <c r="F120" s="208">
        <v>13</v>
      </c>
      <c r="G120" s="208">
        <v>5</v>
      </c>
      <c r="H120" s="208">
        <v>4</v>
      </c>
      <c r="I120" s="208">
        <v>49</v>
      </c>
      <c r="J120" s="208">
        <v>24</v>
      </c>
      <c r="K120" s="208">
        <v>25</v>
      </c>
      <c r="L120" s="209">
        <f t="shared" si="3"/>
        <v>10</v>
      </c>
      <c r="M120" s="201" t="str">
        <f t="shared" si="4"/>
        <v/>
      </c>
      <c r="N120" s="71">
        <f ca="1">OFFSET(config_posiciones,'H-Temporadas'!B120,L120-1,1,1)</f>
        <v>0</v>
      </c>
    </row>
    <row r="121" spans="2:14" x14ac:dyDescent="0.25">
      <c r="B121" s="200">
        <v>3</v>
      </c>
      <c r="C121" s="208" t="s">
        <v>29</v>
      </c>
      <c r="D121" s="208">
        <v>27</v>
      </c>
      <c r="E121" s="208">
        <v>22</v>
      </c>
      <c r="F121" s="208">
        <v>11</v>
      </c>
      <c r="G121" s="208">
        <v>5</v>
      </c>
      <c r="H121" s="208">
        <v>6</v>
      </c>
      <c r="I121" s="208">
        <v>60</v>
      </c>
      <c r="J121" s="208">
        <v>52</v>
      </c>
      <c r="K121" s="208">
        <v>8</v>
      </c>
      <c r="L121" s="209">
        <f t="shared" si="3"/>
        <v>10</v>
      </c>
      <c r="M121" s="201" t="str">
        <f t="shared" si="4"/>
        <v/>
      </c>
      <c r="N121" s="71">
        <f ca="1">OFFSET(config_posiciones,'H-Temporadas'!B121,L121-1,1,1)</f>
        <v>0</v>
      </c>
    </row>
    <row r="122" spans="2:14" x14ac:dyDescent="0.25">
      <c r="B122" s="200">
        <v>4</v>
      </c>
      <c r="C122" s="208" t="s">
        <v>27</v>
      </c>
      <c r="D122" s="208">
        <v>27</v>
      </c>
      <c r="E122" s="208">
        <v>22</v>
      </c>
      <c r="F122" s="208">
        <v>13</v>
      </c>
      <c r="G122" s="208">
        <v>1</v>
      </c>
      <c r="H122" s="208">
        <v>8</v>
      </c>
      <c r="I122" s="208">
        <v>55</v>
      </c>
      <c r="J122" s="208">
        <v>45</v>
      </c>
      <c r="K122" s="208">
        <v>10</v>
      </c>
      <c r="L122" s="209">
        <f t="shared" si="3"/>
        <v>10</v>
      </c>
      <c r="M122" s="201" t="str">
        <f t="shared" si="4"/>
        <v/>
      </c>
      <c r="N122" s="71">
        <f ca="1">OFFSET(config_posiciones,'H-Temporadas'!B122,L122-1,1,1)</f>
        <v>0</v>
      </c>
    </row>
    <row r="123" spans="2:14" x14ac:dyDescent="0.25">
      <c r="B123" s="200">
        <v>5</v>
      </c>
      <c r="C123" s="208" t="s">
        <v>30</v>
      </c>
      <c r="D123" s="208">
        <v>26</v>
      </c>
      <c r="E123" s="208">
        <v>22</v>
      </c>
      <c r="F123" s="208">
        <v>12</v>
      </c>
      <c r="G123" s="208">
        <v>2</v>
      </c>
      <c r="H123" s="208">
        <v>8</v>
      </c>
      <c r="I123" s="208">
        <v>70</v>
      </c>
      <c r="J123" s="208">
        <v>43</v>
      </c>
      <c r="K123" s="208">
        <v>27</v>
      </c>
      <c r="L123" s="209">
        <f t="shared" si="3"/>
        <v>10</v>
      </c>
      <c r="M123" s="201" t="str">
        <f t="shared" si="4"/>
        <v/>
      </c>
      <c r="N123" s="71">
        <f ca="1">OFFSET(config_posiciones,'H-Temporadas'!B123,L123-1,1,1)</f>
        <v>0</v>
      </c>
    </row>
    <row r="124" spans="2:14" x14ac:dyDescent="0.25">
      <c r="B124" s="200">
        <v>6</v>
      </c>
      <c r="C124" s="208" t="s">
        <v>28</v>
      </c>
      <c r="D124" s="208">
        <v>24</v>
      </c>
      <c r="E124" s="208">
        <v>22</v>
      </c>
      <c r="F124" s="208">
        <v>11</v>
      </c>
      <c r="G124" s="208">
        <v>2</v>
      </c>
      <c r="H124" s="208">
        <v>9</v>
      </c>
      <c r="I124" s="208">
        <v>51</v>
      </c>
      <c r="J124" s="208">
        <v>38</v>
      </c>
      <c r="K124" s="208">
        <v>13</v>
      </c>
      <c r="L124" s="209">
        <f t="shared" si="3"/>
        <v>10</v>
      </c>
      <c r="M124" s="201" t="str">
        <f t="shared" si="4"/>
        <v/>
      </c>
      <c r="N124" s="71">
        <f ca="1">OFFSET(config_posiciones,'H-Temporadas'!B124,L124-1,1,1)</f>
        <v>0</v>
      </c>
    </row>
    <row r="125" spans="2:14" x14ac:dyDescent="0.25">
      <c r="B125" s="200">
        <v>7</v>
      </c>
      <c r="C125" s="208" t="s">
        <v>52</v>
      </c>
      <c r="D125" s="208">
        <v>22</v>
      </c>
      <c r="E125" s="208">
        <v>22</v>
      </c>
      <c r="F125" s="208">
        <v>10</v>
      </c>
      <c r="G125" s="208">
        <v>2</v>
      </c>
      <c r="H125" s="208">
        <v>10</v>
      </c>
      <c r="I125" s="208">
        <v>50</v>
      </c>
      <c r="J125" s="208">
        <v>54</v>
      </c>
      <c r="K125" s="208">
        <v>-4</v>
      </c>
      <c r="L125" s="209">
        <f t="shared" si="3"/>
        <v>10</v>
      </c>
      <c r="M125" s="201" t="str">
        <f t="shared" si="4"/>
        <v/>
      </c>
      <c r="N125" s="71">
        <f ca="1">OFFSET(config_posiciones,'H-Temporadas'!B125,L125-1,1,1)</f>
        <v>0</v>
      </c>
    </row>
    <row r="126" spans="2:14" x14ac:dyDescent="0.25">
      <c r="B126" s="200">
        <v>8</v>
      </c>
      <c r="C126" s="208" t="s">
        <v>214</v>
      </c>
      <c r="D126" s="208">
        <v>16</v>
      </c>
      <c r="E126" s="208">
        <v>22</v>
      </c>
      <c r="F126" s="208">
        <v>7</v>
      </c>
      <c r="G126" s="208">
        <v>2</v>
      </c>
      <c r="H126" s="208">
        <v>13</v>
      </c>
      <c r="I126" s="208">
        <v>36</v>
      </c>
      <c r="J126" s="208">
        <v>63</v>
      </c>
      <c r="K126" s="208">
        <v>-27</v>
      </c>
      <c r="L126" s="209">
        <f t="shared" si="3"/>
        <v>10</v>
      </c>
      <c r="M126" s="201" t="str">
        <f t="shared" si="4"/>
        <v/>
      </c>
      <c r="N126" s="71">
        <f ca="1">OFFSET(config_posiciones,'H-Temporadas'!B126,L126-1,1,1)</f>
        <v>0</v>
      </c>
    </row>
    <row r="127" spans="2:14" x14ac:dyDescent="0.25">
      <c r="B127" s="200">
        <v>9</v>
      </c>
      <c r="C127" s="208" t="s">
        <v>244</v>
      </c>
      <c r="D127" s="208">
        <v>16</v>
      </c>
      <c r="E127" s="208">
        <v>22</v>
      </c>
      <c r="F127" s="208">
        <v>7</v>
      </c>
      <c r="G127" s="208">
        <v>2</v>
      </c>
      <c r="H127" s="208">
        <v>13</v>
      </c>
      <c r="I127" s="208">
        <v>28</v>
      </c>
      <c r="J127" s="208">
        <v>67</v>
      </c>
      <c r="K127" s="208">
        <v>-39</v>
      </c>
      <c r="L127" s="209">
        <f t="shared" si="3"/>
        <v>10</v>
      </c>
      <c r="M127" s="201" t="str">
        <f t="shared" si="4"/>
        <v/>
      </c>
      <c r="N127" s="71">
        <f ca="1">OFFSET(config_posiciones,'H-Temporadas'!B127,L127-1,1,1)</f>
        <v>0</v>
      </c>
    </row>
    <row r="128" spans="2:14" x14ac:dyDescent="0.25">
      <c r="B128" s="200">
        <v>10</v>
      </c>
      <c r="C128" s="208" t="s">
        <v>238</v>
      </c>
      <c r="D128" s="208">
        <v>15</v>
      </c>
      <c r="E128" s="208">
        <v>22</v>
      </c>
      <c r="F128" s="208">
        <v>7</v>
      </c>
      <c r="G128" s="208">
        <v>1</v>
      </c>
      <c r="H128" s="208">
        <v>14</v>
      </c>
      <c r="I128" s="208">
        <v>45</v>
      </c>
      <c r="J128" s="208">
        <v>51</v>
      </c>
      <c r="K128" s="208">
        <v>-6</v>
      </c>
      <c r="L128" s="209">
        <f t="shared" si="3"/>
        <v>10</v>
      </c>
      <c r="M128" s="201" t="str">
        <f t="shared" si="4"/>
        <v/>
      </c>
      <c r="N128" s="71">
        <f ca="1">OFFSET(config_posiciones,'H-Temporadas'!B128,L128-1,1,1)</f>
        <v>0</v>
      </c>
    </row>
    <row r="129" spans="2:14" x14ac:dyDescent="0.25">
      <c r="B129" s="200">
        <v>11</v>
      </c>
      <c r="C129" s="208" t="s">
        <v>211</v>
      </c>
      <c r="D129" s="208">
        <v>14</v>
      </c>
      <c r="E129" s="208">
        <v>22</v>
      </c>
      <c r="F129" s="208">
        <v>5</v>
      </c>
      <c r="G129" s="208">
        <v>4</v>
      </c>
      <c r="H129" s="208">
        <v>13</v>
      </c>
      <c r="I129" s="208">
        <v>26</v>
      </c>
      <c r="J129" s="208">
        <v>41</v>
      </c>
      <c r="K129" s="208">
        <v>-15</v>
      </c>
      <c r="L129" s="209">
        <f t="shared" si="3"/>
        <v>10</v>
      </c>
      <c r="M129" s="201" t="str">
        <f t="shared" si="4"/>
        <v/>
      </c>
      <c r="N129" s="71" t="str">
        <f ca="1">OFFSET(config_posiciones,'H-Temporadas'!B129,L129-1,1,1)</f>
        <v>P</v>
      </c>
    </row>
    <row r="130" spans="2:14" x14ac:dyDescent="0.25">
      <c r="B130" s="200">
        <v>12</v>
      </c>
      <c r="C130" s="208" t="s">
        <v>225</v>
      </c>
      <c r="D130" s="208">
        <v>13</v>
      </c>
      <c r="E130" s="208">
        <v>22</v>
      </c>
      <c r="F130" s="208">
        <v>5</v>
      </c>
      <c r="G130" s="208">
        <v>3</v>
      </c>
      <c r="H130" s="208">
        <v>14</v>
      </c>
      <c r="I130" s="208">
        <v>29</v>
      </c>
      <c r="J130" s="208">
        <v>55</v>
      </c>
      <c r="K130" s="208">
        <v>-26</v>
      </c>
      <c r="L130" s="209">
        <f t="shared" si="3"/>
        <v>10</v>
      </c>
      <c r="M130" s="201" t="str">
        <f t="shared" si="4"/>
        <v/>
      </c>
      <c r="N130" s="71" t="str">
        <f ca="1">OFFSET(config_posiciones,'H-Temporadas'!B130,L130-1,1,1)</f>
        <v>P</v>
      </c>
    </row>
    <row r="131" spans="2:14" x14ac:dyDescent="0.25">
      <c r="B131" s="200"/>
      <c r="C131" s="208"/>
      <c r="D131" s="208"/>
      <c r="E131" s="208"/>
      <c r="F131" s="208"/>
      <c r="G131" s="208"/>
      <c r="H131" s="208"/>
      <c r="I131" s="208"/>
      <c r="J131" s="208"/>
      <c r="K131" s="208"/>
      <c r="L131" s="209">
        <f t="shared" si="3"/>
        <v>10</v>
      </c>
      <c r="M131" s="201" t="str">
        <f t="shared" si="4"/>
        <v/>
      </c>
      <c r="N131" s="71">
        <f ca="1">OFFSET(config_posiciones,'H-Temporadas'!B131,L131-1,1,1)</f>
        <v>14977</v>
      </c>
    </row>
    <row r="132" spans="2:14" s="204" customFormat="1" x14ac:dyDescent="0.25">
      <c r="B132" s="200" t="s">
        <v>258</v>
      </c>
      <c r="C132" s="200" t="str">
        <f>B132</f>
        <v>1941/42</v>
      </c>
      <c r="D132" s="200" t="s">
        <v>128</v>
      </c>
      <c r="E132" s="200" t="s">
        <v>21</v>
      </c>
      <c r="F132" s="200" t="s">
        <v>22</v>
      </c>
      <c r="G132" s="200" t="s">
        <v>23</v>
      </c>
      <c r="H132" s="200" t="s">
        <v>24</v>
      </c>
      <c r="I132" s="200" t="s">
        <v>25</v>
      </c>
      <c r="J132" s="200" t="s">
        <v>26</v>
      </c>
      <c r="K132" s="200" t="s">
        <v>249</v>
      </c>
      <c r="L132" s="202">
        <f t="shared" si="3"/>
        <v>11</v>
      </c>
      <c r="M132" s="203" t="str">
        <f t="shared" si="4"/>
        <v>n</v>
      </c>
      <c r="N132" s="204" t="e">
        <f ca="1">OFFSET(config_posiciones,'H-Temporadas'!B132,L132-1,1,1)</f>
        <v>#VALUE!</v>
      </c>
    </row>
    <row r="133" spans="2:14" x14ac:dyDescent="0.25">
      <c r="B133" s="200">
        <v>1</v>
      </c>
      <c r="C133" s="208" t="s">
        <v>29</v>
      </c>
      <c r="D133" s="208">
        <v>40</v>
      </c>
      <c r="E133" s="208">
        <v>26</v>
      </c>
      <c r="F133" s="208">
        <v>18</v>
      </c>
      <c r="G133" s="208">
        <v>4</v>
      </c>
      <c r="H133" s="208">
        <v>4</v>
      </c>
      <c r="I133" s="208">
        <v>85</v>
      </c>
      <c r="J133" s="208">
        <v>39</v>
      </c>
      <c r="K133" s="208">
        <v>46</v>
      </c>
      <c r="L133" s="209">
        <f t="shared" ref="L133:L196" si="5">IF(M133="n",L132+1,L132)</f>
        <v>11</v>
      </c>
      <c r="M133" s="201" t="str">
        <f t="shared" ref="M133:M196" si="6">IF(B134=1,"n","")</f>
        <v/>
      </c>
      <c r="N133" s="71">
        <f ca="1">OFFSET(config_posiciones,'H-Temporadas'!B133,L133-1,1,1)</f>
        <v>0</v>
      </c>
    </row>
    <row r="134" spans="2:14" x14ac:dyDescent="0.25">
      <c r="B134" s="200">
        <v>2</v>
      </c>
      <c r="C134" s="208" t="s">
        <v>28</v>
      </c>
      <c r="D134" s="208">
        <v>33</v>
      </c>
      <c r="E134" s="208">
        <v>26</v>
      </c>
      <c r="F134" s="208">
        <v>14</v>
      </c>
      <c r="G134" s="208">
        <v>5</v>
      </c>
      <c r="H134" s="208">
        <v>7</v>
      </c>
      <c r="I134" s="208">
        <v>65</v>
      </c>
      <c r="J134" s="208">
        <v>43</v>
      </c>
      <c r="K134" s="208">
        <v>22</v>
      </c>
      <c r="L134" s="209">
        <f t="shared" si="5"/>
        <v>11</v>
      </c>
      <c r="M134" s="201" t="str">
        <f t="shared" si="6"/>
        <v/>
      </c>
      <c r="N134" s="71">
        <f ca="1">OFFSET(config_posiciones,'H-Temporadas'!B134,L134-1,1,1)</f>
        <v>0</v>
      </c>
    </row>
    <row r="135" spans="2:14" x14ac:dyDescent="0.25">
      <c r="B135" s="200">
        <v>3</v>
      </c>
      <c r="C135" s="208" t="s">
        <v>154</v>
      </c>
      <c r="D135" s="208">
        <v>33</v>
      </c>
      <c r="E135" s="208">
        <v>26</v>
      </c>
      <c r="F135" s="208">
        <v>14</v>
      </c>
      <c r="G135" s="208">
        <v>5</v>
      </c>
      <c r="H135" s="208">
        <v>7</v>
      </c>
      <c r="I135" s="208">
        <v>50</v>
      </c>
      <c r="J135" s="208">
        <v>44</v>
      </c>
      <c r="K135" s="208">
        <v>6</v>
      </c>
      <c r="L135" s="209">
        <f t="shared" si="5"/>
        <v>11</v>
      </c>
      <c r="M135" s="201" t="str">
        <f t="shared" si="6"/>
        <v/>
      </c>
      <c r="N135" s="71">
        <f ca="1">OFFSET(config_posiciones,'H-Temporadas'!B135,L135-1,1,1)</f>
        <v>0</v>
      </c>
    </row>
    <row r="136" spans="2:14" x14ac:dyDescent="0.25">
      <c r="B136" s="200">
        <v>4</v>
      </c>
      <c r="C136" s="208" t="s">
        <v>240</v>
      </c>
      <c r="D136" s="208">
        <v>28</v>
      </c>
      <c r="E136" s="208">
        <v>26</v>
      </c>
      <c r="F136" s="208">
        <v>12</v>
      </c>
      <c r="G136" s="208">
        <v>4</v>
      </c>
      <c r="H136" s="208">
        <v>10</v>
      </c>
      <c r="I136" s="208">
        <v>36</v>
      </c>
      <c r="J136" s="208">
        <v>37</v>
      </c>
      <c r="K136" s="208">
        <v>-1</v>
      </c>
      <c r="L136" s="209">
        <f t="shared" si="5"/>
        <v>11</v>
      </c>
      <c r="M136" s="201" t="str">
        <f t="shared" si="6"/>
        <v/>
      </c>
      <c r="N136" s="71">
        <f ca="1">OFFSET(config_posiciones,'H-Temporadas'!B136,L136-1,1,1)</f>
        <v>0</v>
      </c>
    </row>
    <row r="137" spans="2:14" x14ac:dyDescent="0.25">
      <c r="B137" s="200">
        <v>5</v>
      </c>
      <c r="C137" s="208" t="s">
        <v>238</v>
      </c>
      <c r="D137" s="208">
        <v>28</v>
      </c>
      <c r="E137" s="208">
        <v>26</v>
      </c>
      <c r="F137" s="208">
        <v>11</v>
      </c>
      <c r="G137" s="208">
        <v>6</v>
      </c>
      <c r="H137" s="208">
        <v>9</v>
      </c>
      <c r="I137" s="208">
        <v>53</v>
      </c>
      <c r="J137" s="208">
        <v>55</v>
      </c>
      <c r="K137" s="208">
        <v>-2</v>
      </c>
      <c r="L137" s="209">
        <f t="shared" si="5"/>
        <v>11</v>
      </c>
      <c r="M137" s="201" t="str">
        <f t="shared" si="6"/>
        <v/>
      </c>
      <c r="N137" s="71">
        <f ca="1">OFFSET(config_posiciones,'H-Temporadas'!B137,L137-1,1,1)</f>
        <v>0</v>
      </c>
    </row>
    <row r="138" spans="2:14" x14ac:dyDescent="0.25">
      <c r="B138" s="200">
        <v>6</v>
      </c>
      <c r="C138" s="208" t="s">
        <v>30</v>
      </c>
      <c r="D138" s="208">
        <v>27</v>
      </c>
      <c r="E138" s="208">
        <v>26</v>
      </c>
      <c r="F138" s="208">
        <v>10</v>
      </c>
      <c r="G138" s="208">
        <v>7</v>
      </c>
      <c r="H138" s="208">
        <v>9</v>
      </c>
      <c r="I138" s="208">
        <v>58</v>
      </c>
      <c r="J138" s="208">
        <v>45</v>
      </c>
      <c r="K138" s="208">
        <v>13</v>
      </c>
      <c r="L138" s="209">
        <f t="shared" si="5"/>
        <v>11</v>
      </c>
      <c r="M138" s="201" t="str">
        <f t="shared" si="6"/>
        <v/>
      </c>
      <c r="N138" s="71">
        <f ca="1">OFFSET(config_posiciones,'H-Temporadas'!B138,L138-1,1,1)</f>
        <v>0</v>
      </c>
    </row>
    <row r="139" spans="2:14" x14ac:dyDescent="0.25">
      <c r="B139" s="200">
        <v>7</v>
      </c>
      <c r="C139" s="208" t="s">
        <v>209</v>
      </c>
      <c r="D139" s="208">
        <v>27</v>
      </c>
      <c r="E139" s="208">
        <v>26</v>
      </c>
      <c r="F139" s="208">
        <v>10</v>
      </c>
      <c r="G139" s="208">
        <v>7</v>
      </c>
      <c r="H139" s="208">
        <v>9</v>
      </c>
      <c r="I139" s="208">
        <v>55</v>
      </c>
      <c r="J139" s="208">
        <v>41</v>
      </c>
      <c r="K139" s="208">
        <v>14</v>
      </c>
      <c r="L139" s="209">
        <f t="shared" si="5"/>
        <v>11</v>
      </c>
      <c r="M139" s="201" t="str">
        <f t="shared" si="6"/>
        <v/>
      </c>
      <c r="N139" s="71">
        <f ca="1">OFFSET(config_posiciones,'H-Temporadas'!B139,L139-1,1,1)</f>
        <v>0</v>
      </c>
    </row>
    <row r="140" spans="2:14" x14ac:dyDescent="0.25">
      <c r="B140" s="200">
        <v>8</v>
      </c>
      <c r="C140" s="208" t="s">
        <v>230</v>
      </c>
      <c r="D140" s="208">
        <v>26</v>
      </c>
      <c r="E140" s="208">
        <v>26</v>
      </c>
      <c r="F140" s="208">
        <v>10</v>
      </c>
      <c r="G140" s="208">
        <v>6</v>
      </c>
      <c r="H140" s="208">
        <v>10</v>
      </c>
      <c r="I140" s="208">
        <v>54</v>
      </c>
      <c r="J140" s="208">
        <v>63</v>
      </c>
      <c r="K140" s="208">
        <v>-9</v>
      </c>
      <c r="L140" s="209">
        <f t="shared" si="5"/>
        <v>11</v>
      </c>
      <c r="M140" s="201" t="str">
        <f t="shared" si="6"/>
        <v/>
      </c>
      <c r="N140" s="71">
        <f ca="1">OFFSET(config_posiciones,'H-Temporadas'!B140,L140-1,1,1)</f>
        <v>0</v>
      </c>
    </row>
    <row r="141" spans="2:14" x14ac:dyDescent="0.25">
      <c r="B141" s="200">
        <v>9</v>
      </c>
      <c r="C141" s="208" t="s">
        <v>52</v>
      </c>
      <c r="D141" s="208">
        <v>26</v>
      </c>
      <c r="E141" s="208">
        <v>26</v>
      </c>
      <c r="F141" s="208">
        <v>10</v>
      </c>
      <c r="G141" s="208">
        <v>6</v>
      </c>
      <c r="H141" s="208">
        <v>10</v>
      </c>
      <c r="I141" s="208">
        <v>49</v>
      </c>
      <c r="J141" s="208">
        <v>42</v>
      </c>
      <c r="K141" s="208">
        <v>7</v>
      </c>
      <c r="L141" s="209">
        <f t="shared" si="5"/>
        <v>11</v>
      </c>
      <c r="M141" s="201" t="str">
        <f t="shared" si="6"/>
        <v/>
      </c>
      <c r="N141" s="71">
        <f ca="1">OFFSET(config_posiciones,'H-Temporadas'!B141,L141-1,1,1)</f>
        <v>0</v>
      </c>
    </row>
    <row r="142" spans="2:14" x14ac:dyDescent="0.25">
      <c r="B142" s="200">
        <v>10</v>
      </c>
      <c r="C142" s="208" t="s">
        <v>53</v>
      </c>
      <c r="D142" s="208">
        <v>25</v>
      </c>
      <c r="E142" s="208">
        <v>26</v>
      </c>
      <c r="F142" s="208">
        <v>10</v>
      </c>
      <c r="G142" s="208">
        <v>5</v>
      </c>
      <c r="H142" s="208">
        <v>11</v>
      </c>
      <c r="I142" s="208">
        <v>64</v>
      </c>
      <c r="J142" s="208">
        <v>52</v>
      </c>
      <c r="K142" s="208">
        <v>12</v>
      </c>
      <c r="L142" s="209">
        <f t="shared" si="5"/>
        <v>11</v>
      </c>
      <c r="M142" s="201" t="str">
        <f t="shared" si="6"/>
        <v/>
      </c>
      <c r="N142" s="71">
        <f ca="1">OFFSET(config_posiciones,'H-Temporadas'!B142,L142-1,1,1)</f>
        <v>0</v>
      </c>
    </row>
    <row r="143" spans="2:14" x14ac:dyDescent="0.25">
      <c r="B143" s="200">
        <v>11</v>
      </c>
      <c r="C143" s="208" t="s">
        <v>214</v>
      </c>
      <c r="D143" s="208">
        <v>23</v>
      </c>
      <c r="E143" s="208">
        <v>26</v>
      </c>
      <c r="F143" s="208">
        <v>8</v>
      </c>
      <c r="G143" s="208">
        <v>7</v>
      </c>
      <c r="H143" s="208">
        <v>11</v>
      </c>
      <c r="I143" s="208">
        <v>42</v>
      </c>
      <c r="J143" s="208">
        <v>63</v>
      </c>
      <c r="K143" s="208">
        <v>-21</v>
      </c>
      <c r="L143" s="209">
        <f t="shared" si="5"/>
        <v>11</v>
      </c>
      <c r="M143" s="201" t="str">
        <f t="shared" si="6"/>
        <v/>
      </c>
      <c r="N143" s="71" t="str">
        <f ca="1">OFFSET(config_posiciones,'H-Temporadas'!B143,L143-1,1,1)</f>
        <v>P</v>
      </c>
    </row>
    <row r="144" spans="2:14" x14ac:dyDescent="0.25">
      <c r="B144" s="200">
        <v>12</v>
      </c>
      <c r="C144" s="208" t="s">
        <v>27</v>
      </c>
      <c r="D144" s="208">
        <v>19</v>
      </c>
      <c r="E144" s="208">
        <v>26</v>
      </c>
      <c r="F144" s="208">
        <v>8</v>
      </c>
      <c r="G144" s="208">
        <v>3</v>
      </c>
      <c r="H144" s="208">
        <v>15</v>
      </c>
      <c r="I144" s="208">
        <v>57</v>
      </c>
      <c r="J144" s="208">
        <v>66</v>
      </c>
      <c r="K144" s="208">
        <v>-9</v>
      </c>
      <c r="L144" s="209">
        <f t="shared" si="5"/>
        <v>11</v>
      </c>
      <c r="M144" s="201" t="str">
        <f t="shared" si="6"/>
        <v/>
      </c>
      <c r="N144" s="71" t="str">
        <f ca="1">OFFSET(config_posiciones,'H-Temporadas'!B144,L144-1,1,1)</f>
        <v>P</v>
      </c>
    </row>
    <row r="145" spans="2:14" x14ac:dyDescent="0.25">
      <c r="B145" s="200">
        <v>13</v>
      </c>
      <c r="C145" s="208" t="s">
        <v>244</v>
      </c>
      <c r="D145" s="208">
        <v>12</v>
      </c>
      <c r="E145" s="208">
        <v>26</v>
      </c>
      <c r="F145" s="208">
        <v>5</v>
      </c>
      <c r="G145" s="208">
        <v>2</v>
      </c>
      <c r="H145" s="208">
        <v>19</v>
      </c>
      <c r="I145" s="208">
        <v>42</v>
      </c>
      <c r="J145" s="208">
        <v>71</v>
      </c>
      <c r="K145" s="208">
        <v>-29</v>
      </c>
      <c r="L145" s="209">
        <f t="shared" si="5"/>
        <v>11</v>
      </c>
      <c r="M145" s="201" t="str">
        <f t="shared" si="6"/>
        <v/>
      </c>
      <c r="N145" s="71" t="str">
        <f ca="1">OFFSET(config_posiciones,'H-Temporadas'!B145,L145-1,1,1)</f>
        <v>D</v>
      </c>
    </row>
    <row r="146" spans="2:14" x14ac:dyDescent="0.25">
      <c r="B146" s="200">
        <v>14</v>
      </c>
      <c r="C146" s="208" t="s">
        <v>31</v>
      </c>
      <c r="D146" s="208">
        <v>12</v>
      </c>
      <c r="E146" s="208">
        <v>26</v>
      </c>
      <c r="F146" s="208">
        <v>5</v>
      </c>
      <c r="G146" s="208">
        <v>2</v>
      </c>
      <c r="H146" s="208">
        <v>19</v>
      </c>
      <c r="I146" s="208">
        <v>31</v>
      </c>
      <c r="J146" s="208">
        <v>77</v>
      </c>
      <c r="K146" s="208">
        <v>-46</v>
      </c>
      <c r="L146" s="209">
        <f t="shared" si="5"/>
        <v>11</v>
      </c>
      <c r="M146" s="201" t="str">
        <f t="shared" si="6"/>
        <v/>
      </c>
      <c r="N146" s="71" t="str">
        <f ca="1">OFFSET(config_posiciones,'H-Temporadas'!B146,L146-1,1,1)</f>
        <v>D</v>
      </c>
    </row>
    <row r="147" spans="2:14" x14ac:dyDescent="0.25">
      <c r="B147" s="200"/>
      <c r="C147" s="208"/>
      <c r="D147" s="208"/>
      <c r="E147" s="208"/>
      <c r="F147" s="208"/>
      <c r="G147" s="208"/>
      <c r="H147" s="208"/>
      <c r="I147" s="208"/>
      <c r="J147" s="208"/>
      <c r="K147" s="208"/>
      <c r="L147" s="209">
        <f t="shared" si="5"/>
        <v>11</v>
      </c>
      <c r="M147" s="201" t="str">
        <f t="shared" si="6"/>
        <v/>
      </c>
      <c r="N147" s="71">
        <f ca="1">OFFSET(config_posiciones,'H-Temporadas'!B147,L147-1,1,1)</f>
        <v>15342</v>
      </c>
    </row>
    <row r="148" spans="2:14" s="204" customFormat="1" x14ac:dyDescent="0.25">
      <c r="B148" s="200" t="s">
        <v>259</v>
      </c>
      <c r="C148" s="200" t="str">
        <f>B148</f>
        <v>1942/43</v>
      </c>
      <c r="D148" s="200" t="s">
        <v>128</v>
      </c>
      <c r="E148" s="200" t="s">
        <v>21</v>
      </c>
      <c r="F148" s="200" t="s">
        <v>22</v>
      </c>
      <c r="G148" s="200" t="s">
        <v>23</v>
      </c>
      <c r="H148" s="200" t="s">
        <v>24</v>
      </c>
      <c r="I148" s="200" t="s">
        <v>25</v>
      </c>
      <c r="J148" s="200" t="s">
        <v>26</v>
      </c>
      <c r="K148" s="200" t="s">
        <v>249</v>
      </c>
      <c r="L148" s="202">
        <f t="shared" si="5"/>
        <v>12</v>
      </c>
      <c r="M148" s="203" t="str">
        <f t="shared" si="6"/>
        <v>n</v>
      </c>
      <c r="N148" s="204" t="e">
        <f ca="1">OFFSET(config_posiciones,'H-Temporadas'!B148,L148-1,1,1)</f>
        <v>#VALUE!</v>
      </c>
    </row>
    <row r="149" spans="2:14" x14ac:dyDescent="0.25">
      <c r="B149" s="200">
        <v>1</v>
      </c>
      <c r="C149" s="208" t="s">
        <v>209</v>
      </c>
      <c r="D149" s="208">
        <v>36</v>
      </c>
      <c r="E149" s="208">
        <v>26</v>
      </c>
      <c r="F149" s="208">
        <v>16</v>
      </c>
      <c r="G149" s="208">
        <v>4</v>
      </c>
      <c r="H149" s="208">
        <v>6</v>
      </c>
      <c r="I149" s="208">
        <v>73</v>
      </c>
      <c r="J149" s="208">
        <v>38</v>
      </c>
      <c r="K149" s="208">
        <v>35</v>
      </c>
      <c r="L149" s="209">
        <f t="shared" si="5"/>
        <v>12</v>
      </c>
      <c r="M149" s="201" t="str">
        <f t="shared" si="6"/>
        <v/>
      </c>
      <c r="N149" s="71">
        <f ca="1">OFFSET(config_posiciones,'H-Temporadas'!B149,L149-1,1,1)</f>
        <v>0</v>
      </c>
    </row>
    <row r="150" spans="2:14" x14ac:dyDescent="0.25">
      <c r="B150" s="200">
        <v>2</v>
      </c>
      <c r="C150" s="208" t="s">
        <v>30</v>
      </c>
      <c r="D150" s="208">
        <v>33</v>
      </c>
      <c r="E150" s="208">
        <v>26</v>
      </c>
      <c r="F150" s="208">
        <v>15</v>
      </c>
      <c r="G150" s="208">
        <v>3</v>
      </c>
      <c r="H150" s="208">
        <v>8</v>
      </c>
      <c r="I150" s="208">
        <v>63</v>
      </c>
      <c r="J150" s="208">
        <v>47</v>
      </c>
      <c r="K150" s="208">
        <v>16</v>
      </c>
      <c r="L150" s="209">
        <f t="shared" si="5"/>
        <v>12</v>
      </c>
      <c r="M150" s="201" t="str">
        <f t="shared" si="6"/>
        <v/>
      </c>
      <c r="N150" s="71">
        <f ca="1">OFFSET(config_posiciones,'H-Temporadas'!B150,L150-1,1,1)</f>
        <v>0</v>
      </c>
    </row>
    <row r="151" spans="2:14" x14ac:dyDescent="0.25">
      <c r="B151" s="200">
        <v>3</v>
      </c>
      <c r="C151" s="208" t="s">
        <v>27</v>
      </c>
      <c r="D151" s="208">
        <v>32</v>
      </c>
      <c r="E151" s="208">
        <v>26</v>
      </c>
      <c r="F151" s="208">
        <v>14</v>
      </c>
      <c r="G151" s="208">
        <v>4</v>
      </c>
      <c r="H151" s="208">
        <v>8</v>
      </c>
      <c r="I151" s="208">
        <v>77</v>
      </c>
      <c r="J151" s="208">
        <v>50</v>
      </c>
      <c r="K151" s="208">
        <v>27</v>
      </c>
      <c r="L151" s="209">
        <f t="shared" si="5"/>
        <v>12</v>
      </c>
      <c r="M151" s="201" t="str">
        <f t="shared" si="6"/>
        <v/>
      </c>
      <c r="N151" s="71">
        <f ca="1">OFFSET(config_posiciones,'H-Temporadas'!B151,L151-1,1,1)</f>
        <v>0</v>
      </c>
    </row>
    <row r="152" spans="2:14" x14ac:dyDescent="0.25">
      <c r="B152" s="200">
        <v>4</v>
      </c>
      <c r="C152" s="208" t="s">
        <v>230</v>
      </c>
      <c r="D152" s="208">
        <v>31</v>
      </c>
      <c r="E152" s="208">
        <v>26</v>
      </c>
      <c r="F152" s="208">
        <v>13</v>
      </c>
      <c r="G152" s="208">
        <v>5</v>
      </c>
      <c r="H152" s="208">
        <v>8</v>
      </c>
      <c r="I152" s="208">
        <v>41</v>
      </c>
      <c r="J152" s="208">
        <v>43</v>
      </c>
      <c r="K152" s="208">
        <v>-2</v>
      </c>
      <c r="L152" s="209">
        <f t="shared" si="5"/>
        <v>12</v>
      </c>
      <c r="M152" s="201" t="str">
        <f t="shared" si="6"/>
        <v/>
      </c>
      <c r="N152" s="71">
        <f ca="1">OFFSET(config_posiciones,'H-Temporadas'!B152,L152-1,1,1)</f>
        <v>0</v>
      </c>
    </row>
    <row r="153" spans="2:14" x14ac:dyDescent="0.25">
      <c r="B153" s="200">
        <v>5</v>
      </c>
      <c r="C153" s="208" t="s">
        <v>238</v>
      </c>
      <c r="D153" s="208">
        <v>30</v>
      </c>
      <c r="E153" s="208">
        <v>26</v>
      </c>
      <c r="F153" s="208">
        <v>14</v>
      </c>
      <c r="G153" s="208">
        <v>2</v>
      </c>
      <c r="H153" s="208">
        <v>10</v>
      </c>
      <c r="I153" s="208">
        <v>52</v>
      </c>
      <c r="J153" s="208">
        <v>50</v>
      </c>
      <c r="K153" s="208">
        <v>2</v>
      </c>
      <c r="L153" s="209">
        <f t="shared" si="5"/>
        <v>12</v>
      </c>
      <c r="M153" s="201" t="str">
        <f t="shared" si="6"/>
        <v/>
      </c>
      <c r="N153" s="71">
        <f ca="1">OFFSET(config_posiciones,'H-Temporadas'!B153,L153-1,1,1)</f>
        <v>0</v>
      </c>
    </row>
    <row r="154" spans="2:14" x14ac:dyDescent="0.25">
      <c r="B154" s="200">
        <v>6</v>
      </c>
      <c r="C154" s="208" t="s">
        <v>214</v>
      </c>
      <c r="D154" s="208">
        <v>28</v>
      </c>
      <c r="E154" s="208">
        <v>26</v>
      </c>
      <c r="F154" s="208">
        <v>12</v>
      </c>
      <c r="G154" s="208">
        <v>4</v>
      </c>
      <c r="H154" s="208">
        <v>10</v>
      </c>
      <c r="I154" s="208">
        <v>53</v>
      </c>
      <c r="J154" s="208">
        <v>63</v>
      </c>
      <c r="K154" s="208">
        <v>-10</v>
      </c>
      <c r="L154" s="209">
        <f t="shared" si="5"/>
        <v>12</v>
      </c>
      <c r="M154" s="201" t="str">
        <f t="shared" si="6"/>
        <v/>
      </c>
      <c r="N154" s="71">
        <f ca="1">OFFSET(config_posiciones,'H-Temporadas'!B154,L154-1,1,1)</f>
        <v>0</v>
      </c>
    </row>
    <row r="155" spans="2:14" x14ac:dyDescent="0.25">
      <c r="B155" s="200">
        <v>7</v>
      </c>
      <c r="C155" s="208" t="s">
        <v>29</v>
      </c>
      <c r="D155" s="208">
        <v>27</v>
      </c>
      <c r="E155" s="208">
        <v>26</v>
      </c>
      <c r="F155" s="208">
        <v>10</v>
      </c>
      <c r="G155" s="208">
        <v>7</v>
      </c>
      <c r="H155" s="208">
        <v>9</v>
      </c>
      <c r="I155" s="208">
        <v>58</v>
      </c>
      <c r="J155" s="208">
        <v>45</v>
      </c>
      <c r="K155" s="208">
        <v>13</v>
      </c>
      <c r="L155" s="209">
        <f t="shared" si="5"/>
        <v>12</v>
      </c>
      <c r="M155" s="201" t="str">
        <f t="shared" si="6"/>
        <v/>
      </c>
      <c r="N155" s="71">
        <f ca="1">OFFSET(config_posiciones,'H-Temporadas'!B155,L155-1,1,1)</f>
        <v>0</v>
      </c>
    </row>
    <row r="156" spans="2:14" x14ac:dyDescent="0.25">
      <c r="B156" s="200">
        <v>8</v>
      </c>
      <c r="C156" s="208" t="s">
        <v>154</v>
      </c>
      <c r="D156" s="208">
        <v>27</v>
      </c>
      <c r="E156" s="208">
        <v>26</v>
      </c>
      <c r="F156" s="208">
        <v>11</v>
      </c>
      <c r="G156" s="208">
        <v>5</v>
      </c>
      <c r="H156" s="208">
        <v>10</v>
      </c>
      <c r="I156" s="208">
        <v>54</v>
      </c>
      <c r="J156" s="208">
        <v>44</v>
      </c>
      <c r="K156" s="208">
        <v>10</v>
      </c>
      <c r="L156" s="209">
        <f t="shared" si="5"/>
        <v>12</v>
      </c>
      <c r="M156" s="201" t="str">
        <f t="shared" si="6"/>
        <v/>
      </c>
      <c r="N156" s="71">
        <f ca="1">OFFSET(config_posiciones,'H-Temporadas'!B156,L156-1,1,1)</f>
        <v>0</v>
      </c>
    </row>
    <row r="157" spans="2:14" x14ac:dyDescent="0.25">
      <c r="B157" s="200">
        <v>9</v>
      </c>
      <c r="C157" s="208" t="s">
        <v>240</v>
      </c>
      <c r="D157" s="208">
        <v>26</v>
      </c>
      <c r="E157" s="208">
        <v>26</v>
      </c>
      <c r="F157" s="208">
        <v>7</v>
      </c>
      <c r="G157" s="208">
        <v>12</v>
      </c>
      <c r="H157" s="208">
        <v>7</v>
      </c>
      <c r="I157" s="208">
        <v>35</v>
      </c>
      <c r="J157" s="208">
        <v>32</v>
      </c>
      <c r="K157" s="208">
        <v>3</v>
      </c>
      <c r="L157" s="209">
        <f t="shared" si="5"/>
        <v>12</v>
      </c>
      <c r="M157" s="201" t="str">
        <f t="shared" si="6"/>
        <v/>
      </c>
      <c r="N157" s="71">
        <f ca="1">OFFSET(config_posiciones,'H-Temporadas'!B157,L157-1,1,1)</f>
        <v>0</v>
      </c>
    </row>
    <row r="158" spans="2:14" x14ac:dyDescent="0.25">
      <c r="B158" s="200">
        <v>10</v>
      </c>
      <c r="C158" s="208" t="s">
        <v>28</v>
      </c>
      <c r="D158" s="208">
        <v>25</v>
      </c>
      <c r="E158" s="208">
        <v>26</v>
      </c>
      <c r="F158" s="208">
        <v>10</v>
      </c>
      <c r="G158" s="208">
        <v>5</v>
      </c>
      <c r="H158" s="208">
        <v>11</v>
      </c>
      <c r="I158" s="208">
        <v>52</v>
      </c>
      <c r="J158" s="208">
        <v>50</v>
      </c>
      <c r="K158" s="208">
        <v>2</v>
      </c>
      <c r="L158" s="209">
        <f t="shared" si="5"/>
        <v>12</v>
      </c>
      <c r="M158" s="201" t="str">
        <f t="shared" si="6"/>
        <v/>
      </c>
      <c r="N158" s="71">
        <f ca="1">OFFSET(config_posiciones,'H-Temporadas'!B158,L158-1,1,1)</f>
        <v>0</v>
      </c>
    </row>
    <row r="159" spans="2:14" x14ac:dyDescent="0.25">
      <c r="B159" s="200">
        <v>11</v>
      </c>
      <c r="C159" s="208" t="s">
        <v>52</v>
      </c>
      <c r="D159" s="208">
        <v>24</v>
      </c>
      <c r="E159" s="208">
        <v>26</v>
      </c>
      <c r="F159" s="208">
        <v>9</v>
      </c>
      <c r="G159" s="208">
        <v>6</v>
      </c>
      <c r="H159" s="208">
        <v>11</v>
      </c>
      <c r="I159" s="208">
        <v>45</v>
      </c>
      <c r="J159" s="208">
        <v>51</v>
      </c>
      <c r="K159" s="208">
        <v>-6</v>
      </c>
      <c r="L159" s="209">
        <f t="shared" si="5"/>
        <v>12</v>
      </c>
      <c r="M159" s="201" t="str">
        <f t="shared" si="6"/>
        <v/>
      </c>
      <c r="N159" s="71" t="str">
        <f ca="1">OFFSET(config_posiciones,'H-Temporadas'!B159,L159-1,1,1)</f>
        <v>P</v>
      </c>
    </row>
    <row r="160" spans="2:14" x14ac:dyDescent="0.25">
      <c r="B160" s="200">
        <v>12</v>
      </c>
      <c r="C160" s="208" t="s">
        <v>53</v>
      </c>
      <c r="D160" s="208">
        <v>22</v>
      </c>
      <c r="E160" s="208">
        <v>26</v>
      </c>
      <c r="F160" s="208">
        <v>9</v>
      </c>
      <c r="G160" s="208">
        <v>4</v>
      </c>
      <c r="H160" s="208">
        <v>13</v>
      </c>
      <c r="I160" s="208">
        <v>56</v>
      </c>
      <c r="J160" s="208">
        <v>68</v>
      </c>
      <c r="K160" s="208">
        <v>-12</v>
      </c>
      <c r="L160" s="209">
        <f t="shared" si="5"/>
        <v>12</v>
      </c>
      <c r="M160" s="201" t="str">
        <f t="shared" si="6"/>
        <v/>
      </c>
      <c r="N160" s="71" t="str">
        <f ca="1">OFFSET(config_posiciones,'H-Temporadas'!B160,L160-1,1,1)</f>
        <v>P</v>
      </c>
    </row>
    <row r="161" spans="2:14" x14ac:dyDescent="0.25">
      <c r="B161" s="200">
        <v>13</v>
      </c>
      <c r="C161" s="208" t="s">
        <v>211</v>
      </c>
      <c r="D161" s="208">
        <v>13</v>
      </c>
      <c r="E161" s="208">
        <v>26</v>
      </c>
      <c r="F161" s="208">
        <v>2</v>
      </c>
      <c r="G161" s="208">
        <v>9</v>
      </c>
      <c r="H161" s="208">
        <v>15</v>
      </c>
      <c r="I161" s="208">
        <v>25</v>
      </c>
      <c r="J161" s="208">
        <v>57</v>
      </c>
      <c r="K161" s="208">
        <v>-32</v>
      </c>
      <c r="L161" s="209">
        <f t="shared" si="5"/>
        <v>12</v>
      </c>
      <c r="M161" s="201" t="str">
        <f t="shared" si="6"/>
        <v/>
      </c>
      <c r="N161" s="71" t="str">
        <f ca="1">OFFSET(config_posiciones,'H-Temporadas'!B161,L161-1,1,1)</f>
        <v>D</v>
      </c>
    </row>
    <row r="162" spans="2:14" x14ac:dyDescent="0.25">
      <c r="B162" s="200">
        <v>14</v>
      </c>
      <c r="C162" s="208" t="s">
        <v>212</v>
      </c>
      <c r="D162" s="208">
        <v>10</v>
      </c>
      <c r="E162" s="208">
        <v>26</v>
      </c>
      <c r="F162" s="208">
        <v>2</v>
      </c>
      <c r="G162" s="208">
        <v>6</v>
      </c>
      <c r="H162" s="208">
        <v>18</v>
      </c>
      <c r="I162" s="208">
        <v>28</v>
      </c>
      <c r="J162" s="208">
        <v>74</v>
      </c>
      <c r="K162" s="208">
        <v>-46</v>
      </c>
      <c r="L162" s="209">
        <f t="shared" si="5"/>
        <v>12</v>
      </c>
      <c r="M162" s="201" t="str">
        <f t="shared" si="6"/>
        <v/>
      </c>
      <c r="N162" s="71" t="str">
        <f ca="1">OFFSET(config_posiciones,'H-Temporadas'!B162,L162-1,1,1)</f>
        <v>D</v>
      </c>
    </row>
    <row r="163" spans="2:14" x14ac:dyDescent="0.25">
      <c r="B163" s="200"/>
      <c r="C163" s="208"/>
      <c r="D163" s="208"/>
      <c r="E163" s="208"/>
      <c r="F163" s="208"/>
      <c r="G163" s="208"/>
      <c r="H163" s="208"/>
      <c r="I163" s="208"/>
      <c r="J163" s="208"/>
      <c r="K163" s="208"/>
      <c r="L163" s="209">
        <f t="shared" si="5"/>
        <v>12</v>
      </c>
      <c r="M163" s="201" t="str">
        <f t="shared" si="6"/>
        <v/>
      </c>
      <c r="N163" s="71">
        <f ca="1">OFFSET(config_posiciones,'H-Temporadas'!B163,L163-1,1,1)</f>
        <v>15707</v>
      </c>
    </row>
    <row r="164" spans="2:14" s="204" customFormat="1" x14ac:dyDescent="0.25">
      <c r="B164" s="200" t="s">
        <v>260</v>
      </c>
      <c r="C164" s="200" t="str">
        <f>B164</f>
        <v>1943/44</v>
      </c>
      <c r="D164" s="200" t="s">
        <v>128</v>
      </c>
      <c r="E164" s="200" t="s">
        <v>21</v>
      </c>
      <c r="F164" s="200" t="s">
        <v>22</v>
      </c>
      <c r="G164" s="200" t="s">
        <v>23</v>
      </c>
      <c r="H164" s="200" t="s">
        <v>24</v>
      </c>
      <c r="I164" s="200" t="s">
        <v>25</v>
      </c>
      <c r="J164" s="200" t="s">
        <v>26</v>
      </c>
      <c r="K164" s="200" t="s">
        <v>249</v>
      </c>
      <c r="L164" s="202">
        <f t="shared" si="5"/>
        <v>13</v>
      </c>
      <c r="M164" s="203" t="str">
        <f t="shared" si="6"/>
        <v>n</v>
      </c>
      <c r="N164" s="204" t="e">
        <f ca="1">OFFSET(config_posiciones,'H-Temporadas'!B164,L164-1,1,1)</f>
        <v>#VALUE!</v>
      </c>
    </row>
    <row r="165" spans="2:14" x14ac:dyDescent="0.25">
      <c r="B165" s="200">
        <v>1</v>
      </c>
      <c r="C165" s="208" t="s">
        <v>29</v>
      </c>
      <c r="D165" s="208">
        <v>40</v>
      </c>
      <c r="E165" s="208">
        <v>26</v>
      </c>
      <c r="F165" s="208">
        <v>18</v>
      </c>
      <c r="G165" s="208">
        <v>4</v>
      </c>
      <c r="H165" s="208">
        <v>4</v>
      </c>
      <c r="I165" s="208">
        <v>73</v>
      </c>
      <c r="J165" s="208">
        <v>32</v>
      </c>
      <c r="K165" s="208">
        <v>41</v>
      </c>
      <c r="L165" s="209">
        <f t="shared" si="5"/>
        <v>13</v>
      </c>
      <c r="M165" s="201" t="str">
        <f t="shared" si="6"/>
        <v/>
      </c>
      <c r="N165" s="71">
        <f ca="1">OFFSET(config_posiciones,'H-Temporadas'!B165,L165-1,1,1)</f>
        <v>0</v>
      </c>
    </row>
    <row r="166" spans="2:14" x14ac:dyDescent="0.25">
      <c r="B166" s="200">
        <v>2</v>
      </c>
      <c r="C166" s="208" t="s">
        <v>154</v>
      </c>
      <c r="D166" s="208">
        <v>34</v>
      </c>
      <c r="E166" s="208">
        <v>26</v>
      </c>
      <c r="F166" s="208">
        <v>15</v>
      </c>
      <c r="G166" s="208">
        <v>4</v>
      </c>
      <c r="H166" s="208">
        <v>7</v>
      </c>
      <c r="I166" s="208">
        <v>66</v>
      </c>
      <c r="J166" s="208">
        <v>49</v>
      </c>
      <c r="K166" s="208">
        <v>17</v>
      </c>
      <c r="L166" s="209">
        <f t="shared" si="5"/>
        <v>13</v>
      </c>
      <c r="M166" s="201" t="str">
        <f t="shared" si="6"/>
        <v/>
      </c>
      <c r="N166" s="71">
        <f ca="1">OFFSET(config_posiciones,'H-Temporadas'!B166,L166-1,1,1)</f>
        <v>0</v>
      </c>
    </row>
    <row r="167" spans="2:14" x14ac:dyDescent="0.25">
      <c r="B167" s="200">
        <v>3</v>
      </c>
      <c r="C167" s="208" t="s">
        <v>30</v>
      </c>
      <c r="D167" s="208">
        <v>32</v>
      </c>
      <c r="E167" s="208">
        <v>26</v>
      </c>
      <c r="F167" s="208">
        <v>12</v>
      </c>
      <c r="G167" s="208">
        <v>8</v>
      </c>
      <c r="H167" s="208">
        <v>6</v>
      </c>
      <c r="I167" s="208">
        <v>60</v>
      </c>
      <c r="J167" s="208">
        <v>46</v>
      </c>
      <c r="K167" s="208">
        <v>14</v>
      </c>
      <c r="L167" s="209">
        <f t="shared" si="5"/>
        <v>13</v>
      </c>
      <c r="M167" s="201" t="str">
        <f t="shared" si="6"/>
        <v/>
      </c>
      <c r="N167" s="71">
        <f ca="1">OFFSET(config_posiciones,'H-Temporadas'!B167,L167-1,1,1)</f>
        <v>0</v>
      </c>
    </row>
    <row r="168" spans="2:14" x14ac:dyDescent="0.25">
      <c r="B168" s="200">
        <v>4</v>
      </c>
      <c r="C168" s="208" t="s">
        <v>214</v>
      </c>
      <c r="D168" s="208">
        <v>29</v>
      </c>
      <c r="E168" s="208">
        <v>26</v>
      </c>
      <c r="F168" s="208">
        <v>12</v>
      </c>
      <c r="G168" s="208">
        <v>5</v>
      </c>
      <c r="H168" s="208">
        <v>9</v>
      </c>
      <c r="I168" s="208">
        <v>71</v>
      </c>
      <c r="J168" s="208">
        <v>47</v>
      </c>
      <c r="K168" s="208">
        <v>24</v>
      </c>
      <c r="L168" s="209">
        <f t="shared" si="5"/>
        <v>13</v>
      </c>
      <c r="M168" s="201" t="str">
        <f t="shared" si="6"/>
        <v/>
      </c>
      <c r="N168" s="71">
        <f ca="1">OFFSET(config_posiciones,'H-Temporadas'!B168,L168-1,1,1)</f>
        <v>0</v>
      </c>
    </row>
    <row r="169" spans="2:14" x14ac:dyDescent="0.25">
      <c r="B169" s="200">
        <v>5</v>
      </c>
      <c r="C169" s="208" t="s">
        <v>230</v>
      </c>
      <c r="D169" s="208">
        <v>29</v>
      </c>
      <c r="E169" s="208">
        <v>26</v>
      </c>
      <c r="F169" s="208">
        <v>13</v>
      </c>
      <c r="G169" s="208">
        <v>3</v>
      </c>
      <c r="H169" s="208">
        <v>10</v>
      </c>
      <c r="I169" s="208">
        <v>42</v>
      </c>
      <c r="J169" s="208">
        <v>36</v>
      </c>
      <c r="K169" s="208">
        <v>6</v>
      </c>
      <c r="L169" s="209">
        <f t="shared" si="5"/>
        <v>13</v>
      </c>
      <c r="M169" s="201" t="str">
        <f t="shared" si="6"/>
        <v/>
      </c>
      <c r="N169" s="71">
        <f ca="1">OFFSET(config_posiciones,'H-Temporadas'!B169,L169-1,1,1)</f>
        <v>0</v>
      </c>
    </row>
    <row r="170" spans="2:14" x14ac:dyDescent="0.25">
      <c r="B170" s="200">
        <v>6</v>
      </c>
      <c r="C170" s="208" t="s">
        <v>27</v>
      </c>
      <c r="D170" s="208">
        <v>28</v>
      </c>
      <c r="E170" s="208">
        <v>26</v>
      </c>
      <c r="F170" s="208">
        <v>10</v>
      </c>
      <c r="G170" s="208">
        <v>8</v>
      </c>
      <c r="H170" s="208">
        <v>8</v>
      </c>
      <c r="I170" s="208">
        <v>59</v>
      </c>
      <c r="J170" s="208">
        <v>46</v>
      </c>
      <c r="K170" s="208">
        <v>13</v>
      </c>
      <c r="L170" s="209">
        <f t="shared" si="5"/>
        <v>13</v>
      </c>
      <c r="M170" s="201" t="str">
        <f t="shared" si="6"/>
        <v/>
      </c>
      <c r="N170" s="71">
        <f ca="1">OFFSET(config_posiciones,'H-Temporadas'!B170,L170-1,1,1)</f>
        <v>0</v>
      </c>
    </row>
    <row r="171" spans="2:14" x14ac:dyDescent="0.25">
      <c r="B171" s="200">
        <v>7</v>
      </c>
      <c r="C171" s="208" t="s">
        <v>28</v>
      </c>
      <c r="D171" s="208">
        <v>28</v>
      </c>
      <c r="E171" s="208">
        <v>26</v>
      </c>
      <c r="F171" s="208">
        <v>11</v>
      </c>
      <c r="G171" s="208">
        <v>6</v>
      </c>
      <c r="H171" s="208">
        <v>9</v>
      </c>
      <c r="I171" s="208">
        <v>48</v>
      </c>
      <c r="J171" s="208">
        <v>38</v>
      </c>
      <c r="K171" s="208">
        <v>10</v>
      </c>
      <c r="L171" s="209">
        <f t="shared" si="5"/>
        <v>13</v>
      </c>
      <c r="M171" s="201" t="str">
        <f t="shared" si="6"/>
        <v/>
      </c>
      <c r="N171" s="71">
        <f ca="1">OFFSET(config_posiciones,'H-Temporadas'!B171,L171-1,1,1)</f>
        <v>0</v>
      </c>
    </row>
    <row r="172" spans="2:14" x14ac:dyDescent="0.25">
      <c r="B172" s="200">
        <v>8</v>
      </c>
      <c r="C172" s="208" t="s">
        <v>53</v>
      </c>
      <c r="D172" s="208">
        <v>26</v>
      </c>
      <c r="E172" s="208">
        <v>26</v>
      </c>
      <c r="F172" s="208">
        <v>9</v>
      </c>
      <c r="G172" s="208">
        <v>8</v>
      </c>
      <c r="H172" s="208">
        <v>9</v>
      </c>
      <c r="I172" s="208">
        <v>41</v>
      </c>
      <c r="J172" s="208">
        <v>46</v>
      </c>
      <c r="K172" s="208">
        <v>-5</v>
      </c>
      <c r="L172" s="209">
        <f t="shared" si="5"/>
        <v>13</v>
      </c>
      <c r="M172" s="201" t="str">
        <f t="shared" si="6"/>
        <v/>
      </c>
      <c r="N172" s="71">
        <f ca="1">OFFSET(config_posiciones,'H-Temporadas'!B172,L172-1,1,1)</f>
        <v>0</v>
      </c>
    </row>
    <row r="173" spans="2:14" x14ac:dyDescent="0.25">
      <c r="B173" s="200">
        <v>9</v>
      </c>
      <c r="C173" s="208" t="s">
        <v>235</v>
      </c>
      <c r="D173" s="208">
        <v>25</v>
      </c>
      <c r="E173" s="208">
        <v>26</v>
      </c>
      <c r="F173" s="208">
        <v>11</v>
      </c>
      <c r="G173" s="208">
        <v>3</v>
      </c>
      <c r="H173" s="208">
        <v>12</v>
      </c>
      <c r="I173" s="208">
        <v>53</v>
      </c>
      <c r="J173" s="208">
        <v>60</v>
      </c>
      <c r="K173" s="208">
        <v>-7</v>
      </c>
      <c r="L173" s="209">
        <f t="shared" si="5"/>
        <v>13</v>
      </c>
      <c r="M173" s="201" t="str">
        <f t="shared" si="6"/>
        <v/>
      </c>
      <c r="N173" s="71">
        <f ca="1">OFFSET(config_posiciones,'H-Temporadas'!B173,L173-1,1,1)</f>
        <v>0</v>
      </c>
    </row>
    <row r="174" spans="2:14" x14ac:dyDescent="0.25">
      <c r="B174" s="200">
        <v>10</v>
      </c>
      <c r="C174" s="208" t="s">
        <v>209</v>
      </c>
      <c r="D174" s="208">
        <v>25</v>
      </c>
      <c r="E174" s="208">
        <v>26</v>
      </c>
      <c r="F174" s="208">
        <v>10</v>
      </c>
      <c r="G174" s="208">
        <v>5</v>
      </c>
      <c r="H174" s="208">
        <v>11</v>
      </c>
      <c r="I174" s="208">
        <v>47</v>
      </c>
      <c r="J174" s="208">
        <v>51</v>
      </c>
      <c r="K174" s="208">
        <v>-4</v>
      </c>
      <c r="L174" s="209">
        <f t="shared" si="5"/>
        <v>13</v>
      </c>
      <c r="M174" s="201" t="str">
        <f t="shared" si="6"/>
        <v/>
      </c>
      <c r="N174" s="71">
        <f ca="1">OFFSET(config_posiciones,'H-Temporadas'!B174,L174-1,1,1)</f>
        <v>0</v>
      </c>
    </row>
    <row r="175" spans="2:14" x14ac:dyDescent="0.25">
      <c r="B175" s="200">
        <v>11</v>
      </c>
      <c r="C175" s="208" t="s">
        <v>52</v>
      </c>
      <c r="D175" s="208">
        <v>23</v>
      </c>
      <c r="E175" s="208">
        <v>26</v>
      </c>
      <c r="F175" s="208">
        <v>9</v>
      </c>
      <c r="G175" s="208">
        <v>5</v>
      </c>
      <c r="H175" s="208">
        <v>12</v>
      </c>
      <c r="I175" s="208">
        <v>42</v>
      </c>
      <c r="J175" s="208">
        <v>50</v>
      </c>
      <c r="K175" s="208">
        <v>-8</v>
      </c>
      <c r="L175" s="209">
        <f t="shared" si="5"/>
        <v>13</v>
      </c>
      <c r="M175" s="201" t="str">
        <f t="shared" si="6"/>
        <v/>
      </c>
      <c r="N175" s="71" t="str">
        <f ca="1">OFFSET(config_posiciones,'H-Temporadas'!B175,L175-1,1,1)</f>
        <v>P</v>
      </c>
    </row>
    <row r="176" spans="2:14" x14ac:dyDescent="0.25">
      <c r="B176" s="200">
        <v>12</v>
      </c>
      <c r="C176" s="208" t="s">
        <v>240</v>
      </c>
      <c r="D176" s="208">
        <v>19</v>
      </c>
      <c r="E176" s="208">
        <v>26</v>
      </c>
      <c r="F176" s="208">
        <v>6</v>
      </c>
      <c r="G176" s="208">
        <v>7</v>
      </c>
      <c r="H176" s="208">
        <v>13</v>
      </c>
      <c r="I176" s="208">
        <v>35</v>
      </c>
      <c r="J176" s="208">
        <v>64</v>
      </c>
      <c r="K176" s="208">
        <v>-29</v>
      </c>
      <c r="L176" s="209">
        <f t="shared" si="5"/>
        <v>13</v>
      </c>
      <c r="M176" s="201" t="str">
        <f t="shared" si="6"/>
        <v/>
      </c>
      <c r="N176" s="71" t="str">
        <f ca="1">OFFSET(config_posiciones,'H-Temporadas'!B176,L176-1,1,1)</f>
        <v>P</v>
      </c>
    </row>
    <row r="177" spans="2:14" x14ac:dyDescent="0.25">
      <c r="B177" s="200">
        <v>13</v>
      </c>
      <c r="C177" s="208" t="s">
        <v>31</v>
      </c>
      <c r="D177" s="208">
        <v>17</v>
      </c>
      <c r="E177" s="208">
        <v>26</v>
      </c>
      <c r="F177" s="208">
        <v>5</v>
      </c>
      <c r="G177" s="208">
        <v>7</v>
      </c>
      <c r="H177" s="208">
        <v>14</v>
      </c>
      <c r="I177" s="208">
        <v>34</v>
      </c>
      <c r="J177" s="208">
        <v>54</v>
      </c>
      <c r="K177" s="208">
        <v>-20</v>
      </c>
      <c r="L177" s="209">
        <f t="shared" si="5"/>
        <v>13</v>
      </c>
      <c r="M177" s="201" t="str">
        <f t="shared" si="6"/>
        <v/>
      </c>
      <c r="N177" s="71" t="str">
        <f ca="1">OFFSET(config_posiciones,'H-Temporadas'!B177,L177-1,1,1)</f>
        <v>D</v>
      </c>
    </row>
    <row r="178" spans="2:14" x14ac:dyDescent="0.25">
      <c r="B178" s="200">
        <v>14</v>
      </c>
      <c r="C178" s="208" t="s">
        <v>238</v>
      </c>
      <c r="D178" s="208">
        <v>9</v>
      </c>
      <c r="E178" s="208">
        <v>26</v>
      </c>
      <c r="F178" s="208">
        <v>2</v>
      </c>
      <c r="G178" s="208">
        <v>5</v>
      </c>
      <c r="H178" s="208">
        <v>19</v>
      </c>
      <c r="I178" s="208">
        <v>27</v>
      </c>
      <c r="J178" s="208">
        <v>37</v>
      </c>
      <c r="K178" s="208">
        <v>-10</v>
      </c>
      <c r="L178" s="209">
        <f t="shared" si="5"/>
        <v>13</v>
      </c>
      <c r="M178" s="201" t="str">
        <f t="shared" si="6"/>
        <v/>
      </c>
      <c r="N178" s="71" t="str">
        <f ca="1">OFFSET(config_posiciones,'H-Temporadas'!B178,L178-1,1,1)</f>
        <v>D</v>
      </c>
    </row>
    <row r="179" spans="2:14" x14ac:dyDescent="0.25">
      <c r="B179" s="200"/>
      <c r="C179" s="208"/>
      <c r="D179" s="208"/>
      <c r="E179" s="208"/>
      <c r="F179" s="208"/>
      <c r="G179" s="208"/>
      <c r="H179" s="208"/>
      <c r="I179" s="208"/>
      <c r="J179" s="208"/>
      <c r="K179" s="208"/>
      <c r="L179" s="209">
        <f t="shared" si="5"/>
        <v>13</v>
      </c>
      <c r="M179" s="201" t="str">
        <f t="shared" si="6"/>
        <v/>
      </c>
      <c r="N179" s="71">
        <f ca="1">OFFSET(config_posiciones,'H-Temporadas'!B179,L179-1,1,1)</f>
        <v>16072</v>
      </c>
    </row>
    <row r="180" spans="2:14" s="204" customFormat="1" x14ac:dyDescent="0.25">
      <c r="B180" s="200" t="s">
        <v>261</v>
      </c>
      <c r="C180" s="200" t="str">
        <f>B180</f>
        <v>1944/45</v>
      </c>
      <c r="D180" s="200" t="s">
        <v>128</v>
      </c>
      <c r="E180" s="200" t="s">
        <v>21</v>
      </c>
      <c r="F180" s="200" t="s">
        <v>22</v>
      </c>
      <c r="G180" s="200" t="s">
        <v>23</v>
      </c>
      <c r="H180" s="200" t="s">
        <v>24</v>
      </c>
      <c r="I180" s="200" t="s">
        <v>25</v>
      </c>
      <c r="J180" s="200" t="s">
        <v>26</v>
      </c>
      <c r="K180" s="200" t="s">
        <v>249</v>
      </c>
      <c r="L180" s="202">
        <f t="shared" si="5"/>
        <v>14</v>
      </c>
      <c r="M180" s="203" t="str">
        <f t="shared" si="6"/>
        <v>n</v>
      </c>
      <c r="N180" s="204" t="e">
        <f ca="1">OFFSET(config_posiciones,'H-Temporadas'!B180,L180-1,1,1)</f>
        <v>#VALUE!</v>
      </c>
    </row>
    <row r="181" spans="2:14" x14ac:dyDescent="0.25">
      <c r="B181" s="200">
        <v>1</v>
      </c>
      <c r="C181" s="208" t="s">
        <v>27</v>
      </c>
      <c r="D181" s="208">
        <v>39</v>
      </c>
      <c r="E181" s="208">
        <v>26</v>
      </c>
      <c r="F181" s="208">
        <v>17</v>
      </c>
      <c r="G181" s="208">
        <v>5</v>
      </c>
      <c r="H181" s="208">
        <v>4</v>
      </c>
      <c r="I181" s="208">
        <v>50</v>
      </c>
      <c r="J181" s="208">
        <v>30</v>
      </c>
      <c r="K181" s="208">
        <v>20</v>
      </c>
      <c r="L181" s="209">
        <f t="shared" si="5"/>
        <v>14</v>
      </c>
      <c r="M181" s="201" t="str">
        <f t="shared" si="6"/>
        <v/>
      </c>
      <c r="N181" s="71">
        <f ca="1">OFFSET(config_posiciones,'H-Temporadas'!B181,L181-1,1,1)</f>
        <v>0</v>
      </c>
    </row>
    <row r="182" spans="2:14" x14ac:dyDescent="0.25">
      <c r="B182" s="200">
        <v>2</v>
      </c>
      <c r="C182" s="208" t="s">
        <v>28</v>
      </c>
      <c r="D182" s="208">
        <v>38</v>
      </c>
      <c r="E182" s="208">
        <v>26</v>
      </c>
      <c r="F182" s="208">
        <v>18</v>
      </c>
      <c r="G182" s="208">
        <v>2</v>
      </c>
      <c r="H182" s="208">
        <v>6</v>
      </c>
      <c r="I182" s="208">
        <v>68</v>
      </c>
      <c r="J182" s="208">
        <v>35</v>
      </c>
      <c r="K182" s="208">
        <v>33</v>
      </c>
      <c r="L182" s="209">
        <f t="shared" si="5"/>
        <v>14</v>
      </c>
      <c r="M182" s="201" t="str">
        <f t="shared" si="6"/>
        <v/>
      </c>
      <c r="N182" s="71">
        <f ca="1">OFFSET(config_posiciones,'H-Temporadas'!B182,L182-1,1,1)</f>
        <v>0</v>
      </c>
    </row>
    <row r="183" spans="2:14" x14ac:dyDescent="0.25">
      <c r="B183" s="200">
        <v>3</v>
      </c>
      <c r="C183" s="208" t="s">
        <v>154</v>
      </c>
      <c r="D183" s="208">
        <v>31</v>
      </c>
      <c r="E183" s="208">
        <v>26</v>
      </c>
      <c r="F183" s="208">
        <v>13</v>
      </c>
      <c r="G183" s="208">
        <v>5</v>
      </c>
      <c r="H183" s="208">
        <v>8</v>
      </c>
      <c r="I183" s="208">
        <v>46</v>
      </c>
      <c r="J183" s="208">
        <v>41</v>
      </c>
      <c r="K183" s="208">
        <v>5</v>
      </c>
      <c r="L183" s="209">
        <f t="shared" si="5"/>
        <v>14</v>
      </c>
      <c r="M183" s="201" t="str">
        <f t="shared" si="6"/>
        <v/>
      </c>
      <c r="N183" s="71">
        <f ca="1">OFFSET(config_posiciones,'H-Temporadas'!B183,L183-1,1,1)</f>
        <v>0</v>
      </c>
    </row>
    <row r="184" spans="2:14" x14ac:dyDescent="0.25">
      <c r="B184" s="200">
        <v>4</v>
      </c>
      <c r="C184" s="208" t="s">
        <v>214</v>
      </c>
      <c r="D184" s="208">
        <v>31</v>
      </c>
      <c r="E184" s="208">
        <v>26</v>
      </c>
      <c r="F184" s="208">
        <v>13</v>
      </c>
      <c r="G184" s="208">
        <v>5</v>
      </c>
      <c r="H184" s="208">
        <v>8</v>
      </c>
      <c r="I184" s="208">
        <v>50</v>
      </c>
      <c r="J184" s="208">
        <v>48</v>
      </c>
      <c r="K184" s="208">
        <v>2</v>
      </c>
      <c r="L184" s="209">
        <f t="shared" si="5"/>
        <v>14</v>
      </c>
      <c r="M184" s="201" t="str">
        <f t="shared" si="6"/>
        <v/>
      </c>
      <c r="N184" s="71">
        <f ca="1">OFFSET(config_posiciones,'H-Temporadas'!B184,L184-1,1,1)</f>
        <v>0</v>
      </c>
    </row>
    <row r="185" spans="2:14" x14ac:dyDescent="0.25">
      <c r="B185" s="200">
        <v>5</v>
      </c>
      <c r="C185" s="208" t="s">
        <v>29</v>
      </c>
      <c r="D185" s="208">
        <v>30</v>
      </c>
      <c r="E185" s="208">
        <v>26</v>
      </c>
      <c r="F185" s="208">
        <v>12</v>
      </c>
      <c r="G185" s="208">
        <v>6</v>
      </c>
      <c r="H185" s="208">
        <v>8</v>
      </c>
      <c r="I185" s="208">
        <v>61</v>
      </c>
      <c r="J185" s="208">
        <v>35</v>
      </c>
      <c r="K185" s="208">
        <v>26</v>
      </c>
      <c r="L185" s="209">
        <f t="shared" si="5"/>
        <v>14</v>
      </c>
      <c r="M185" s="201" t="str">
        <f t="shared" si="6"/>
        <v/>
      </c>
      <c r="N185" s="71">
        <f ca="1">OFFSET(config_posiciones,'H-Temporadas'!B185,L185-1,1,1)</f>
        <v>0</v>
      </c>
    </row>
    <row r="186" spans="2:14" x14ac:dyDescent="0.25">
      <c r="B186" s="200">
        <v>6</v>
      </c>
      <c r="C186" s="208" t="s">
        <v>209</v>
      </c>
      <c r="D186" s="208">
        <v>30</v>
      </c>
      <c r="E186" s="208">
        <v>26</v>
      </c>
      <c r="F186" s="208">
        <v>14</v>
      </c>
      <c r="G186" s="208">
        <v>2</v>
      </c>
      <c r="H186" s="208">
        <v>10</v>
      </c>
      <c r="I186" s="208">
        <v>54</v>
      </c>
      <c r="J186" s="208">
        <v>41</v>
      </c>
      <c r="K186" s="208">
        <v>13</v>
      </c>
      <c r="L186" s="209">
        <f t="shared" si="5"/>
        <v>14</v>
      </c>
      <c r="M186" s="201" t="str">
        <f t="shared" si="6"/>
        <v/>
      </c>
      <c r="N186" s="71">
        <f ca="1">OFFSET(config_posiciones,'H-Temporadas'!B186,L186-1,1,1)</f>
        <v>0</v>
      </c>
    </row>
    <row r="187" spans="2:14" x14ac:dyDescent="0.25">
      <c r="B187" s="200">
        <v>7</v>
      </c>
      <c r="C187" s="208" t="s">
        <v>213</v>
      </c>
      <c r="D187" s="208">
        <v>24</v>
      </c>
      <c r="E187" s="208">
        <v>26</v>
      </c>
      <c r="F187" s="208">
        <v>9</v>
      </c>
      <c r="G187" s="208">
        <v>6</v>
      </c>
      <c r="H187" s="208">
        <v>11</v>
      </c>
      <c r="I187" s="208">
        <v>42</v>
      </c>
      <c r="J187" s="208">
        <v>46</v>
      </c>
      <c r="K187" s="208">
        <v>-4</v>
      </c>
      <c r="L187" s="209">
        <f t="shared" si="5"/>
        <v>14</v>
      </c>
      <c r="M187" s="201" t="str">
        <f t="shared" si="6"/>
        <v/>
      </c>
      <c r="N187" s="71">
        <f ca="1">OFFSET(config_posiciones,'H-Temporadas'!B187,L187-1,1,1)</f>
        <v>0</v>
      </c>
    </row>
    <row r="188" spans="2:14" x14ac:dyDescent="0.25">
      <c r="B188" s="200">
        <v>8</v>
      </c>
      <c r="C188" s="208" t="s">
        <v>230</v>
      </c>
      <c r="D188" s="208">
        <v>24</v>
      </c>
      <c r="E188" s="208">
        <v>26</v>
      </c>
      <c r="F188" s="208">
        <v>10</v>
      </c>
      <c r="G188" s="208">
        <v>4</v>
      </c>
      <c r="H188" s="208">
        <v>12</v>
      </c>
      <c r="I188" s="208">
        <v>43</v>
      </c>
      <c r="J188" s="208">
        <v>50</v>
      </c>
      <c r="K188" s="208">
        <v>-7</v>
      </c>
      <c r="L188" s="209">
        <f t="shared" si="5"/>
        <v>14</v>
      </c>
      <c r="M188" s="201" t="str">
        <f t="shared" si="6"/>
        <v/>
      </c>
      <c r="N188" s="71">
        <f ca="1">OFFSET(config_posiciones,'H-Temporadas'!B188,L188-1,1,1)</f>
        <v>0</v>
      </c>
    </row>
    <row r="189" spans="2:14" x14ac:dyDescent="0.25">
      <c r="B189" s="200">
        <v>9</v>
      </c>
      <c r="C189" s="208" t="s">
        <v>52</v>
      </c>
      <c r="D189" s="208">
        <v>23</v>
      </c>
      <c r="E189" s="208">
        <v>26</v>
      </c>
      <c r="F189" s="208">
        <v>10</v>
      </c>
      <c r="G189" s="208">
        <v>3</v>
      </c>
      <c r="H189" s="208">
        <v>13</v>
      </c>
      <c r="I189" s="208">
        <v>44</v>
      </c>
      <c r="J189" s="208">
        <v>39</v>
      </c>
      <c r="K189" s="208">
        <v>5</v>
      </c>
      <c r="L189" s="209">
        <f t="shared" si="5"/>
        <v>14</v>
      </c>
      <c r="M189" s="201" t="str">
        <f t="shared" si="6"/>
        <v/>
      </c>
      <c r="N189" s="71">
        <f ca="1">OFFSET(config_posiciones,'H-Temporadas'!B189,L189-1,1,1)</f>
        <v>0</v>
      </c>
    </row>
    <row r="190" spans="2:14" x14ac:dyDescent="0.25">
      <c r="B190" s="200">
        <v>10</v>
      </c>
      <c r="C190" s="208" t="s">
        <v>30</v>
      </c>
      <c r="D190" s="208">
        <v>22</v>
      </c>
      <c r="E190" s="208">
        <v>26</v>
      </c>
      <c r="F190" s="208">
        <v>9</v>
      </c>
      <c r="G190" s="208">
        <v>4</v>
      </c>
      <c r="H190" s="208">
        <v>13</v>
      </c>
      <c r="I190" s="208">
        <v>52</v>
      </c>
      <c r="J190" s="208">
        <v>49</v>
      </c>
      <c r="K190" s="208">
        <v>3</v>
      </c>
      <c r="L190" s="209">
        <f t="shared" si="5"/>
        <v>14</v>
      </c>
      <c r="M190" s="201" t="str">
        <f t="shared" si="6"/>
        <v/>
      </c>
      <c r="N190" s="71">
        <f ca="1">OFFSET(config_posiciones,'H-Temporadas'!B190,L190-1,1,1)</f>
        <v>0</v>
      </c>
    </row>
    <row r="191" spans="2:14" x14ac:dyDescent="0.25">
      <c r="B191" s="200">
        <v>11</v>
      </c>
      <c r="C191" s="208" t="s">
        <v>225</v>
      </c>
      <c r="D191" s="208">
        <v>19</v>
      </c>
      <c r="E191" s="208">
        <v>26</v>
      </c>
      <c r="F191" s="208">
        <v>7</v>
      </c>
      <c r="G191" s="208">
        <v>5</v>
      </c>
      <c r="H191" s="208">
        <v>14</v>
      </c>
      <c r="I191" s="208">
        <v>40</v>
      </c>
      <c r="J191" s="208">
        <v>58</v>
      </c>
      <c r="K191" s="208">
        <v>-18</v>
      </c>
      <c r="L191" s="209">
        <f t="shared" si="5"/>
        <v>14</v>
      </c>
      <c r="M191" s="201" t="str">
        <f t="shared" si="6"/>
        <v/>
      </c>
      <c r="N191" s="71">
        <f ca="1">OFFSET(config_posiciones,'H-Temporadas'!B191,L191-1,1,1)</f>
        <v>0</v>
      </c>
    </row>
    <row r="192" spans="2:14" x14ac:dyDescent="0.25">
      <c r="B192" s="200">
        <v>12</v>
      </c>
      <c r="C192" s="208" t="s">
        <v>53</v>
      </c>
      <c r="D192" s="208">
        <v>19</v>
      </c>
      <c r="E192" s="208">
        <v>26</v>
      </c>
      <c r="F192" s="208">
        <v>7</v>
      </c>
      <c r="G192" s="208">
        <v>5</v>
      </c>
      <c r="H192" s="208">
        <v>14</v>
      </c>
      <c r="I192" s="208">
        <v>40</v>
      </c>
      <c r="J192" s="208">
        <v>55</v>
      </c>
      <c r="K192" s="208">
        <v>-15</v>
      </c>
      <c r="L192" s="209">
        <f t="shared" si="5"/>
        <v>14</v>
      </c>
      <c r="M192" s="201" t="str">
        <f t="shared" si="6"/>
        <v/>
      </c>
      <c r="N192" s="71" t="str">
        <f ca="1">OFFSET(config_posiciones,'H-Temporadas'!B192,L192-1,1,1)</f>
        <v>P</v>
      </c>
    </row>
    <row r="193" spans="2:14" x14ac:dyDescent="0.25">
      <c r="B193" s="200">
        <v>13</v>
      </c>
      <c r="C193" s="208" t="s">
        <v>235</v>
      </c>
      <c r="D193" s="208">
        <v>17</v>
      </c>
      <c r="E193" s="208">
        <v>26</v>
      </c>
      <c r="F193" s="208">
        <v>6</v>
      </c>
      <c r="G193" s="208">
        <v>5</v>
      </c>
      <c r="H193" s="208">
        <v>15</v>
      </c>
      <c r="I193" s="208">
        <v>30</v>
      </c>
      <c r="J193" s="208">
        <v>67</v>
      </c>
      <c r="K193" s="208">
        <v>-37</v>
      </c>
      <c r="L193" s="209">
        <f t="shared" si="5"/>
        <v>14</v>
      </c>
      <c r="M193" s="201" t="str">
        <f t="shared" si="6"/>
        <v/>
      </c>
      <c r="N193" s="71" t="str">
        <f ca="1">OFFSET(config_posiciones,'H-Temporadas'!B193,L193-1,1,1)</f>
        <v>D</v>
      </c>
    </row>
    <row r="194" spans="2:14" x14ac:dyDescent="0.25">
      <c r="B194" s="200">
        <v>14</v>
      </c>
      <c r="C194" s="208" t="s">
        <v>240</v>
      </c>
      <c r="D194" s="208">
        <v>17</v>
      </c>
      <c r="E194" s="208">
        <v>26</v>
      </c>
      <c r="F194" s="208">
        <v>5</v>
      </c>
      <c r="G194" s="208">
        <v>7</v>
      </c>
      <c r="H194" s="208">
        <v>14</v>
      </c>
      <c r="I194" s="208">
        <v>36</v>
      </c>
      <c r="J194" s="208">
        <v>62</v>
      </c>
      <c r="K194" s="208">
        <v>-26</v>
      </c>
      <c r="L194" s="209">
        <f t="shared" si="5"/>
        <v>14</v>
      </c>
      <c r="M194" s="201" t="str">
        <f t="shared" si="6"/>
        <v/>
      </c>
      <c r="N194" s="71" t="str">
        <f ca="1">OFFSET(config_posiciones,'H-Temporadas'!B194,L194-1,1,1)</f>
        <v>D</v>
      </c>
    </row>
    <row r="195" spans="2:14" x14ac:dyDescent="0.25">
      <c r="B195" s="200"/>
      <c r="C195" s="208"/>
      <c r="D195" s="208"/>
      <c r="E195" s="208"/>
      <c r="F195" s="208"/>
      <c r="G195" s="208"/>
      <c r="H195" s="208"/>
      <c r="I195" s="208"/>
      <c r="J195" s="208"/>
      <c r="K195" s="208"/>
      <c r="L195" s="209">
        <f t="shared" si="5"/>
        <v>14</v>
      </c>
      <c r="M195" s="201" t="str">
        <f t="shared" si="6"/>
        <v/>
      </c>
      <c r="N195" s="71">
        <f ca="1">OFFSET(config_posiciones,'H-Temporadas'!B195,L195-1,1,1)</f>
        <v>16438</v>
      </c>
    </row>
    <row r="196" spans="2:14" s="204" customFormat="1" x14ac:dyDescent="0.25">
      <c r="B196" s="200" t="s">
        <v>262</v>
      </c>
      <c r="C196" s="200" t="str">
        <f>B196</f>
        <v>1945/46</v>
      </c>
      <c r="D196" s="200" t="s">
        <v>128</v>
      </c>
      <c r="E196" s="200" t="s">
        <v>21</v>
      </c>
      <c r="F196" s="200" t="s">
        <v>22</v>
      </c>
      <c r="G196" s="200" t="s">
        <v>23</v>
      </c>
      <c r="H196" s="200" t="s">
        <v>24</v>
      </c>
      <c r="I196" s="200" t="s">
        <v>25</v>
      </c>
      <c r="J196" s="200" t="s">
        <v>26</v>
      </c>
      <c r="K196" s="200" t="s">
        <v>249</v>
      </c>
      <c r="L196" s="202">
        <f t="shared" si="5"/>
        <v>15</v>
      </c>
      <c r="M196" s="203" t="str">
        <f t="shared" si="6"/>
        <v>n</v>
      </c>
      <c r="N196" s="204" t="e">
        <f ca="1">OFFSET(config_posiciones,'H-Temporadas'!B196,L196-1,1,1)</f>
        <v>#VALUE!</v>
      </c>
    </row>
    <row r="197" spans="2:14" x14ac:dyDescent="0.25">
      <c r="B197" s="200">
        <v>1</v>
      </c>
      <c r="C197" s="208" t="s">
        <v>30</v>
      </c>
      <c r="D197" s="208">
        <v>36</v>
      </c>
      <c r="E197" s="208">
        <v>26</v>
      </c>
      <c r="F197" s="208">
        <v>14</v>
      </c>
      <c r="G197" s="208">
        <v>8</v>
      </c>
      <c r="H197" s="208">
        <v>4</v>
      </c>
      <c r="I197" s="208">
        <v>53</v>
      </c>
      <c r="J197" s="208">
        <v>37</v>
      </c>
      <c r="K197" s="208">
        <v>16</v>
      </c>
      <c r="L197" s="209">
        <f t="shared" ref="L197:L260" si="7">IF(M197="n",L196+1,L196)</f>
        <v>15</v>
      </c>
      <c r="M197" s="201" t="str">
        <f t="shared" ref="M197:M260" si="8">IF(B198=1,"n","")</f>
        <v/>
      </c>
      <c r="N197" s="71">
        <f ca="1">OFFSET(config_posiciones,'H-Temporadas'!B197,L197-1,1,1)</f>
        <v>0</v>
      </c>
    </row>
    <row r="198" spans="2:14" x14ac:dyDescent="0.25">
      <c r="B198" s="200">
        <v>2</v>
      </c>
      <c r="C198" s="208" t="s">
        <v>27</v>
      </c>
      <c r="D198" s="208">
        <v>35</v>
      </c>
      <c r="E198" s="208">
        <v>26</v>
      </c>
      <c r="F198" s="208">
        <v>14</v>
      </c>
      <c r="G198" s="208">
        <v>7</v>
      </c>
      <c r="H198" s="208">
        <v>5</v>
      </c>
      <c r="I198" s="208">
        <v>48</v>
      </c>
      <c r="J198" s="208">
        <v>31</v>
      </c>
      <c r="K198" s="208">
        <v>17</v>
      </c>
      <c r="L198" s="209">
        <f t="shared" si="7"/>
        <v>15</v>
      </c>
      <c r="M198" s="201" t="str">
        <f t="shared" si="8"/>
        <v/>
      </c>
      <c r="N198" s="71">
        <f ca="1">OFFSET(config_posiciones,'H-Temporadas'!B198,L198-1,1,1)</f>
        <v>0</v>
      </c>
    </row>
    <row r="199" spans="2:14" x14ac:dyDescent="0.25">
      <c r="B199" s="200">
        <v>3</v>
      </c>
      <c r="C199" s="208" t="s">
        <v>209</v>
      </c>
      <c r="D199" s="208">
        <v>33</v>
      </c>
      <c r="E199" s="208">
        <v>26</v>
      </c>
      <c r="F199" s="208">
        <v>14</v>
      </c>
      <c r="G199" s="208">
        <v>5</v>
      </c>
      <c r="H199" s="208">
        <v>7</v>
      </c>
      <c r="I199" s="208">
        <v>63</v>
      </c>
      <c r="J199" s="208">
        <v>38</v>
      </c>
      <c r="K199" s="208">
        <v>25</v>
      </c>
      <c r="L199" s="209">
        <f t="shared" si="7"/>
        <v>15</v>
      </c>
      <c r="M199" s="201" t="str">
        <f t="shared" si="8"/>
        <v/>
      </c>
      <c r="N199" s="71">
        <f ca="1">OFFSET(config_posiciones,'H-Temporadas'!B199,L199-1,1,1)</f>
        <v>0</v>
      </c>
    </row>
    <row r="200" spans="2:14" x14ac:dyDescent="0.25">
      <c r="B200" s="200">
        <v>4</v>
      </c>
      <c r="C200" s="208" t="s">
        <v>28</v>
      </c>
      <c r="D200" s="208">
        <v>31</v>
      </c>
      <c r="E200" s="208">
        <v>26</v>
      </c>
      <c r="F200" s="208">
        <v>11</v>
      </c>
      <c r="G200" s="208">
        <v>9</v>
      </c>
      <c r="H200" s="208">
        <v>6</v>
      </c>
      <c r="I200" s="208">
        <v>46</v>
      </c>
      <c r="J200" s="208">
        <v>30</v>
      </c>
      <c r="K200" s="208">
        <v>16</v>
      </c>
      <c r="L200" s="209">
        <f t="shared" si="7"/>
        <v>15</v>
      </c>
      <c r="M200" s="201" t="str">
        <f t="shared" si="8"/>
        <v/>
      </c>
      <c r="N200" s="71">
        <f ca="1">OFFSET(config_posiciones,'H-Temporadas'!B200,L200-1,1,1)</f>
        <v>0</v>
      </c>
    </row>
    <row r="201" spans="2:14" x14ac:dyDescent="0.25">
      <c r="B201" s="200">
        <v>5</v>
      </c>
      <c r="C201" s="208" t="s">
        <v>214</v>
      </c>
      <c r="D201" s="208">
        <v>30</v>
      </c>
      <c r="E201" s="208">
        <v>26</v>
      </c>
      <c r="F201" s="208">
        <v>10</v>
      </c>
      <c r="G201" s="208">
        <v>10</v>
      </c>
      <c r="H201" s="208">
        <v>6</v>
      </c>
      <c r="I201" s="208">
        <v>44</v>
      </c>
      <c r="J201" s="208">
        <v>37</v>
      </c>
      <c r="K201" s="208">
        <v>7</v>
      </c>
      <c r="L201" s="209">
        <f t="shared" si="7"/>
        <v>15</v>
      </c>
      <c r="M201" s="201" t="str">
        <f t="shared" si="8"/>
        <v/>
      </c>
      <c r="N201" s="71">
        <f ca="1">OFFSET(config_posiciones,'H-Temporadas'!B201,L201-1,1,1)</f>
        <v>0</v>
      </c>
    </row>
    <row r="202" spans="2:14" x14ac:dyDescent="0.25">
      <c r="B202" s="200">
        <v>6</v>
      </c>
      <c r="C202" s="208" t="s">
        <v>29</v>
      </c>
      <c r="D202" s="208">
        <v>28</v>
      </c>
      <c r="E202" s="208">
        <v>26</v>
      </c>
      <c r="F202" s="208">
        <v>9</v>
      </c>
      <c r="G202" s="208">
        <v>10</v>
      </c>
      <c r="H202" s="208">
        <v>7</v>
      </c>
      <c r="I202" s="208">
        <v>44</v>
      </c>
      <c r="J202" s="208">
        <v>36</v>
      </c>
      <c r="K202" s="208">
        <v>8</v>
      </c>
      <c r="L202" s="209">
        <f t="shared" si="7"/>
        <v>15</v>
      </c>
      <c r="M202" s="201" t="str">
        <f t="shared" si="8"/>
        <v/>
      </c>
      <c r="N202" s="71">
        <f ca="1">OFFSET(config_posiciones,'H-Temporadas'!B202,L202-1,1,1)</f>
        <v>0</v>
      </c>
    </row>
    <row r="203" spans="2:14" x14ac:dyDescent="0.25">
      <c r="B203" s="200">
        <v>7</v>
      </c>
      <c r="C203" s="208" t="s">
        <v>154</v>
      </c>
      <c r="D203" s="208">
        <v>26</v>
      </c>
      <c r="E203" s="208">
        <v>26</v>
      </c>
      <c r="F203" s="208">
        <v>10</v>
      </c>
      <c r="G203" s="208">
        <v>6</v>
      </c>
      <c r="H203" s="208">
        <v>10</v>
      </c>
      <c r="I203" s="208">
        <v>50</v>
      </c>
      <c r="J203" s="208">
        <v>48</v>
      </c>
      <c r="K203" s="208">
        <v>2</v>
      </c>
      <c r="L203" s="209">
        <f t="shared" si="7"/>
        <v>15</v>
      </c>
      <c r="M203" s="201" t="str">
        <f t="shared" si="8"/>
        <v/>
      </c>
      <c r="N203" s="71">
        <f ca="1">OFFSET(config_posiciones,'H-Temporadas'!B203,L203-1,1,1)</f>
        <v>0</v>
      </c>
    </row>
    <row r="204" spans="2:14" x14ac:dyDescent="0.25">
      <c r="B204" s="200">
        <v>8</v>
      </c>
      <c r="C204" s="208" t="s">
        <v>230</v>
      </c>
      <c r="D204" s="208">
        <v>26</v>
      </c>
      <c r="E204" s="208">
        <v>26</v>
      </c>
      <c r="F204" s="208">
        <v>11</v>
      </c>
      <c r="G204" s="208">
        <v>4</v>
      </c>
      <c r="H204" s="208">
        <v>11</v>
      </c>
      <c r="I204" s="208">
        <v>38</v>
      </c>
      <c r="J204" s="208">
        <v>54</v>
      </c>
      <c r="K204" s="208">
        <v>-16</v>
      </c>
      <c r="L204" s="209">
        <f t="shared" si="7"/>
        <v>15</v>
      </c>
      <c r="M204" s="201" t="str">
        <f t="shared" si="8"/>
        <v/>
      </c>
      <c r="N204" s="71">
        <f ca="1">OFFSET(config_posiciones,'H-Temporadas'!B204,L204-1,1,1)</f>
        <v>0</v>
      </c>
    </row>
    <row r="205" spans="2:14" x14ac:dyDescent="0.25">
      <c r="B205" s="200">
        <v>9</v>
      </c>
      <c r="C205" s="208" t="s">
        <v>213</v>
      </c>
      <c r="D205" s="208">
        <v>25</v>
      </c>
      <c r="E205" s="208">
        <v>26</v>
      </c>
      <c r="F205" s="208">
        <v>9</v>
      </c>
      <c r="G205" s="208">
        <v>7</v>
      </c>
      <c r="H205" s="208">
        <v>10</v>
      </c>
      <c r="I205" s="208">
        <v>37</v>
      </c>
      <c r="J205" s="208">
        <v>39</v>
      </c>
      <c r="K205" s="208">
        <v>-2</v>
      </c>
      <c r="L205" s="209">
        <f t="shared" si="7"/>
        <v>15</v>
      </c>
      <c r="M205" s="201" t="str">
        <f t="shared" si="8"/>
        <v/>
      </c>
      <c r="N205" s="71">
        <f ca="1">OFFSET(config_posiciones,'H-Temporadas'!B205,L205-1,1,1)</f>
        <v>0</v>
      </c>
    </row>
    <row r="206" spans="2:14" x14ac:dyDescent="0.25">
      <c r="B206" s="200">
        <v>10</v>
      </c>
      <c r="C206" s="208" t="s">
        <v>238</v>
      </c>
      <c r="D206" s="208">
        <v>24</v>
      </c>
      <c r="E206" s="208">
        <v>26</v>
      </c>
      <c r="F206" s="208">
        <v>10</v>
      </c>
      <c r="G206" s="208">
        <v>4</v>
      </c>
      <c r="H206" s="208">
        <v>12</v>
      </c>
      <c r="I206" s="208">
        <v>57</v>
      </c>
      <c r="J206" s="208">
        <v>56</v>
      </c>
      <c r="K206" s="208">
        <v>1</v>
      </c>
      <c r="L206" s="209">
        <f t="shared" si="7"/>
        <v>15</v>
      </c>
      <c r="M206" s="201" t="str">
        <f t="shared" si="8"/>
        <v/>
      </c>
      <c r="N206" s="71">
        <f ca="1">OFFSET(config_posiciones,'H-Temporadas'!B206,L206-1,1,1)</f>
        <v>0</v>
      </c>
    </row>
    <row r="207" spans="2:14" x14ac:dyDescent="0.25">
      <c r="B207" s="200">
        <v>11</v>
      </c>
      <c r="C207" s="208" t="s">
        <v>225</v>
      </c>
      <c r="D207" s="208">
        <v>20</v>
      </c>
      <c r="E207" s="208">
        <v>26</v>
      </c>
      <c r="F207" s="208">
        <v>5</v>
      </c>
      <c r="G207" s="208">
        <v>10</v>
      </c>
      <c r="H207" s="208">
        <v>11</v>
      </c>
      <c r="I207" s="208">
        <v>21</v>
      </c>
      <c r="J207" s="208">
        <v>39</v>
      </c>
      <c r="K207" s="208">
        <v>-18</v>
      </c>
      <c r="L207" s="209">
        <f t="shared" si="7"/>
        <v>15</v>
      </c>
      <c r="M207" s="201" t="str">
        <f t="shared" si="8"/>
        <v/>
      </c>
      <c r="N207" s="71">
        <f ca="1">OFFSET(config_posiciones,'H-Temporadas'!B207,L207-1,1,1)</f>
        <v>0</v>
      </c>
    </row>
    <row r="208" spans="2:14" x14ac:dyDescent="0.25">
      <c r="B208" s="200">
        <v>12</v>
      </c>
      <c r="C208" s="208" t="s">
        <v>52</v>
      </c>
      <c r="D208" s="208">
        <v>19</v>
      </c>
      <c r="E208" s="208">
        <v>26</v>
      </c>
      <c r="F208" s="208">
        <v>6</v>
      </c>
      <c r="G208" s="208">
        <v>7</v>
      </c>
      <c r="H208" s="208">
        <v>13</v>
      </c>
      <c r="I208" s="208">
        <v>41</v>
      </c>
      <c r="J208" s="208">
        <v>53</v>
      </c>
      <c r="K208" s="208">
        <v>-12</v>
      </c>
      <c r="L208" s="209">
        <f t="shared" si="7"/>
        <v>15</v>
      </c>
      <c r="M208" s="201" t="str">
        <f t="shared" si="8"/>
        <v/>
      </c>
      <c r="N208" s="71" t="str">
        <f ca="1">OFFSET(config_posiciones,'H-Temporadas'!B208,L208-1,1,1)</f>
        <v>P</v>
      </c>
    </row>
    <row r="209" spans="2:14" x14ac:dyDescent="0.25">
      <c r="B209" s="200">
        <v>13</v>
      </c>
      <c r="C209" s="208" t="s">
        <v>229</v>
      </c>
      <c r="D209" s="208">
        <v>19</v>
      </c>
      <c r="E209" s="208">
        <v>26</v>
      </c>
      <c r="F209" s="208">
        <v>7</v>
      </c>
      <c r="G209" s="208">
        <v>5</v>
      </c>
      <c r="H209" s="208">
        <v>14</v>
      </c>
      <c r="I209" s="208">
        <v>39</v>
      </c>
      <c r="J209" s="208">
        <v>54</v>
      </c>
      <c r="K209" s="208">
        <v>-15</v>
      </c>
      <c r="L209" s="209">
        <f t="shared" si="7"/>
        <v>15</v>
      </c>
      <c r="M209" s="201" t="str">
        <f t="shared" si="8"/>
        <v/>
      </c>
      <c r="N209" s="71" t="str">
        <f ca="1">OFFSET(config_posiciones,'H-Temporadas'!B209,L209-1,1,1)</f>
        <v>D</v>
      </c>
    </row>
    <row r="210" spans="2:14" x14ac:dyDescent="0.25">
      <c r="B210" s="200">
        <v>14</v>
      </c>
      <c r="C210" s="208" t="s">
        <v>244</v>
      </c>
      <c r="D210" s="208">
        <v>15</v>
      </c>
      <c r="E210" s="208">
        <v>26</v>
      </c>
      <c r="F210" s="208">
        <v>5</v>
      </c>
      <c r="G210" s="208">
        <v>5</v>
      </c>
      <c r="H210" s="208">
        <v>16</v>
      </c>
      <c r="I210" s="208">
        <v>30</v>
      </c>
      <c r="J210" s="208">
        <v>59</v>
      </c>
      <c r="K210" s="208">
        <v>-29</v>
      </c>
      <c r="L210" s="209">
        <f t="shared" si="7"/>
        <v>15</v>
      </c>
      <c r="M210" s="201" t="str">
        <f t="shared" si="8"/>
        <v/>
      </c>
      <c r="N210" s="71" t="str">
        <f ca="1">OFFSET(config_posiciones,'H-Temporadas'!B210,L210-1,1,1)</f>
        <v>D</v>
      </c>
    </row>
    <row r="211" spans="2:14" x14ac:dyDescent="0.25">
      <c r="B211" s="200"/>
      <c r="C211" s="208"/>
      <c r="D211" s="208"/>
      <c r="E211" s="208"/>
      <c r="F211" s="208"/>
      <c r="G211" s="208"/>
      <c r="H211" s="208"/>
      <c r="I211" s="208"/>
      <c r="J211" s="208"/>
      <c r="K211" s="208"/>
      <c r="L211" s="209">
        <f t="shared" si="7"/>
        <v>15</v>
      </c>
      <c r="M211" s="201" t="str">
        <f t="shared" si="8"/>
        <v/>
      </c>
      <c r="N211" s="71">
        <f ca="1">OFFSET(config_posiciones,'H-Temporadas'!B211,L211-1,1,1)</f>
        <v>16803</v>
      </c>
    </row>
    <row r="212" spans="2:14" s="204" customFormat="1" x14ac:dyDescent="0.25">
      <c r="B212" s="200" t="s">
        <v>263</v>
      </c>
      <c r="C212" s="200" t="str">
        <f>B212</f>
        <v>1946/47</v>
      </c>
      <c r="D212" s="200" t="s">
        <v>128</v>
      </c>
      <c r="E212" s="200" t="s">
        <v>21</v>
      </c>
      <c r="F212" s="200" t="s">
        <v>22</v>
      </c>
      <c r="G212" s="200" t="s">
        <v>23</v>
      </c>
      <c r="H212" s="200" t="s">
        <v>24</v>
      </c>
      <c r="I212" s="200" t="s">
        <v>25</v>
      </c>
      <c r="J212" s="200" t="s">
        <v>26</v>
      </c>
      <c r="K212" s="200" t="s">
        <v>249</v>
      </c>
      <c r="L212" s="202">
        <f t="shared" si="7"/>
        <v>16</v>
      </c>
      <c r="M212" s="203" t="str">
        <f t="shared" si="8"/>
        <v>n</v>
      </c>
      <c r="N212" s="204" t="e">
        <f ca="1">OFFSET(config_posiciones,'H-Temporadas'!B212,L212-1,1,1)</f>
        <v>#VALUE!</v>
      </c>
    </row>
    <row r="213" spans="2:14" x14ac:dyDescent="0.25">
      <c r="B213" s="200">
        <v>1</v>
      </c>
      <c r="C213" s="208" t="s">
        <v>29</v>
      </c>
      <c r="D213" s="208">
        <v>34</v>
      </c>
      <c r="E213" s="208">
        <v>26</v>
      </c>
      <c r="F213" s="208">
        <v>16</v>
      </c>
      <c r="G213" s="208">
        <v>2</v>
      </c>
      <c r="H213" s="208">
        <v>8</v>
      </c>
      <c r="I213" s="208">
        <v>54</v>
      </c>
      <c r="J213" s="208">
        <v>34</v>
      </c>
      <c r="K213" s="208">
        <v>20</v>
      </c>
      <c r="L213" s="209">
        <f t="shared" si="7"/>
        <v>16</v>
      </c>
      <c r="M213" s="201" t="str">
        <f t="shared" si="8"/>
        <v/>
      </c>
      <c r="N213" s="71">
        <f ca="1">OFFSET(config_posiciones,'H-Temporadas'!B213,L213-1,1,1)</f>
        <v>0</v>
      </c>
    </row>
    <row r="214" spans="2:14" x14ac:dyDescent="0.25">
      <c r="B214" s="200">
        <v>2</v>
      </c>
      <c r="C214" s="208" t="s">
        <v>209</v>
      </c>
      <c r="D214" s="208">
        <v>34</v>
      </c>
      <c r="E214" s="208">
        <v>26</v>
      </c>
      <c r="F214" s="208">
        <v>15</v>
      </c>
      <c r="G214" s="208">
        <v>4</v>
      </c>
      <c r="H214" s="208">
        <v>7</v>
      </c>
      <c r="I214" s="208">
        <v>72</v>
      </c>
      <c r="J214" s="208">
        <v>38</v>
      </c>
      <c r="K214" s="208">
        <v>34</v>
      </c>
      <c r="L214" s="209">
        <f t="shared" si="7"/>
        <v>16</v>
      </c>
      <c r="M214" s="201" t="str">
        <f t="shared" si="8"/>
        <v/>
      </c>
      <c r="N214" s="71">
        <f ca="1">OFFSET(config_posiciones,'H-Temporadas'!B214,L214-1,1,1)</f>
        <v>0</v>
      </c>
    </row>
    <row r="215" spans="2:14" x14ac:dyDescent="0.25">
      <c r="B215" s="200">
        <v>3</v>
      </c>
      <c r="C215" s="208" t="s">
        <v>154</v>
      </c>
      <c r="D215" s="208">
        <v>32</v>
      </c>
      <c r="E215" s="208">
        <v>26</v>
      </c>
      <c r="F215" s="208">
        <v>13</v>
      </c>
      <c r="G215" s="208">
        <v>6</v>
      </c>
      <c r="H215" s="208">
        <v>7</v>
      </c>
      <c r="I215" s="208">
        <v>58</v>
      </c>
      <c r="J215" s="208">
        <v>44</v>
      </c>
      <c r="K215" s="208">
        <v>14</v>
      </c>
      <c r="L215" s="209">
        <f t="shared" si="7"/>
        <v>16</v>
      </c>
      <c r="M215" s="201" t="str">
        <f t="shared" si="8"/>
        <v/>
      </c>
      <c r="N215" s="71">
        <f ca="1">OFFSET(config_posiciones,'H-Temporadas'!B215,L215-1,1,1)</f>
        <v>0</v>
      </c>
    </row>
    <row r="216" spans="2:14" x14ac:dyDescent="0.25">
      <c r="B216" s="200">
        <v>4</v>
      </c>
      <c r="C216" s="208" t="s">
        <v>27</v>
      </c>
      <c r="D216" s="208">
        <v>31</v>
      </c>
      <c r="E216" s="208">
        <v>26</v>
      </c>
      <c r="F216" s="208">
        <v>14</v>
      </c>
      <c r="G216" s="208">
        <v>3</v>
      </c>
      <c r="H216" s="208">
        <v>9</v>
      </c>
      <c r="I216" s="208">
        <v>59</v>
      </c>
      <c r="J216" s="208">
        <v>42</v>
      </c>
      <c r="K216" s="208">
        <v>17</v>
      </c>
      <c r="L216" s="209">
        <f t="shared" si="7"/>
        <v>16</v>
      </c>
      <c r="M216" s="201" t="str">
        <f t="shared" si="8"/>
        <v/>
      </c>
      <c r="N216" s="71">
        <f ca="1">OFFSET(config_posiciones,'H-Temporadas'!B216,L216-1,1,1)</f>
        <v>0</v>
      </c>
    </row>
    <row r="217" spans="2:14" x14ac:dyDescent="0.25">
      <c r="B217" s="200">
        <v>5</v>
      </c>
      <c r="C217" s="208" t="s">
        <v>235</v>
      </c>
      <c r="D217" s="208">
        <v>30</v>
      </c>
      <c r="E217" s="208">
        <v>26</v>
      </c>
      <c r="F217" s="208">
        <v>11</v>
      </c>
      <c r="G217" s="208">
        <v>8</v>
      </c>
      <c r="H217" s="208">
        <v>7</v>
      </c>
      <c r="I217" s="208">
        <v>42</v>
      </c>
      <c r="J217" s="208">
        <v>36</v>
      </c>
      <c r="K217" s="208">
        <v>6</v>
      </c>
      <c r="L217" s="209">
        <f t="shared" si="7"/>
        <v>16</v>
      </c>
      <c r="M217" s="201" t="str">
        <f t="shared" si="8"/>
        <v/>
      </c>
      <c r="N217" s="71">
        <f ca="1">OFFSET(config_posiciones,'H-Temporadas'!B217,L217-1,1,1)</f>
        <v>0</v>
      </c>
    </row>
    <row r="218" spans="2:14" x14ac:dyDescent="0.25">
      <c r="B218" s="200">
        <v>6</v>
      </c>
      <c r="C218" s="208" t="s">
        <v>30</v>
      </c>
      <c r="D218" s="208">
        <v>29</v>
      </c>
      <c r="E218" s="208">
        <v>26</v>
      </c>
      <c r="F218" s="208">
        <v>12</v>
      </c>
      <c r="G218" s="208">
        <v>5</v>
      </c>
      <c r="H218" s="208">
        <v>9</v>
      </c>
      <c r="I218" s="208">
        <v>54</v>
      </c>
      <c r="J218" s="208">
        <v>48</v>
      </c>
      <c r="K218" s="208">
        <v>6</v>
      </c>
      <c r="L218" s="209">
        <f t="shared" si="7"/>
        <v>16</v>
      </c>
      <c r="M218" s="201" t="str">
        <f t="shared" si="8"/>
        <v/>
      </c>
      <c r="N218" s="71">
        <f ca="1">OFFSET(config_posiciones,'H-Temporadas'!B218,L218-1,1,1)</f>
        <v>0</v>
      </c>
    </row>
    <row r="219" spans="2:14" x14ac:dyDescent="0.25">
      <c r="B219" s="200">
        <v>7</v>
      </c>
      <c r="C219" s="208" t="s">
        <v>28</v>
      </c>
      <c r="D219" s="208">
        <v>27</v>
      </c>
      <c r="E219" s="208">
        <v>26</v>
      </c>
      <c r="F219" s="208">
        <v>11</v>
      </c>
      <c r="G219" s="208">
        <v>5</v>
      </c>
      <c r="H219" s="208">
        <v>10</v>
      </c>
      <c r="I219" s="208">
        <v>62</v>
      </c>
      <c r="J219" s="208">
        <v>56</v>
      </c>
      <c r="K219" s="208">
        <v>6</v>
      </c>
      <c r="L219" s="209">
        <f t="shared" si="7"/>
        <v>16</v>
      </c>
      <c r="M219" s="201" t="str">
        <f t="shared" si="8"/>
        <v/>
      </c>
      <c r="N219" s="71">
        <f ca="1">OFFSET(config_posiciones,'H-Temporadas'!B219,L219-1,1,1)</f>
        <v>0</v>
      </c>
    </row>
    <row r="220" spans="2:14" x14ac:dyDescent="0.25">
      <c r="B220" s="200">
        <v>8</v>
      </c>
      <c r="C220" s="208" t="s">
        <v>214</v>
      </c>
      <c r="D220" s="208">
        <v>27</v>
      </c>
      <c r="E220" s="208">
        <v>26</v>
      </c>
      <c r="F220" s="208">
        <v>10</v>
      </c>
      <c r="G220" s="208">
        <v>7</v>
      </c>
      <c r="H220" s="208">
        <v>9</v>
      </c>
      <c r="I220" s="208">
        <v>52</v>
      </c>
      <c r="J220" s="208">
        <v>42</v>
      </c>
      <c r="K220" s="208">
        <v>10</v>
      </c>
      <c r="L220" s="209">
        <f t="shared" si="7"/>
        <v>16</v>
      </c>
      <c r="M220" s="201" t="str">
        <f t="shared" si="8"/>
        <v/>
      </c>
      <c r="N220" s="71">
        <f ca="1">OFFSET(config_posiciones,'H-Temporadas'!B220,L220-1,1,1)</f>
        <v>0</v>
      </c>
    </row>
    <row r="221" spans="2:14" x14ac:dyDescent="0.25">
      <c r="B221" s="200">
        <v>9</v>
      </c>
      <c r="C221" s="208" t="s">
        <v>238</v>
      </c>
      <c r="D221" s="208">
        <v>26</v>
      </c>
      <c r="E221" s="208">
        <v>26</v>
      </c>
      <c r="F221" s="208">
        <v>11</v>
      </c>
      <c r="G221" s="208">
        <v>4</v>
      </c>
      <c r="H221" s="208">
        <v>11</v>
      </c>
      <c r="I221" s="208">
        <v>53</v>
      </c>
      <c r="J221" s="208">
        <v>48</v>
      </c>
      <c r="K221" s="208">
        <v>5</v>
      </c>
      <c r="L221" s="209">
        <f t="shared" si="7"/>
        <v>16</v>
      </c>
      <c r="M221" s="201" t="str">
        <f t="shared" si="8"/>
        <v/>
      </c>
      <c r="N221" s="71">
        <f ca="1">OFFSET(config_posiciones,'H-Temporadas'!B221,L221-1,1,1)</f>
        <v>0</v>
      </c>
    </row>
    <row r="222" spans="2:14" x14ac:dyDescent="0.25">
      <c r="B222" s="200">
        <v>10</v>
      </c>
      <c r="C222" s="208" t="s">
        <v>213</v>
      </c>
      <c r="D222" s="208">
        <v>25</v>
      </c>
      <c r="E222" s="208">
        <v>26</v>
      </c>
      <c r="F222" s="208">
        <v>10</v>
      </c>
      <c r="G222" s="208">
        <v>5</v>
      </c>
      <c r="H222" s="208">
        <v>11</v>
      </c>
      <c r="I222" s="208">
        <v>51</v>
      </c>
      <c r="J222" s="208">
        <v>59</v>
      </c>
      <c r="K222" s="208">
        <v>-8</v>
      </c>
      <c r="L222" s="209">
        <f t="shared" si="7"/>
        <v>16</v>
      </c>
      <c r="M222" s="201" t="str">
        <f t="shared" si="8"/>
        <v/>
      </c>
      <c r="N222" s="71">
        <f ca="1">OFFSET(config_posiciones,'H-Temporadas'!B222,L222-1,1,1)</f>
        <v>0</v>
      </c>
    </row>
    <row r="223" spans="2:14" x14ac:dyDescent="0.25">
      <c r="B223" s="200">
        <v>11</v>
      </c>
      <c r="C223" s="208" t="s">
        <v>52</v>
      </c>
      <c r="D223" s="208">
        <v>19</v>
      </c>
      <c r="E223" s="208">
        <v>26</v>
      </c>
      <c r="F223" s="208">
        <v>9</v>
      </c>
      <c r="G223" s="208">
        <v>1</v>
      </c>
      <c r="H223" s="208">
        <v>16</v>
      </c>
      <c r="I223" s="208">
        <v>46</v>
      </c>
      <c r="J223" s="208">
        <v>59</v>
      </c>
      <c r="K223" s="208">
        <v>-13</v>
      </c>
      <c r="L223" s="209">
        <f t="shared" si="7"/>
        <v>16</v>
      </c>
      <c r="M223" s="201" t="str">
        <f t="shared" si="8"/>
        <v/>
      </c>
      <c r="N223" s="71">
        <f ca="1">OFFSET(config_posiciones,'H-Temporadas'!B223,L223-1,1,1)</f>
        <v>0</v>
      </c>
    </row>
    <row r="224" spans="2:14" x14ac:dyDescent="0.25">
      <c r="B224" s="200">
        <v>12</v>
      </c>
      <c r="C224" s="208" t="s">
        <v>225</v>
      </c>
      <c r="D224" s="208">
        <v>19</v>
      </c>
      <c r="E224" s="208">
        <v>26</v>
      </c>
      <c r="F224" s="208">
        <v>6</v>
      </c>
      <c r="G224" s="208">
        <v>7</v>
      </c>
      <c r="H224" s="208">
        <v>13</v>
      </c>
      <c r="I224" s="208">
        <v>30</v>
      </c>
      <c r="J224" s="208">
        <v>58</v>
      </c>
      <c r="K224" s="208">
        <v>-28</v>
      </c>
      <c r="L224" s="209">
        <f t="shared" si="7"/>
        <v>16</v>
      </c>
      <c r="M224" s="201" t="str">
        <f t="shared" si="8"/>
        <v/>
      </c>
      <c r="N224" s="71" t="str">
        <f ca="1">OFFSET(config_posiciones,'H-Temporadas'!B224,L224-1,1,1)</f>
        <v>P</v>
      </c>
    </row>
    <row r="225" spans="2:14" x14ac:dyDescent="0.25">
      <c r="B225" s="200">
        <v>13</v>
      </c>
      <c r="C225" s="208" t="s">
        <v>240</v>
      </c>
      <c r="D225" s="208">
        <v>18</v>
      </c>
      <c r="E225" s="208">
        <v>26</v>
      </c>
      <c r="F225" s="208">
        <v>5</v>
      </c>
      <c r="G225" s="208">
        <v>8</v>
      </c>
      <c r="H225" s="208">
        <v>13</v>
      </c>
      <c r="I225" s="208">
        <v>32</v>
      </c>
      <c r="J225" s="208">
        <v>60</v>
      </c>
      <c r="K225" s="208">
        <v>-28</v>
      </c>
      <c r="L225" s="209">
        <f t="shared" si="7"/>
        <v>16</v>
      </c>
      <c r="M225" s="201" t="str">
        <f t="shared" si="8"/>
        <v/>
      </c>
      <c r="N225" s="71" t="str">
        <f ca="1">OFFSET(config_posiciones,'H-Temporadas'!B225,L225-1,1,1)</f>
        <v>D</v>
      </c>
    </row>
    <row r="226" spans="2:14" x14ac:dyDescent="0.25">
      <c r="B226" s="200">
        <v>14</v>
      </c>
      <c r="C226" s="208" t="s">
        <v>230</v>
      </c>
      <c r="D226" s="208">
        <v>13</v>
      </c>
      <c r="E226" s="208">
        <v>26</v>
      </c>
      <c r="F226" s="208">
        <v>4</v>
      </c>
      <c r="G226" s="208">
        <v>5</v>
      </c>
      <c r="H226" s="208">
        <v>17</v>
      </c>
      <c r="I226" s="208">
        <v>39</v>
      </c>
      <c r="J226" s="208">
        <v>80</v>
      </c>
      <c r="K226" s="208">
        <v>-41</v>
      </c>
      <c r="L226" s="209">
        <f t="shared" si="7"/>
        <v>16</v>
      </c>
      <c r="M226" s="201" t="str">
        <f t="shared" si="8"/>
        <v/>
      </c>
      <c r="N226" s="71" t="str">
        <f ca="1">OFFSET(config_posiciones,'H-Temporadas'!B226,L226-1,1,1)</f>
        <v>D</v>
      </c>
    </row>
    <row r="227" spans="2:14" x14ac:dyDescent="0.25">
      <c r="B227" s="200"/>
      <c r="C227" s="208"/>
      <c r="D227" s="208"/>
      <c r="E227" s="208"/>
      <c r="F227" s="208"/>
      <c r="G227" s="208"/>
      <c r="H227" s="208"/>
      <c r="I227" s="208"/>
      <c r="J227" s="208"/>
      <c r="K227" s="208"/>
      <c r="L227" s="209">
        <f t="shared" si="7"/>
        <v>16</v>
      </c>
      <c r="M227" s="201" t="str">
        <f t="shared" si="8"/>
        <v/>
      </c>
      <c r="N227" s="71">
        <f ca="1">OFFSET(config_posiciones,'H-Temporadas'!B227,L227-1,1,1)</f>
        <v>17168</v>
      </c>
    </row>
    <row r="228" spans="2:14" s="204" customFormat="1" x14ac:dyDescent="0.25">
      <c r="B228" s="200" t="s">
        <v>264</v>
      </c>
      <c r="C228" s="200" t="str">
        <f>B228</f>
        <v>1947/48</v>
      </c>
      <c r="D228" s="200" t="s">
        <v>128</v>
      </c>
      <c r="E228" s="200" t="s">
        <v>21</v>
      </c>
      <c r="F228" s="200" t="s">
        <v>22</v>
      </c>
      <c r="G228" s="200" t="s">
        <v>23</v>
      </c>
      <c r="H228" s="200" t="s">
        <v>24</v>
      </c>
      <c r="I228" s="200" t="s">
        <v>25</v>
      </c>
      <c r="J228" s="200" t="s">
        <v>26</v>
      </c>
      <c r="K228" s="200" t="s">
        <v>249</v>
      </c>
      <c r="L228" s="202">
        <f t="shared" si="7"/>
        <v>17</v>
      </c>
      <c r="M228" s="203" t="str">
        <f t="shared" si="8"/>
        <v>n</v>
      </c>
      <c r="N228" s="204" t="e">
        <f ca="1">OFFSET(config_posiciones,'H-Temporadas'!B228,L228-1,1,1)</f>
        <v>#VALUE!</v>
      </c>
    </row>
    <row r="229" spans="2:14" x14ac:dyDescent="0.25">
      <c r="B229" s="200">
        <v>1</v>
      </c>
      <c r="C229" s="208" t="s">
        <v>27</v>
      </c>
      <c r="D229" s="208">
        <v>37</v>
      </c>
      <c r="E229" s="208">
        <v>26</v>
      </c>
      <c r="F229" s="208">
        <v>14</v>
      </c>
      <c r="G229" s="208">
        <v>9</v>
      </c>
      <c r="H229" s="208">
        <v>4</v>
      </c>
      <c r="I229" s="208">
        <v>65</v>
      </c>
      <c r="J229" s="208">
        <v>31</v>
      </c>
      <c r="K229" s="208">
        <v>34</v>
      </c>
      <c r="L229" s="209">
        <f t="shared" si="7"/>
        <v>17</v>
      </c>
      <c r="M229" s="201" t="str">
        <f t="shared" si="8"/>
        <v/>
      </c>
      <c r="N229" s="71">
        <f ca="1">OFFSET(config_posiciones,'H-Temporadas'!B229,L229-1,1,1)</f>
        <v>0</v>
      </c>
    </row>
    <row r="230" spans="2:14" x14ac:dyDescent="0.25">
      <c r="B230" s="200">
        <v>2</v>
      </c>
      <c r="C230" s="208" t="s">
        <v>29</v>
      </c>
      <c r="D230" s="208">
        <v>34</v>
      </c>
      <c r="E230" s="208">
        <v>26</v>
      </c>
      <c r="F230" s="208">
        <v>14</v>
      </c>
      <c r="G230" s="208">
        <v>6</v>
      </c>
      <c r="H230" s="208">
        <v>7</v>
      </c>
      <c r="I230" s="208">
        <v>59</v>
      </c>
      <c r="J230" s="208">
        <v>34</v>
      </c>
      <c r="K230" s="208">
        <v>25</v>
      </c>
      <c r="L230" s="209">
        <f t="shared" si="7"/>
        <v>17</v>
      </c>
      <c r="M230" s="201" t="str">
        <f t="shared" si="8"/>
        <v/>
      </c>
      <c r="N230" s="71">
        <f ca="1">OFFSET(config_posiciones,'H-Temporadas'!B230,L230-1,1,1)</f>
        <v>0</v>
      </c>
    </row>
    <row r="231" spans="2:14" x14ac:dyDescent="0.25">
      <c r="B231" s="200">
        <v>3</v>
      </c>
      <c r="C231" s="208" t="s">
        <v>154</v>
      </c>
      <c r="D231" s="208">
        <v>33</v>
      </c>
      <c r="E231" s="208">
        <v>26</v>
      </c>
      <c r="F231" s="208">
        <v>13</v>
      </c>
      <c r="G231" s="208">
        <v>7</v>
      </c>
      <c r="H231" s="208">
        <v>6</v>
      </c>
      <c r="I231" s="208">
        <v>73</v>
      </c>
      <c r="J231" s="208">
        <v>45</v>
      </c>
      <c r="K231" s="208">
        <v>28</v>
      </c>
      <c r="L231" s="209">
        <f t="shared" si="7"/>
        <v>17</v>
      </c>
      <c r="M231" s="201" t="str">
        <f t="shared" si="8"/>
        <v/>
      </c>
      <c r="N231" s="71">
        <f ca="1">OFFSET(config_posiciones,'H-Temporadas'!B231,L231-1,1,1)</f>
        <v>0</v>
      </c>
    </row>
    <row r="232" spans="2:14" x14ac:dyDescent="0.25">
      <c r="B232" s="200">
        <v>4</v>
      </c>
      <c r="C232" s="208" t="s">
        <v>238</v>
      </c>
      <c r="D232" s="208">
        <v>33</v>
      </c>
      <c r="E232" s="208">
        <v>26</v>
      </c>
      <c r="F232" s="208">
        <v>15</v>
      </c>
      <c r="G232" s="208">
        <v>3</v>
      </c>
      <c r="H232" s="208">
        <v>8</v>
      </c>
      <c r="I232" s="208">
        <v>59</v>
      </c>
      <c r="J232" s="208">
        <v>48</v>
      </c>
      <c r="K232" s="208">
        <v>11</v>
      </c>
      <c r="L232" s="209">
        <f t="shared" si="7"/>
        <v>17</v>
      </c>
      <c r="M232" s="201" t="str">
        <f t="shared" si="8"/>
        <v/>
      </c>
      <c r="N232" s="71">
        <f ca="1">OFFSET(config_posiciones,'H-Temporadas'!B232,L232-1,1,1)</f>
        <v>0</v>
      </c>
    </row>
    <row r="233" spans="2:14" x14ac:dyDescent="0.25">
      <c r="B233" s="200">
        <v>5</v>
      </c>
      <c r="C233" s="208" t="s">
        <v>30</v>
      </c>
      <c r="D233" s="208">
        <v>29</v>
      </c>
      <c r="E233" s="208">
        <v>26</v>
      </c>
      <c r="F233" s="208">
        <v>12</v>
      </c>
      <c r="G233" s="208">
        <v>5</v>
      </c>
      <c r="H233" s="208">
        <v>9</v>
      </c>
      <c r="I233" s="208">
        <v>50</v>
      </c>
      <c r="J233" s="208">
        <v>40</v>
      </c>
      <c r="K233" s="208">
        <v>10</v>
      </c>
      <c r="L233" s="209">
        <f t="shared" si="7"/>
        <v>17</v>
      </c>
      <c r="M233" s="201" t="str">
        <f t="shared" si="8"/>
        <v/>
      </c>
      <c r="N233" s="71">
        <f ca="1">OFFSET(config_posiciones,'H-Temporadas'!B233,L233-1,1,1)</f>
        <v>0</v>
      </c>
    </row>
    <row r="234" spans="2:14" x14ac:dyDescent="0.25">
      <c r="B234" s="200">
        <v>6</v>
      </c>
      <c r="C234" s="208" t="s">
        <v>209</v>
      </c>
      <c r="D234" s="208">
        <v>28</v>
      </c>
      <c r="E234" s="208">
        <v>26</v>
      </c>
      <c r="F234" s="208">
        <v>12</v>
      </c>
      <c r="G234" s="208">
        <v>4</v>
      </c>
      <c r="H234" s="208">
        <v>10</v>
      </c>
      <c r="I234" s="208">
        <v>56</v>
      </c>
      <c r="J234" s="208">
        <v>44</v>
      </c>
      <c r="K234" s="208">
        <v>12</v>
      </c>
      <c r="L234" s="209">
        <f t="shared" si="7"/>
        <v>17</v>
      </c>
      <c r="M234" s="201" t="str">
        <f t="shared" si="8"/>
        <v/>
      </c>
      <c r="N234" s="71">
        <f ca="1">OFFSET(config_posiciones,'H-Temporadas'!B234,L234-1,1,1)</f>
        <v>0</v>
      </c>
    </row>
    <row r="235" spans="2:14" x14ac:dyDescent="0.25">
      <c r="B235" s="200">
        <v>7</v>
      </c>
      <c r="C235" s="208" t="s">
        <v>242</v>
      </c>
      <c r="D235" s="208">
        <v>24</v>
      </c>
      <c r="E235" s="208">
        <v>26</v>
      </c>
      <c r="F235" s="208">
        <v>10</v>
      </c>
      <c r="G235" s="208">
        <v>4</v>
      </c>
      <c r="H235" s="208">
        <v>12</v>
      </c>
      <c r="I235" s="208">
        <v>49</v>
      </c>
      <c r="J235" s="208">
        <v>55</v>
      </c>
      <c r="K235" s="208">
        <v>-6</v>
      </c>
      <c r="L235" s="209">
        <f t="shared" si="7"/>
        <v>17</v>
      </c>
      <c r="M235" s="201" t="str">
        <f t="shared" si="8"/>
        <v/>
      </c>
      <c r="N235" s="71">
        <f ca="1">OFFSET(config_posiciones,'H-Temporadas'!B235,L235-1,1,1)</f>
        <v>0</v>
      </c>
    </row>
    <row r="236" spans="2:14" x14ac:dyDescent="0.25">
      <c r="B236" s="200">
        <v>8</v>
      </c>
      <c r="C236" s="208" t="s">
        <v>52</v>
      </c>
      <c r="D236" s="208">
        <v>24</v>
      </c>
      <c r="E236" s="208">
        <v>26</v>
      </c>
      <c r="F236" s="208">
        <v>9</v>
      </c>
      <c r="G236" s="208">
        <v>6</v>
      </c>
      <c r="H236" s="208">
        <v>11</v>
      </c>
      <c r="I236" s="208">
        <v>39</v>
      </c>
      <c r="J236" s="208">
        <v>47</v>
      </c>
      <c r="K236" s="208">
        <v>-8</v>
      </c>
      <c r="L236" s="209">
        <f t="shared" si="7"/>
        <v>17</v>
      </c>
      <c r="M236" s="201" t="str">
        <f t="shared" si="8"/>
        <v/>
      </c>
      <c r="N236" s="71">
        <f ca="1">OFFSET(config_posiciones,'H-Temporadas'!B236,L236-1,1,1)</f>
        <v>0</v>
      </c>
    </row>
    <row r="237" spans="2:14" x14ac:dyDescent="0.25">
      <c r="B237" s="200">
        <v>9</v>
      </c>
      <c r="C237" s="208" t="s">
        <v>214</v>
      </c>
      <c r="D237" s="208">
        <v>23</v>
      </c>
      <c r="E237" s="208">
        <v>26</v>
      </c>
      <c r="F237" s="208">
        <v>9</v>
      </c>
      <c r="G237" s="208">
        <v>5</v>
      </c>
      <c r="H237" s="208">
        <v>12</v>
      </c>
      <c r="I237" s="208">
        <v>49</v>
      </c>
      <c r="J237" s="208">
        <v>57</v>
      </c>
      <c r="K237" s="208">
        <v>-8</v>
      </c>
      <c r="L237" s="209">
        <f t="shared" si="7"/>
        <v>17</v>
      </c>
      <c r="M237" s="201" t="str">
        <f t="shared" si="8"/>
        <v/>
      </c>
      <c r="N237" s="71">
        <f ca="1">OFFSET(config_posiciones,'H-Temporadas'!B237,L237-1,1,1)</f>
        <v>0</v>
      </c>
    </row>
    <row r="238" spans="2:14" x14ac:dyDescent="0.25">
      <c r="B238" s="200">
        <v>10</v>
      </c>
      <c r="C238" s="208" t="s">
        <v>229</v>
      </c>
      <c r="D238" s="208">
        <v>22</v>
      </c>
      <c r="E238" s="208">
        <v>26</v>
      </c>
      <c r="F238" s="208">
        <v>9</v>
      </c>
      <c r="G238" s="208">
        <v>4</v>
      </c>
      <c r="H238" s="208">
        <v>13</v>
      </c>
      <c r="I238" s="208">
        <v>40</v>
      </c>
      <c r="J238" s="208">
        <v>52</v>
      </c>
      <c r="K238" s="208">
        <v>-12</v>
      </c>
      <c r="L238" s="209">
        <f t="shared" si="7"/>
        <v>17</v>
      </c>
      <c r="M238" s="201" t="str">
        <f t="shared" si="8"/>
        <v/>
      </c>
      <c r="N238" s="71">
        <f ca="1">OFFSET(config_posiciones,'H-Temporadas'!B238,L238-1,1,1)</f>
        <v>0</v>
      </c>
    </row>
    <row r="239" spans="2:14" x14ac:dyDescent="0.25">
      <c r="B239" s="200">
        <v>11</v>
      </c>
      <c r="C239" s="208" t="s">
        <v>28</v>
      </c>
      <c r="D239" s="208">
        <v>21</v>
      </c>
      <c r="E239" s="208">
        <v>26</v>
      </c>
      <c r="F239" s="208">
        <v>7</v>
      </c>
      <c r="G239" s="208">
        <v>7</v>
      </c>
      <c r="H239" s="208">
        <v>12</v>
      </c>
      <c r="I239" s="208">
        <v>41</v>
      </c>
      <c r="J239" s="208">
        <v>61</v>
      </c>
      <c r="K239" s="208">
        <v>-20</v>
      </c>
      <c r="L239" s="209">
        <f t="shared" si="7"/>
        <v>17</v>
      </c>
      <c r="M239" s="201" t="str">
        <f t="shared" si="8"/>
        <v/>
      </c>
      <c r="N239" s="71">
        <f ca="1">OFFSET(config_posiciones,'H-Temporadas'!B239,L239-1,1,1)</f>
        <v>0</v>
      </c>
    </row>
    <row r="240" spans="2:14" x14ac:dyDescent="0.25">
      <c r="B240" s="200">
        <v>12</v>
      </c>
      <c r="C240" s="208" t="s">
        <v>235</v>
      </c>
      <c r="D240" s="208">
        <v>21</v>
      </c>
      <c r="E240" s="208">
        <v>26</v>
      </c>
      <c r="F240" s="208">
        <v>9</v>
      </c>
      <c r="G240" s="208">
        <v>3</v>
      </c>
      <c r="H240" s="208">
        <v>14</v>
      </c>
      <c r="I240" s="208">
        <v>41</v>
      </c>
      <c r="J240" s="208">
        <v>62</v>
      </c>
      <c r="K240" s="208">
        <v>-21</v>
      </c>
      <c r="L240" s="209">
        <f t="shared" si="7"/>
        <v>17</v>
      </c>
      <c r="M240" s="201" t="str">
        <f t="shared" si="8"/>
        <v/>
      </c>
      <c r="N240" s="71">
        <f ca="1">OFFSET(config_posiciones,'H-Temporadas'!B240,L240-1,1,1)</f>
        <v>0</v>
      </c>
    </row>
    <row r="241" spans="2:14" x14ac:dyDescent="0.25">
      <c r="B241" s="200">
        <v>13</v>
      </c>
      <c r="C241" s="208" t="s">
        <v>31</v>
      </c>
      <c r="D241" s="208">
        <v>19</v>
      </c>
      <c r="E241" s="208">
        <v>26</v>
      </c>
      <c r="F241" s="208">
        <v>8</v>
      </c>
      <c r="G241" s="208">
        <v>3</v>
      </c>
      <c r="H241" s="208">
        <v>15</v>
      </c>
      <c r="I241" s="208">
        <v>38</v>
      </c>
      <c r="J241" s="208">
        <v>60</v>
      </c>
      <c r="K241" s="208">
        <v>-22</v>
      </c>
      <c r="L241" s="209">
        <f t="shared" si="7"/>
        <v>17</v>
      </c>
      <c r="M241" s="201" t="str">
        <f t="shared" si="8"/>
        <v/>
      </c>
      <c r="N241" s="71" t="str">
        <f ca="1">OFFSET(config_posiciones,'H-Temporadas'!B241,L241-1,1,1)</f>
        <v>D</v>
      </c>
    </row>
    <row r="242" spans="2:14" x14ac:dyDescent="0.25">
      <c r="B242" s="200">
        <v>14</v>
      </c>
      <c r="C242" s="208" t="s">
        <v>213</v>
      </c>
      <c r="D242" s="208">
        <v>18</v>
      </c>
      <c r="E242" s="208">
        <v>26</v>
      </c>
      <c r="F242" s="208">
        <v>7</v>
      </c>
      <c r="G242" s="208">
        <v>4</v>
      </c>
      <c r="H242" s="208">
        <v>15</v>
      </c>
      <c r="I242" s="208">
        <v>37</v>
      </c>
      <c r="J242" s="208">
        <v>69</v>
      </c>
      <c r="K242" s="208">
        <v>-32</v>
      </c>
      <c r="L242" s="209">
        <f t="shared" si="7"/>
        <v>17</v>
      </c>
      <c r="M242" s="201" t="str">
        <f t="shared" si="8"/>
        <v/>
      </c>
      <c r="N242" s="71" t="str">
        <f ca="1">OFFSET(config_posiciones,'H-Temporadas'!B242,L242-1,1,1)</f>
        <v>D</v>
      </c>
    </row>
    <row r="243" spans="2:14" x14ac:dyDescent="0.25">
      <c r="B243" s="200"/>
      <c r="C243" s="208"/>
      <c r="D243" s="208"/>
      <c r="E243" s="208"/>
      <c r="F243" s="208"/>
      <c r="G243" s="208"/>
      <c r="H243" s="208"/>
      <c r="I243" s="208"/>
      <c r="J243" s="208"/>
      <c r="K243" s="208"/>
      <c r="L243" s="209">
        <f t="shared" si="7"/>
        <v>17</v>
      </c>
      <c r="M243" s="201" t="str">
        <f t="shared" si="8"/>
        <v/>
      </c>
      <c r="N243" s="71">
        <f ca="1">OFFSET(config_posiciones,'H-Temporadas'!B243,L243-1,1,1)</f>
        <v>17533</v>
      </c>
    </row>
    <row r="244" spans="2:14" s="204" customFormat="1" x14ac:dyDescent="0.25">
      <c r="B244" s="200" t="s">
        <v>265</v>
      </c>
      <c r="C244" s="200" t="str">
        <f>B244</f>
        <v>1948/49</v>
      </c>
      <c r="D244" s="200" t="s">
        <v>128</v>
      </c>
      <c r="E244" s="200" t="s">
        <v>21</v>
      </c>
      <c r="F244" s="200" t="s">
        <v>22</v>
      </c>
      <c r="G244" s="200" t="s">
        <v>23</v>
      </c>
      <c r="H244" s="200" t="s">
        <v>24</v>
      </c>
      <c r="I244" s="200" t="s">
        <v>25</v>
      </c>
      <c r="J244" s="200" t="s">
        <v>26</v>
      </c>
      <c r="K244" s="200" t="s">
        <v>249</v>
      </c>
      <c r="L244" s="202">
        <f t="shared" si="7"/>
        <v>18</v>
      </c>
      <c r="M244" s="203" t="str">
        <f t="shared" si="8"/>
        <v>n</v>
      </c>
      <c r="N244" s="204" t="e">
        <f ca="1">OFFSET(config_posiciones,'H-Temporadas'!B244,L244-1,1,1)</f>
        <v>#VALUE!</v>
      </c>
    </row>
    <row r="245" spans="2:14" x14ac:dyDescent="0.25">
      <c r="B245" s="200">
        <v>1</v>
      </c>
      <c r="C245" s="208" t="s">
        <v>27</v>
      </c>
      <c r="D245" s="208">
        <v>37</v>
      </c>
      <c r="E245" s="208">
        <v>26</v>
      </c>
      <c r="F245" s="208">
        <v>16</v>
      </c>
      <c r="G245" s="208">
        <v>5</v>
      </c>
      <c r="H245" s="208">
        <v>5</v>
      </c>
      <c r="I245" s="208">
        <v>66</v>
      </c>
      <c r="J245" s="208">
        <v>36</v>
      </c>
      <c r="K245" s="208">
        <v>30</v>
      </c>
      <c r="L245" s="209">
        <f t="shared" si="7"/>
        <v>18</v>
      </c>
      <c r="M245" s="201" t="str">
        <f t="shared" si="8"/>
        <v/>
      </c>
      <c r="N245" s="71">
        <f ca="1">OFFSET(config_posiciones,'H-Temporadas'!B245,L245-1,1,1)</f>
        <v>0</v>
      </c>
    </row>
    <row r="246" spans="2:14" x14ac:dyDescent="0.25">
      <c r="B246" s="200">
        <v>2</v>
      </c>
      <c r="C246" s="208" t="s">
        <v>29</v>
      </c>
      <c r="D246" s="208">
        <v>35</v>
      </c>
      <c r="E246" s="208">
        <v>26</v>
      </c>
      <c r="F246" s="208">
        <v>16</v>
      </c>
      <c r="G246" s="208">
        <v>3</v>
      </c>
      <c r="H246" s="208">
        <v>7</v>
      </c>
      <c r="I246" s="208">
        <v>78</v>
      </c>
      <c r="J246" s="208">
        <v>47</v>
      </c>
      <c r="K246" s="208">
        <v>31</v>
      </c>
      <c r="L246" s="209">
        <f t="shared" si="7"/>
        <v>18</v>
      </c>
      <c r="M246" s="201" t="str">
        <f t="shared" si="8"/>
        <v/>
      </c>
      <c r="N246" s="71">
        <f ca="1">OFFSET(config_posiciones,'H-Temporadas'!B246,L246-1,1,1)</f>
        <v>0</v>
      </c>
    </row>
    <row r="247" spans="2:14" x14ac:dyDescent="0.25">
      <c r="B247" s="200">
        <v>3</v>
      </c>
      <c r="C247" s="208" t="s">
        <v>28</v>
      </c>
      <c r="D247" s="208">
        <v>34</v>
      </c>
      <c r="E247" s="208">
        <v>26</v>
      </c>
      <c r="F247" s="208">
        <v>15</v>
      </c>
      <c r="G247" s="208">
        <v>4</v>
      </c>
      <c r="H247" s="208">
        <v>7</v>
      </c>
      <c r="I247" s="208">
        <v>67</v>
      </c>
      <c r="J247" s="208">
        <v>42</v>
      </c>
      <c r="K247" s="208">
        <v>25</v>
      </c>
      <c r="L247" s="209">
        <f t="shared" si="7"/>
        <v>18</v>
      </c>
      <c r="M247" s="201" t="str">
        <f t="shared" si="8"/>
        <v/>
      </c>
      <c r="N247" s="71">
        <f ca="1">OFFSET(config_posiciones,'H-Temporadas'!B247,L247-1,1,1)</f>
        <v>0</v>
      </c>
    </row>
    <row r="248" spans="2:14" x14ac:dyDescent="0.25">
      <c r="B248" s="200">
        <v>4</v>
      </c>
      <c r="C248" s="208" t="s">
        <v>154</v>
      </c>
      <c r="D248" s="208">
        <v>34</v>
      </c>
      <c r="E248" s="208">
        <v>26</v>
      </c>
      <c r="F248" s="208">
        <v>15</v>
      </c>
      <c r="G248" s="208">
        <v>4</v>
      </c>
      <c r="H248" s="208">
        <v>7</v>
      </c>
      <c r="I248" s="208">
        <v>54</v>
      </c>
      <c r="J248" s="208">
        <v>32</v>
      </c>
      <c r="K248" s="208">
        <v>22</v>
      </c>
      <c r="L248" s="209">
        <f t="shared" si="7"/>
        <v>18</v>
      </c>
      <c r="M248" s="201" t="str">
        <f t="shared" si="8"/>
        <v/>
      </c>
      <c r="N248" s="71">
        <f ca="1">OFFSET(config_posiciones,'H-Temporadas'!B248,L248-1,1,1)</f>
        <v>0</v>
      </c>
    </row>
    <row r="249" spans="2:14" x14ac:dyDescent="0.25">
      <c r="B249" s="200">
        <v>5</v>
      </c>
      <c r="C249" s="208" t="s">
        <v>214</v>
      </c>
      <c r="D249" s="208">
        <v>30</v>
      </c>
      <c r="E249" s="208">
        <v>26</v>
      </c>
      <c r="F249" s="208">
        <v>13</v>
      </c>
      <c r="G249" s="208">
        <v>4</v>
      </c>
      <c r="H249" s="208">
        <v>9</v>
      </c>
      <c r="I249" s="208">
        <v>50</v>
      </c>
      <c r="J249" s="208">
        <v>43</v>
      </c>
      <c r="K249" s="208">
        <v>7</v>
      </c>
      <c r="L249" s="209">
        <f t="shared" si="7"/>
        <v>18</v>
      </c>
      <c r="M249" s="201" t="str">
        <f t="shared" si="8"/>
        <v/>
      </c>
      <c r="N249" s="71">
        <f ca="1">OFFSET(config_posiciones,'H-Temporadas'!B249,L249-1,1,1)</f>
        <v>0</v>
      </c>
    </row>
    <row r="250" spans="2:14" x14ac:dyDescent="0.25">
      <c r="B250" s="200">
        <v>6</v>
      </c>
      <c r="C250" s="208" t="s">
        <v>209</v>
      </c>
      <c r="D250" s="208">
        <v>24</v>
      </c>
      <c r="E250" s="208">
        <v>26</v>
      </c>
      <c r="F250" s="208">
        <v>11</v>
      </c>
      <c r="G250" s="208">
        <v>2</v>
      </c>
      <c r="H250" s="208">
        <v>13</v>
      </c>
      <c r="I250" s="208">
        <v>61</v>
      </c>
      <c r="J250" s="208">
        <v>63</v>
      </c>
      <c r="K250" s="208">
        <v>-2</v>
      </c>
      <c r="L250" s="209">
        <f t="shared" si="7"/>
        <v>18</v>
      </c>
      <c r="M250" s="201" t="str">
        <f t="shared" si="8"/>
        <v/>
      </c>
      <c r="N250" s="71">
        <f ca="1">OFFSET(config_posiciones,'H-Temporadas'!B250,L250-1,1,1)</f>
        <v>0</v>
      </c>
    </row>
    <row r="251" spans="2:14" x14ac:dyDescent="0.25">
      <c r="B251" s="200">
        <v>7</v>
      </c>
      <c r="C251" s="208" t="s">
        <v>52</v>
      </c>
      <c r="D251" s="208">
        <v>24</v>
      </c>
      <c r="E251" s="208">
        <v>26</v>
      </c>
      <c r="F251" s="208">
        <v>10</v>
      </c>
      <c r="G251" s="208">
        <v>4</v>
      </c>
      <c r="H251" s="208">
        <v>12</v>
      </c>
      <c r="I251" s="208">
        <v>51</v>
      </c>
      <c r="J251" s="208">
        <v>46</v>
      </c>
      <c r="K251" s="208">
        <v>5</v>
      </c>
      <c r="L251" s="209">
        <f t="shared" si="7"/>
        <v>18</v>
      </c>
      <c r="M251" s="201" t="str">
        <f t="shared" si="8"/>
        <v/>
      </c>
      <c r="N251" s="71">
        <f ca="1">OFFSET(config_posiciones,'H-Temporadas'!B251,L251-1,1,1)</f>
        <v>0</v>
      </c>
    </row>
    <row r="252" spans="2:14" x14ac:dyDescent="0.25">
      <c r="B252" s="200">
        <v>8</v>
      </c>
      <c r="C252" s="208" t="s">
        <v>30</v>
      </c>
      <c r="D252" s="208">
        <v>23</v>
      </c>
      <c r="E252" s="208">
        <v>26</v>
      </c>
      <c r="F252" s="208">
        <v>11</v>
      </c>
      <c r="G252" s="208">
        <v>1</v>
      </c>
      <c r="H252" s="208">
        <v>14</v>
      </c>
      <c r="I252" s="208">
        <v>35</v>
      </c>
      <c r="J252" s="208">
        <v>40</v>
      </c>
      <c r="K252" s="208">
        <v>-5</v>
      </c>
      <c r="L252" s="209">
        <f t="shared" si="7"/>
        <v>18</v>
      </c>
      <c r="M252" s="201" t="str">
        <f t="shared" si="8"/>
        <v/>
      </c>
      <c r="N252" s="71">
        <f ca="1">OFFSET(config_posiciones,'H-Temporadas'!B252,L252-1,1,1)</f>
        <v>0</v>
      </c>
    </row>
    <row r="253" spans="2:14" x14ac:dyDescent="0.25">
      <c r="B253" s="200">
        <v>9</v>
      </c>
      <c r="C253" s="208" t="s">
        <v>242</v>
      </c>
      <c r="D253" s="208">
        <v>23</v>
      </c>
      <c r="E253" s="208">
        <v>26</v>
      </c>
      <c r="F253" s="208">
        <v>10</v>
      </c>
      <c r="G253" s="208">
        <v>3</v>
      </c>
      <c r="H253" s="208">
        <v>13</v>
      </c>
      <c r="I253" s="208">
        <v>59</v>
      </c>
      <c r="J253" s="208">
        <v>72</v>
      </c>
      <c r="K253" s="208">
        <v>-13</v>
      </c>
      <c r="L253" s="209">
        <f t="shared" si="7"/>
        <v>18</v>
      </c>
      <c r="M253" s="201" t="str">
        <f t="shared" si="8"/>
        <v/>
      </c>
      <c r="N253" s="71">
        <f ca="1">OFFSET(config_posiciones,'H-Temporadas'!B253,L253-1,1,1)</f>
        <v>0</v>
      </c>
    </row>
    <row r="254" spans="2:14" x14ac:dyDescent="0.25">
      <c r="B254" s="200">
        <v>10</v>
      </c>
      <c r="C254" s="208" t="s">
        <v>240</v>
      </c>
      <c r="D254" s="208">
        <v>22</v>
      </c>
      <c r="E254" s="208">
        <v>26</v>
      </c>
      <c r="F254" s="208">
        <v>9</v>
      </c>
      <c r="G254" s="208">
        <v>4</v>
      </c>
      <c r="H254" s="208">
        <v>13</v>
      </c>
      <c r="I254" s="208">
        <v>56</v>
      </c>
      <c r="J254" s="208">
        <v>60</v>
      </c>
      <c r="K254" s="208">
        <v>-4</v>
      </c>
      <c r="L254" s="209">
        <f t="shared" si="7"/>
        <v>18</v>
      </c>
      <c r="M254" s="201" t="str">
        <f t="shared" si="8"/>
        <v/>
      </c>
      <c r="N254" s="71">
        <f ca="1">OFFSET(config_posiciones,'H-Temporadas'!B254,L254-1,1,1)</f>
        <v>0</v>
      </c>
    </row>
    <row r="255" spans="2:14" x14ac:dyDescent="0.25">
      <c r="B255" s="200">
        <v>11</v>
      </c>
      <c r="C255" s="208" t="s">
        <v>238</v>
      </c>
      <c r="D255" s="208">
        <v>22</v>
      </c>
      <c r="E255" s="208">
        <v>26</v>
      </c>
      <c r="F255" s="208">
        <v>9</v>
      </c>
      <c r="G255" s="208">
        <v>4</v>
      </c>
      <c r="H255" s="208">
        <v>13</v>
      </c>
      <c r="I255" s="208">
        <v>51</v>
      </c>
      <c r="J255" s="208">
        <v>64</v>
      </c>
      <c r="K255" s="208">
        <v>-13</v>
      </c>
      <c r="L255" s="209">
        <f t="shared" si="7"/>
        <v>18</v>
      </c>
      <c r="M255" s="201" t="str">
        <f t="shared" si="8"/>
        <v/>
      </c>
      <c r="N255" s="71">
        <f ca="1">OFFSET(config_posiciones,'H-Temporadas'!B255,L255-1,1,1)</f>
        <v>0</v>
      </c>
    </row>
    <row r="256" spans="2:14" x14ac:dyDescent="0.25">
      <c r="B256" s="200">
        <v>12</v>
      </c>
      <c r="C256" s="208" t="s">
        <v>226</v>
      </c>
      <c r="D256" s="208">
        <v>22</v>
      </c>
      <c r="E256" s="208">
        <v>26</v>
      </c>
      <c r="F256" s="208">
        <v>10</v>
      </c>
      <c r="G256" s="208">
        <v>2</v>
      </c>
      <c r="H256" s="208">
        <v>14</v>
      </c>
      <c r="I256" s="208">
        <v>38</v>
      </c>
      <c r="J256" s="208">
        <v>59</v>
      </c>
      <c r="K256" s="208">
        <v>-21</v>
      </c>
      <c r="L256" s="209">
        <f t="shared" si="7"/>
        <v>18</v>
      </c>
      <c r="M256" s="201" t="str">
        <f t="shared" si="8"/>
        <v/>
      </c>
      <c r="N256" s="71">
        <f ca="1">OFFSET(config_posiciones,'H-Temporadas'!B256,L256-1,1,1)</f>
        <v>0</v>
      </c>
    </row>
    <row r="257" spans="2:14" x14ac:dyDescent="0.25">
      <c r="B257" s="200">
        <v>13</v>
      </c>
      <c r="C257" s="208" t="s">
        <v>229</v>
      </c>
      <c r="D257" s="208">
        <v>21</v>
      </c>
      <c r="E257" s="208">
        <v>26</v>
      </c>
      <c r="F257" s="208">
        <v>8</v>
      </c>
      <c r="G257" s="208">
        <v>5</v>
      </c>
      <c r="H257" s="208">
        <v>13</v>
      </c>
      <c r="I257" s="208">
        <v>30</v>
      </c>
      <c r="J257" s="208">
        <v>54</v>
      </c>
      <c r="K257" s="208">
        <v>-24</v>
      </c>
      <c r="L257" s="209">
        <f t="shared" si="7"/>
        <v>18</v>
      </c>
      <c r="M257" s="201" t="str">
        <f t="shared" si="8"/>
        <v/>
      </c>
      <c r="N257" s="71" t="str">
        <f ca="1">OFFSET(config_posiciones,'H-Temporadas'!B257,L257-1,1,1)</f>
        <v>D</v>
      </c>
    </row>
    <row r="258" spans="2:14" x14ac:dyDescent="0.25">
      <c r="B258" s="200">
        <v>14</v>
      </c>
      <c r="C258" s="208" t="s">
        <v>235</v>
      </c>
      <c r="D258" s="208">
        <v>13</v>
      </c>
      <c r="E258" s="208">
        <v>26</v>
      </c>
      <c r="F258" s="208">
        <v>5</v>
      </c>
      <c r="G258" s="208">
        <v>3</v>
      </c>
      <c r="H258" s="208">
        <v>18</v>
      </c>
      <c r="I258" s="208">
        <v>43</v>
      </c>
      <c r="J258" s="208">
        <v>81</v>
      </c>
      <c r="K258" s="208">
        <v>-38</v>
      </c>
      <c r="L258" s="209">
        <f t="shared" si="7"/>
        <v>18</v>
      </c>
      <c r="M258" s="201" t="str">
        <f t="shared" si="8"/>
        <v/>
      </c>
      <c r="N258" s="71" t="str">
        <f ca="1">OFFSET(config_posiciones,'H-Temporadas'!B258,L258-1,1,1)</f>
        <v>D</v>
      </c>
    </row>
    <row r="259" spans="2:14" x14ac:dyDescent="0.25">
      <c r="B259" s="200"/>
      <c r="C259" s="208"/>
      <c r="D259" s="208"/>
      <c r="E259" s="208"/>
      <c r="F259" s="208"/>
      <c r="G259" s="208"/>
      <c r="H259" s="208"/>
      <c r="I259" s="208"/>
      <c r="J259" s="208"/>
      <c r="K259" s="208"/>
      <c r="L259" s="209">
        <f t="shared" si="7"/>
        <v>18</v>
      </c>
      <c r="M259" s="201" t="str">
        <f t="shared" si="8"/>
        <v/>
      </c>
      <c r="N259" s="71">
        <f ca="1">OFFSET(config_posiciones,'H-Temporadas'!B259,L259-1,1,1)</f>
        <v>17899</v>
      </c>
    </row>
    <row r="260" spans="2:14" s="204" customFormat="1" x14ac:dyDescent="0.25">
      <c r="B260" s="200" t="s">
        <v>266</v>
      </c>
      <c r="C260" s="200" t="str">
        <f>B260</f>
        <v>1949/50</v>
      </c>
      <c r="D260" s="200" t="s">
        <v>128</v>
      </c>
      <c r="E260" s="200" t="s">
        <v>21</v>
      </c>
      <c r="F260" s="200" t="s">
        <v>22</v>
      </c>
      <c r="G260" s="200" t="s">
        <v>23</v>
      </c>
      <c r="H260" s="200" t="s">
        <v>24</v>
      </c>
      <c r="I260" s="200" t="s">
        <v>25</v>
      </c>
      <c r="J260" s="200" t="s">
        <v>26</v>
      </c>
      <c r="K260" s="200" t="s">
        <v>249</v>
      </c>
      <c r="L260" s="202">
        <f t="shared" si="7"/>
        <v>19</v>
      </c>
      <c r="M260" s="203" t="str">
        <f t="shared" si="8"/>
        <v>n</v>
      </c>
      <c r="N260" s="204" t="e">
        <f ca="1">OFFSET(config_posiciones,'H-Temporadas'!B260,L260-1,1,1)</f>
        <v>#VALUE!</v>
      </c>
    </row>
    <row r="261" spans="2:14" x14ac:dyDescent="0.25">
      <c r="B261" s="200">
        <v>1</v>
      </c>
      <c r="C261" s="208" t="s">
        <v>154</v>
      </c>
      <c r="D261" s="208">
        <v>33</v>
      </c>
      <c r="E261" s="208">
        <v>26</v>
      </c>
      <c r="F261" s="208">
        <v>15</v>
      </c>
      <c r="G261" s="208">
        <v>3</v>
      </c>
      <c r="H261" s="208">
        <v>8</v>
      </c>
      <c r="I261" s="208">
        <v>71</v>
      </c>
      <c r="J261" s="208">
        <v>51</v>
      </c>
      <c r="K261" s="208">
        <v>20</v>
      </c>
      <c r="L261" s="209">
        <f t="shared" ref="L261:L324" si="9">IF(M261="n",L260+1,L260)</f>
        <v>19</v>
      </c>
      <c r="M261" s="201" t="str">
        <f t="shared" ref="M261:M324" si="10">IF(B262=1,"n","")</f>
        <v/>
      </c>
      <c r="N261" s="71">
        <f ca="1">OFFSET(config_posiciones,'H-Temporadas'!B261,L261-1,1,1)</f>
        <v>0</v>
      </c>
    </row>
    <row r="262" spans="2:14" x14ac:dyDescent="0.25">
      <c r="B262" s="200">
        <v>2</v>
      </c>
      <c r="C262" s="208" t="s">
        <v>240</v>
      </c>
      <c r="D262" s="208">
        <v>32</v>
      </c>
      <c r="E262" s="208">
        <v>26</v>
      </c>
      <c r="F262" s="208">
        <v>12</v>
      </c>
      <c r="G262" s="208">
        <v>8</v>
      </c>
      <c r="H262" s="208">
        <v>6</v>
      </c>
      <c r="I262" s="208">
        <v>48</v>
      </c>
      <c r="J262" s="208">
        <v>38</v>
      </c>
      <c r="K262" s="208">
        <v>10</v>
      </c>
      <c r="L262" s="209">
        <f t="shared" si="9"/>
        <v>19</v>
      </c>
      <c r="M262" s="201" t="str">
        <f t="shared" si="10"/>
        <v/>
      </c>
      <c r="N262" s="71">
        <f ca="1">OFFSET(config_posiciones,'H-Temporadas'!B262,L262-1,1,1)</f>
        <v>0</v>
      </c>
    </row>
    <row r="263" spans="2:14" x14ac:dyDescent="0.25">
      <c r="B263" s="200">
        <v>3</v>
      </c>
      <c r="C263" s="208" t="s">
        <v>29</v>
      </c>
      <c r="D263" s="208">
        <v>31</v>
      </c>
      <c r="E263" s="208">
        <v>26</v>
      </c>
      <c r="F263" s="208">
        <v>12</v>
      </c>
      <c r="G263" s="208">
        <v>7</v>
      </c>
      <c r="H263" s="208">
        <v>7</v>
      </c>
      <c r="I263" s="208">
        <v>71</v>
      </c>
      <c r="J263" s="208">
        <v>43</v>
      </c>
      <c r="K263" s="208">
        <v>28</v>
      </c>
      <c r="L263" s="209">
        <f t="shared" si="9"/>
        <v>19</v>
      </c>
      <c r="M263" s="201" t="str">
        <f t="shared" si="10"/>
        <v/>
      </c>
      <c r="N263" s="71">
        <f ca="1">OFFSET(config_posiciones,'H-Temporadas'!B263,L263-1,1,1)</f>
        <v>0</v>
      </c>
    </row>
    <row r="264" spans="2:14" x14ac:dyDescent="0.25">
      <c r="B264" s="200">
        <v>4</v>
      </c>
      <c r="C264" s="208" t="s">
        <v>28</v>
      </c>
      <c r="D264" s="208">
        <v>31</v>
      </c>
      <c r="E264" s="208">
        <v>26</v>
      </c>
      <c r="F264" s="208">
        <v>11</v>
      </c>
      <c r="G264" s="208">
        <v>9</v>
      </c>
      <c r="H264" s="208">
        <v>6</v>
      </c>
      <c r="I264" s="208">
        <v>60</v>
      </c>
      <c r="J264" s="208">
        <v>49</v>
      </c>
      <c r="K264" s="208">
        <v>11</v>
      </c>
      <c r="L264" s="209">
        <f t="shared" si="9"/>
        <v>19</v>
      </c>
      <c r="M264" s="201" t="str">
        <f t="shared" si="10"/>
        <v/>
      </c>
      <c r="N264" s="71">
        <f ca="1">OFFSET(config_posiciones,'H-Temporadas'!B264,L264-1,1,1)</f>
        <v>0</v>
      </c>
    </row>
    <row r="265" spans="2:14" x14ac:dyDescent="0.25">
      <c r="B265" s="200">
        <v>5</v>
      </c>
      <c r="C265" s="208" t="s">
        <v>27</v>
      </c>
      <c r="D265" s="208">
        <v>29</v>
      </c>
      <c r="E265" s="208">
        <v>26</v>
      </c>
      <c r="F265" s="208">
        <v>13</v>
      </c>
      <c r="G265" s="208">
        <v>3</v>
      </c>
      <c r="H265" s="208">
        <v>10</v>
      </c>
      <c r="I265" s="208">
        <v>67</v>
      </c>
      <c r="J265" s="208">
        <v>47</v>
      </c>
      <c r="K265" s="208">
        <v>20</v>
      </c>
      <c r="L265" s="209">
        <f t="shared" si="9"/>
        <v>19</v>
      </c>
      <c r="M265" s="201" t="str">
        <f t="shared" si="10"/>
        <v/>
      </c>
      <c r="N265" s="71">
        <f ca="1">OFFSET(config_posiciones,'H-Temporadas'!B265,L265-1,1,1)</f>
        <v>0</v>
      </c>
    </row>
    <row r="266" spans="2:14" x14ac:dyDescent="0.25">
      <c r="B266" s="200">
        <v>6</v>
      </c>
      <c r="C266" s="208" t="s">
        <v>209</v>
      </c>
      <c r="D266" s="208">
        <v>29</v>
      </c>
      <c r="E266" s="208">
        <v>26</v>
      </c>
      <c r="F266" s="208">
        <v>12</v>
      </c>
      <c r="G266" s="208">
        <v>5</v>
      </c>
      <c r="H266" s="208">
        <v>9</v>
      </c>
      <c r="I266" s="208">
        <v>72</v>
      </c>
      <c r="J266" s="208">
        <v>72</v>
      </c>
      <c r="K266" s="208">
        <v>0</v>
      </c>
      <c r="L266" s="209">
        <f t="shared" si="9"/>
        <v>19</v>
      </c>
      <c r="M266" s="201" t="str">
        <f t="shared" si="10"/>
        <v/>
      </c>
      <c r="N266" s="71">
        <f ca="1">OFFSET(config_posiciones,'H-Temporadas'!B266,L266-1,1,1)</f>
        <v>0</v>
      </c>
    </row>
    <row r="267" spans="2:14" x14ac:dyDescent="0.25">
      <c r="B267" s="200">
        <v>7</v>
      </c>
      <c r="C267" s="208" t="s">
        <v>238</v>
      </c>
      <c r="D267" s="208">
        <v>28</v>
      </c>
      <c r="E267" s="208">
        <v>26</v>
      </c>
      <c r="F267" s="208">
        <v>13</v>
      </c>
      <c r="G267" s="208">
        <v>2</v>
      </c>
      <c r="H267" s="208">
        <v>11</v>
      </c>
      <c r="I267" s="208">
        <v>62</v>
      </c>
      <c r="J267" s="208">
        <v>47</v>
      </c>
      <c r="K267" s="208">
        <v>15</v>
      </c>
      <c r="L267" s="209">
        <f t="shared" si="9"/>
        <v>19</v>
      </c>
      <c r="M267" s="201" t="str">
        <f t="shared" si="10"/>
        <v/>
      </c>
      <c r="N267" s="71">
        <f ca="1">OFFSET(config_posiciones,'H-Temporadas'!B267,L267-1,1,1)</f>
        <v>0</v>
      </c>
    </row>
    <row r="268" spans="2:14" x14ac:dyDescent="0.25">
      <c r="B268" s="200">
        <v>8</v>
      </c>
      <c r="C268" s="208" t="s">
        <v>31</v>
      </c>
      <c r="D268" s="208">
        <v>27</v>
      </c>
      <c r="E268" s="208">
        <v>26</v>
      </c>
      <c r="F268" s="208">
        <v>9</v>
      </c>
      <c r="G268" s="208">
        <v>9</v>
      </c>
      <c r="H268" s="208">
        <v>8</v>
      </c>
      <c r="I268" s="208">
        <v>57</v>
      </c>
      <c r="J268" s="208">
        <v>43</v>
      </c>
      <c r="K268" s="208">
        <v>14</v>
      </c>
      <c r="L268" s="209">
        <f t="shared" si="9"/>
        <v>19</v>
      </c>
      <c r="M268" s="201" t="str">
        <f t="shared" si="10"/>
        <v/>
      </c>
      <c r="N268" s="71">
        <f ca="1">OFFSET(config_posiciones,'H-Temporadas'!B268,L268-1,1,1)</f>
        <v>0</v>
      </c>
    </row>
    <row r="269" spans="2:14" x14ac:dyDescent="0.25">
      <c r="B269" s="200">
        <v>9</v>
      </c>
      <c r="C269" s="208" t="s">
        <v>226</v>
      </c>
      <c r="D269" s="208">
        <v>25</v>
      </c>
      <c r="E269" s="208">
        <v>26</v>
      </c>
      <c r="F269" s="208">
        <v>8</v>
      </c>
      <c r="G269" s="208">
        <v>9</v>
      </c>
      <c r="H269" s="208">
        <v>9</v>
      </c>
      <c r="I269" s="208">
        <v>49</v>
      </c>
      <c r="J269" s="208">
        <v>46</v>
      </c>
      <c r="K269" s="208">
        <v>3</v>
      </c>
      <c r="L269" s="209">
        <f t="shared" si="9"/>
        <v>19</v>
      </c>
      <c r="M269" s="201" t="str">
        <f t="shared" si="10"/>
        <v/>
      </c>
      <c r="N269" s="71">
        <f ca="1">OFFSET(config_posiciones,'H-Temporadas'!B269,L269-1,1,1)</f>
        <v>0</v>
      </c>
    </row>
    <row r="270" spans="2:14" x14ac:dyDescent="0.25">
      <c r="B270" s="200">
        <v>10</v>
      </c>
      <c r="C270" s="208" t="s">
        <v>30</v>
      </c>
      <c r="D270" s="208">
        <v>25</v>
      </c>
      <c r="E270" s="208">
        <v>26</v>
      </c>
      <c r="F270" s="208">
        <v>11</v>
      </c>
      <c r="G270" s="208">
        <v>3</v>
      </c>
      <c r="H270" s="208">
        <v>12</v>
      </c>
      <c r="I270" s="208">
        <v>60</v>
      </c>
      <c r="J270" s="208">
        <v>61</v>
      </c>
      <c r="K270" s="208">
        <v>-1</v>
      </c>
      <c r="L270" s="209">
        <f t="shared" si="9"/>
        <v>19</v>
      </c>
      <c r="M270" s="201" t="str">
        <f t="shared" si="10"/>
        <v/>
      </c>
      <c r="N270" s="71">
        <f ca="1">OFFSET(config_posiciones,'H-Temporadas'!B270,L270-1,1,1)</f>
        <v>0</v>
      </c>
    </row>
    <row r="271" spans="2:14" x14ac:dyDescent="0.25">
      <c r="B271" s="200">
        <v>11</v>
      </c>
      <c r="C271" s="208" t="s">
        <v>52</v>
      </c>
      <c r="D271" s="208">
        <v>22</v>
      </c>
      <c r="E271" s="208">
        <v>26</v>
      </c>
      <c r="F271" s="208">
        <v>8</v>
      </c>
      <c r="G271" s="208">
        <v>6</v>
      </c>
      <c r="H271" s="208">
        <v>12</v>
      </c>
      <c r="I271" s="208">
        <v>42</v>
      </c>
      <c r="J271" s="208">
        <v>64</v>
      </c>
      <c r="K271" s="208">
        <v>-22</v>
      </c>
      <c r="L271" s="209">
        <f t="shared" si="9"/>
        <v>19</v>
      </c>
      <c r="M271" s="201" t="str">
        <f t="shared" si="10"/>
        <v/>
      </c>
      <c r="N271" s="71">
        <f ca="1">OFFSET(config_posiciones,'H-Temporadas'!B271,L271-1,1,1)</f>
        <v>0</v>
      </c>
    </row>
    <row r="272" spans="2:14" x14ac:dyDescent="0.25">
      <c r="B272" s="200">
        <v>12</v>
      </c>
      <c r="C272" s="208" t="s">
        <v>343</v>
      </c>
      <c r="D272" s="208">
        <v>21</v>
      </c>
      <c r="E272" s="208">
        <v>26</v>
      </c>
      <c r="F272" s="208">
        <v>8</v>
      </c>
      <c r="G272" s="208">
        <v>5</v>
      </c>
      <c r="H272" s="208">
        <v>13</v>
      </c>
      <c r="I272" s="208">
        <v>44</v>
      </c>
      <c r="J272" s="208">
        <v>51</v>
      </c>
      <c r="K272" s="208">
        <v>-7</v>
      </c>
      <c r="L272" s="209">
        <f t="shared" si="9"/>
        <v>19</v>
      </c>
      <c r="M272" s="201" t="str">
        <f t="shared" si="10"/>
        <v/>
      </c>
      <c r="N272" s="71">
        <f ca="1">OFFSET(config_posiciones,'H-Temporadas'!B272,L272-1,1,1)</f>
        <v>0</v>
      </c>
    </row>
    <row r="273" spans="2:14" x14ac:dyDescent="0.25">
      <c r="B273" s="200">
        <v>13</v>
      </c>
      <c r="C273" s="208" t="s">
        <v>242</v>
      </c>
      <c r="D273" s="208">
        <v>16</v>
      </c>
      <c r="E273" s="208">
        <v>26</v>
      </c>
      <c r="F273" s="208">
        <v>7</v>
      </c>
      <c r="G273" s="208">
        <v>2</v>
      </c>
      <c r="H273" s="208">
        <v>17</v>
      </c>
      <c r="I273" s="208">
        <v>39</v>
      </c>
      <c r="J273" s="208">
        <v>99</v>
      </c>
      <c r="K273" s="208">
        <v>-60</v>
      </c>
      <c r="L273" s="209">
        <f t="shared" si="9"/>
        <v>19</v>
      </c>
      <c r="M273" s="201" t="str">
        <f t="shared" si="10"/>
        <v/>
      </c>
      <c r="N273" s="71" t="str">
        <f ca="1">OFFSET(config_posiciones,'H-Temporadas'!B273,L273-1,1,1)</f>
        <v>P</v>
      </c>
    </row>
    <row r="274" spans="2:14" x14ac:dyDescent="0.25">
      <c r="B274" s="200">
        <v>14</v>
      </c>
      <c r="C274" s="208" t="s">
        <v>214</v>
      </c>
      <c r="D274" s="208">
        <v>15</v>
      </c>
      <c r="E274" s="208">
        <v>26</v>
      </c>
      <c r="F274" s="208">
        <v>4</v>
      </c>
      <c r="G274" s="208">
        <v>7</v>
      </c>
      <c r="H274" s="208">
        <v>15</v>
      </c>
      <c r="I274" s="208">
        <v>30</v>
      </c>
      <c r="J274" s="208">
        <v>65</v>
      </c>
      <c r="K274" s="208">
        <v>-35</v>
      </c>
      <c r="L274" s="209">
        <f t="shared" si="9"/>
        <v>19</v>
      </c>
      <c r="M274" s="201" t="str">
        <f t="shared" si="10"/>
        <v/>
      </c>
      <c r="N274" s="71" t="str">
        <f ca="1">OFFSET(config_posiciones,'H-Temporadas'!B274,L274-1,1,1)</f>
        <v>P</v>
      </c>
    </row>
    <row r="275" spans="2:14" x14ac:dyDescent="0.25">
      <c r="B275" s="200"/>
      <c r="C275" s="208"/>
      <c r="D275" s="208"/>
      <c r="E275" s="208"/>
      <c r="F275" s="208"/>
      <c r="G275" s="208"/>
      <c r="H275" s="208"/>
      <c r="I275" s="208"/>
      <c r="J275" s="208"/>
      <c r="K275" s="208"/>
      <c r="L275" s="209">
        <f t="shared" si="9"/>
        <v>19</v>
      </c>
      <c r="M275" s="201" t="str">
        <f t="shared" si="10"/>
        <v/>
      </c>
      <c r="N275" s="71">
        <f ca="1">OFFSET(config_posiciones,'H-Temporadas'!B275,L275-1,1,1)</f>
        <v>18264</v>
      </c>
    </row>
    <row r="276" spans="2:14" s="204" customFormat="1" x14ac:dyDescent="0.25">
      <c r="B276" s="200" t="s">
        <v>267</v>
      </c>
      <c r="C276" s="200" t="str">
        <f>B276</f>
        <v>1950/51</v>
      </c>
      <c r="D276" s="200" t="s">
        <v>128</v>
      </c>
      <c r="E276" s="200" t="s">
        <v>21</v>
      </c>
      <c r="F276" s="200" t="s">
        <v>22</v>
      </c>
      <c r="G276" s="200" t="s">
        <v>23</v>
      </c>
      <c r="H276" s="200" t="s">
        <v>24</v>
      </c>
      <c r="I276" s="200" t="s">
        <v>25</v>
      </c>
      <c r="J276" s="200" t="s">
        <v>26</v>
      </c>
      <c r="K276" s="200" t="s">
        <v>249</v>
      </c>
      <c r="L276" s="202">
        <f t="shared" si="9"/>
        <v>20</v>
      </c>
      <c r="M276" s="203" t="str">
        <f t="shared" si="10"/>
        <v>n</v>
      </c>
      <c r="N276" s="204" t="e">
        <f ca="1">OFFSET(config_posiciones,'H-Temporadas'!B276,L276-1,1,1)</f>
        <v>#VALUE!</v>
      </c>
    </row>
    <row r="277" spans="2:14" x14ac:dyDescent="0.25">
      <c r="B277" s="200">
        <v>1</v>
      </c>
      <c r="C277" s="208" t="s">
        <v>154</v>
      </c>
      <c r="D277" s="208">
        <v>40</v>
      </c>
      <c r="E277" s="208">
        <v>30</v>
      </c>
      <c r="F277" s="208">
        <v>17</v>
      </c>
      <c r="G277" s="208">
        <v>6</v>
      </c>
      <c r="H277" s="208">
        <v>7</v>
      </c>
      <c r="I277" s="208">
        <v>87</v>
      </c>
      <c r="J277" s="208">
        <v>50</v>
      </c>
      <c r="K277" s="208">
        <v>37</v>
      </c>
      <c r="L277" s="209">
        <f t="shared" si="9"/>
        <v>20</v>
      </c>
      <c r="M277" s="201" t="str">
        <f t="shared" si="10"/>
        <v/>
      </c>
      <c r="N277" s="71">
        <f ca="1">OFFSET(config_posiciones,'H-Temporadas'!B277,L277-1,1,1)</f>
        <v>0</v>
      </c>
    </row>
    <row r="278" spans="2:14" x14ac:dyDescent="0.25">
      <c r="B278" s="200">
        <v>2</v>
      </c>
      <c r="C278" s="208" t="s">
        <v>30</v>
      </c>
      <c r="D278" s="208">
        <v>38</v>
      </c>
      <c r="E278" s="208">
        <v>30</v>
      </c>
      <c r="F278" s="208">
        <v>17</v>
      </c>
      <c r="G278" s="208">
        <v>4</v>
      </c>
      <c r="H278" s="208">
        <v>9</v>
      </c>
      <c r="I278" s="208">
        <v>79</v>
      </c>
      <c r="J278" s="208">
        <v>46</v>
      </c>
      <c r="K278" s="208">
        <v>33</v>
      </c>
      <c r="L278" s="209">
        <f t="shared" si="9"/>
        <v>20</v>
      </c>
      <c r="M278" s="201" t="str">
        <f t="shared" si="10"/>
        <v/>
      </c>
      <c r="N278" s="71">
        <f ca="1">OFFSET(config_posiciones,'H-Temporadas'!B278,L278-1,1,1)</f>
        <v>0</v>
      </c>
    </row>
    <row r="279" spans="2:14" x14ac:dyDescent="0.25">
      <c r="B279" s="200">
        <v>3</v>
      </c>
      <c r="C279" s="208" t="s">
        <v>29</v>
      </c>
      <c r="D279" s="208">
        <v>37</v>
      </c>
      <c r="E279" s="208">
        <v>30</v>
      </c>
      <c r="F279" s="208">
        <v>17</v>
      </c>
      <c r="G279" s="208">
        <v>3</v>
      </c>
      <c r="H279" s="208">
        <v>10</v>
      </c>
      <c r="I279" s="208">
        <v>64</v>
      </c>
      <c r="J279" s="208">
        <v>48</v>
      </c>
      <c r="K279" s="208">
        <v>16</v>
      </c>
      <c r="L279" s="209">
        <f t="shared" si="9"/>
        <v>20</v>
      </c>
      <c r="M279" s="201" t="str">
        <f t="shared" si="10"/>
        <v/>
      </c>
      <c r="N279" s="71">
        <f ca="1">OFFSET(config_posiciones,'H-Temporadas'!B279,L279-1,1,1)</f>
        <v>0</v>
      </c>
    </row>
    <row r="280" spans="2:14" x14ac:dyDescent="0.25">
      <c r="B280" s="200">
        <v>4</v>
      </c>
      <c r="C280" s="208" t="s">
        <v>27</v>
      </c>
      <c r="D280" s="208">
        <v>35</v>
      </c>
      <c r="E280" s="208">
        <v>30</v>
      </c>
      <c r="F280" s="208">
        <v>16</v>
      </c>
      <c r="G280" s="208">
        <v>3</v>
      </c>
      <c r="H280" s="208">
        <v>11</v>
      </c>
      <c r="I280" s="208">
        <v>83</v>
      </c>
      <c r="J280" s="208">
        <v>61</v>
      </c>
      <c r="K280" s="208">
        <v>22</v>
      </c>
      <c r="L280" s="209">
        <f t="shared" si="9"/>
        <v>20</v>
      </c>
      <c r="M280" s="201" t="str">
        <f t="shared" si="10"/>
        <v/>
      </c>
      <c r="N280" s="71">
        <f ca="1">OFFSET(config_posiciones,'H-Temporadas'!B280,L280-1,1,1)</f>
        <v>0</v>
      </c>
    </row>
    <row r="281" spans="2:14" x14ac:dyDescent="0.25">
      <c r="B281" s="200">
        <v>5</v>
      </c>
      <c r="C281" s="208" t="s">
        <v>31</v>
      </c>
      <c r="D281" s="208">
        <v>35</v>
      </c>
      <c r="E281" s="208">
        <v>30</v>
      </c>
      <c r="F281" s="208">
        <v>15</v>
      </c>
      <c r="G281" s="208">
        <v>5</v>
      </c>
      <c r="H281" s="208">
        <v>10</v>
      </c>
      <c r="I281" s="208">
        <v>77</v>
      </c>
      <c r="J281" s="208">
        <v>56</v>
      </c>
      <c r="K281" s="208">
        <v>21</v>
      </c>
      <c r="L281" s="209">
        <f t="shared" si="9"/>
        <v>20</v>
      </c>
      <c r="M281" s="201" t="str">
        <f t="shared" si="10"/>
        <v/>
      </c>
      <c r="N281" s="71">
        <f ca="1">OFFSET(config_posiciones,'H-Temporadas'!B281,L281-1,1,1)</f>
        <v>0</v>
      </c>
    </row>
    <row r="282" spans="2:14" x14ac:dyDescent="0.25">
      <c r="B282" s="200">
        <v>6</v>
      </c>
      <c r="C282" s="208" t="s">
        <v>226</v>
      </c>
      <c r="D282" s="208">
        <v>33</v>
      </c>
      <c r="E282" s="208">
        <v>30</v>
      </c>
      <c r="F282" s="208">
        <v>14</v>
      </c>
      <c r="G282" s="208">
        <v>5</v>
      </c>
      <c r="H282" s="208">
        <v>11</v>
      </c>
      <c r="I282" s="208">
        <v>51</v>
      </c>
      <c r="J282" s="208">
        <v>51</v>
      </c>
      <c r="K282" s="208">
        <v>0</v>
      </c>
      <c r="L282" s="209">
        <f t="shared" si="9"/>
        <v>20</v>
      </c>
      <c r="M282" s="201" t="str">
        <f t="shared" si="10"/>
        <v/>
      </c>
      <c r="N282" s="71">
        <f ca="1">OFFSET(config_posiciones,'H-Temporadas'!B282,L282-1,1,1)</f>
        <v>0</v>
      </c>
    </row>
    <row r="283" spans="2:14" x14ac:dyDescent="0.25">
      <c r="B283" s="200">
        <v>7</v>
      </c>
      <c r="C283" s="208" t="s">
        <v>209</v>
      </c>
      <c r="D283" s="208">
        <v>33</v>
      </c>
      <c r="E283" s="208">
        <v>30</v>
      </c>
      <c r="F283" s="208">
        <v>15</v>
      </c>
      <c r="G283" s="208">
        <v>3</v>
      </c>
      <c r="H283" s="208">
        <v>12</v>
      </c>
      <c r="I283" s="208">
        <v>88</v>
      </c>
      <c r="J283" s="208">
        <v>56</v>
      </c>
      <c r="K283" s="208">
        <v>32</v>
      </c>
      <c r="L283" s="209">
        <f t="shared" si="9"/>
        <v>20</v>
      </c>
      <c r="M283" s="201" t="str">
        <f t="shared" si="10"/>
        <v/>
      </c>
      <c r="N283" s="71">
        <f ca="1">OFFSET(config_posiciones,'H-Temporadas'!B283,L283-1,1,1)</f>
        <v>0</v>
      </c>
    </row>
    <row r="284" spans="2:14" x14ac:dyDescent="0.25">
      <c r="B284" s="200">
        <v>8</v>
      </c>
      <c r="C284" s="208" t="s">
        <v>238</v>
      </c>
      <c r="D284" s="208">
        <v>33</v>
      </c>
      <c r="E284" s="208">
        <v>30</v>
      </c>
      <c r="F284" s="208">
        <v>15</v>
      </c>
      <c r="G284" s="208">
        <v>3</v>
      </c>
      <c r="H284" s="208">
        <v>12</v>
      </c>
      <c r="I284" s="208">
        <v>62</v>
      </c>
      <c r="J284" s="208">
        <v>56</v>
      </c>
      <c r="K284" s="208">
        <v>6</v>
      </c>
      <c r="L284" s="209">
        <f t="shared" si="9"/>
        <v>20</v>
      </c>
      <c r="M284" s="201" t="str">
        <f t="shared" si="10"/>
        <v/>
      </c>
      <c r="N284" s="71">
        <f ca="1">OFFSET(config_posiciones,'H-Temporadas'!B284,L284-1,1,1)</f>
        <v>0</v>
      </c>
    </row>
    <row r="285" spans="2:14" x14ac:dyDescent="0.25">
      <c r="B285" s="200">
        <v>9</v>
      </c>
      <c r="C285" s="208" t="s">
        <v>28</v>
      </c>
      <c r="D285" s="208">
        <v>31</v>
      </c>
      <c r="E285" s="208">
        <v>30</v>
      </c>
      <c r="F285" s="208">
        <v>13</v>
      </c>
      <c r="G285" s="208">
        <v>5</v>
      </c>
      <c r="H285" s="208">
        <v>12</v>
      </c>
      <c r="I285" s="208">
        <v>80</v>
      </c>
      <c r="J285" s="208">
        <v>71</v>
      </c>
      <c r="K285" s="208">
        <v>9</v>
      </c>
      <c r="L285" s="209">
        <f t="shared" si="9"/>
        <v>20</v>
      </c>
      <c r="M285" s="201" t="str">
        <f t="shared" si="10"/>
        <v/>
      </c>
      <c r="N285" s="71">
        <f ca="1">OFFSET(config_posiciones,'H-Temporadas'!B285,L285-1,1,1)</f>
        <v>0</v>
      </c>
    </row>
    <row r="286" spans="2:14" x14ac:dyDescent="0.25">
      <c r="B286" s="200">
        <v>10</v>
      </c>
      <c r="C286" s="208" t="s">
        <v>246</v>
      </c>
      <c r="D286" s="208">
        <v>30</v>
      </c>
      <c r="E286" s="208">
        <v>30</v>
      </c>
      <c r="F286" s="208">
        <v>12</v>
      </c>
      <c r="G286" s="208">
        <v>6</v>
      </c>
      <c r="H286" s="208">
        <v>12</v>
      </c>
      <c r="I286" s="208">
        <v>49</v>
      </c>
      <c r="J286" s="208">
        <v>60</v>
      </c>
      <c r="K286" s="208">
        <v>-11</v>
      </c>
      <c r="L286" s="209">
        <f t="shared" si="9"/>
        <v>20</v>
      </c>
      <c r="M286" s="201" t="str">
        <f t="shared" si="10"/>
        <v/>
      </c>
      <c r="N286" s="71">
        <f ca="1">OFFSET(config_posiciones,'H-Temporadas'!B286,L286-1,1,1)</f>
        <v>0</v>
      </c>
    </row>
    <row r="287" spans="2:14" x14ac:dyDescent="0.25">
      <c r="B287" s="200">
        <v>11</v>
      </c>
      <c r="C287" s="208" t="s">
        <v>240</v>
      </c>
      <c r="D287" s="208">
        <v>30</v>
      </c>
      <c r="E287" s="208">
        <v>30</v>
      </c>
      <c r="F287" s="208">
        <v>13</v>
      </c>
      <c r="G287" s="208">
        <v>4</v>
      </c>
      <c r="H287" s="208">
        <v>13</v>
      </c>
      <c r="I287" s="208">
        <v>64</v>
      </c>
      <c r="J287" s="208">
        <v>47</v>
      </c>
      <c r="K287" s="208">
        <v>17</v>
      </c>
      <c r="L287" s="209">
        <f t="shared" si="9"/>
        <v>20</v>
      </c>
      <c r="M287" s="201" t="str">
        <f t="shared" si="10"/>
        <v/>
      </c>
      <c r="N287" s="71">
        <f ca="1">OFFSET(config_posiciones,'H-Temporadas'!B287,L287-1,1,1)</f>
        <v>0</v>
      </c>
    </row>
    <row r="288" spans="2:14" x14ac:dyDescent="0.25">
      <c r="B288" s="200">
        <v>12</v>
      </c>
      <c r="C288" s="208" t="s">
        <v>52</v>
      </c>
      <c r="D288" s="208">
        <v>30</v>
      </c>
      <c r="E288" s="208">
        <v>30</v>
      </c>
      <c r="F288" s="208">
        <v>13</v>
      </c>
      <c r="G288" s="208">
        <v>4</v>
      </c>
      <c r="H288" s="208">
        <v>13</v>
      </c>
      <c r="I288" s="208">
        <v>82</v>
      </c>
      <c r="J288" s="208">
        <v>72</v>
      </c>
      <c r="K288" s="208">
        <v>10</v>
      </c>
      <c r="L288" s="209">
        <f t="shared" si="9"/>
        <v>20</v>
      </c>
      <c r="M288" s="201" t="str">
        <f t="shared" si="10"/>
        <v/>
      </c>
      <c r="N288" s="71">
        <f ca="1">OFFSET(config_posiciones,'H-Temporadas'!B288,L288-1,1,1)</f>
        <v>0</v>
      </c>
    </row>
    <row r="289" spans="2:14" x14ac:dyDescent="0.25">
      <c r="B289" s="200">
        <v>13</v>
      </c>
      <c r="C289" s="208" t="s">
        <v>343</v>
      </c>
      <c r="D289" s="208">
        <v>29</v>
      </c>
      <c r="E289" s="208">
        <v>30</v>
      </c>
      <c r="F289" s="208">
        <v>12</v>
      </c>
      <c r="G289" s="208">
        <v>5</v>
      </c>
      <c r="H289" s="208">
        <v>13</v>
      </c>
      <c r="I289" s="208">
        <v>55</v>
      </c>
      <c r="J289" s="208">
        <v>52</v>
      </c>
      <c r="K289" s="208">
        <v>3</v>
      </c>
      <c r="L289" s="209">
        <f t="shared" si="9"/>
        <v>20</v>
      </c>
      <c r="M289" s="201" t="str">
        <f t="shared" si="10"/>
        <v/>
      </c>
      <c r="N289" s="71" t="str">
        <f ca="1">OFFSET(config_posiciones,'H-Temporadas'!B289,L289-1,1,1)</f>
        <v>P</v>
      </c>
    </row>
    <row r="290" spans="2:14" x14ac:dyDescent="0.25">
      <c r="B290" s="200">
        <v>14</v>
      </c>
      <c r="C290" s="208" t="s">
        <v>225</v>
      </c>
      <c r="D290" s="208">
        <v>19</v>
      </c>
      <c r="E290" s="208">
        <v>30</v>
      </c>
      <c r="F290" s="208">
        <v>8</v>
      </c>
      <c r="G290" s="208">
        <v>3</v>
      </c>
      <c r="H290" s="208">
        <v>19</v>
      </c>
      <c r="I290" s="208">
        <v>40</v>
      </c>
      <c r="J290" s="208">
        <v>86</v>
      </c>
      <c r="K290" s="208">
        <v>-46</v>
      </c>
      <c r="L290" s="209">
        <f t="shared" si="9"/>
        <v>20</v>
      </c>
      <c r="M290" s="201" t="str">
        <f t="shared" si="10"/>
        <v/>
      </c>
      <c r="N290" s="71" t="str">
        <f ca="1">OFFSET(config_posiciones,'H-Temporadas'!B290,L290-1,1,1)</f>
        <v>P</v>
      </c>
    </row>
    <row r="291" spans="2:14" x14ac:dyDescent="0.25">
      <c r="B291" s="200">
        <v>15</v>
      </c>
      <c r="C291" s="208" t="s">
        <v>229</v>
      </c>
      <c r="D291" s="208">
        <v>14</v>
      </c>
      <c r="E291" s="208">
        <v>30</v>
      </c>
      <c r="F291" s="208">
        <v>6</v>
      </c>
      <c r="G291" s="208">
        <v>2</v>
      </c>
      <c r="H291" s="208">
        <v>22</v>
      </c>
      <c r="I291" s="208">
        <v>36</v>
      </c>
      <c r="J291" s="208">
        <v>92</v>
      </c>
      <c r="K291" s="208">
        <v>-56</v>
      </c>
      <c r="L291" s="209">
        <f t="shared" si="9"/>
        <v>20</v>
      </c>
      <c r="M291" s="201" t="str">
        <f t="shared" si="10"/>
        <v/>
      </c>
      <c r="N291" s="71" t="str">
        <f ca="1">OFFSET(config_posiciones,'H-Temporadas'!B291,L291-1,1,1)</f>
        <v>D</v>
      </c>
    </row>
    <row r="292" spans="2:14" x14ac:dyDescent="0.25">
      <c r="B292" s="200">
        <v>16</v>
      </c>
      <c r="C292" s="208" t="s">
        <v>344</v>
      </c>
      <c r="D292" s="208">
        <v>13</v>
      </c>
      <c r="E292" s="208">
        <v>30</v>
      </c>
      <c r="F292" s="208">
        <v>6</v>
      </c>
      <c r="G292" s="208">
        <v>1</v>
      </c>
      <c r="H292" s="208">
        <v>23</v>
      </c>
      <c r="I292" s="208">
        <v>41</v>
      </c>
      <c r="J292" s="208">
        <v>134</v>
      </c>
      <c r="K292" s="208">
        <v>-93</v>
      </c>
      <c r="L292" s="209">
        <f t="shared" si="9"/>
        <v>20</v>
      </c>
      <c r="M292" s="201" t="str">
        <f t="shared" si="10"/>
        <v/>
      </c>
      <c r="N292" s="71" t="str">
        <f ca="1">OFFSET(config_posiciones,'H-Temporadas'!B292,L292-1,1,1)</f>
        <v>D</v>
      </c>
    </row>
    <row r="293" spans="2:14" x14ac:dyDescent="0.25">
      <c r="B293" s="200"/>
      <c r="C293" s="208"/>
      <c r="D293" s="208"/>
      <c r="E293" s="208"/>
      <c r="F293" s="208"/>
      <c r="G293" s="208"/>
      <c r="H293" s="208"/>
      <c r="I293" s="208"/>
      <c r="J293" s="208"/>
      <c r="K293" s="208"/>
      <c r="L293" s="209">
        <f t="shared" si="9"/>
        <v>20</v>
      </c>
      <c r="M293" s="201" t="str">
        <f t="shared" si="10"/>
        <v/>
      </c>
      <c r="N293" s="71">
        <f ca="1">OFFSET(config_posiciones,'H-Temporadas'!B293,L293-1,1,1)</f>
        <v>18629</v>
      </c>
    </row>
    <row r="294" spans="2:14" s="204" customFormat="1" x14ac:dyDescent="0.25">
      <c r="B294" s="200" t="s">
        <v>268</v>
      </c>
      <c r="C294" s="200" t="str">
        <f>B294</f>
        <v>1951/52</v>
      </c>
      <c r="D294" s="200" t="s">
        <v>128</v>
      </c>
      <c r="E294" s="200" t="s">
        <v>21</v>
      </c>
      <c r="F294" s="200" t="s">
        <v>22</v>
      </c>
      <c r="G294" s="200" t="s">
        <v>23</v>
      </c>
      <c r="H294" s="200" t="s">
        <v>24</v>
      </c>
      <c r="I294" s="200" t="s">
        <v>25</v>
      </c>
      <c r="J294" s="200" t="s">
        <v>26</v>
      </c>
      <c r="K294" s="200" t="s">
        <v>249</v>
      </c>
      <c r="L294" s="202">
        <f t="shared" si="9"/>
        <v>21</v>
      </c>
      <c r="M294" s="203" t="str">
        <f t="shared" si="10"/>
        <v>n</v>
      </c>
      <c r="N294" s="204" t="e">
        <f ca="1">OFFSET(config_posiciones,'H-Temporadas'!B294,L294-1,1,1)</f>
        <v>#VALUE!</v>
      </c>
    </row>
    <row r="295" spans="2:14" x14ac:dyDescent="0.25">
      <c r="B295" s="200">
        <v>1</v>
      </c>
      <c r="C295" s="208" t="s">
        <v>27</v>
      </c>
      <c r="D295" s="208">
        <v>43</v>
      </c>
      <c r="E295" s="208">
        <v>30</v>
      </c>
      <c r="F295" s="208">
        <v>19</v>
      </c>
      <c r="G295" s="208">
        <v>5</v>
      </c>
      <c r="H295" s="208">
        <v>6</v>
      </c>
      <c r="I295" s="208">
        <v>92</v>
      </c>
      <c r="J295" s="208">
        <v>43</v>
      </c>
      <c r="K295" s="208">
        <v>49</v>
      </c>
      <c r="L295" s="209">
        <f t="shared" si="9"/>
        <v>21</v>
      </c>
      <c r="M295" s="201" t="str">
        <f t="shared" si="10"/>
        <v/>
      </c>
      <c r="N295" s="71">
        <f ca="1">OFFSET(config_posiciones,'H-Temporadas'!B295,L295-1,1,1)</f>
        <v>0</v>
      </c>
    </row>
    <row r="296" spans="2:14" x14ac:dyDescent="0.25">
      <c r="B296" s="200">
        <v>2</v>
      </c>
      <c r="C296" s="208" t="s">
        <v>209</v>
      </c>
      <c r="D296" s="208">
        <v>40</v>
      </c>
      <c r="E296" s="208">
        <v>30</v>
      </c>
      <c r="F296" s="208">
        <v>17</v>
      </c>
      <c r="G296" s="208">
        <v>6</v>
      </c>
      <c r="H296" s="208">
        <v>7</v>
      </c>
      <c r="I296" s="208">
        <v>78</v>
      </c>
      <c r="J296" s="208">
        <v>46</v>
      </c>
      <c r="K296" s="208">
        <v>32</v>
      </c>
      <c r="L296" s="209">
        <f t="shared" si="9"/>
        <v>21</v>
      </c>
      <c r="M296" s="201" t="str">
        <f t="shared" si="10"/>
        <v/>
      </c>
      <c r="N296" s="71">
        <f ca="1">OFFSET(config_posiciones,'H-Temporadas'!B296,L296-1,1,1)</f>
        <v>0</v>
      </c>
    </row>
    <row r="297" spans="2:14" x14ac:dyDescent="0.25">
      <c r="B297" s="200">
        <v>3</v>
      </c>
      <c r="C297" s="208" t="s">
        <v>28</v>
      </c>
      <c r="D297" s="208">
        <v>38</v>
      </c>
      <c r="E297" s="208">
        <v>30</v>
      </c>
      <c r="F297" s="208">
        <v>16</v>
      </c>
      <c r="G297" s="208">
        <v>6</v>
      </c>
      <c r="H297" s="208">
        <v>8</v>
      </c>
      <c r="I297" s="208">
        <v>79</v>
      </c>
      <c r="J297" s="208">
        <v>50</v>
      </c>
      <c r="K297" s="208">
        <v>29</v>
      </c>
      <c r="L297" s="209">
        <f t="shared" si="9"/>
        <v>21</v>
      </c>
      <c r="M297" s="201" t="str">
        <f t="shared" si="10"/>
        <v/>
      </c>
      <c r="N297" s="71">
        <f ca="1">OFFSET(config_posiciones,'H-Temporadas'!B297,L297-1,1,1)</f>
        <v>0</v>
      </c>
    </row>
    <row r="298" spans="2:14" x14ac:dyDescent="0.25">
      <c r="B298" s="200">
        <v>4</v>
      </c>
      <c r="C298" s="208" t="s">
        <v>154</v>
      </c>
      <c r="D298" s="208">
        <v>37</v>
      </c>
      <c r="E298" s="208">
        <v>30</v>
      </c>
      <c r="F298" s="208">
        <v>16</v>
      </c>
      <c r="G298" s="208">
        <v>5</v>
      </c>
      <c r="H298" s="208">
        <v>9</v>
      </c>
      <c r="I298" s="208">
        <v>80</v>
      </c>
      <c r="J298" s="208">
        <v>57</v>
      </c>
      <c r="K298" s="208">
        <v>23</v>
      </c>
      <c r="L298" s="209">
        <f t="shared" si="9"/>
        <v>21</v>
      </c>
      <c r="M298" s="201" t="str">
        <f t="shared" si="10"/>
        <v/>
      </c>
      <c r="N298" s="71">
        <f ca="1">OFFSET(config_posiciones,'H-Temporadas'!B298,L298-1,1,1)</f>
        <v>0</v>
      </c>
    </row>
    <row r="299" spans="2:14" x14ac:dyDescent="0.25">
      <c r="B299" s="200">
        <v>5</v>
      </c>
      <c r="C299" s="208" t="s">
        <v>29</v>
      </c>
      <c r="D299" s="208">
        <v>35</v>
      </c>
      <c r="E299" s="208">
        <v>30</v>
      </c>
      <c r="F299" s="208">
        <v>15</v>
      </c>
      <c r="G299" s="208">
        <v>5</v>
      </c>
      <c r="H299" s="208">
        <v>10</v>
      </c>
      <c r="I299" s="208">
        <v>68</v>
      </c>
      <c r="J299" s="208">
        <v>51</v>
      </c>
      <c r="K299" s="208">
        <v>17</v>
      </c>
      <c r="L299" s="209">
        <f t="shared" si="9"/>
        <v>21</v>
      </c>
      <c r="M299" s="201" t="str">
        <f t="shared" si="10"/>
        <v/>
      </c>
      <c r="N299" s="71">
        <f ca="1">OFFSET(config_posiciones,'H-Temporadas'!B299,L299-1,1,1)</f>
        <v>0</v>
      </c>
    </row>
    <row r="300" spans="2:14" x14ac:dyDescent="0.25">
      <c r="B300" s="200">
        <v>6</v>
      </c>
      <c r="C300" s="208" t="s">
        <v>30</v>
      </c>
      <c r="D300" s="208">
        <v>32</v>
      </c>
      <c r="E300" s="208">
        <v>30</v>
      </c>
      <c r="F300" s="208">
        <v>14</v>
      </c>
      <c r="G300" s="208">
        <v>4</v>
      </c>
      <c r="H300" s="208">
        <v>12</v>
      </c>
      <c r="I300" s="208">
        <v>69</v>
      </c>
      <c r="J300" s="208">
        <v>57</v>
      </c>
      <c r="K300" s="208">
        <v>12</v>
      </c>
      <c r="L300" s="209">
        <f t="shared" si="9"/>
        <v>21</v>
      </c>
      <c r="M300" s="201" t="str">
        <f t="shared" si="10"/>
        <v/>
      </c>
      <c r="N300" s="71">
        <f ca="1">OFFSET(config_posiciones,'H-Temporadas'!B300,L300-1,1,1)</f>
        <v>0</v>
      </c>
    </row>
    <row r="301" spans="2:14" x14ac:dyDescent="0.25">
      <c r="B301" s="200">
        <v>7</v>
      </c>
      <c r="C301" s="208" t="s">
        <v>52</v>
      </c>
      <c r="D301" s="208">
        <v>32</v>
      </c>
      <c r="E301" s="208">
        <v>30</v>
      </c>
      <c r="F301" s="208">
        <v>14</v>
      </c>
      <c r="G301" s="208">
        <v>4</v>
      </c>
      <c r="H301" s="208">
        <v>12</v>
      </c>
      <c r="I301" s="208">
        <v>69</v>
      </c>
      <c r="J301" s="208">
        <v>62</v>
      </c>
      <c r="K301" s="208">
        <v>7</v>
      </c>
      <c r="L301" s="209">
        <f t="shared" si="9"/>
        <v>21</v>
      </c>
      <c r="M301" s="201" t="str">
        <f t="shared" si="10"/>
        <v/>
      </c>
      <c r="N301" s="71">
        <f ca="1">OFFSET(config_posiciones,'H-Temporadas'!B301,L301-1,1,1)</f>
        <v>0</v>
      </c>
    </row>
    <row r="302" spans="2:14" x14ac:dyDescent="0.25">
      <c r="B302" s="200">
        <v>8</v>
      </c>
      <c r="C302" s="208" t="s">
        <v>226</v>
      </c>
      <c r="D302" s="208">
        <v>29</v>
      </c>
      <c r="E302" s="208">
        <v>30</v>
      </c>
      <c r="F302" s="208">
        <v>9</v>
      </c>
      <c r="G302" s="208">
        <v>11</v>
      </c>
      <c r="H302" s="208">
        <v>10</v>
      </c>
      <c r="I302" s="208">
        <v>47</v>
      </c>
      <c r="J302" s="208">
        <v>43</v>
      </c>
      <c r="K302" s="208">
        <v>4</v>
      </c>
      <c r="L302" s="209">
        <f t="shared" si="9"/>
        <v>21</v>
      </c>
      <c r="M302" s="201" t="str">
        <f t="shared" si="10"/>
        <v/>
      </c>
      <c r="N302" s="71">
        <f ca="1">OFFSET(config_posiciones,'H-Temporadas'!B302,L302-1,1,1)</f>
        <v>0</v>
      </c>
    </row>
    <row r="303" spans="2:14" x14ac:dyDescent="0.25">
      <c r="B303" s="200">
        <v>9</v>
      </c>
      <c r="C303" s="208" t="s">
        <v>238</v>
      </c>
      <c r="D303" s="208">
        <v>27</v>
      </c>
      <c r="E303" s="208">
        <v>30</v>
      </c>
      <c r="F303" s="208">
        <v>12</v>
      </c>
      <c r="G303" s="208">
        <v>3</v>
      </c>
      <c r="H303" s="208">
        <v>15</v>
      </c>
      <c r="I303" s="208">
        <v>64</v>
      </c>
      <c r="J303" s="208">
        <v>66</v>
      </c>
      <c r="K303" s="208">
        <v>-2</v>
      </c>
      <c r="L303" s="209">
        <f t="shared" si="9"/>
        <v>21</v>
      </c>
      <c r="M303" s="201" t="str">
        <f t="shared" si="10"/>
        <v/>
      </c>
      <c r="N303" s="71">
        <f ca="1">OFFSET(config_posiciones,'H-Temporadas'!B303,L303-1,1,1)</f>
        <v>0</v>
      </c>
    </row>
    <row r="304" spans="2:14" x14ac:dyDescent="0.25">
      <c r="B304" s="200">
        <v>10</v>
      </c>
      <c r="C304" s="208" t="s">
        <v>31</v>
      </c>
      <c r="D304" s="208">
        <v>26</v>
      </c>
      <c r="E304" s="208">
        <v>30</v>
      </c>
      <c r="F304" s="208">
        <v>11</v>
      </c>
      <c r="G304" s="208">
        <v>4</v>
      </c>
      <c r="H304" s="208">
        <v>15</v>
      </c>
      <c r="I304" s="208">
        <v>60</v>
      </c>
      <c r="J304" s="208">
        <v>59</v>
      </c>
      <c r="K304" s="208">
        <v>1</v>
      </c>
      <c r="L304" s="209">
        <f t="shared" si="9"/>
        <v>21</v>
      </c>
      <c r="M304" s="201" t="str">
        <f t="shared" si="10"/>
        <v/>
      </c>
      <c r="N304" s="71">
        <f ca="1">OFFSET(config_posiciones,'H-Temporadas'!B304,L304-1,1,1)</f>
        <v>0</v>
      </c>
    </row>
    <row r="305" spans="2:14" x14ac:dyDescent="0.25">
      <c r="B305" s="200">
        <v>11</v>
      </c>
      <c r="C305" s="208" t="s">
        <v>240</v>
      </c>
      <c r="D305" s="208">
        <v>25</v>
      </c>
      <c r="E305" s="208">
        <v>30</v>
      </c>
      <c r="F305" s="208">
        <v>10</v>
      </c>
      <c r="G305" s="208">
        <v>5</v>
      </c>
      <c r="H305" s="208">
        <v>15</v>
      </c>
      <c r="I305" s="208">
        <v>46</v>
      </c>
      <c r="J305" s="208">
        <v>70</v>
      </c>
      <c r="K305" s="208">
        <v>-24</v>
      </c>
      <c r="L305" s="209">
        <f t="shared" si="9"/>
        <v>21</v>
      </c>
      <c r="M305" s="201" t="str">
        <f t="shared" si="10"/>
        <v/>
      </c>
      <c r="N305" s="71">
        <f ca="1">OFFSET(config_posiciones,'H-Temporadas'!B305,L305-1,1,1)</f>
        <v>0</v>
      </c>
    </row>
    <row r="306" spans="2:14" x14ac:dyDescent="0.25">
      <c r="B306" s="200">
        <v>12</v>
      </c>
      <c r="C306" s="208" t="s">
        <v>211</v>
      </c>
      <c r="D306" s="208">
        <v>25</v>
      </c>
      <c r="E306" s="208">
        <v>30</v>
      </c>
      <c r="F306" s="208">
        <v>10</v>
      </c>
      <c r="G306" s="208">
        <v>5</v>
      </c>
      <c r="H306" s="208">
        <v>15</v>
      </c>
      <c r="I306" s="208">
        <v>54</v>
      </c>
      <c r="J306" s="208">
        <v>73</v>
      </c>
      <c r="K306" s="208">
        <v>-19</v>
      </c>
      <c r="L306" s="209">
        <f t="shared" si="9"/>
        <v>21</v>
      </c>
      <c r="M306" s="201" t="str">
        <f t="shared" si="10"/>
        <v/>
      </c>
      <c r="N306" s="71">
        <f ca="1">OFFSET(config_posiciones,'H-Temporadas'!B306,L306-1,1,1)</f>
        <v>0</v>
      </c>
    </row>
    <row r="307" spans="2:14" x14ac:dyDescent="0.25">
      <c r="B307" s="200">
        <v>13</v>
      </c>
      <c r="C307" s="208" t="s">
        <v>213</v>
      </c>
      <c r="D307" s="208">
        <v>25</v>
      </c>
      <c r="E307" s="208">
        <v>30</v>
      </c>
      <c r="F307" s="208">
        <v>10</v>
      </c>
      <c r="G307" s="208">
        <v>5</v>
      </c>
      <c r="H307" s="208">
        <v>15</v>
      </c>
      <c r="I307" s="208">
        <v>49</v>
      </c>
      <c r="J307" s="208">
        <v>75</v>
      </c>
      <c r="K307" s="208">
        <v>-26</v>
      </c>
      <c r="L307" s="209">
        <f t="shared" si="9"/>
        <v>21</v>
      </c>
      <c r="M307" s="201" t="str">
        <f t="shared" si="10"/>
        <v/>
      </c>
      <c r="N307" s="71" t="str">
        <f ca="1">OFFSET(config_posiciones,'H-Temporadas'!B307,L307-1,1,1)</f>
        <v>P</v>
      </c>
    </row>
    <row r="308" spans="2:14" x14ac:dyDescent="0.25">
      <c r="B308" s="200">
        <v>14</v>
      </c>
      <c r="C308" s="208" t="s">
        <v>246</v>
      </c>
      <c r="D308" s="208">
        <v>25</v>
      </c>
      <c r="E308" s="208">
        <v>30</v>
      </c>
      <c r="F308" s="208">
        <v>9</v>
      </c>
      <c r="G308" s="208">
        <v>7</v>
      </c>
      <c r="H308" s="208">
        <v>14</v>
      </c>
      <c r="I308" s="208">
        <v>45</v>
      </c>
      <c r="J308" s="208">
        <v>65</v>
      </c>
      <c r="K308" s="208">
        <v>-20</v>
      </c>
      <c r="L308" s="209">
        <f t="shared" si="9"/>
        <v>21</v>
      </c>
      <c r="M308" s="201" t="str">
        <f t="shared" si="10"/>
        <v/>
      </c>
      <c r="N308" s="71" t="str">
        <f ca="1">OFFSET(config_posiciones,'H-Temporadas'!B308,L308-1,1,1)</f>
        <v>P</v>
      </c>
    </row>
    <row r="309" spans="2:14" x14ac:dyDescent="0.25">
      <c r="B309" s="200">
        <v>15</v>
      </c>
      <c r="C309" s="208" t="s">
        <v>236</v>
      </c>
      <c r="D309" s="208">
        <v>22</v>
      </c>
      <c r="E309" s="208">
        <v>30</v>
      </c>
      <c r="F309" s="208">
        <v>9</v>
      </c>
      <c r="G309" s="208">
        <v>4</v>
      </c>
      <c r="H309" s="208">
        <v>17</v>
      </c>
      <c r="I309" s="208">
        <v>36</v>
      </c>
      <c r="J309" s="208">
        <v>85</v>
      </c>
      <c r="K309" s="208">
        <v>-49</v>
      </c>
      <c r="L309" s="209">
        <f t="shared" si="9"/>
        <v>21</v>
      </c>
      <c r="M309" s="201" t="str">
        <f t="shared" si="10"/>
        <v/>
      </c>
      <c r="N309" s="71" t="str">
        <f ca="1">OFFSET(config_posiciones,'H-Temporadas'!B309,L309-1,1,1)</f>
        <v>D</v>
      </c>
    </row>
    <row r="310" spans="2:14" x14ac:dyDescent="0.25">
      <c r="B310" s="200">
        <v>16</v>
      </c>
      <c r="C310" s="208" t="s">
        <v>219</v>
      </c>
      <c r="D310" s="208">
        <v>19</v>
      </c>
      <c r="E310" s="208">
        <v>30</v>
      </c>
      <c r="F310" s="208">
        <v>7</v>
      </c>
      <c r="G310" s="208">
        <v>5</v>
      </c>
      <c r="H310" s="208">
        <v>18</v>
      </c>
      <c r="I310" s="208">
        <v>51</v>
      </c>
      <c r="J310" s="208">
        <v>85</v>
      </c>
      <c r="K310" s="208">
        <v>-34</v>
      </c>
      <c r="L310" s="209">
        <f t="shared" si="9"/>
        <v>21</v>
      </c>
      <c r="M310" s="201" t="str">
        <f t="shared" si="10"/>
        <v/>
      </c>
      <c r="N310" s="71" t="str">
        <f ca="1">OFFSET(config_posiciones,'H-Temporadas'!B310,L310-1,1,1)</f>
        <v>D</v>
      </c>
    </row>
    <row r="311" spans="2:14" x14ac:dyDescent="0.25">
      <c r="B311" s="200"/>
      <c r="C311" s="208"/>
      <c r="D311" s="208"/>
      <c r="E311" s="208"/>
      <c r="F311" s="208"/>
      <c r="G311" s="208"/>
      <c r="H311" s="208"/>
      <c r="I311" s="208"/>
      <c r="J311" s="208"/>
      <c r="K311" s="208"/>
      <c r="L311" s="209">
        <f t="shared" si="9"/>
        <v>21</v>
      </c>
      <c r="M311" s="201" t="str">
        <f t="shared" si="10"/>
        <v/>
      </c>
      <c r="N311" s="71">
        <f ca="1">OFFSET(config_posiciones,'H-Temporadas'!B311,L311-1,1,1)</f>
        <v>18994</v>
      </c>
    </row>
    <row r="312" spans="2:14" s="204" customFormat="1" x14ac:dyDescent="0.25">
      <c r="B312" s="200" t="s">
        <v>269</v>
      </c>
      <c r="C312" s="200" t="str">
        <f>B312</f>
        <v>1952/53</v>
      </c>
      <c r="D312" s="200" t="s">
        <v>128</v>
      </c>
      <c r="E312" s="200" t="s">
        <v>21</v>
      </c>
      <c r="F312" s="200" t="s">
        <v>22</v>
      </c>
      <c r="G312" s="200" t="s">
        <v>23</v>
      </c>
      <c r="H312" s="200" t="s">
        <v>24</v>
      </c>
      <c r="I312" s="200" t="s">
        <v>25</v>
      </c>
      <c r="J312" s="200" t="s">
        <v>26</v>
      </c>
      <c r="K312" s="200" t="s">
        <v>249</v>
      </c>
      <c r="L312" s="202">
        <f t="shared" si="9"/>
        <v>22</v>
      </c>
      <c r="M312" s="203" t="str">
        <f t="shared" si="10"/>
        <v>n</v>
      </c>
      <c r="N312" s="204" t="e">
        <f ca="1">OFFSET(config_posiciones,'H-Temporadas'!B312,L312-1,1,1)</f>
        <v>#VALUE!</v>
      </c>
    </row>
    <row r="313" spans="2:14" x14ac:dyDescent="0.25">
      <c r="B313" s="200">
        <v>1</v>
      </c>
      <c r="C313" s="208" t="s">
        <v>27</v>
      </c>
      <c r="D313" s="208">
        <v>42</v>
      </c>
      <c r="E313" s="208">
        <v>30</v>
      </c>
      <c r="F313" s="208">
        <v>19</v>
      </c>
      <c r="G313" s="208">
        <v>4</v>
      </c>
      <c r="H313" s="208">
        <v>7</v>
      </c>
      <c r="I313" s="208">
        <v>82</v>
      </c>
      <c r="J313" s="208">
        <v>43</v>
      </c>
      <c r="K313" s="208">
        <v>39</v>
      </c>
      <c r="L313" s="209">
        <f t="shared" si="9"/>
        <v>22</v>
      </c>
      <c r="M313" s="201" t="str">
        <f t="shared" si="10"/>
        <v/>
      </c>
      <c r="N313" s="71">
        <f ca="1">OFFSET(config_posiciones,'H-Temporadas'!B313,L313-1,1,1)</f>
        <v>0</v>
      </c>
    </row>
    <row r="314" spans="2:14" x14ac:dyDescent="0.25">
      <c r="B314" s="200">
        <v>2</v>
      </c>
      <c r="C314" s="208" t="s">
        <v>29</v>
      </c>
      <c r="D314" s="208">
        <v>40</v>
      </c>
      <c r="E314" s="208">
        <v>30</v>
      </c>
      <c r="F314" s="208">
        <v>16</v>
      </c>
      <c r="G314" s="208">
        <v>8</v>
      </c>
      <c r="H314" s="208">
        <v>6</v>
      </c>
      <c r="I314" s="208">
        <v>66</v>
      </c>
      <c r="J314" s="208">
        <v>42</v>
      </c>
      <c r="K314" s="208">
        <v>24</v>
      </c>
      <c r="L314" s="209">
        <f t="shared" si="9"/>
        <v>22</v>
      </c>
      <c r="M314" s="201" t="str">
        <f t="shared" si="10"/>
        <v/>
      </c>
      <c r="N314" s="71">
        <f ca="1">OFFSET(config_posiciones,'H-Temporadas'!B314,L314-1,1,1)</f>
        <v>0</v>
      </c>
    </row>
    <row r="315" spans="2:14" x14ac:dyDescent="0.25">
      <c r="B315" s="200">
        <v>3</v>
      </c>
      <c r="C315" s="208" t="s">
        <v>28</v>
      </c>
      <c r="D315" s="208">
        <v>39</v>
      </c>
      <c r="E315" s="208">
        <v>30</v>
      </c>
      <c r="F315" s="208">
        <v>18</v>
      </c>
      <c r="G315" s="208">
        <v>3</v>
      </c>
      <c r="H315" s="208">
        <v>9</v>
      </c>
      <c r="I315" s="208">
        <v>67</v>
      </c>
      <c r="J315" s="208">
        <v>49</v>
      </c>
      <c r="K315" s="208">
        <v>18</v>
      </c>
      <c r="L315" s="209">
        <f t="shared" si="9"/>
        <v>22</v>
      </c>
      <c r="M315" s="201" t="str">
        <f t="shared" si="10"/>
        <v/>
      </c>
      <c r="N315" s="71">
        <f ca="1">OFFSET(config_posiciones,'H-Temporadas'!B315,L315-1,1,1)</f>
        <v>0</v>
      </c>
    </row>
    <row r="316" spans="2:14" x14ac:dyDescent="0.25">
      <c r="B316" s="200">
        <v>4</v>
      </c>
      <c r="C316" s="208" t="s">
        <v>52</v>
      </c>
      <c r="D316" s="208">
        <v>36</v>
      </c>
      <c r="E316" s="208">
        <v>30</v>
      </c>
      <c r="F316" s="208">
        <v>16</v>
      </c>
      <c r="G316" s="208">
        <v>4</v>
      </c>
      <c r="H316" s="208">
        <v>10</v>
      </c>
      <c r="I316" s="208">
        <v>64</v>
      </c>
      <c r="J316" s="208">
        <v>40</v>
      </c>
      <c r="K316" s="208">
        <v>24</v>
      </c>
      <c r="L316" s="209">
        <f t="shared" si="9"/>
        <v>22</v>
      </c>
      <c r="M316" s="201" t="str">
        <f t="shared" si="10"/>
        <v/>
      </c>
      <c r="N316" s="71">
        <f ca="1">OFFSET(config_posiciones,'H-Temporadas'!B316,L316-1,1,1)</f>
        <v>0</v>
      </c>
    </row>
    <row r="317" spans="2:14" x14ac:dyDescent="0.25">
      <c r="B317" s="200">
        <v>5</v>
      </c>
      <c r="C317" s="208" t="s">
        <v>30</v>
      </c>
      <c r="D317" s="208">
        <v>34</v>
      </c>
      <c r="E317" s="208">
        <v>30</v>
      </c>
      <c r="F317" s="208">
        <v>16</v>
      </c>
      <c r="G317" s="208">
        <v>2</v>
      </c>
      <c r="H317" s="208">
        <v>12</v>
      </c>
      <c r="I317" s="208">
        <v>70</v>
      </c>
      <c r="J317" s="208">
        <v>57</v>
      </c>
      <c r="K317" s="208">
        <v>13</v>
      </c>
      <c r="L317" s="209">
        <f t="shared" si="9"/>
        <v>22</v>
      </c>
      <c r="M317" s="201" t="str">
        <f t="shared" si="10"/>
        <v/>
      </c>
      <c r="N317" s="71">
        <f ca="1">OFFSET(config_posiciones,'H-Temporadas'!B317,L317-1,1,1)</f>
        <v>0</v>
      </c>
    </row>
    <row r="318" spans="2:14" x14ac:dyDescent="0.25">
      <c r="B318" s="200">
        <v>6</v>
      </c>
      <c r="C318" s="208" t="s">
        <v>209</v>
      </c>
      <c r="D318" s="208">
        <v>32</v>
      </c>
      <c r="E318" s="208">
        <v>30</v>
      </c>
      <c r="F318" s="208">
        <v>14</v>
      </c>
      <c r="G318" s="208">
        <v>4</v>
      </c>
      <c r="H318" s="208">
        <v>12</v>
      </c>
      <c r="I318" s="208">
        <v>83</v>
      </c>
      <c r="J318" s="208">
        <v>52</v>
      </c>
      <c r="K318" s="208">
        <v>31</v>
      </c>
      <c r="L318" s="209">
        <f t="shared" si="9"/>
        <v>22</v>
      </c>
      <c r="M318" s="201" t="str">
        <f t="shared" si="10"/>
        <v/>
      </c>
      <c r="N318" s="71">
        <f ca="1">OFFSET(config_posiciones,'H-Temporadas'!B318,L318-1,1,1)</f>
        <v>0</v>
      </c>
    </row>
    <row r="319" spans="2:14" x14ac:dyDescent="0.25">
      <c r="B319" s="200">
        <v>7</v>
      </c>
      <c r="C319" s="208" t="s">
        <v>213</v>
      </c>
      <c r="D319" s="208">
        <v>30</v>
      </c>
      <c r="E319" s="208">
        <v>30</v>
      </c>
      <c r="F319" s="208">
        <v>11</v>
      </c>
      <c r="G319" s="208">
        <v>8</v>
      </c>
      <c r="H319" s="208">
        <v>11</v>
      </c>
      <c r="I319" s="208">
        <v>39</v>
      </c>
      <c r="J319" s="208">
        <v>54</v>
      </c>
      <c r="K319" s="208">
        <v>-15</v>
      </c>
      <c r="L319" s="209">
        <f t="shared" si="9"/>
        <v>22</v>
      </c>
      <c r="M319" s="201" t="str">
        <f t="shared" si="10"/>
        <v/>
      </c>
      <c r="N319" s="71">
        <f ca="1">OFFSET(config_posiciones,'H-Temporadas'!B319,L319-1,1,1)</f>
        <v>0</v>
      </c>
    </row>
    <row r="320" spans="2:14" x14ac:dyDescent="0.25">
      <c r="B320" s="200">
        <v>8</v>
      </c>
      <c r="C320" s="208" t="s">
        <v>154</v>
      </c>
      <c r="D320" s="208">
        <v>30</v>
      </c>
      <c r="E320" s="208">
        <v>30</v>
      </c>
      <c r="F320" s="208">
        <v>13</v>
      </c>
      <c r="G320" s="208">
        <v>4</v>
      </c>
      <c r="H320" s="208">
        <v>13</v>
      </c>
      <c r="I320" s="208">
        <v>65</v>
      </c>
      <c r="J320" s="208">
        <v>70</v>
      </c>
      <c r="K320" s="208">
        <v>-5</v>
      </c>
      <c r="L320" s="209">
        <f t="shared" si="9"/>
        <v>22</v>
      </c>
      <c r="M320" s="201" t="str">
        <f t="shared" si="10"/>
        <v/>
      </c>
      <c r="N320" s="71">
        <f ca="1">OFFSET(config_posiciones,'H-Temporadas'!B320,L320-1,1,1)</f>
        <v>0</v>
      </c>
    </row>
    <row r="321" spans="2:14" x14ac:dyDescent="0.25">
      <c r="B321" s="200">
        <v>9</v>
      </c>
      <c r="C321" s="208" t="s">
        <v>214</v>
      </c>
      <c r="D321" s="208">
        <v>29</v>
      </c>
      <c r="E321" s="208">
        <v>30</v>
      </c>
      <c r="F321" s="208">
        <v>12</v>
      </c>
      <c r="G321" s="208">
        <v>5</v>
      </c>
      <c r="H321" s="208">
        <v>13</v>
      </c>
      <c r="I321" s="208">
        <v>63</v>
      </c>
      <c r="J321" s="208">
        <v>62</v>
      </c>
      <c r="K321" s="208">
        <v>1</v>
      </c>
      <c r="L321" s="209">
        <f t="shared" si="9"/>
        <v>22</v>
      </c>
      <c r="M321" s="201" t="str">
        <f t="shared" si="10"/>
        <v/>
      </c>
      <c r="N321" s="71">
        <f ca="1">OFFSET(config_posiciones,'H-Temporadas'!B321,L321-1,1,1)</f>
        <v>0</v>
      </c>
    </row>
    <row r="322" spans="2:14" x14ac:dyDescent="0.25">
      <c r="B322" s="200">
        <v>10</v>
      </c>
      <c r="C322" s="208" t="s">
        <v>31</v>
      </c>
      <c r="D322" s="208">
        <v>28</v>
      </c>
      <c r="E322" s="208">
        <v>30</v>
      </c>
      <c r="F322" s="208">
        <v>10</v>
      </c>
      <c r="G322" s="208">
        <v>8</v>
      </c>
      <c r="H322" s="208">
        <v>12</v>
      </c>
      <c r="I322" s="208">
        <v>54</v>
      </c>
      <c r="J322" s="208">
        <v>61</v>
      </c>
      <c r="K322" s="208">
        <v>-7</v>
      </c>
      <c r="L322" s="209">
        <f t="shared" si="9"/>
        <v>22</v>
      </c>
      <c r="M322" s="201" t="str">
        <f t="shared" si="10"/>
        <v/>
      </c>
      <c r="N322" s="71">
        <f ca="1">OFFSET(config_posiciones,'H-Temporadas'!B322,L322-1,1,1)</f>
        <v>0</v>
      </c>
    </row>
    <row r="323" spans="2:14" x14ac:dyDescent="0.25">
      <c r="B323" s="200">
        <v>11</v>
      </c>
      <c r="C323" s="208" t="s">
        <v>246</v>
      </c>
      <c r="D323" s="208">
        <v>27</v>
      </c>
      <c r="E323" s="208">
        <v>30</v>
      </c>
      <c r="F323" s="208">
        <v>11</v>
      </c>
      <c r="G323" s="208">
        <v>5</v>
      </c>
      <c r="H323" s="208">
        <v>14</v>
      </c>
      <c r="I323" s="208">
        <v>46</v>
      </c>
      <c r="J323" s="208">
        <v>61</v>
      </c>
      <c r="K323" s="208">
        <v>-15</v>
      </c>
      <c r="L323" s="209">
        <f t="shared" si="9"/>
        <v>22</v>
      </c>
      <c r="M323" s="201" t="str">
        <f t="shared" si="10"/>
        <v/>
      </c>
      <c r="N323" s="71">
        <f ca="1">OFFSET(config_posiciones,'H-Temporadas'!B323,L323-1,1,1)</f>
        <v>0</v>
      </c>
    </row>
    <row r="324" spans="2:14" x14ac:dyDescent="0.25">
      <c r="B324" s="200">
        <v>12</v>
      </c>
      <c r="C324" s="208" t="s">
        <v>226</v>
      </c>
      <c r="D324" s="208">
        <v>25</v>
      </c>
      <c r="E324" s="208">
        <v>30</v>
      </c>
      <c r="F324" s="208">
        <v>10</v>
      </c>
      <c r="G324" s="208">
        <v>5</v>
      </c>
      <c r="H324" s="208">
        <v>15</v>
      </c>
      <c r="I324" s="208">
        <v>48</v>
      </c>
      <c r="J324" s="208">
        <v>54</v>
      </c>
      <c r="K324" s="208">
        <v>-6</v>
      </c>
      <c r="L324" s="209">
        <f t="shared" si="9"/>
        <v>22</v>
      </c>
      <c r="M324" s="201" t="str">
        <f t="shared" si="10"/>
        <v/>
      </c>
      <c r="N324" s="71">
        <f ca="1">OFFSET(config_posiciones,'H-Temporadas'!B324,L324-1,1,1)</f>
        <v>0</v>
      </c>
    </row>
    <row r="325" spans="2:14" x14ac:dyDescent="0.25">
      <c r="B325" s="200">
        <v>13</v>
      </c>
      <c r="C325" s="208" t="s">
        <v>238</v>
      </c>
      <c r="D325" s="208">
        <v>25</v>
      </c>
      <c r="E325" s="208">
        <v>30</v>
      </c>
      <c r="F325" s="208">
        <v>10</v>
      </c>
      <c r="G325" s="208">
        <v>5</v>
      </c>
      <c r="H325" s="208">
        <v>15</v>
      </c>
      <c r="I325" s="208">
        <v>54</v>
      </c>
      <c r="J325" s="208">
        <v>69</v>
      </c>
      <c r="K325" s="208">
        <v>-15</v>
      </c>
      <c r="L325" s="209">
        <f t="shared" ref="L325:L388" si="11">IF(M325="n",L324+1,L324)</f>
        <v>22</v>
      </c>
      <c r="M325" s="201" t="str">
        <f t="shared" ref="M325:M388" si="12">IF(B326=1,"n","")</f>
        <v/>
      </c>
      <c r="N325" s="71" t="str">
        <f ca="1">OFFSET(config_posiciones,'H-Temporadas'!B325,L325-1,1,1)</f>
        <v>P</v>
      </c>
    </row>
    <row r="326" spans="2:14" x14ac:dyDescent="0.25">
      <c r="B326" s="200">
        <v>14</v>
      </c>
      <c r="C326" s="208" t="s">
        <v>240</v>
      </c>
      <c r="D326" s="208">
        <v>24</v>
      </c>
      <c r="E326" s="208">
        <v>30</v>
      </c>
      <c r="F326" s="208">
        <v>9</v>
      </c>
      <c r="G326" s="208">
        <v>6</v>
      </c>
      <c r="H326" s="208">
        <v>15</v>
      </c>
      <c r="I326" s="208">
        <v>49</v>
      </c>
      <c r="J326" s="208">
        <v>78</v>
      </c>
      <c r="K326" s="208">
        <v>-29</v>
      </c>
      <c r="L326" s="209">
        <f t="shared" si="11"/>
        <v>22</v>
      </c>
      <c r="M326" s="201" t="str">
        <f t="shared" si="12"/>
        <v/>
      </c>
      <c r="N326" s="71" t="str">
        <f ca="1">OFFSET(config_posiciones,'H-Temporadas'!B326,L326-1,1,1)</f>
        <v>P</v>
      </c>
    </row>
    <row r="327" spans="2:14" x14ac:dyDescent="0.25">
      <c r="B327" s="200">
        <v>15</v>
      </c>
      <c r="C327" s="208" t="s">
        <v>343</v>
      </c>
      <c r="D327" s="208">
        <v>22</v>
      </c>
      <c r="E327" s="208">
        <v>30</v>
      </c>
      <c r="F327" s="208">
        <v>10</v>
      </c>
      <c r="G327" s="208">
        <v>2</v>
      </c>
      <c r="H327" s="208">
        <v>18</v>
      </c>
      <c r="I327" s="208">
        <v>47</v>
      </c>
      <c r="J327" s="208">
        <v>69</v>
      </c>
      <c r="K327" s="208">
        <v>-22</v>
      </c>
      <c r="L327" s="209">
        <f t="shared" si="11"/>
        <v>22</v>
      </c>
      <c r="M327" s="201" t="str">
        <f t="shared" si="12"/>
        <v/>
      </c>
      <c r="N327" s="71" t="str">
        <f ca="1">OFFSET(config_posiciones,'H-Temporadas'!B327,L327-1,1,1)</f>
        <v>D</v>
      </c>
    </row>
    <row r="328" spans="2:14" x14ac:dyDescent="0.25">
      <c r="B328" s="200">
        <v>16</v>
      </c>
      <c r="C328" s="208" t="s">
        <v>211</v>
      </c>
      <c r="D328" s="208">
        <v>17</v>
      </c>
      <c r="E328" s="208">
        <v>30</v>
      </c>
      <c r="F328" s="208">
        <v>6</v>
      </c>
      <c r="G328" s="208">
        <v>5</v>
      </c>
      <c r="H328" s="208">
        <v>19</v>
      </c>
      <c r="I328" s="208">
        <v>38</v>
      </c>
      <c r="J328" s="208">
        <v>74</v>
      </c>
      <c r="K328" s="208">
        <v>-36</v>
      </c>
      <c r="L328" s="209">
        <f t="shared" si="11"/>
        <v>22</v>
      </c>
      <c r="M328" s="201" t="str">
        <f t="shared" si="12"/>
        <v/>
      </c>
      <c r="N328" s="71" t="str">
        <f ca="1">OFFSET(config_posiciones,'H-Temporadas'!B328,L328-1,1,1)</f>
        <v>D</v>
      </c>
    </row>
    <row r="329" spans="2:14" x14ac:dyDescent="0.25">
      <c r="B329" s="200"/>
      <c r="C329" s="208"/>
      <c r="D329" s="208"/>
      <c r="E329" s="208"/>
      <c r="F329" s="208"/>
      <c r="G329" s="208"/>
      <c r="H329" s="208"/>
      <c r="I329" s="208"/>
      <c r="J329" s="208"/>
      <c r="K329" s="208"/>
      <c r="L329" s="209">
        <f t="shared" si="11"/>
        <v>22</v>
      </c>
      <c r="M329" s="201" t="str">
        <f t="shared" si="12"/>
        <v/>
      </c>
      <c r="N329" s="71">
        <f ca="1">OFFSET(config_posiciones,'H-Temporadas'!B329,L329-1,1,1)</f>
        <v>19360</v>
      </c>
    </row>
    <row r="330" spans="2:14" s="204" customFormat="1" x14ac:dyDescent="0.25">
      <c r="B330" s="200" t="s">
        <v>270</v>
      </c>
      <c r="C330" s="200" t="str">
        <f>B330</f>
        <v>1953/54</v>
      </c>
      <c r="D330" s="200" t="s">
        <v>128</v>
      </c>
      <c r="E330" s="200" t="s">
        <v>21</v>
      </c>
      <c r="F330" s="200" t="s">
        <v>22</v>
      </c>
      <c r="G330" s="200" t="s">
        <v>23</v>
      </c>
      <c r="H330" s="200" t="s">
        <v>24</v>
      </c>
      <c r="I330" s="200" t="s">
        <v>25</v>
      </c>
      <c r="J330" s="200" t="s">
        <v>26</v>
      </c>
      <c r="K330" s="200" t="s">
        <v>249</v>
      </c>
      <c r="L330" s="202">
        <f t="shared" si="11"/>
        <v>23</v>
      </c>
      <c r="M330" s="203" t="str">
        <f t="shared" si="12"/>
        <v>n</v>
      </c>
      <c r="N330" s="204" t="e">
        <f ca="1">OFFSET(config_posiciones,'H-Temporadas'!B330,L330-1,1,1)</f>
        <v>#VALUE!</v>
      </c>
    </row>
    <row r="331" spans="2:14" x14ac:dyDescent="0.25">
      <c r="B331" s="200">
        <v>1</v>
      </c>
      <c r="C331" s="208" t="s">
        <v>28</v>
      </c>
      <c r="D331" s="208">
        <v>40</v>
      </c>
      <c r="E331" s="208">
        <v>30</v>
      </c>
      <c r="F331" s="208">
        <v>17</v>
      </c>
      <c r="G331" s="208">
        <v>6</v>
      </c>
      <c r="H331" s="208">
        <v>7</v>
      </c>
      <c r="I331" s="208">
        <v>72</v>
      </c>
      <c r="J331" s="208">
        <v>41</v>
      </c>
      <c r="K331" s="208">
        <v>31</v>
      </c>
      <c r="L331" s="209">
        <f t="shared" si="11"/>
        <v>23</v>
      </c>
      <c r="M331" s="201" t="str">
        <f t="shared" si="12"/>
        <v/>
      </c>
      <c r="N331" s="71">
        <f ca="1">OFFSET(config_posiciones,'H-Temporadas'!B331,L331-1,1,1)</f>
        <v>0</v>
      </c>
    </row>
    <row r="332" spans="2:14" x14ac:dyDescent="0.25">
      <c r="B332" s="200">
        <v>2</v>
      </c>
      <c r="C332" s="208" t="s">
        <v>27</v>
      </c>
      <c r="D332" s="208">
        <v>36</v>
      </c>
      <c r="E332" s="208">
        <v>30</v>
      </c>
      <c r="F332" s="208">
        <v>16</v>
      </c>
      <c r="G332" s="208">
        <v>4</v>
      </c>
      <c r="H332" s="208">
        <v>10</v>
      </c>
      <c r="I332" s="208">
        <v>74</v>
      </c>
      <c r="J332" s="208">
        <v>39</v>
      </c>
      <c r="K332" s="208">
        <v>35</v>
      </c>
      <c r="L332" s="209">
        <f t="shared" si="11"/>
        <v>23</v>
      </c>
      <c r="M332" s="201" t="str">
        <f t="shared" si="12"/>
        <v/>
      </c>
      <c r="N332" s="71">
        <f ca="1">OFFSET(config_posiciones,'H-Temporadas'!B332,L332-1,1,1)</f>
        <v>0</v>
      </c>
    </row>
    <row r="333" spans="2:14" x14ac:dyDescent="0.25">
      <c r="B333" s="200">
        <v>3</v>
      </c>
      <c r="C333" s="208" t="s">
        <v>29</v>
      </c>
      <c r="D333" s="208">
        <v>34</v>
      </c>
      <c r="E333" s="208">
        <v>30</v>
      </c>
      <c r="F333" s="208">
        <v>14</v>
      </c>
      <c r="G333" s="208">
        <v>6</v>
      </c>
      <c r="H333" s="208">
        <v>10</v>
      </c>
      <c r="I333" s="208">
        <v>69</v>
      </c>
      <c r="J333" s="208">
        <v>51</v>
      </c>
      <c r="K333" s="208">
        <v>18</v>
      </c>
      <c r="L333" s="209">
        <f t="shared" si="11"/>
        <v>23</v>
      </c>
      <c r="M333" s="201" t="str">
        <f t="shared" si="12"/>
        <v/>
      </c>
      <c r="N333" s="71">
        <f ca="1">OFFSET(config_posiciones,'H-Temporadas'!B333,L333-1,1,1)</f>
        <v>0</v>
      </c>
    </row>
    <row r="334" spans="2:14" x14ac:dyDescent="0.25">
      <c r="B334" s="200">
        <v>4</v>
      </c>
      <c r="C334" s="208" t="s">
        <v>52</v>
      </c>
      <c r="D334" s="208">
        <v>34</v>
      </c>
      <c r="E334" s="208">
        <v>30</v>
      </c>
      <c r="F334" s="208">
        <v>14</v>
      </c>
      <c r="G334" s="208">
        <v>6</v>
      </c>
      <c r="H334" s="208">
        <v>10</v>
      </c>
      <c r="I334" s="208">
        <v>50</v>
      </c>
      <c r="J334" s="208">
        <v>36</v>
      </c>
      <c r="K334" s="208">
        <v>14</v>
      </c>
      <c r="L334" s="209">
        <f t="shared" si="11"/>
        <v>23</v>
      </c>
      <c r="M334" s="201" t="str">
        <f t="shared" si="12"/>
        <v/>
      </c>
      <c r="N334" s="71">
        <f ca="1">OFFSET(config_posiciones,'H-Temporadas'!B334,L334-1,1,1)</f>
        <v>0</v>
      </c>
    </row>
    <row r="335" spans="2:14" x14ac:dyDescent="0.25">
      <c r="B335" s="200">
        <v>5</v>
      </c>
      <c r="C335" s="208" t="s">
        <v>30</v>
      </c>
      <c r="D335" s="208">
        <v>32</v>
      </c>
      <c r="E335" s="208">
        <v>30</v>
      </c>
      <c r="F335" s="208">
        <v>15</v>
      </c>
      <c r="G335" s="208">
        <v>2</v>
      </c>
      <c r="H335" s="208">
        <v>13</v>
      </c>
      <c r="I335" s="208">
        <v>57</v>
      </c>
      <c r="J335" s="208">
        <v>49</v>
      </c>
      <c r="K335" s="208">
        <v>8</v>
      </c>
      <c r="L335" s="209">
        <f t="shared" si="11"/>
        <v>23</v>
      </c>
      <c r="M335" s="201" t="str">
        <f t="shared" si="12"/>
        <v/>
      </c>
      <c r="N335" s="71">
        <f ca="1">OFFSET(config_posiciones,'H-Temporadas'!B335,L335-1,1,1)</f>
        <v>0</v>
      </c>
    </row>
    <row r="336" spans="2:14" x14ac:dyDescent="0.25">
      <c r="B336" s="200">
        <v>6</v>
      </c>
      <c r="C336" s="208" t="s">
        <v>209</v>
      </c>
      <c r="D336" s="208">
        <v>32</v>
      </c>
      <c r="E336" s="208">
        <v>30</v>
      </c>
      <c r="F336" s="208">
        <v>12</v>
      </c>
      <c r="G336" s="208">
        <v>8</v>
      </c>
      <c r="H336" s="208">
        <v>10</v>
      </c>
      <c r="I336" s="208">
        <v>54</v>
      </c>
      <c r="J336" s="208">
        <v>44</v>
      </c>
      <c r="K336" s="208">
        <v>10</v>
      </c>
      <c r="L336" s="209">
        <f t="shared" si="11"/>
        <v>23</v>
      </c>
      <c r="M336" s="201" t="str">
        <f t="shared" si="12"/>
        <v/>
      </c>
      <c r="N336" s="71">
        <f ca="1">OFFSET(config_posiciones,'H-Temporadas'!B336,L336-1,1,1)</f>
        <v>0</v>
      </c>
    </row>
    <row r="337" spans="2:14" x14ac:dyDescent="0.25">
      <c r="B337" s="200">
        <v>7</v>
      </c>
      <c r="C337" s="208" t="s">
        <v>240</v>
      </c>
      <c r="D337" s="208">
        <v>31</v>
      </c>
      <c r="E337" s="208">
        <v>30</v>
      </c>
      <c r="F337" s="208">
        <v>13</v>
      </c>
      <c r="G337" s="208">
        <v>5</v>
      </c>
      <c r="H337" s="208">
        <v>12</v>
      </c>
      <c r="I337" s="208">
        <v>41</v>
      </c>
      <c r="J337" s="208">
        <v>46</v>
      </c>
      <c r="K337" s="208">
        <v>-5</v>
      </c>
      <c r="L337" s="209">
        <f t="shared" si="11"/>
        <v>23</v>
      </c>
      <c r="M337" s="201" t="str">
        <f t="shared" si="12"/>
        <v/>
      </c>
      <c r="N337" s="71">
        <f ca="1">OFFSET(config_posiciones,'H-Temporadas'!B337,L337-1,1,1)</f>
        <v>0</v>
      </c>
    </row>
    <row r="338" spans="2:14" x14ac:dyDescent="0.25">
      <c r="B338" s="200">
        <v>8</v>
      </c>
      <c r="C338" s="208" t="s">
        <v>246</v>
      </c>
      <c r="D338" s="208">
        <v>31</v>
      </c>
      <c r="E338" s="208">
        <v>30</v>
      </c>
      <c r="F338" s="208">
        <v>12</v>
      </c>
      <c r="G338" s="208">
        <v>7</v>
      </c>
      <c r="H338" s="208">
        <v>11</v>
      </c>
      <c r="I338" s="208">
        <v>53</v>
      </c>
      <c r="J338" s="208">
        <v>61</v>
      </c>
      <c r="K338" s="208">
        <v>-8</v>
      </c>
      <c r="L338" s="209">
        <f t="shared" si="11"/>
        <v>23</v>
      </c>
      <c r="M338" s="201" t="str">
        <f t="shared" si="12"/>
        <v/>
      </c>
      <c r="N338" s="71">
        <f ca="1">OFFSET(config_posiciones,'H-Temporadas'!B338,L338-1,1,1)</f>
        <v>0</v>
      </c>
    </row>
    <row r="339" spans="2:14" x14ac:dyDescent="0.25">
      <c r="B339" s="200">
        <v>9</v>
      </c>
      <c r="C339" s="208" t="s">
        <v>154</v>
      </c>
      <c r="D339" s="208">
        <v>29</v>
      </c>
      <c r="E339" s="208">
        <v>30</v>
      </c>
      <c r="F339" s="208">
        <v>11</v>
      </c>
      <c r="G339" s="208">
        <v>7</v>
      </c>
      <c r="H339" s="208">
        <v>12</v>
      </c>
      <c r="I339" s="208">
        <v>57</v>
      </c>
      <c r="J339" s="208">
        <v>47</v>
      </c>
      <c r="K339" s="208">
        <v>10</v>
      </c>
      <c r="L339" s="209">
        <f t="shared" si="11"/>
        <v>23</v>
      </c>
      <c r="M339" s="201" t="str">
        <f t="shared" si="12"/>
        <v/>
      </c>
      <c r="N339" s="71">
        <f ca="1">OFFSET(config_posiciones,'H-Temporadas'!B339,L339-1,1,1)</f>
        <v>0</v>
      </c>
    </row>
    <row r="340" spans="2:14" x14ac:dyDescent="0.25">
      <c r="B340" s="200">
        <v>10</v>
      </c>
      <c r="C340" s="208" t="s">
        <v>238</v>
      </c>
      <c r="D340" s="208">
        <v>29</v>
      </c>
      <c r="E340" s="208">
        <v>30</v>
      </c>
      <c r="F340" s="208">
        <v>12</v>
      </c>
      <c r="G340" s="208">
        <v>5</v>
      </c>
      <c r="H340" s="208">
        <v>13</v>
      </c>
      <c r="I340" s="208">
        <v>47</v>
      </c>
      <c r="J340" s="208">
        <v>54</v>
      </c>
      <c r="K340" s="208">
        <v>-7</v>
      </c>
      <c r="L340" s="209">
        <f t="shared" si="11"/>
        <v>23</v>
      </c>
      <c r="M340" s="201" t="str">
        <f t="shared" si="12"/>
        <v/>
      </c>
      <c r="N340" s="71">
        <f ca="1">OFFSET(config_posiciones,'H-Temporadas'!B340,L340-1,1,1)</f>
        <v>0</v>
      </c>
    </row>
    <row r="341" spans="2:14" x14ac:dyDescent="0.25">
      <c r="B341" s="200">
        <v>11</v>
      </c>
      <c r="C341" s="208" t="s">
        <v>226</v>
      </c>
      <c r="D341" s="208">
        <v>29</v>
      </c>
      <c r="E341" s="208">
        <v>30</v>
      </c>
      <c r="F341" s="208">
        <v>12</v>
      </c>
      <c r="G341" s="208">
        <v>5</v>
      </c>
      <c r="H341" s="208">
        <v>13</v>
      </c>
      <c r="I341" s="208">
        <v>50</v>
      </c>
      <c r="J341" s="208">
        <v>60</v>
      </c>
      <c r="K341" s="208">
        <v>-10</v>
      </c>
      <c r="L341" s="209">
        <f t="shared" si="11"/>
        <v>23</v>
      </c>
      <c r="M341" s="201" t="str">
        <f t="shared" si="12"/>
        <v/>
      </c>
      <c r="N341" s="71">
        <f ca="1">OFFSET(config_posiciones,'H-Temporadas'!B341,L341-1,1,1)</f>
        <v>0</v>
      </c>
    </row>
    <row r="342" spans="2:14" x14ac:dyDescent="0.25">
      <c r="B342" s="200">
        <v>12</v>
      </c>
      <c r="C342" s="208" t="s">
        <v>31</v>
      </c>
      <c r="D342" s="208">
        <v>29</v>
      </c>
      <c r="E342" s="208">
        <v>30</v>
      </c>
      <c r="F342" s="208">
        <v>11</v>
      </c>
      <c r="G342" s="208">
        <v>7</v>
      </c>
      <c r="H342" s="208">
        <v>12</v>
      </c>
      <c r="I342" s="208">
        <v>44</v>
      </c>
      <c r="J342" s="208">
        <v>58</v>
      </c>
      <c r="K342" s="208">
        <v>-14</v>
      </c>
      <c r="L342" s="209">
        <f t="shared" si="11"/>
        <v>23</v>
      </c>
      <c r="M342" s="201" t="str">
        <f t="shared" si="12"/>
        <v/>
      </c>
      <c r="N342" s="71">
        <f ca="1">OFFSET(config_posiciones,'H-Temporadas'!B342,L342-1,1,1)</f>
        <v>0</v>
      </c>
    </row>
    <row r="343" spans="2:14" x14ac:dyDescent="0.25">
      <c r="B343" s="200">
        <v>13</v>
      </c>
      <c r="C343" s="208" t="s">
        <v>228</v>
      </c>
      <c r="D343" s="208">
        <v>28</v>
      </c>
      <c r="E343" s="208">
        <v>30</v>
      </c>
      <c r="F343" s="208">
        <v>12</v>
      </c>
      <c r="G343" s="208">
        <v>4</v>
      </c>
      <c r="H343" s="208">
        <v>14</v>
      </c>
      <c r="I343" s="208">
        <v>46</v>
      </c>
      <c r="J343" s="208">
        <v>54</v>
      </c>
      <c r="K343" s="208">
        <v>-8</v>
      </c>
      <c r="L343" s="209">
        <f t="shared" si="11"/>
        <v>23</v>
      </c>
      <c r="M343" s="201" t="str">
        <f t="shared" si="12"/>
        <v/>
      </c>
      <c r="N343" s="71" t="str">
        <f ca="1">OFFSET(config_posiciones,'H-Temporadas'!B343,L343-1,1,1)</f>
        <v>P</v>
      </c>
    </row>
    <row r="344" spans="2:14" x14ac:dyDescent="0.25">
      <c r="B344" s="200">
        <v>14</v>
      </c>
      <c r="C344" s="208" t="s">
        <v>224</v>
      </c>
      <c r="D344" s="208">
        <v>28</v>
      </c>
      <c r="E344" s="208">
        <v>30</v>
      </c>
      <c r="F344" s="208">
        <v>11</v>
      </c>
      <c r="G344" s="208">
        <v>6</v>
      </c>
      <c r="H344" s="208">
        <v>13</v>
      </c>
      <c r="I344" s="208">
        <v>55</v>
      </c>
      <c r="J344" s="208">
        <v>70</v>
      </c>
      <c r="K344" s="208">
        <v>-15</v>
      </c>
      <c r="L344" s="209">
        <f t="shared" si="11"/>
        <v>23</v>
      </c>
      <c r="M344" s="201" t="str">
        <f t="shared" si="12"/>
        <v/>
      </c>
      <c r="N344" s="71" t="str">
        <f ca="1">OFFSET(config_posiciones,'H-Temporadas'!B344,L344-1,1,1)</f>
        <v>P</v>
      </c>
    </row>
    <row r="345" spans="2:14" x14ac:dyDescent="0.25">
      <c r="B345" s="200">
        <v>15</v>
      </c>
      <c r="C345" s="208" t="s">
        <v>214</v>
      </c>
      <c r="D345" s="208">
        <v>22</v>
      </c>
      <c r="E345" s="208">
        <v>30</v>
      </c>
      <c r="F345" s="208">
        <v>8</v>
      </c>
      <c r="G345" s="208">
        <v>6</v>
      </c>
      <c r="H345" s="208">
        <v>16</v>
      </c>
      <c r="I345" s="208">
        <v>31</v>
      </c>
      <c r="J345" s="208">
        <v>53</v>
      </c>
      <c r="K345" s="208">
        <v>-22</v>
      </c>
      <c r="L345" s="209">
        <f t="shared" si="11"/>
        <v>23</v>
      </c>
      <c r="M345" s="201" t="str">
        <f t="shared" si="12"/>
        <v/>
      </c>
      <c r="N345" s="71" t="str">
        <f ca="1">OFFSET(config_posiciones,'H-Temporadas'!B345,L345-1,1,1)</f>
        <v>D</v>
      </c>
    </row>
    <row r="346" spans="2:14" x14ac:dyDescent="0.25">
      <c r="B346" s="200">
        <v>16</v>
      </c>
      <c r="C346" s="208" t="s">
        <v>213</v>
      </c>
      <c r="D346" s="208">
        <v>16</v>
      </c>
      <c r="E346" s="208">
        <v>30</v>
      </c>
      <c r="F346" s="208">
        <v>7</v>
      </c>
      <c r="G346" s="208">
        <v>2</v>
      </c>
      <c r="H346" s="208">
        <v>21</v>
      </c>
      <c r="I346" s="208">
        <v>44</v>
      </c>
      <c r="J346" s="208">
        <v>81</v>
      </c>
      <c r="K346" s="208">
        <v>-37</v>
      </c>
      <c r="L346" s="209">
        <f t="shared" si="11"/>
        <v>23</v>
      </c>
      <c r="M346" s="201" t="str">
        <f t="shared" si="12"/>
        <v/>
      </c>
      <c r="N346" s="71" t="str">
        <f ca="1">OFFSET(config_posiciones,'H-Temporadas'!B346,L346-1,1,1)</f>
        <v>D</v>
      </c>
    </row>
    <row r="347" spans="2:14" x14ac:dyDescent="0.25">
      <c r="B347" s="200"/>
      <c r="C347" s="208"/>
      <c r="D347" s="208"/>
      <c r="E347" s="208"/>
      <c r="F347" s="208"/>
      <c r="G347" s="208"/>
      <c r="H347" s="208"/>
      <c r="I347" s="208"/>
      <c r="J347" s="208"/>
      <c r="K347" s="208"/>
      <c r="L347" s="209">
        <f t="shared" si="11"/>
        <v>23</v>
      </c>
      <c r="M347" s="201" t="str">
        <f t="shared" si="12"/>
        <v/>
      </c>
      <c r="N347" s="71">
        <f ca="1">OFFSET(config_posiciones,'H-Temporadas'!B347,L347-1,1,1)</f>
        <v>19725</v>
      </c>
    </row>
    <row r="348" spans="2:14" s="204" customFormat="1" x14ac:dyDescent="0.25">
      <c r="B348" s="200" t="s">
        <v>271</v>
      </c>
      <c r="C348" s="200" t="str">
        <f>B348</f>
        <v>1954/55</v>
      </c>
      <c r="D348" s="200" t="s">
        <v>128</v>
      </c>
      <c r="E348" s="200" t="s">
        <v>21</v>
      </c>
      <c r="F348" s="200" t="s">
        <v>22</v>
      </c>
      <c r="G348" s="200" t="s">
        <v>23</v>
      </c>
      <c r="H348" s="200" t="s">
        <v>24</v>
      </c>
      <c r="I348" s="200" t="s">
        <v>25</v>
      </c>
      <c r="J348" s="200" t="s">
        <v>26</v>
      </c>
      <c r="K348" s="200" t="s">
        <v>249</v>
      </c>
      <c r="L348" s="202">
        <f t="shared" si="11"/>
        <v>24</v>
      </c>
      <c r="M348" s="203" t="str">
        <f t="shared" si="12"/>
        <v>n</v>
      </c>
      <c r="N348" s="204" t="e">
        <f ca="1">OFFSET(config_posiciones,'H-Temporadas'!B348,L348-1,1,1)</f>
        <v>#VALUE!</v>
      </c>
    </row>
    <row r="349" spans="2:14" x14ac:dyDescent="0.25">
      <c r="B349" s="200">
        <v>1</v>
      </c>
      <c r="C349" s="208" t="s">
        <v>28</v>
      </c>
      <c r="D349" s="208">
        <v>46</v>
      </c>
      <c r="E349" s="208">
        <v>30</v>
      </c>
      <c r="F349" s="208">
        <v>20</v>
      </c>
      <c r="G349" s="208">
        <v>6</v>
      </c>
      <c r="H349" s="208">
        <v>4</v>
      </c>
      <c r="I349" s="208">
        <v>80</v>
      </c>
      <c r="J349" s="208">
        <v>31</v>
      </c>
      <c r="K349" s="208">
        <v>49</v>
      </c>
      <c r="L349" s="209">
        <f t="shared" si="11"/>
        <v>24</v>
      </c>
      <c r="M349" s="201" t="str">
        <f t="shared" si="12"/>
        <v/>
      </c>
      <c r="N349" s="71" t="str">
        <f ca="1">OFFSET(config_posiciones,'H-Temporadas'!B349,L349-1,1,1)</f>
        <v>C</v>
      </c>
    </row>
    <row r="350" spans="2:14" x14ac:dyDescent="0.25">
      <c r="B350" s="200">
        <v>2</v>
      </c>
      <c r="C350" s="208" t="s">
        <v>27</v>
      </c>
      <c r="D350" s="208">
        <v>41</v>
      </c>
      <c r="E350" s="208">
        <v>30</v>
      </c>
      <c r="F350" s="208">
        <v>17</v>
      </c>
      <c r="G350" s="208">
        <v>7</v>
      </c>
      <c r="H350" s="208">
        <v>6</v>
      </c>
      <c r="I350" s="208">
        <v>75</v>
      </c>
      <c r="J350" s="208">
        <v>39</v>
      </c>
      <c r="K350" s="208">
        <v>36</v>
      </c>
      <c r="L350" s="209">
        <f t="shared" si="11"/>
        <v>24</v>
      </c>
      <c r="M350" s="201" t="str">
        <f t="shared" si="12"/>
        <v/>
      </c>
      <c r="N350" s="71" t="str">
        <f ca="1">OFFSET(config_posiciones,'H-Temporadas'!B350,L350-1,1,1)</f>
        <v>U</v>
      </c>
    </row>
    <row r="351" spans="2:14" x14ac:dyDescent="0.25">
      <c r="B351" s="200">
        <v>3</v>
      </c>
      <c r="C351" s="208" t="s">
        <v>209</v>
      </c>
      <c r="D351" s="208">
        <v>39</v>
      </c>
      <c r="E351" s="208">
        <v>30</v>
      </c>
      <c r="F351" s="208">
        <v>15</v>
      </c>
      <c r="G351" s="208">
        <v>9</v>
      </c>
      <c r="H351" s="208">
        <v>6</v>
      </c>
      <c r="I351" s="208">
        <v>78</v>
      </c>
      <c r="J351" s="208">
        <v>39</v>
      </c>
      <c r="K351" s="208">
        <v>39</v>
      </c>
      <c r="L351" s="209">
        <f t="shared" si="11"/>
        <v>24</v>
      </c>
      <c r="M351" s="201" t="str">
        <f t="shared" si="12"/>
        <v/>
      </c>
      <c r="N351" s="71">
        <f ca="1">OFFSET(config_posiciones,'H-Temporadas'!B351,L351-1,1,1)</f>
        <v>0</v>
      </c>
    </row>
    <row r="352" spans="2:14" x14ac:dyDescent="0.25">
      <c r="B352" s="200">
        <v>4</v>
      </c>
      <c r="C352" s="208" t="s">
        <v>30</v>
      </c>
      <c r="D352" s="208">
        <v>34</v>
      </c>
      <c r="E352" s="208">
        <v>30</v>
      </c>
      <c r="F352" s="208">
        <v>15</v>
      </c>
      <c r="G352" s="208">
        <v>4</v>
      </c>
      <c r="H352" s="208">
        <v>11</v>
      </c>
      <c r="I352" s="208">
        <v>74</v>
      </c>
      <c r="J352" s="208">
        <v>58</v>
      </c>
      <c r="K352" s="208">
        <v>16</v>
      </c>
      <c r="L352" s="209">
        <f t="shared" si="11"/>
        <v>24</v>
      </c>
      <c r="M352" s="201" t="str">
        <f t="shared" si="12"/>
        <v/>
      </c>
      <c r="N352" s="71">
        <f ca="1">OFFSET(config_posiciones,'H-Temporadas'!B352,L352-1,1,1)</f>
        <v>0</v>
      </c>
    </row>
    <row r="353" spans="2:14" x14ac:dyDescent="0.25">
      <c r="B353" s="200">
        <v>5</v>
      </c>
      <c r="C353" s="208" t="s">
        <v>29</v>
      </c>
      <c r="D353" s="208">
        <v>33</v>
      </c>
      <c r="E353" s="208">
        <v>30</v>
      </c>
      <c r="F353" s="208">
        <v>15</v>
      </c>
      <c r="G353" s="208">
        <v>3</v>
      </c>
      <c r="H353" s="208">
        <v>12</v>
      </c>
      <c r="I353" s="208">
        <v>71</v>
      </c>
      <c r="J353" s="208">
        <v>60</v>
      </c>
      <c r="K353" s="208">
        <v>11</v>
      </c>
      <c r="L353" s="209">
        <f t="shared" si="11"/>
        <v>24</v>
      </c>
      <c r="M353" s="201" t="str">
        <f t="shared" si="12"/>
        <v/>
      </c>
      <c r="N353" s="71">
        <f ca="1">OFFSET(config_posiciones,'H-Temporadas'!B353,L353-1,1,1)</f>
        <v>0</v>
      </c>
    </row>
    <row r="354" spans="2:14" x14ac:dyDescent="0.25">
      <c r="B354" s="200">
        <v>6</v>
      </c>
      <c r="C354" s="208" t="s">
        <v>244</v>
      </c>
      <c r="D354" s="208">
        <v>31</v>
      </c>
      <c r="E354" s="208">
        <v>30</v>
      </c>
      <c r="F354" s="208">
        <v>11</v>
      </c>
      <c r="G354" s="208">
        <v>9</v>
      </c>
      <c r="H354" s="208">
        <v>10</v>
      </c>
      <c r="I354" s="208">
        <v>46</v>
      </c>
      <c r="J354" s="208">
        <v>57</v>
      </c>
      <c r="K354" s="208">
        <v>-11</v>
      </c>
      <c r="L354" s="209">
        <f t="shared" si="11"/>
        <v>24</v>
      </c>
      <c r="M354" s="201" t="str">
        <f t="shared" si="12"/>
        <v/>
      </c>
      <c r="N354" s="71">
        <f ca="1">OFFSET(config_posiciones,'H-Temporadas'!B354,L354-1,1,1)</f>
        <v>0</v>
      </c>
    </row>
    <row r="355" spans="2:14" x14ac:dyDescent="0.25">
      <c r="B355" s="200">
        <v>7</v>
      </c>
      <c r="C355" s="208" t="s">
        <v>240</v>
      </c>
      <c r="D355" s="208">
        <v>30</v>
      </c>
      <c r="E355" s="208">
        <v>30</v>
      </c>
      <c r="F355" s="208">
        <v>12</v>
      </c>
      <c r="G355" s="208">
        <v>6</v>
      </c>
      <c r="H355" s="208">
        <v>12</v>
      </c>
      <c r="I355" s="208">
        <v>52</v>
      </c>
      <c r="J355" s="208">
        <v>59</v>
      </c>
      <c r="K355" s="208">
        <v>-7</v>
      </c>
      <c r="L355" s="209">
        <f t="shared" si="11"/>
        <v>24</v>
      </c>
      <c r="M355" s="201" t="str">
        <f t="shared" si="12"/>
        <v/>
      </c>
      <c r="N355" s="71">
        <f ca="1">OFFSET(config_posiciones,'H-Temporadas'!B355,L355-1,1,1)</f>
        <v>0</v>
      </c>
    </row>
    <row r="356" spans="2:14" x14ac:dyDescent="0.25">
      <c r="B356" s="200">
        <v>8</v>
      </c>
      <c r="C356" s="208" t="s">
        <v>154</v>
      </c>
      <c r="D356" s="208">
        <v>29</v>
      </c>
      <c r="E356" s="208">
        <v>30</v>
      </c>
      <c r="F356" s="208">
        <v>11</v>
      </c>
      <c r="G356" s="208">
        <v>7</v>
      </c>
      <c r="H356" s="208">
        <v>12</v>
      </c>
      <c r="I356" s="208">
        <v>59</v>
      </c>
      <c r="J356" s="208">
        <v>64</v>
      </c>
      <c r="K356" s="208">
        <v>-5</v>
      </c>
      <c r="L356" s="209">
        <f t="shared" si="11"/>
        <v>24</v>
      </c>
      <c r="M356" s="201" t="str">
        <f t="shared" si="12"/>
        <v/>
      </c>
      <c r="N356" s="71">
        <f ca="1">OFFSET(config_posiciones,'H-Temporadas'!B356,L356-1,1,1)</f>
        <v>0</v>
      </c>
    </row>
    <row r="357" spans="2:14" x14ac:dyDescent="0.25">
      <c r="B357" s="200">
        <v>9</v>
      </c>
      <c r="C357" s="208" t="s">
        <v>226</v>
      </c>
      <c r="D357" s="208">
        <v>27</v>
      </c>
      <c r="E357" s="208">
        <v>30</v>
      </c>
      <c r="F357" s="208">
        <v>11</v>
      </c>
      <c r="G357" s="208">
        <v>5</v>
      </c>
      <c r="H357" s="208">
        <v>14</v>
      </c>
      <c r="I357" s="208">
        <v>48</v>
      </c>
      <c r="J357" s="208">
        <v>56</v>
      </c>
      <c r="K357" s="208">
        <v>-8</v>
      </c>
      <c r="L357" s="209">
        <f t="shared" si="11"/>
        <v>24</v>
      </c>
      <c r="M357" s="201" t="str">
        <f t="shared" si="12"/>
        <v/>
      </c>
      <c r="N357" s="71">
        <f ca="1">OFFSET(config_posiciones,'H-Temporadas'!B357,L357-1,1,1)</f>
        <v>0</v>
      </c>
    </row>
    <row r="358" spans="2:14" x14ac:dyDescent="0.25">
      <c r="B358" s="200">
        <v>10</v>
      </c>
      <c r="C358" s="208" t="s">
        <v>215</v>
      </c>
      <c r="D358" s="208">
        <v>27</v>
      </c>
      <c r="E358" s="208">
        <v>30</v>
      </c>
      <c r="F358" s="208">
        <v>11</v>
      </c>
      <c r="G358" s="208">
        <v>5</v>
      </c>
      <c r="H358" s="208">
        <v>14</v>
      </c>
      <c r="I358" s="208">
        <v>51</v>
      </c>
      <c r="J358" s="208">
        <v>62</v>
      </c>
      <c r="K358" s="208">
        <v>-11</v>
      </c>
      <c r="L358" s="209">
        <f t="shared" si="11"/>
        <v>24</v>
      </c>
      <c r="M358" s="201" t="str">
        <f t="shared" si="12"/>
        <v/>
      </c>
      <c r="N358" s="71">
        <f ca="1">OFFSET(config_posiciones,'H-Temporadas'!B358,L358-1,1,1)</f>
        <v>0</v>
      </c>
    </row>
    <row r="359" spans="2:14" x14ac:dyDescent="0.25">
      <c r="B359" s="200">
        <v>11</v>
      </c>
      <c r="C359" s="208" t="s">
        <v>238</v>
      </c>
      <c r="D359" s="208">
        <v>27</v>
      </c>
      <c r="E359" s="208">
        <v>30</v>
      </c>
      <c r="F359" s="208">
        <v>10</v>
      </c>
      <c r="G359" s="208">
        <v>7</v>
      </c>
      <c r="H359" s="208">
        <v>13</v>
      </c>
      <c r="I359" s="208">
        <v>55</v>
      </c>
      <c r="J359" s="208">
        <v>60</v>
      </c>
      <c r="K359" s="208">
        <v>-5</v>
      </c>
      <c r="L359" s="209">
        <f t="shared" si="11"/>
        <v>24</v>
      </c>
      <c r="M359" s="201" t="str">
        <f t="shared" si="12"/>
        <v/>
      </c>
      <c r="N359" s="71">
        <f ca="1">OFFSET(config_posiciones,'H-Temporadas'!B359,L359-1,1,1)</f>
        <v>0</v>
      </c>
    </row>
    <row r="360" spans="2:14" x14ac:dyDescent="0.25">
      <c r="B360" s="200">
        <v>12</v>
      </c>
      <c r="C360" s="208" t="s">
        <v>236</v>
      </c>
      <c r="D360" s="208">
        <v>27</v>
      </c>
      <c r="E360" s="208">
        <v>30</v>
      </c>
      <c r="F360" s="208">
        <v>10</v>
      </c>
      <c r="G360" s="208">
        <v>7</v>
      </c>
      <c r="H360" s="208">
        <v>13</v>
      </c>
      <c r="I360" s="208">
        <v>45</v>
      </c>
      <c r="J360" s="208">
        <v>69</v>
      </c>
      <c r="K360" s="208">
        <v>-24</v>
      </c>
      <c r="L360" s="209">
        <f t="shared" si="11"/>
        <v>24</v>
      </c>
      <c r="M360" s="201" t="str">
        <f t="shared" si="12"/>
        <v/>
      </c>
      <c r="N360" s="71">
        <f ca="1">OFFSET(config_posiciones,'H-Temporadas'!B360,L360-1,1,1)</f>
        <v>0</v>
      </c>
    </row>
    <row r="361" spans="2:14" x14ac:dyDescent="0.25">
      <c r="B361" s="200">
        <v>13</v>
      </c>
      <c r="C361" s="208" t="s">
        <v>52</v>
      </c>
      <c r="D361" s="208">
        <v>26</v>
      </c>
      <c r="E361" s="208">
        <v>30</v>
      </c>
      <c r="F361" s="208">
        <v>8</v>
      </c>
      <c r="G361" s="208">
        <v>10</v>
      </c>
      <c r="H361" s="208">
        <v>12</v>
      </c>
      <c r="I361" s="208">
        <v>42</v>
      </c>
      <c r="J361" s="208">
        <v>46</v>
      </c>
      <c r="K361" s="208">
        <v>-4</v>
      </c>
      <c r="L361" s="209">
        <f t="shared" si="11"/>
        <v>24</v>
      </c>
      <c r="M361" s="201" t="str">
        <f t="shared" si="12"/>
        <v/>
      </c>
      <c r="N361" s="71" t="str">
        <f ca="1">OFFSET(config_posiciones,'H-Temporadas'!B361,L361-1,1,1)</f>
        <v>P</v>
      </c>
    </row>
    <row r="362" spans="2:14" x14ac:dyDescent="0.25">
      <c r="B362" s="200">
        <v>14</v>
      </c>
      <c r="C362" s="208" t="s">
        <v>31</v>
      </c>
      <c r="D362" s="208">
        <v>24</v>
      </c>
      <c r="E362" s="208">
        <v>30</v>
      </c>
      <c r="F362" s="208">
        <v>9</v>
      </c>
      <c r="G362" s="208">
        <v>6</v>
      </c>
      <c r="H362" s="208">
        <v>15</v>
      </c>
      <c r="I362" s="208">
        <v>48</v>
      </c>
      <c r="J362" s="208">
        <v>53</v>
      </c>
      <c r="K362" s="208">
        <v>-5</v>
      </c>
      <c r="L362" s="209">
        <f t="shared" si="11"/>
        <v>24</v>
      </c>
      <c r="M362" s="201" t="str">
        <f t="shared" si="12"/>
        <v/>
      </c>
      <c r="N362" s="71" t="str">
        <f ca="1">OFFSET(config_posiciones,'H-Temporadas'!B362,L362-1,1,1)</f>
        <v>P</v>
      </c>
    </row>
    <row r="363" spans="2:14" x14ac:dyDescent="0.25">
      <c r="B363" s="200">
        <v>15</v>
      </c>
      <c r="C363" s="208" t="s">
        <v>246</v>
      </c>
      <c r="D363" s="208">
        <v>20</v>
      </c>
      <c r="E363" s="208">
        <v>30</v>
      </c>
      <c r="F363" s="208">
        <v>9</v>
      </c>
      <c r="G363" s="208">
        <v>2</v>
      </c>
      <c r="H363" s="208">
        <v>19</v>
      </c>
      <c r="I363" s="208">
        <v>39</v>
      </c>
      <c r="J363" s="208">
        <v>81</v>
      </c>
      <c r="K363" s="208">
        <v>-42</v>
      </c>
      <c r="L363" s="209">
        <f t="shared" si="11"/>
        <v>24</v>
      </c>
      <c r="M363" s="201" t="str">
        <f t="shared" si="12"/>
        <v/>
      </c>
      <c r="N363" s="71" t="str">
        <f ca="1">OFFSET(config_posiciones,'H-Temporadas'!B363,L363-1,1,1)</f>
        <v>D</v>
      </c>
    </row>
    <row r="364" spans="2:14" x14ac:dyDescent="0.25">
      <c r="B364" s="200">
        <v>16</v>
      </c>
      <c r="C364" s="208" t="s">
        <v>343</v>
      </c>
      <c r="D364" s="208">
        <v>19</v>
      </c>
      <c r="E364" s="208">
        <v>30</v>
      </c>
      <c r="F364" s="208">
        <v>6</v>
      </c>
      <c r="G364" s="208">
        <v>7</v>
      </c>
      <c r="H364" s="208">
        <v>17</v>
      </c>
      <c r="I364" s="208">
        <v>36</v>
      </c>
      <c r="J364" s="208">
        <v>65</v>
      </c>
      <c r="K364" s="208">
        <v>-29</v>
      </c>
      <c r="L364" s="209">
        <f t="shared" si="11"/>
        <v>24</v>
      </c>
      <c r="M364" s="201" t="str">
        <f t="shared" si="12"/>
        <v/>
      </c>
      <c r="N364" s="71" t="str">
        <f ca="1">OFFSET(config_posiciones,'H-Temporadas'!B364,L364-1,1,1)</f>
        <v>D</v>
      </c>
    </row>
    <row r="365" spans="2:14" x14ac:dyDescent="0.25">
      <c r="B365" s="200"/>
      <c r="C365" s="208"/>
      <c r="D365" s="208"/>
      <c r="E365" s="208"/>
      <c r="F365" s="208"/>
      <c r="G365" s="208"/>
      <c r="H365" s="208"/>
      <c r="I365" s="208"/>
      <c r="J365" s="208"/>
      <c r="K365" s="208"/>
      <c r="L365" s="209">
        <f t="shared" si="11"/>
        <v>24</v>
      </c>
      <c r="M365" s="201" t="str">
        <f t="shared" si="12"/>
        <v/>
      </c>
      <c r="N365" s="71">
        <f ca="1">OFFSET(config_posiciones,'H-Temporadas'!B365,L365-1,1,1)</f>
        <v>20090</v>
      </c>
    </row>
    <row r="366" spans="2:14" s="204" customFormat="1" x14ac:dyDescent="0.25">
      <c r="B366" s="200" t="s">
        <v>272</v>
      </c>
      <c r="C366" s="200" t="str">
        <f>B366</f>
        <v>1955/56</v>
      </c>
      <c r="D366" s="200" t="s">
        <v>128</v>
      </c>
      <c r="E366" s="200" t="s">
        <v>21</v>
      </c>
      <c r="F366" s="200" t="s">
        <v>22</v>
      </c>
      <c r="G366" s="200" t="s">
        <v>23</v>
      </c>
      <c r="H366" s="200" t="s">
        <v>24</v>
      </c>
      <c r="I366" s="200" t="s">
        <v>25</v>
      </c>
      <c r="J366" s="200" t="s">
        <v>26</v>
      </c>
      <c r="K366" s="200" t="s">
        <v>249</v>
      </c>
      <c r="L366" s="202">
        <f t="shared" si="11"/>
        <v>25</v>
      </c>
      <c r="M366" s="203" t="str">
        <f t="shared" si="12"/>
        <v>n</v>
      </c>
      <c r="N366" s="204" t="e">
        <f ca="1">OFFSET(config_posiciones,'H-Temporadas'!B366,L366-1,1,1)</f>
        <v>#VALUE!</v>
      </c>
    </row>
    <row r="367" spans="2:14" x14ac:dyDescent="0.25">
      <c r="B367" s="200">
        <v>1</v>
      </c>
      <c r="C367" s="208" t="s">
        <v>209</v>
      </c>
      <c r="D367" s="208">
        <v>48</v>
      </c>
      <c r="E367" s="208">
        <v>30</v>
      </c>
      <c r="F367" s="208">
        <v>22</v>
      </c>
      <c r="G367" s="208">
        <v>4</v>
      </c>
      <c r="H367" s="208">
        <v>4</v>
      </c>
      <c r="I367" s="208">
        <v>79</v>
      </c>
      <c r="J367" s="208">
        <v>31</v>
      </c>
      <c r="K367" s="208">
        <v>48</v>
      </c>
      <c r="L367" s="209">
        <f t="shared" si="11"/>
        <v>25</v>
      </c>
      <c r="M367" s="201" t="str">
        <f t="shared" si="12"/>
        <v/>
      </c>
      <c r="N367" s="71" t="str">
        <f ca="1">OFFSET(config_posiciones,'H-Temporadas'!B367,L367-1,1,1)</f>
        <v>C</v>
      </c>
    </row>
    <row r="368" spans="2:14" x14ac:dyDescent="0.25">
      <c r="B368" s="200">
        <v>2</v>
      </c>
      <c r="C368" s="208" t="s">
        <v>27</v>
      </c>
      <c r="D368" s="208">
        <v>47</v>
      </c>
      <c r="E368" s="208">
        <v>30</v>
      </c>
      <c r="F368" s="208">
        <v>22</v>
      </c>
      <c r="G368" s="208">
        <v>3</v>
      </c>
      <c r="H368" s="208">
        <v>5</v>
      </c>
      <c r="I368" s="208">
        <v>67</v>
      </c>
      <c r="J368" s="208">
        <v>26</v>
      </c>
      <c r="K368" s="208">
        <v>41</v>
      </c>
      <c r="L368" s="209">
        <f t="shared" si="11"/>
        <v>25</v>
      </c>
      <c r="M368" s="201" t="str">
        <f t="shared" si="12"/>
        <v/>
      </c>
      <c r="N368" s="71" t="str">
        <f ca="1">OFFSET(config_posiciones,'H-Temporadas'!B368,L368-1,1,1)</f>
        <v>U</v>
      </c>
    </row>
    <row r="369" spans="2:14" x14ac:dyDescent="0.25">
      <c r="B369" s="200">
        <v>3</v>
      </c>
      <c r="C369" s="208" t="s">
        <v>28</v>
      </c>
      <c r="D369" s="208">
        <v>38</v>
      </c>
      <c r="E369" s="208">
        <v>30</v>
      </c>
      <c r="F369" s="208">
        <v>18</v>
      </c>
      <c r="G369" s="208">
        <v>2</v>
      </c>
      <c r="H369" s="208">
        <v>10</v>
      </c>
      <c r="I369" s="208">
        <v>81</v>
      </c>
      <c r="J369" s="208">
        <v>39</v>
      </c>
      <c r="K369" s="208">
        <v>42</v>
      </c>
      <c r="L369" s="209">
        <f t="shared" si="11"/>
        <v>25</v>
      </c>
      <c r="M369" s="201" t="str">
        <f t="shared" si="12"/>
        <v/>
      </c>
      <c r="N369" s="71" t="str">
        <f ca="1">OFFSET(config_posiciones,'H-Temporadas'!B369,L369-1,1,1)</f>
        <v>C</v>
      </c>
    </row>
    <row r="370" spans="2:14" x14ac:dyDescent="0.25">
      <c r="B370" s="200">
        <v>4</v>
      </c>
      <c r="C370" s="208" t="s">
        <v>30</v>
      </c>
      <c r="D370" s="208">
        <v>36</v>
      </c>
      <c r="E370" s="208">
        <v>30</v>
      </c>
      <c r="F370" s="208">
        <v>17</v>
      </c>
      <c r="G370" s="208">
        <v>2</v>
      </c>
      <c r="H370" s="208">
        <v>11</v>
      </c>
      <c r="I370" s="208">
        <v>75</v>
      </c>
      <c r="J370" s="208">
        <v>44</v>
      </c>
      <c r="K370" s="208">
        <v>31</v>
      </c>
      <c r="L370" s="209">
        <f t="shared" si="11"/>
        <v>25</v>
      </c>
      <c r="M370" s="201" t="str">
        <f t="shared" si="12"/>
        <v/>
      </c>
      <c r="N370" s="71">
        <f ca="1">OFFSET(config_posiciones,'H-Temporadas'!B370,L370-1,1,1)</f>
        <v>0</v>
      </c>
    </row>
    <row r="371" spans="2:14" x14ac:dyDescent="0.25">
      <c r="B371" s="200">
        <v>5</v>
      </c>
      <c r="C371" s="208" t="s">
        <v>154</v>
      </c>
      <c r="D371" s="208">
        <v>33</v>
      </c>
      <c r="E371" s="208">
        <v>30</v>
      </c>
      <c r="F371" s="208">
        <v>14</v>
      </c>
      <c r="G371" s="208">
        <v>5</v>
      </c>
      <c r="H371" s="208">
        <v>11</v>
      </c>
      <c r="I371" s="208">
        <v>75</v>
      </c>
      <c r="J371" s="208">
        <v>49</v>
      </c>
      <c r="K371" s="208">
        <v>26</v>
      </c>
      <c r="L371" s="209">
        <f t="shared" si="11"/>
        <v>25</v>
      </c>
      <c r="M371" s="201" t="str">
        <f t="shared" si="12"/>
        <v/>
      </c>
      <c r="N371" s="71">
        <f ca="1">OFFSET(config_posiciones,'H-Temporadas'!B371,L371-1,1,1)</f>
        <v>0</v>
      </c>
    </row>
    <row r="372" spans="2:14" x14ac:dyDescent="0.25">
      <c r="B372" s="200">
        <v>6</v>
      </c>
      <c r="C372" s="208" t="s">
        <v>29</v>
      </c>
      <c r="D372" s="208">
        <v>32</v>
      </c>
      <c r="E372" s="208">
        <v>30</v>
      </c>
      <c r="F372" s="208">
        <v>13</v>
      </c>
      <c r="G372" s="208">
        <v>6</v>
      </c>
      <c r="H372" s="208">
        <v>11</v>
      </c>
      <c r="I372" s="208">
        <v>58</v>
      </c>
      <c r="J372" s="208">
        <v>50</v>
      </c>
      <c r="K372" s="208">
        <v>8</v>
      </c>
      <c r="L372" s="209">
        <f t="shared" si="11"/>
        <v>25</v>
      </c>
      <c r="M372" s="201" t="str">
        <f t="shared" si="12"/>
        <v/>
      </c>
      <c r="N372" s="71">
        <f ca="1">OFFSET(config_posiciones,'H-Temporadas'!B372,L372-1,1,1)</f>
        <v>0</v>
      </c>
    </row>
    <row r="373" spans="2:14" x14ac:dyDescent="0.25">
      <c r="B373" s="200">
        <v>7</v>
      </c>
      <c r="C373" s="208" t="s">
        <v>52</v>
      </c>
      <c r="D373" s="208">
        <v>31</v>
      </c>
      <c r="E373" s="208">
        <v>30</v>
      </c>
      <c r="F373" s="208">
        <v>14</v>
      </c>
      <c r="G373" s="208">
        <v>3</v>
      </c>
      <c r="H373" s="208">
        <v>13</v>
      </c>
      <c r="I373" s="208">
        <v>50</v>
      </c>
      <c r="J373" s="208">
        <v>56</v>
      </c>
      <c r="K373" s="208">
        <v>-6</v>
      </c>
      <c r="L373" s="209">
        <f t="shared" si="11"/>
        <v>25</v>
      </c>
      <c r="M373" s="201" t="str">
        <f t="shared" si="12"/>
        <v/>
      </c>
      <c r="N373" s="71">
        <f ca="1">OFFSET(config_posiciones,'H-Temporadas'!B373,L373-1,1,1)</f>
        <v>0</v>
      </c>
    </row>
    <row r="374" spans="2:14" x14ac:dyDescent="0.25">
      <c r="B374" s="200">
        <v>8</v>
      </c>
      <c r="C374" s="208" t="s">
        <v>31</v>
      </c>
      <c r="D374" s="208">
        <v>30</v>
      </c>
      <c r="E374" s="208">
        <v>30</v>
      </c>
      <c r="F374" s="208">
        <v>11</v>
      </c>
      <c r="G374" s="208">
        <v>8</v>
      </c>
      <c r="H374" s="208">
        <v>11</v>
      </c>
      <c r="I374" s="208">
        <v>48</v>
      </c>
      <c r="J374" s="208">
        <v>53</v>
      </c>
      <c r="K374" s="208">
        <v>-5</v>
      </c>
      <c r="L374" s="209">
        <f t="shared" si="11"/>
        <v>25</v>
      </c>
      <c r="M374" s="201" t="str">
        <f t="shared" si="12"/>
        <v/>
      </c>
      <c r="N374" s="71">
        <f ca="1">OFFSET(config_posiciones,'H-Temporadas'!B374,L374-1,1,1)</f>
        <v>0</v>
      </c>
    </row>
    <row r="375" spans="2:14" x14ac:dyDescent="0.25">
      <c r="B375" s="200">
        <v>9</v>
      </c>
      <c r="C375" s="208" t="s">
        <v>226</v>
      </c>
      <c r="D375" s="208">
        <v>30</v>
      </c>
      <c r="E375" s="208">
        <v>30</v>
      </c>
      <c r="F375" s="208">
        <v>13</v>
      </c>
      <c r="G375" s="208">
        <v>4</v>
      </c>
      <c r="H375" s="208">
        <v>13</v>
      </c>
      <c r="I375" s="208">
        <v>52</v>
      </c>
      <c r="J375" s="208">
        <v>55</v>
      </c>
      <c r="K375" s="208">
        <v>-3</v>
      </c>
      <c r="L375" s="209">
        <f t="shared" si="11"/>
        <v>25</v>
      </c>
      <c r="M375" s="201" t="str">
        <f t="shared" si="12"/>
        <v/>
      </c>
      <c r="N375" s="71">
        <f ca="1">OFFSET(config_posiciones,'H-Temporadas'!B375,L375-1,1,1)</f>
        <v>0</v>
      </c>
    </row>
    <row r="376" spans="2:14" x14ac:dyDescent="0.25">
      <c r="B376" s="200">
        <v>10</v>
      </c>
      <c r="C376" s="208" t="s">
        <v>238</v>
      </c>
      <c r="D376" s="208">
        <v>27</v>
      </c>
      <c r="E376" s="208">
        <v>30</v>
      </c>
      <c r="F376" s="208">
        <v>12</v>
      </c>
      <c r="G376" s="208">
        <v>3</v>
      </c>
      <c r="H376" s="208">
        <v>15</v>
      </c>
      <c r="I376" s="208">
        <v>52</v>
      </c>
      <c r="J376" s="208">
        <v>75</v>
      </c>
      <c r="K376" s="208">
        <v>-23</v>
      </c>
      <c r="L376" s="209">
        <f t="shared" si="11"/>
        <v>25</v>
      </c>
      <c r="M376" s="201" t="str">
        <f t="shared" si="12"/>
        <v/>
      </c>
      <c r="N376" s="71">
        <f ca="1">OFFSET(config_posiciones,'H-Temporadas'!B376,L376-1,1,1)</f>
        <v>0</v>
      </c>
    </row>
    <row r="377" spans="2:14" x14ac:dyDescent="0.25">
      <c r="B377" s="200">
        <v>11</v>
      </c>
      <c r="C377" s="208" t="s">
        <v>236</v>
      </c>
      <c r="D377" s="208">
        <v>26</v>
      </c>
      <c r="E377" s="208">
        <v>30</v>
      </c>
      <c r="F377" s="208">
        <v>11</v>
      </c>
      <c r="G377" s="208">
        <v>4</v>
      </c>
      <c r="H377" s="208">
        <v>15</v>
      </c>
      <c r="I377" s="208">
        <v>49</v>
      </c>
      <c r="J377" s="208">
        <v>60</v>
      </c>
      <c r="K377" s="208">
        <v>-11</v>
      </c>
      <c r="L377" s="209">
        <f t="shared" si="11"/>
        <v>25</v>
      </c>
      <c r="M377" s="201" t="str">
        <f t="shared" si="12"/>
        <v/>
      </c>
      <c r="N377" s="71">
        <f ca="1">OFFSET(config_posiciones,'H-Temporadas'!B377,L377-1,1,1)</f>
        <v>0</v>
      </c>
    </row>
    <row r="378" spans="2:14" x14ac:dyDescent="0.25">
      <c r="B378" s="200">
        <v>12</v>
      </c>
      <c r="C378" s="208" t="s">
        <v>240</v>
      </c>
      <c r="D378" s="208">
        <v>26</v>
      </c>
      <c r="E378" s="208">
        <v>30</v>
      </c>
      <c r="F378" s="208">
        <v>11</v>
      </c>
      <c r="G378" s="208">
        <v>4</v>
      </c>
      <c r="H378" s="208">
        <v>15</v>
      </c>
      <c r="I378" s="208">
        <v>60</v>
      </c>
      <c r="J378" s="208">
        <v>80</v>
      </c>
      <c r="K378" s="208">
        <v>-20</v>
      </c>
      <c r="L378" s="209">
        <f t="shared" si="11"/>
        <v>25</v>
      </c>
      <c r="M378" s="201" t="str">
        <f t="shared" si="12"/>
        <v/>
      </c>
      <c r="N378" s="71">
        <f ca="1">OFFSET(config_posiciones,'H-Temporadas'!B378,L378-1,1,1)</f>
        <v>0</v>
      </c>
    </row>
    <row r="379" spans="2:14" x14ac:dyDescent="0.25">
      <c r="B379" s="200">
        <v>13</v>
      </c>
      <c r="C379" s="208" t="s">
        <v>225</v>
      </c>
      <c r="D379" s="208">
        <v>25</v>
      </c>
      <c r="E379" s="208">
        <v>30</v>
      </c>
      <c r="F379" s="208">
        <v>10</v>
      </c>
      <c r="G379" s="208">
        <v>5</v>
      </c>
      <c r="H379" s="208">
        <v>15</v>
      </c>
      <c r="I379" s="208">
        <v>46</v>
      </c>
      <c r="J379" s="208">
        <v>66</v>
      </c>
      <c r="K379" s="208">
        <v>-20</v>
      </c>
      <c r="L379" s="209">
        <f t="shared" si="11"/>
        <v>25</v>
      </c>
      <c r="M379" s="201" t="str">
        <f t="shared" si="12"/>
        <v/>
      </c>
      <c r="N379" s="71" t="str">
        <f ca="1">OFFSET(config_posiciones,'H-Temporadas'!B379,L379-1,1,1)</f>
        <v>P</v>
      </c>
    </row>
    <row r="380" spans="2:14" x14ac:dyDescent="0.25">
      <c r="B380" s="200">
        <v>14</v>
      </c>
      <c r="C380" s="208" t="s">
        <v>215</v>
      </c>
      <c r="D380" s="208">
        <v>24</v>
      </c>
      <c r="E380" s="208">
        <v>30</v>
      </c>
      <c r="F380" s="208">
        <v>9</v>
      </c>
      <c r="G380" s="208">
        <v>6</v>
      </c>
      <c r="H380" s="208">
        <v>15</v>
      </c>
      <c r="I380" s="208">
        <v>49</v>
      </c>
      <c r="J380" s="208">
        <v>73</v>
      </c>
      <c r="K380" s="208">
        <v>-24</v>
      </c>
      <c r="L380" s="209">
        <f t="shared" si="11"/>
        <v>25</v>
      </c>
      <c r="M380" s="201" t="str">
        <f t="shared" si="12"/>
        <v/>
      </c>
      <c r="N380" s="71" t="str">
        <f ca="1">OFFSET(config_posiciones,'H-Temporadas'!B380,L380-1,1,1)</f>
        <v>P</v>
      </c>
    </row>
    <row r="381" spans="2:14" x14ac:dyDescent="0.25">
      <c r="B381" s="200">
        <v>15</v>
      </c>
      <c r="C381" s="208" t="s">
        <v>243</v>
      </c>
      <c r="D381" s="208">
        <v>14</v>
      </c>
      <c r="E381" s="208">
        <v>30</v>
      </c>
      <c r="F381" s="208">
        <v>5</v>
      </c>
      <c r="G381" s="208">
        <v>4</v>
      </c>
      <c r="H381" s="208">
        <v>21</v>
      </c>
      <c r="I381" s="208">
        <v>34</v>
      </c>
      <c r="J381" s="208">
        <v>65</v>
      </c>
      <c r="K381" s="208">
        <v>-31</v>
      </c>
      <c r="L381" s="209">
        <f t="shared" si="11"/>
        <v>25</v>
      </c>
      <c r="M381" s="201" t="str">
        <f t="shared" si="12"/>
        <v/>
      </c>
      <c r="N381" s="71" t="str">
        <f ca="1">OFFSET(config_posiciones,'H-Temporadas'!B381,L381-1,1,1)</f>
        <v>D</v>
      </c>
    </row>
    <row r="382" spans="2:14" x14ac:dyDescent="0.25">
      <c r="B382" s="200">
        <v>16</v>
      </c>
      <c r="C382" s="208" t="s">
        <v>244</v>
      </c>
      <c r="D382" s="208">
        <v>13</v>
      </c>
      <c r="E382" s="208">
        <v>30</v>
      </c>
      <c r="F382" s="208">
        <v>5</v>
      </c>
      <c r="G382" s="208">
        <v>3</v>
      </c>
      <c r="H382" s="208">
        <v>22</v>
      </c>
      <c r="I382" s="208">
        <v>33</v>
      </c>
      <c r="J382" s="208">
        <v>86</v>
      </c>
      <c r="K382" s="208">
        <v>-53</v>
      </c>
      <c r="L382" s="209">
        <f t="shared" si="11"/>
        <v>25</v>
      </c>
      <c r="M382" s="201" t="str">
        <f t="shared" si="12"/>
        <v/>
      </c>
      <c r="N382" s="71" t="str">
        <f ca="1">OFFSET(config_posiciones,'H-Temporadas'!B382,L382-1,1,1)</f>
        <v>D</v>
      </c>
    </row>
    <row r="383" spans="2:14" x14ac:dyDescent="0.25">
      <c r="B383" s="200"/>
      <c r="C383" s="208"/>
      <c r="D383" s="208"/>
      <c r="E383" s="208"/>
      <c r="F383" s="208"/>
      <c r="G383" s="208"/>
      <c r="H383" s="208"/>
      <c r="I383" s="208"/>
      <c r="J383" s="208"/>
      <c r="K383" s="208"/>
      <c r="L383" s="209">
        <f t="shared" si="11"/>
        <v>25</v>
      </c>
      <c r="M383" s="201" t="str">
        <f t="shared" si="12"/>
        <v/>
      </c>
      <c r="N383" s="71">
        <f ca="1">OFFSET(config_posiciones,'H-Temporadas'!B383,L383-1,1,1)</f>
        <v>20455</v>
      </c>
    </row>
    <row r="384" spans="2:14" s="204" customFormat="1" x14ac:dyDescent="0.25">
      <c r="B384" s="200" t="s">
        <v>273</v>
      </c>
      <c r="C384" s="200" t="str">
        <f>B384</f>
        <v>1956/57</v>
      </c>
      <c r="D384" s="200" t="s">
        <v>128</v>
      </c>
      <c r="E384" s="200" t="s">
        <v>21</v>
      </c>
      <c r="F384" s="200" t="s">
        <v>22</v>
      </c>
      <c r="G384" s="200" t="s">
        <v>23</v>
      </c>
      <c r="H384" s="200" t="s">
        <v>24</v>
      </c>
      <c r="I384" s="200" t="s">
        <v>25</v>
      </c>
      <c r="J384" s="200" t="s">
        <v>26</v>
      </c>
      <c r="K384" s="200" t="s">
        <v>249</v>
      </c>
      <c r="L384" s="202">
        <f t="shared" si="11"/>
        <v>26</v>
      </c>
      <c r="M384" s="203" t="str">
        <f t="shared" si="12"/>
        <v>n</v>
      </c>
      <c r="N384" s="204" t="e">
        <f ca="1">OFFSET(config_posiciones,'H-Temporadas'!B384,L384-1,1,1)</f>
        <v>#VALUE!</v>
      </c>
    </row>
    <row r="385" spans="2:14" x14ac:dyDescent="0.25">
      <c r="B385" s="200">
        <v>1</v>
      </c>
      <c r="C385" s="208" t="s">
        <v>28</v>
      </c>
      <c r="D385" s="208">
        <v>44</v>
      </c>
      <c r="E385" s="208">
        <v>30</v>
      </c>
      <c r="F385" s="208">
        <v>20</v>
      </c>
      <c r="G385" s="208">
        <v>4</v>
      </c>
      <c r="H385" s="208">
        <v>6</v>
      </c>
      <c r="I385" s="208">
        <v>74</v>
      </c>
      <c r="J385" s="208">
        <v>35</v>
      </c>
      <c r="K385" s="208">
        <v>39</v>
      </c>
      <c r="L385" s="209">
        <f t="shared" si="11"/>
        <v>26</v>
      </c>
      <c r="M385" s="201" t="str">
        <f t="shared" si="12"/>
        <v/>
      </c>
      <c r="N385" s="71" t="str">
        <f ca="1">OFFSET(config_posiciones,'H-Temporadas'!B385,L385-1,1,1)</f>
        <v>C</v>
      </c>
    </row>
    <row r="386" spans="2:14" x14ac:dyDescent="0.25">
      <c r="B386" s="200">
        <v>2</v>
      </c>
      <c r="C386" s="208" t="s">
        <v>30</v>
      </c>
      <c r="D386" s="208">
        <v>39</v>
      </c>
      <c r="E386" s="208">
        <v>30</v>
      </c>
      <c r="F386" s="208">
        <v>17</v>
      </c>
      <c r="G386" s="208">
        <v>5</v>
      </c>
      <c r="H386" s="208">
        <v>8</v>
      </c>
      <c r="I386" s="208">
        <v>64</v>
      </c>
      <c r="J386" s="208">
        <v>49</v>
      </c>
      <c r="K386" s="208">
        <v>15</v>
      </c>
      <c r="L386" s="209">
        <f t="shared" si="11"/>
        <v>26</v>
      </c>
      <c r="M386" s="201" t="str">
        <f t="shared" si="12"/>
        <v/>
      </c>
      <c r="N386" s="71" t="str">
        <f ca="1">OFFSET(config_posiciones,'H-Temporadas'!B386,L386-1,1,1)</f>
        <v>C</v>
      </c>
    </row>
    <row r="387" spans="2:14" x14ac:dyDescent="0.25">
      <c r="B387" s="200">
        <v>3</v>
      </c>
      <c r="C387" s="208" t="s">
        <v>27</v>
      </c>
      <c r="D387" s="208">
        <v>39</v>
      </c>
      <c r="E387" s="208">
        <v>30</v>
      </c>
      <c r="F387" s="208">
        <v>16</v>
      </c>
      <c r="G387" s="208">
        <v>7</v>
      </c>
      <c r="H387" s="208">
        <v>7</v>
      </c>
      <c r="I387" s="208">
        <v>70</v>
      </c>
      <c r="J387" s="208">
        <v>37</v>
      </c>
      <c r="K387" s="208">
        <v>33</v>
      </c>
      <c r="L387" s="209">
        <f t="shared" si="11"/>
        <v>26</v>
      </c>
      <c r="M387" s="201" t="str">
        <f t="shared" si="12"/>
        <v/>
      </c>
      <c r="N387" s="71" t="str">
        <f ca="1">OFFSET(config_posiciones,'H-Temporadas'!B387,L387-1,1,1)</f>
        <v>U</v>
      </c>
    </row>
    <row r="388" spans="2:14" x14ac:dyDescent="0.25">
      <c r="B388" s="200">
        <v>4</v>
      </c>
      <c r="C388" s="208" t="s">
        <v>209</v>
      </c>
      <c r="D388" s="208">
        <v>37</v>
      </c>
      <c r="E388" s="208">
        <v>30</v>
      </c>
      <c r="F388" s="208">
        <v>15</v>
      </c>
      <c r="G388" s="208">
        <v>7</v>
      </c>
      <c r="H388" s="208">
        <v>8</v>
      </c>
      <c r="I388" s="208">
        <v>59</v>
      </c>
      <c r="J388" s="208">
        <v>45</v>
      </c>
      <c r="K388" s="208">
        <v>14</v>
      </c>
      <c r="L388" s="209">
        <f t="shared" si="11"/>
        <v>26</v>
      </c>
      <c r="M388" s="201" t="str">
        <f t="shared" si="12"/>
        <v/>
      </c>
      <c r="N388" s="71">
        <f ca="1">OFFSET(config_posiciones,'H-Temporadas'!B388,L388-1,1,1)</f>
        <v>0</v>
      </c>
    </row>
    <row r="389" spans="2:14" x14ac:dyDescent="0.25">
      <c r="B389" s="200">
        <v>5</v>
      </c>
      <c r="C389" s="208" t="s">
        <v>154</v>
      </c>
      <c r="D389" s="208">
        <v>34</v>
      </c>
      <c r="E389" s="208">
        <v>30</v>
      </c>
      <c r="F389" s="208">
        <v>15</v>
      </c>
      <c r="G389" s="208">
        <v>4</v>
      </c>
      <c r="H389" s="208">
        <v>11</v>
      </c>
      <c r="I389" s="208">
        <v>65</v>
      </c>
      <c r="J389" s="208">
        <v>45</v>
      </c>
      <c r="K389" s="208">
        <v>20</v>
      </c>
      <c r="L389" s="209">
        <f t="shared" ref="L389:L452" si="13">IF(M389="n",L388+1,L388)</f>
        <v>26</v>
      </c>
      <c r="M389" s="201" t="str">
        <f t="shared" ref="M389:M452" si="14">IF(B390=1,"n","")</f>
        <v/>
      </c>
      <c r="N389" s="71">
        <f ca="1">OFFSET(config_posiciones,'H-Temporadas'!B389,L389-1,1,1)</f>
        <v>0</v>
      </c>
    </row>
    <row r="390" spans="2:14" x14ac:dyDescent="0.25">
      <c r="B390" s="200">
        <v>6</v>
      </c>
      <c r="C390" s="208" t="s">
        <v>228</v>
      </c>
      <c r="D390" s="208">
        <v>31</v>
      </c>
      <c r="E390" s="208">
        <v>30</v>
      </c>
      <c r="F390" s="208">
        <v>12</v>
      </c>
      <c r="G390" s="208">
        <v>7</v>
      </c>
      <c r="H390" s="208">
        <v>11</v>
      </c>
      <c r="I390" s="208">
        <v>40</v>
      </c>
      <c r="J390" s="208">
        <v>38</v>
      </c>
      <c r="K390" s="208">
        <v>2</v>
      </c>
      <c r="L390" s="209">
        <f t="shared" si="13"/>
        <v>26</v>
      </c>
      <c r="M390" s="201" t="str">
        <f t="shared" si="14"/>
        <v/>
      </c>
      <c r="N390" s="71">
        <f ca="1">OFFSET(config_posiciones,'H-Temporadas'!B390,L390-1,1,1)</f>
        <v>0</v>
      </c>
    </row>
    <row r="391" spans="2:14" x14ac:dyDescent="0.25">
      <c r="B391" s="200">
        <v>7</v>
      </c>
      <c r="C391" s="208" t="s">
        <v>52</v>
      </c>
      <c r="D391" s="208">
        <v>30</v>
      </c>
      <c r="E391" s="208">
        <v>30</v>
      </c>
      <c r="F391" s="208">
        <v>11</v>
      </c>
      <c r="G391" s="208">
        <v>8</v>
      </c>
      <c r="H391" s="208">
        <v>11</v>
      </c>
      <c r="I391" s="208">
        <v>39</v>
      </c>
      <c r="J391" s="208">
        <v>48</v>
      </c>
      <c r="K391" s="208">
        <v>-9</v>
      </c>
      <c r="L391" s="209">
        <f t="shared" si="13"/>
        <v>26</v>
      </c>
      <c r="M391" s="201" t="str">
        <f t="shared" si="14"/>
        <v/>
      </c>
      <c r="N391" s="71">
        <f ca="1">OFFSET(config_posiciones,'H-Temporadas'!B391,L391-1,1,1)</f>
        <v>0</v>
      </c>
    </row>
    <row r="392" spans="2:14" x14ac:dyDescent="0.25">
      <c r="B392" s="200">
        <v>8</v>
      </c>
      <c r="C392" s="208" t="s">
        <v>226</v>
      </c>
      <c r="D392" s="208">
        <v>28</v>
      </c>
      <c r="E392" s="208">
        <v>30</v>
      </c>
      <c r="F392" s="208">
        <v>11</v>
      </c>
      <c r="G392" s="208">
        <v>6</v>
      </c>
      <c r="H392" s="208">
        <v>13</v>
      </c>
      <c r="I392" s="208">
        <v>52</v>
      </c>
      <c r="J392" s="208">
        <v>58</v>
      </c>
      <c r="K392" s="208">
        <v>-6</v>
      </c>
      <c r="L392" s="209">
        <f t="shared" si="13"/>
        <v>26</v>
      </c>
      <c r="M392" s="201" t="str">
        <f t="shared" si="14"/>
        <v/>
      </c>
      <c r="N392" s="71">
        <f ca="1">OFFSET(config_posiciones,'H-Temporadas'!B392,L392-1,1,1)</f>
        <v>0</v>
      </c>
    </row>
    <row r="393" spans="2:14" x14ac:dyDescent="0.25">
      <c r="B393" s="200">
        <v>9</v>
      </c>
      <c r="C393" s="208" t="s">
        <v>211</v>
      </c>
      <c r="D393" s="208">
        <v>28</v>
      </c>
      <c r="E393" s="208">
        <v>30</v>
      </c>
      <c r="F393" s="208">
        <v>11</v>
      </c>
      <c r="G393" s="208">
        <v>6</v>
      </c>
      <c r="H393" s="208">
        <v>13</v>
      </c>
      <c r="I393" s="208">
        <v>37</v>
      </c>
      <c r="J393" s="208">
        <v>51</v>
      </c>
      <c r="K393" s="208">
        <v>-14</v>
      </c>
      <c r="L393" s="209">
        <f t="shared" si="13"/>
        <v>26</v>
      </c>
      <c r="M393" s="201" t="str">
        <f t="shared" si="14"/>
        <v/>
      </c>
      <c r="N393" s="71">
        <f ca="1">OFFSET(config_posiciones,'H-Temporadas'!B393,L393-1,1,1)</f>
        <v>0</v>
      </c>
    </row>
    <row r="394" spans="2:14" x14ac:dyDescent="0.25">
      <c r="B394" s="200">
        <v>10</v>
      </c>
      <c r="C394" s="208" t="s">
        <v>236</v>
      </c>
      <c r="D394" s="208">
        <v>27</v>
      </c>
      <c r="E394" s="208">
        <v>30</v>
      </c>
      <c r="F394" s="208">
        <v>9</v>
      </c>
      <c r="G394" s="208">
        <v>9</v>
      </c>
      <c r="H394" s="208">
        <v>12</v>
      </c>
      <c r="I394" s="208">
        <v>41</v>
      </c>
      <c r="J394" s="208">
        <v>58</v>
      </c>
      <c r="K394" s="208">
        <v>-17</v>
      </c>
      <c r="L394" s="209">
        <f t="shared" si="13"/>
        <v>26</v>
      </c>
      <c r="M394" s="201" t="str">
        <f t="shared" si="14"/>
        <v/>
      </c>
      <c r="N394" s="71">
        <f ca="1">OFFSET(config_posiciones,'H-Temporadas'!B394,L394-1,1,1)</f>
        <v>0</v>
      </c>
    </row>
    <row r="395" spans="2:14" x14ac:dyDescent="0.25">
      <c r="B395" s="200">
        <v>11</v>
      </c>
      <c r="C395" s="208" t="s">
        <v>29</v>
      </c>
      <c r="D395" s="208">
        <v>27</v>
      </c>
      <c r="E395" s="208">
        <v>30</v>
      </c>
      <c r="F395" s="208">
        <v>10</v>
      </c>
      <c r="G395" s="208">
        <v>7</v>
      </c>
      <c r="H395" s="208">
        <v>13</v>
      </c>
      <c r="I395" s="208">
        <v>43</v>
      </c>
      <c r="J395" s="208">
        <v>46</v>
      </c>
      <c r="K395" s="208">
        <v>-3</v>
      </c>
      <c r="L395" s="209">
        <f t="shared" si="13"/>
        <v>26</v>
      </c>
      <c r="M395" s="201" t="str">
        <f t="shared" si="14"/>
        <v/>
      </c>
      <c r="N395" s="71">
        <f ca="1">OFFSET(config_posiciones,'H-Temporadas'!B395,L395-1,1,1)</f>
        <v>0</v>
      </c>
    </row>
    <row r="396" spans="2:14" x14ac:dyDescent="0.25">
      <c r="B396" s="200">
        <v>12</v>
      </c>
      <c r="C396" s="208" t="s">
        <v>31</v>
      </c>
      <c r="D396" s="208">
        <v>26</v>
      </c>
      <c r="E396" s="208">
        <v>30</v>
      </c>
      <c r="F396" s="208">
        <v>9</v>
      </c>
      <c r="G396" s="208">
        <v>8</v>
      </c>
      <c r="H396" s="208">
        <v>13</v>
      </c>
      <c r="I396" s="208">
        <v>39</v>
      </c>
      <c r="J396" s="208">
        <v>47</v>
      </c>
      <c r="K396" s="208">
        <v>-8</v>
      </c>
      <c r="L396" s="209">
        <f t="shared" si="13"/>
        <v>26</v>
      </c>
      <c r="M396" s="201" t="str">
        <f t="shared" si="14"/>
        <v/>
      </c>
      <c r="N396" s="71">
        <f ca="1">OFFSET(config_posiciones,'H-Temporadas'!B396,L396-1,1,1)</f>
        <v>0</v>
      </c>
    </row>
    <row r="397" spans="2:14" x14ac:dyDescent="0.25">
      <c r="B397" s="200">
        <v>13</v>
      </c>
      <c r="C397" s="208" t="s">
        <v>238</v>
      </c>
      <c r="D397" s="208">
        <v>23</v>
      </c>
      <c r="E397" s="208">
        <v>30</v>
      </c>
      <c r="F397" s="208">
        <v>8</v>
      </c>
      <c r="G397" s="208">
        <v>7</v>
      </c>
      <c r="H397" s="208">
        <v>15</v>
      </c>
      <c r="I397" s="208">
        <v>39</v>
      </c>
      <c r="J397" s="208">
        <v>47</v>
      </c>
      <c r="K397" s="208">
        <v>-8</v>
      </c>
      <c r="L397" s="209">
        <f t="shared" si="13"/>
        <v>26</v>
      </c>
      <c r="M397" s="201" t="str">
        <f t="shared" si="14"/>
        <v/>
      </c>
      <c r="N397" s="71">
        <f ca="1">OFFSET(config_posiciones,'H-Temporadas'!B397,L397-1,1,1)</f>
        <v>0</v>
      </c>
    </row>
    <row r="398" spans="2:14" x14ac:dyDescent="0.25">
      <c r="B398" s="200">
        <v>14</v>
      </c>
      <c r="C398" s="208" t="s">
        <v>224</v>
      </c>
      <c r="D398" s="208">
        <v>23</v>
      </c>
      <c r="E398" s="208">
        <v>30</v>
      </c>
      <c r="F398" s="208">
        <v>9</v>
      </c>
      <c r="G398" s="208">
        <v>5</v>
      </c>
      <c r="H398" s="208">
        <v>16</v>
      </c>
      <c r="I398" s="208">
        <v>37</v>
      </c>
      <c r="J398" s="208">
        <v>55</v>
      </c>
      <c r="K398" s="208">
        <v>-18</v>
      </c>
      <c r="L398" s="209">
        <f t="shared" si="13"/>
        <v>26</v>
      </c>
      <c r="M398" s="201" t="str">
        <f t="shared" si="14"/>
        <v/>
      </c>
      <c r="N398" s="71">
        <f ca="1">OFFSET(config_posiciones,'H-Temporadas'!B398,L398-1,1,1)</f>
        <v>0</v>
      </c>
    </row>
    <row r="399" spans="2:14" x14ac:dyDescent="0.25">
      <c r="B399" s="200">
        <v>15</v>
      </c>
      <c r="C399" s="208" t="s">
        <v>240</v>
      </c>
      <c r="D399" s="208">
        <v>22</v>
      </c>
      <c r="E399" s="208">
        <v>30</v>
      </c>
      <c r="F399" s="208">
        <v>10</v>
      </c>
      <c r="G399" s="208">
        <v>2</v>
      </c>
      <c r="H399" s="208">
        <v>18</v>
      </c>
      <c r="I399" s="208">
        <v>41</v>
      </c>
      <c r="J399" s="208">
        <v>61</v>
      </c>
      <c r="K399" s="208">
        <v>-20</v>
      </c>
      <c r="L399" s="209">
        <f t="shared" si="13"/>
        <v>26</v>
      </c>
      <c r="M399" s="201" t="str">
        <f t="shared" si="14"/>
        <v/>
      </c>
      <c r="N399" s="71" t="str">
        <f ca="1">OFFSET(config_posiciones,'H-Temporadas'!B399,L399-1,1,1)</f>
        <v>D</v>
      </c>
    </row>
    <row r="400" spans="2:14" x14ac:dyDescent="0.25">
      <c r="B400" s="200">
        <v>16</v>
      </c>
      <c r="C400" s="208" t="s">
        <v>231</v>
      </c>
      <c r="D400" s="208">
        <v>22</v>
      </c>
      <c r="E400" s="208">
        <v>30</v>
      </c>
      <c r="F400" s="208">
        <v>7</v>
      </c>
      <c r="G400" s="208">
        <v>8</v>
      </c>
      <c r="H400" s="208">
        <v>15</v>
      </c>
      <c r="I400" s="208">
        <v>37</v>
      </c>
      <c r="J400" s="208">
        <v>57</v>
      </c>
      <c r="K400" s="208">
        <v>-20</v>
      </c>
      <c r="L400" s="209">
        <f t="shared" si="13"/>
        <v>26</v>
      </c>
      <c r="M400" s="201" t="str">
        <f t="shared" si="14"/>
        <v/>
      </c>
      <c r="N400" s="71" t="str">
        <f ca="1">OFFSET(config_posiciones,'H-Temporadas'!B400,L400-1,1,1)</f>
        <v>D</v>
      </c>
    </row>
    <row r="401" spans="2:14" x14ac:dyDescent="0.25">
      <c r="B401" s="200"/>
      <c r="C401" s="208"/>
      <c r="D401" s="208"/>
      <c r="E401" s="208"/>
      <c r="F401" s="208"/>
      <c r="G401" s="208"/>
      <c r="H401" s="208"/>
      <c r="I401" s="208"/>
      <c r="J401" s="208"/>
      <c r="K401" s="208"/>
      <c r="L401" s="209">
        <f t="shared" si="13"/>
        <v>26</v>
      </c>
      <c r="M401" s="201" t="str">
        <f t="shared" si="14"/>
        <v/>
      </c>
      <c r="N401" s="71">
        <f ca="1">OFFSET(config_posiciones,'H-Temporadas'!B401,L401-1,1,1)</f>
        <v>20821</v>
      </c>
    </row>
    <row r="402" spans="2:14" s="204" customFormat="1" x14ac:dyDescent="0.25">
      <c r="B402" s="200" t="s">
        <v>274</v>
      </c>
      <c r="C402" s="200" t="str">
        <f>B402</f>
        <v>1957/58</v>
      </c>
      <c r="D402" s="200" t="s">
        <v>128</v>
      </c>
      <c r="E402" s="200" t="s">
        <v>21</v>
      </c>
      <c r="F402" s="200" t="s">
        <v>22</v>
      </c>
      <c r="G402" s="200" t="s">
        <v>23</v>
      </c>
      <c r="H402" s="200" t="s">
        <v>24</v>
      </c>
      <c r="I402" s="200" t="s">
        <v>25</v>
      </c>
      <c r="J402" s="200" t="s">
        <v>26</v>
      </c>
      <c r="K402" s="200" t="s">
        <v>249</v>
      </c>
      <c r="L402" s="202">
        <f t="shared" si="13"/>
        <v>27</v>
      </c>
      <c r="M402" s="203" t="str">
        <f t="shared" si="14"/>
        <v>n</v>
      </c>
      <c r="N402" s="204" t="e">
        <f ca="1">OFFSET(config_posiciones,'H-Temporadas'!B402,L402-1,1,1)</f>
        <v>#VALUE!</v>
      </c>
    </row>
    <row r="403" spans="2:14" x14ac:dyDescent="0.25">
      <c r="B403" s="200">
        <v>1</v>
      </c>
      <c r="C403" s="208" t="s">
        <v>28</v>
      </c>
      <c r="D403" s="208">
        <v>45</v>
      </c>
      <c r="E403" s="208">
        <v>30</v>
      </c>
      <c r="F403" s="208">
        <v>20</v>
      </c>
      <c r="G403" s="208">
        <v>5</v>
      </c>
      <c r="H403" s="208">
        <v>5</v>
      </c>
      <c r="I403" s="208">
        <v>71</v>
      </c>
      <c r="J403" s="208">
        <v>26</v>
      </c>
      <c r="K403" s="208">
        <v>45</v>
      </c>
      <c r="L403" s="209">
        <f t="shared" si="13"/>
        <v>27</v>
      </c>
      <c r="M403" s="201" t="str">
        <f t="shared" si="14"/>
        <v/>
      </c>
      <c r="N403" s="71" t="str">
        <f ca="1">OFFSET(config_posiciones,'H-Temporadas'!B403,L403-1,1,1)</f>
        <v>C</v>
      </c>
    </row>
    <row r="404" spans="2:14" x14ac:dyDescent="0.25">
      <c r="B404" s="200">
        <v>2</v>
      </c>
      <c r="C404" s="208" t="s">
        <v>154</v>
      </c>
      <c r="D404" s="208">
        <v>42</v>
      </c>
      <c r="E404" s="208">
        <v>30</v>
      </c>
      <c r="F404" s="208">
        <v>16</v>
      </c>
      <c r="G404" s="208">
        <v>10</v>
      </c>
      <c r="H404" s="208">
        <v>4</v>
      </c>
      <c r="I404" s="208">
        <v>78</v>
      </c>
      <c r="J404" s="208">
        <v>43</v>
      </c>
      <c r="K404" s="208">
        <v>35</v>
      </c>
      <c r="L404" s="209">
        <f t="shared" si="13"/>
        <v>27</v>
      </c>
      <c r="M404" s="201" t="str">
        <f t="shared" si="14"/>
        <v/>
      </c>
      <c r="N404" s="71" t="str">
        <f ca="1">OFFSET(config_posiciones,'H-Temporadas'!B404,L404-1,1,1)</f>
        <v>C</v>
      </c>
    </row>
    <row r="405" spans="2:14" x14ac:dyDescent="0.25">
      <c r="B405" s="200">
        <v>3</v>
      </c>
      <c r="C405" s="208" t="s">
        <v>27</v>
      </c>
      <c r="D405" s="208">
        <v>38</v>
      </c>
      <c r="E405" s="208">
        <v>30</v>
      </c>
      <c r="F405" s="208">
        <v>17</v>
      </c>
      <c r="G405" s="208">
        <v>4</v>
      </c>
      <c r="H405" s="208">
        <v>9</v>
      </c>
      <c r="I405" s="208">
        <v>69</v>
      </c>
      <c r="J405" s="208">
        <v>38</v>
      </c>
      <c r="K405" s="208">
        <v>31</v>
      </c>
      <c r="L405" s="209">
        <f t="shared" si="13"/>
        <v>27</v>
      </c>
      <c r="M405" s="201" t="str">
        <f t="shared" si="14"/>
        <v/>
      </c>
      <c r="N405" s="71" t="str">
        <f ca="1">OFFSET(config_posiciones,'H-Temporadas'!B405,L405-1,1,1)</f>
        <v>U</v>
      </c>
    </row>
    <row r="406" spans="2:14" x14ac:dyDescent="0.25">
      <c r="B406" s="200">
        <v>4</v>
      </c>
      <c r="C406" s="208" t="s">
        <v>29</v>
      </c>
      <c r="D406" s="208">
        <v>36</v>
      </c>
      <c r="E406" s="208">
        <v>30</v>
      </c>
      <c r="F406" s="208">
        <v>13</v>
      </c>
      <c r="G406" s="208">
        <v>10</v>
      </c>
      <c r="H406" s="208">
        <v>7</v>
      </c>
      <c r="I406" s="208">
        <v>56</v>
      </c>
      <c r="J406" s="208">
        <v>40</v>
      </c>
      <c r="K406" s="208">
        <v>16</v>
      </c>
      <c r="L406" s="209">
        <f t="shared" si="13"/>
        <v>27</v>
      </c>
      <c r="M406" s="201" t="str">
        <f t="shared" si="14"/>
        <v/>
      </c>
      <c r="N406" s="71">
        <f ca="1">OFFSET(config_posiciones,'H-Temporadas'!B406,L406-1,1,1)</f>
        <v>0</v>
      </c>
    </row>
    <row r="407" spans="2:14" x14ac:dyDescent="0.25">
      <c r="B407" s="200">
        <v>5</v>
      </c>
      <c r="C407" s="208" t="s">
        <v>228</v>
      </c>
      <c r="D407" s="208">
        <v>35</v>
      </c>
      <c r="E407" s="208">
        <v>30</v>
      </c>
      <c r="F407" s="208">
        <v>15</v>
      </c>
      <c r="G407" s="208">
        <v>5</v>
      </c>
      <c r="H407" s="208">
        <v>10</v>
      </c>
      <c r="I407" s="208">
        <v>53</v>
      </c>
      <c r="J407" s="208">
        <v>43</v>
      </c>
      <c r="K407" s="208">
        <v>10</v>
      </c>
      <c r="L407" s="209">
        <f t="shared" si="13"/>
        <v>27</v>
      </c>
      <c r="M407" s="201" t="str">
        <f t="shared" si="14"/>
        <v/>
      </c>
      <c r="N407" s="71">
        <f ca="1">OFFSET(config_posiciones,'H-Temporadas'!B407,L407-1,1,1)</f>
        <v>0</v>
      </c>
    </row>
    <row r="408" spans="2:14" x14ac:dyDescent="0.25">
      <c r="B408" s="200">
        <v>6</v>
      </c>
      <c r="C408" s="208" t="s">
        <v>209</v>
      </c>
      <c r="D408" s="208">
        <v>32</v>
      </c>
      <c r="E408" s="208">
        <v>30</v>
      </c>
      <c r="F408" s="208">
        <v>14</v>
      </c>
      <c r="G408" s="208">
        <v>4</v>
      </c>
      <c r="H408" s="208">
        <v>12</v>
      </c>
      <c r="I408" s="208">
        <v>56</v>
      </c>
      <c r="J408" s="208">
        <v>48</v>
      </c>
      <c r="K408" s="208">
        <v>8</v>
      </c>
      <c r="L408" s="209">
        <f t="shared" si="13"/>
        <v>27</v>
      </c>
      <c r="M408" s="201" t="str">
        <f t="shared" si="14"/>
        <v/>
      </c>
      <c r="N408" s="71">
        <f ca="1">OFFSET(config_posiciones,'H-Temporadas'!B408,L408-1,1,1)</f>
        <v>0</v>
      </c>
    </row>
    <row r="409" spans="2:14" x14ac:dyDescent="0.25">
      <c r="B409" s="200">
        <v>7</v>
      </c>
      <c r="C409" s="208" t="s">
        <v>238</v>
      </c>
      <c r="D409" s="208">
        <v>32</v>
      </c>
      <c r="E409" s="208">
        <v>30</v>
      </c>
      <c r="F409" s="208">
        <v>13</v>
      </c>
      <c r="G409" s="208">
        <v>6</v>
      </c>
      <c r="H409" s="208">
        <v>11</v>
      </c>
      <c r="I409" s="208">
        <v>50</v>
      </c>
      <c r="J409" s="208">
        <v>51</v>
      </c>
      <c r="K409" s="208">
        <v>-1</v>
      </c>
      <c r="L409" s="209">
        <f t="shared" si="13"/>
        <v>27</v>
      </c>
      <c r="M409" s="201" t="str">
        <f t="shared" si="14"/>
        <v/>
      </c>
      <c r="N409" s="71">
        <f ca="1">OFFSET(config_posiciones,'H-Temporadas'!B409,L409-1,1,1)</f>
        <v>0</v>
      </c>
    </row>
    <row r="410" spans="2:14" x14ac:dyDescent="0.25">
      <c r="B410" s="200">
        <v>8</v>
      </c>
      <c r="C410" s="208" t="s">
        <v>52</v>
      </c>
      <c r="D410" s="208">
        <v>28</v>
      </c>
      <c r="E410" s="208">
        <v>30</v>
      </c>
      <c r="F410" s="208">
        <v>11</v>
      </c>
      <c r="G410" s="208">
        <v>6</v>
      </c>
      <c r="H410" s="208">
        <v>13</v>
      </c>
      <c r="I410" s="208">
        <v>48</v>
      </c>
      <c r="J410" s="208">
        <v>46</v>
      </c>
      <c r="K410" s="208">
        <v>2</v>
      </c>
      <c r="L410" s="209">
        <f t="shared" si="13"/>
        <v>27</v>
      </c>
      <c r="M410" s="201" t="str">
        <f t="shared" si="14"/>
        <v/>
      </c>
      <c r="N410" s="71">
        <f ca="1">OFFSET(config_posiciones,'H-Temporadas'!B410,L410-1,1,1)</f>
        <v>0</v>
      </c>
    </row>
    <row r="411" spans="2:14" x14ac:dyDescent="0.25">
      <c r="B411" s="200">
        <v>9</v>
      </c>
      <c r="C411" s="208" t="s">
        <v>31</v>
      </c>
      <c r="D411" s="208">
        <v>27</v>
      </c>
      <c r="E411" s="208">
        <v>30</v>
      </c>
      <c r="F411" s="208">
        <v>10</v>
      </c>
      <c r="G411" s="208">
        <v>7</v>
      </c>
      <c r="H411" s="208">
        <v>13</v>
      </c>
      <c r="I411" s="208">
        <v>38</v>
      </c>
      <c r="J411" s="208">
        <v>44</v>
      </c>
      <c r="K411" s="208">
        <v>-6</v>
      </c>
      <c r="L411" s="209">
        <f t="shared" si="13"/>
        <v>27</v>
      </c>
      <c r="M411" s="201" t="str">
        <f t="shared" si="14"/>
        <v/>
      </c>
      <c r="N411" s="71">
        <f ca="1">OFFSET(config_posiciones,'H-Temporadas'!B411,L411-1,1,1)</f>
        <v>0</v>
      </c>
    </row>
    <row r="412" spans="2:14" x14ac:dyDescent="0.25">
      <c r="B412" s="200">
        <v>10</v>
      </c>
      <c r="C412" s="208" t="s">
        <v>30</v>
      </c>
      <c r="D412" s="208">
        <v>25</v>
      </c>
      <c r="E412" s="208">
        <v>30</v>
      </c>
      <c r="F412" s="208">
        <v>9</v>
      </c>
      <c r="G412" s="208">
        <v>7</v>
      </c>
      <c r="H412" s="208">
        <v>14</v>
      </c>
      <c r="I412" s="208">
        <v>45</v>
      </c>
      <c r="J412" s="208">
        <v>55</v>
      </c>
      <c r="K412" s="208">
        <v>-10</v>
      </c>
      <c r="L412" s="209">
        <f t="shared" si="13"/>
        <v>27</v>
      </c>
      <c r="M412" s="201" t="str">
        <f t="shared" si="14"/>
        <v/>
      </c>
      <c r="N412" s="71">
        <f ca="1">OFFSET(config_posiciones,'H-Temporadas'!B412,L412-1,1,1)</f>
        <v>0</v>
      </c>
    </row>
    <row r="413" spans="2:14" x14ac:dyDescent="0.25">
      <c r="B413" s="200">
        <v>11</v>
      </c>
      <c r="C413" s="208" t="s">
        <v>236</v>
      </c>
      <c r="D413" s="208">
        <v>25</v>
      </c>
      <c r="E413" s="208">
        <v>30</v>
      </c>
      <c r="F413" s="208">
        <v>9</v>
      </c>
      <c r="G413" s="208">
        <v>7</v>
      </c>
      <c r="H413" s="208">
        <v>14</v>
      </c>
      <c r="I413" s="208">
        <v>34</v>
      </c>
      <c r="J413" s="208">
        <v>65</v>
      </c>
      <c r="K413" s="208">
        <v>-31</v>
      </c>
      <c r="L413" s="209">
        <f t="shared" si="13"/>
        <v>27</v>
      </c>
      <c r="M413" s="201" t="str">
        <f t="shared" si="14"/>
        <v/>
      </c>
      <c r="N413" s="71">
        <f ca="1">OFFSET(config_posiciones,'H-Temporadas'!B413,L413-1,1,1)</f>
        <v>0</v>
      </c>
    </row>
    <row r="414" spans="2:14" x14ac:dyDescent="0.25">
      <c r="B414" s="200">
        <v>12</v>
      </c>
      <c r="C414" s="208" t="s">
        <v>213</v>
      </c>
      <c r="D414" s="208">
        <v>24</v>
      </c>
      <c r="E414" s="208">
        <v>30</v>
      </c>
      <c r="F414" s="208">
        <v>10</v>
      </c>
      <c r="G414" s="208">
        <v>4</v>
      </c>
      <c r="H414" s="208">
        <v>16</v>
      </c>
      <c r="I414" s="208">
        <v>46</v>
      </c>
      <c r="J414" s="208">
        <v>57</v>
      </c>
      <c r="K414" s="208">
        <v>-11</v>
      </c>
      <c r="L414" s="209">
        <f t="shared" si="13"/>
        <v>27</v>
      </c>
      <c r="M414" s="201" t="str">
        <f t="shared" si="14"/>
        <v/>
      </c>
      <c r="N414" s="71">
        <f ca="1">OFFSET(config_posiciones,'H-Temporadas'!B414,L414-1,1,1)</f>
        <v>0</v>
      </c>
    </row>
    <row r="415" spans="2:14" x14ac:dyDescent="0.25">
      <c r="B415" s="200">
        <v>13</v>
      </c>
      <c r="C415" s="208" t="s">
        <v>53</v>
      </c>
      <c r="D415" s="208">
        <v>24</v>
      </c>
      <c r="E415" s="208">
        <v>30</v>
      </c>
      <c r="F415" s="208">
        <v>11</v>
      </c>
      <c r="G415" s="208">
        <v>2</v>
      </c>
      <c r="H415" s="208">
        <v>17</v>
      </c>
      <c r="I415" s="208">
        <v>35</v>
      </c>
      <c r="J415" s="208">
        <v>53</v>
      </c>
      <c r="K415" s="208">
        <v>-18</v>
      </c>
      <c r="L415" s="209">
        <f t="shared" si="13"/>
        <v>27</v>
      </c>
      <c r="M415" s="201" t="str">
        <f t="shared" si="14"/>
        <v/>
      </c>
      <c r="N415" s="71">
        <f ca="1">OFFSET(config_posiciones,'H-Temporadas'!B415,L415-1,1,1)</f>
        <v>0</v>
      </c>
    </row>
    <row r="416" spans="2:14" x14ac:dyDescent="0.25">
      <c r="B416" s="200">
        <v>14</v>
      </c>
      <c r="C416" s="208" t="s">
        <v>211</v>
      </c>
      <c r="D416" s="208">
        <v>24</v>
      </c>
      <c r="E416" s="208">
        <v>30</v>
      </c>
      <c r="F416" s="208">
        <v>8</v>
      </c>
      <c r="G416" s="208">
        <v>8</v>
      </c>
      <c r="H416" s="208">
        <v>14</v>
      </c>
      <c r="I416" s="208">
        <v>39</v>
      </c>
      <c r="J416" s="208">
        <v>52</v>
      </c>
      <c r="K416" s="208">
        <v>-13</v>
      </c>
      <c r="L416" s="209">
        <f t="shared" si="13"/>
        <v>27</v>
      </c>
      <c r="M416" s="201" t="str">
        <f t="shared" si="14"/>
        <v/>
      </c>
      <c r="N416" s="71">
        <f ca="1">OFFSET(config_posiciones,'H-Temporadas'!B416,L416-1,1,1)</f>
        <v>0</v>
      </c>
    </row>
    <row r="417" spans="2:14" x14ac:dyDescent="0.25">
      <c r="B417" s="200">
        <v>15</v>
      </c>
      <c r="C417" s="208" t="s">
        <v>226</v>
      </c>
      <c r="D417" s="208">
        <v>23</v>
      </c>
      <c r="E417" s="208">
        <v>30</v>
      </c>
      <c r="F417" s="208">
        <v>9</v>
      </c>
      <c r="G417" s="208">
        <v>5</v>
      </c>
      <c r="H417" s="208">
        <v>16</v>
      </c>
      <c r="I417" s="208">
        <v>45</v>
      </c>
      <c r="J417" s="208">
        <v>73</v>
      </c>
      <c r="K417" s="208">
        <v>-28</v>
      </c>
      <c r="L417" s="209">
        <f t="shared" si="13"/>
        <v>27</v>
      </c>
      <c r="M417" s="201" t="str">
        <f t="shared" si="14"/>
        <v/>
      </c>
      <c r="N417" s="71" t="str">
        <f ca="1">OFFSET(config_posiciones,'H-Temporadas'!B417,L417-1,1,1)</f>
        <v>D</v>
      </c>
    </row>
    <row r="418" spans="2:14" x14ac:dyDescent="0.25">
      <c r="B418" s="200">
        <v>16</v>
      </c>
      <c r="C418" s="208" t="s">
        <v>224</v>
      </c>
      <c r="D418" s="208">
        <v>20</v>
      </c>
      <c r="E418" s="208">
        <v>30</v>
      </c>
      <c r="F418" s="208">
        <v>9</v>
      </c>
      <c r="G418" s="208">
        <v>2</v>
      </c>
      <c r="H418" s="208">
        <v>19</v>
      </c>
      <c r="I418" s="208">
        <v>29</v>
      </c>
      <c r="J418" s="208">
        <v>58</v>
      </c>
      <c r="K418" s="208">
        <v>-29</v>
      </c>
      <c r="L418" s="209">
        <f t="shared" si="13"/>
        <v>27</v>
      </c>
      <c r="M418" s="201" t="str">
        <f t="shared" si="14"/>
        <v/>
      </c>
      <c r="N418" s="71" t="str">
        <f ca="1">OFFSET(config_posiciones,'H-Temporadas'!B418,L418-1,1,1)</f>
        <v>D</v>
      </c>
    </row>
    <row r="419" spans="2:14" x14ac:dyDescent="0.25">
      <c r="B419" s="200"/>
      <c r="C419" s="208"/>
      <c r="D419" s="208"/>
      <c r="E419" s="208"/>
      <c r="F419" s="208"/>
      <c r="G419" s="208"/>
      <c r="H419" s="208"/>
      <c r="I419" s="208"/>
      <c r="J419" s="208"/>
      <c r="K419" s="208"/>
      <c r="L419" s="209">
        <f t="shared" si="13"/>
        <v>27</v>
      </c>
      <c r="M419" s="201" t="str">
        <f t="shared" si="14"/>
        <v/>
      </c>
      <c r="N419" s="71">
        <f ca="1">OFFSET(config_posiciones,'H-Temporadas'!B419,L419-1,1,1)</f>
        <v>21186</v>
      </c>
    </row>
    <row r="420" spans="2:14" s="204" customFormat="1" x14ac:dyDescent="0.25">
      <c r="B420" s="200" t="s">
        <v>275</v>
      </c>
      <c r="C420" s="200" t="str">
        <f>B420</f>
        <v>1958/59</v>
      </c>
      <c r="D420" s="200" t="s">
        <v>128</v>
      </c>
      <c r="E420" s="200" t="s">
        <v>21</v>
      </c>
      <c r="F420" s="200" t="s">
        <v>22</v>
      </c>
      <c r="G420" s="200" t="s">
        <v>23</v>
      </c>
      <c r="H420" s="200" t="s">
        <v>24</v>
      </c>
      <c r="I420" s="200" t="s">
        <v>25</v>
      </c>
      <c r="J420" s="200" t="s">
        <v>26</v>
      </c>
      <c r="K420" s="200" t="s">
        <v>249</v>
      </c>
      <c r="L420" s="202">
        <f t="shared" si="13"/>
        <v>28</v>
      </c>
      <c r="M420" s="203" t="str">
        <f t="shared" si="14"/>
        <v>n</v>
      </c>
      <c r="N420" s="204" t="e">
        <f ca="1">OFFSET(config_posiciones,'H-Temporadas'!B420,L420-1,1,1)</f>
        <v>#VALUE!</v>
      </c>
    </row>
    <row r="421" spans="2:14" x14ac:dyDescent="0.25">
      <c r="B421" s="200">
        <v>1</v>
      </c>
      <c r="C421" s="208" t="s">
        <v>27</v>
      </c>
      <c r="D421" s="208">
        <v>51</v>
      </c>
      <c r="E421" s="208">
        <v>30</v>
      </c>
      <c r="F421" s="208">
        <v>24</v>
      </c>
      <c r="G421" s="208">
        <v>3</v>
      </c>
      <c r="H421" s="208">
        <v>3</v>
      </c>
      <c r="I421" s="208">
        <v>96</v>
      </c>
      <c r="J421" s="208">
        <v>26</v>
      </c>
      <c r="K421" s="208">
        <v>70</v>
      </c>
      <c r="L421" s="209">
        <f t="shared" si="13"/>
        <v>28</v>
      </c>
      <c r="M421" s="201" t="str">
        <f t="shared" si="14"/>
        <v/>
      </c>
      <c r="N421" s="71" t="str">
        <f ca="1">OFFSET(config_posiciones,'H-Temporadas'!B421,L421-1,1,1)</f>
        <v>C</v>
      </c>
    </row>
    <row r="422" spans="2:14" x14ac:dyDescent="0.25">
      <c r="B422" s="200">
        <v>2</v>
      </c>
      <c r="C422" s="208" t="s">
        <v>28</v>
      </c>
      <c r="D422" s="208">
        <v>47</v>
      </c>
      <c r="E422" s="208">
        <v>30</v>
      </c>
      <c r="F422" s="208">
        <v>21</v>
      </c>
      <c r="G422" s="208">
        <v>5</v>
      </c>
      <c r="H422" s="208">
        <v>4</v>
      </c>
      <c r="I422" s="208">
        <v>89</v>
      </c>
      <c r="J422" s="208">
        <v>29</v>
      </c>
      <c r="K422" s="208">
        <v>60</v>
      </c>
      <c r="L422" s="209">
        <f t="shared" si="13"/>
        <v>28</v>
      </c>
      <c r="M422" s="201" t="str">
        <f t="shared" si="14"/>
        <v/>
      </c>
      <c r="N422" s="71" t="str">
        <f ca="1">OFFSET(config_posiciones,'H-Temporadas'!B422,L422-1,1,1)</f>
        <v>C</v>
      </c>
    </row>
    <row r="423" spans="2:14" x14ac:dyDescent="0.25">
      <c r="B423" s="200">
        <v>3</v>
      </c>
      <c r="C423" s="208" t="s">
        <v>209</v>
      </c>
      <c r="D423" s="208">
        <v>36</v>
      </c>
      <c r="E423" s="208">
        <v>30</v>
      </c>
      <c r="F423" s="208">
        <v>17</v>
      </c>
      <c r="G423" s="208">
        <v>2</v>
      </c>
      <c r="H423" s="208">
        <v>11</v>
      </c>
      <c r="I423" s="208">
        <v>72</v>
      </c>
      <c r="J423" s="208">
        <v>33</v>
      </c>
      <c r="K423" s="208">
        <v>39</v>
      </c>
      <c r="L423" s="209">
        <f t="shared" si="13"/>
        <v>28</v>
      </c>
      <c r="M423" s="201" t="str">
        <f t="shared" si="14"/>
        <v/>
      </c>
      <c r="N423" s="71">
        <f ca="1">OFFSET(config_posiciones,'H-Temporadas'!B423,L423-1,1,1)</f>
        <v>0</v>
      </c>
    </row>
    <row r="424" spans="2:14" x14ac:dyDescent="0.25">
      <c r="B424" s="200">
        <v>4</v>
      </c>
      <c r="C424" s="208" t="s">
        <v>29</v>
      </c>
      <c r="D424" s="208">
        <v>33</v>
      </c>
      <c r="E424" s="208">
        <v>30</v>
      </c>
      <c r="F424" s="208">
        <v>13</v>
      </c>
      <c r="G424" s="208">
        <v>7</v>
      </c>
      <c r="H424" s="208">
        <v>10</v>
      </c>
      <c r="I424" s="208">
        <v>47</v>
      </c>
      <c r="J424" s="208">
        <v>41</v>
      </c>
      <c r="K424" s="208">
        <v>6</v>
      </c>
      <c r="L424" s="209">
        <f t="shared" si="13"/>
        <v>28</v>
      </c>
      <c r="M424" s="201" t="str">
        <f t="shared" si="14"/>
        <v/>
      </c>
      <c r="N424" s="71">
        <f ca="1">OFFSET(config_posiciones,'H-Temporadas'!B424,L424-1,1,1)</f>
        <v>0</v>
      </c>
    </row>
    <row r="425" spans="2:14" x14ac:dyDescent="0.25">
      <c r="B425" s="200">
        <v>5</v>
      </c>
      <c r="C425" s="208" t="s">
        <v>154</v>
      </c>
      <c r="D425" s="208">
        <v>32</v>
      </c>
      <c r="E425" s="208">
        <v>30</v>
      </c>
      <c r="F425" s="208">
        <v>13</v>
      </c>
      <c r="G425" s="208">
        <v>6</v>
      </c>
      <c r="H425" s="208">
        <v>11</v>
      </c>
      <c r="I425" s="208">
        <v>58</v>
      </c>
      <c r="J425" s="208">
        <v>48</v>
      </c>
      <c r="K425" s="208">
        <v>10</v>
      </c>
      <c r="L425" s="209">
        <f t="shared" si="13"/>
        <v>28</v>
      </c>
      <c r="M425" s="201" t="str">
        <f t="shared" si="14"/>
        <v/>
      </c>
      <c r="N425" s="71">
        <f ca="1">OFFSET(config_posiciones,'H-Temporadas'!B425,L425-1,1,1)</f>
        <v>0</v>
      </c>
    </row>
    <row r="426" spans="2:14" x14ac:dyDescent="0.25">
      <c r="B426" s="200">
        <v>6</v>
      </c>
      <c r="C426" s="208" t="s">
        <v>212</v>
      </c>
      <c r="D426" s="208">
        <v>32</v>
      </c>
      <c r="E426" s="208">
        <v>30</v>
      </c>
      <c r="F426" s="208">
        <v>14</v>
      </c>
      <c r="G426" s="208">
        <v>4</v>
      </c>
      <c r="H426" s="208">
        <v>12</v>
      </c>
      <c r="I426" s="208">
        <v>54</v>
      </c>
      <c r="J426" s="208">
        <v>53</v>
      </c>
      <c r="K426" s="208">
        <v>1</v>
      </c>
      <c r="L426" s="209">
        <f t="shared" si="13"/>
        <v>28</v>
      </c>
      <c r="M426" s="201" t="str">
        <f t="shared" si="14"/>
        <v/>
      </c>
      <c r="N426" s="71">
        <f ca="1">OFFSET(config_posiciones,'H-Temporadas'!B426,L426-1,1,1)</f>
        <v>0</v>
      </c>
    </row>
    <row r="427" spans="2:14" x14ac:dyDescent="0.25">
      <c r="B427" s="200">
        <v>7</v>
      </c>
      <c r="C427" s="208" t="s">
        <v>52</v>
      </c>
      <c r="D427" s="208">
        <v>29</v>
      </c>
      <c r="E427" s="208">
        <v>30</v>
      </c>
      <c r="F427" s="208">
        <v>11</v>
      </c>
      <c r="G427" s="208">
        <v>7</v>
      </c>
      <c r="H427" s="208">
        <v>12</v>
      </c>
      <c r="I427" s="208">
        <v>42</v>
      </c>
      <c r="J427" s="208">
        <v>45</v>
      </c>
      <c r="K427" s="208">
        <v>-3</v>
      </c>
      <c r="L427" s="209">
        <f t="shared" si="13"/>
        <v>28</v>
      </c>
      <c r="M427" s="201" t="str">
        <f t="shared" si="14"/>
        <v/>
      </c>
      <c r="N427" s="71">
        <f ca="1">OFFSET(config_posiciones,'H-Temporadas'!B427,L427-1,1,1)</f>
        <v>0</v>
      </c>
    </row>
    <row r="428" spans="2:14" x14ac:dyDescent="0.25">
      <c r="B428" s="200">
        <v>8</v>
      </c>
      <c r="C428" s="208" t="s">
        <v>228</v>
      </c>
      <c r="D428" s="208">
        <v>28</v>
      </c>
      <c r="E428" s="208">
        <v>30</v>
      </c>
      <c r="F428" s="208">
        <v>12</v>
      </c>
      <c r="G428" s="208">
        <v>4</v>
      </c>
      <c r="H428" s="208">
        <v>14</v>
      </c>
      <c r="I428" s="208">
        <v>44</v>
      </c>
      <c r="J428" s="208">
        <v>59</v>
      </c>
      <c r="K428" s="208">
        <v>-15</v>
      </c>
      <c r="L428" s="209">
        <f t="shared" si="13"/>
        <v>28</v>
      </c>
      <c r="M428" s="201" t="str">
        <f t="shared" si="14"/>
        <v/>
      </c>
      <c r="N428" s="71">
        <f ca="1">OFFSET(config_posiciones,'H-Temporadas'!B428,L428-1,1,1)</f>
        <v>0</v>
      </c>
    </row>
    <row r="429" spans="2:14" x14ac:dyDescent="0.25">
      <c r="B429" s="200">
        <v>9</v>
      </c>
      <c r="C429" s="208" t="s">
        <v>211</v>
      </c>
      <c r="D429" s="208">
        <v>28</v>
      </c>
      <c r="E429" s="208">
        <v>30</v>
      </c>
      <c r="F429" s="208">
        <v>12</v>
      </c>
      <c r="G429" s="208">
        <v>4</v>
      </c>
      <c r="H429" s="208">
        <v>14</v>
      </c>
      <c r="I429" s="208">
        <v>47</v>
      </c>
      <c r="J429" s="208">
        <v>60</v>
      </c>
      <c r="K429" s="208">
        <v>-13</v>
      </c>
      <c r="L429" s="209">
        <f t="shared" si="13"/>
        <v>28</v>
      </c>
      <c r="M429" s="201" t="str">
        <f t="shared" si="14"/>
        <v/>
      </c>
      <c r="N429" s="71">
        <f ca="1">OFFSET(config_posiciones,'H-Temporadas'!B429,L429-1,1,1)</f>
        <v>0</v>
      </c>
    </row>
    <row r="430" spans="2:14" x14ac:dyDescent="0.25">
      <c r="B430" s="200">
        <v>10</v>
      </c>
      <c r="C430" s="208" t="s">
        <v>31</v>
      </c>
      <c r="D430" s="208">
        <v>28</v>
      </c>
      <c r="E430" s="208">
        <v>30</v>
      </c>
      <c r="F430" s="208">
        <v>9</v>
      </c>
      <c r="G430" s="208">
        <v>10</v>
      </c>
      <c r="H430" s="208">
        <v>11</v>
      </c>
      <c r="I430" s="208">
        <v>32</v>
      </c>
      <c r="J430" s="208">
        <v>33</v>
      </c>
      <c r="K430" s="208">
        <v>-1</v>
      </c>
      <c r="L430" s="209">
        <f t="shared" si="13"/>
        <v>28</v>
      </c>
      <c r="M430" s="201" t="str">
        <f t="shared" si="14"/>
        <v/>
      </c>
      <c r="N430" s="71">
        <f ca="1">OFFSET(config_posiciones,'H-Temporadas'!B430,L430-1,1,1)</f>
        <v>0</v>
      </c>
    </row>
    <row r="431" spans="2:14" x14ac:dyDescent="0.25">
      <c r="B431" s="200">
        <v>11</v>
      </c>
      <c r="C431" s="208" t="s">
        <v>214</v>
      </c>
      <c r="D431" s="208">
        <v>27</v>
      </c>
      <c r="E431" s="208">
        <v>30</v>
      </c>
      <c r="F431" s="208">
        <v>11</v>
      </c>
      <c r="G431" s="208">
        <v>5</v>
      </c>
      <c r="H431" s="208">
        <v>14</v>
      </c>
      <c r="I431" s="208">
        <v>31</v>
      </c>
      <c r="J431" s="208">
        <v>49</v>
      </c>
      <c r="K431" s="208">
        <v>-18</v>
      </c>
      <c r="L431" s="209">
        <f t="shared" si="13"/>
        <v>28</v>
      </c>
      <c r="M431" s="201" t="str">
        <f t="shared" si="14"/>
        <v/>
      </c>
      <c r="N431" s="71">
        <f ca="1">OFFSET(config_posiciones,'H-Temporadas'!B431,L431-1,1,1)</f>
        <v>0</v>
      </c>
    </row>
    <row r="432" spans="2:14" x14ac:dyDescent="0.25">
      <c r="B432" s="200">
        <v>12</v>
      </c>
      <c r="C432" s="208" t="s">
        <v>30</v>
      </c>
      <c r="D432" s="208">
        <v>26</v>
      </c>
      <c r="E432" s="208">
        <v>30</v>
      </c>
      <c r="F432" s="208">
        <v>12</v>
      </c>
      <c r="G432" s="208">
        <v>2</v>
      </c>
      <c r="H432" s="208">
        <v>16</v>
      </c>
      <c r="I432" s="208">
        <v>44</v>
      </c>
      <c r="J432" s="208">
        <v>58</v>
      </c>
      <c r="K432" s="208">
        <v>-14</v>
      </c>
      <c r="L432" s="209">
        <f t="shared" si="13"/>
        <v>28</v>
      </c>
      <c r="M432" s="201" t="str">
        <f t="shared" si="14"/>
        <v/>
      </c>
      <c r="N432" s="71">
        <f ca="1">OFFSET(config_posiciones,'H-Temporadas'!B432,L432-1,1,1)</f>
        <v>0</v>
      </c>
    </row>
    <row r="433" spans="2:14" x14ac:dyDescent="0.25">
      <c r="B433" s="200">
        <v>13</v>
      </c>
      <c r="C433" s="208" t="s">
        <v>53</v>
      </c>
      <c r="D433" s="208">
        <v>26</v>
      </c>
      <c r="E433" s="208">
        <v>30</v>
      </c>
      <c r="F433" s="208">
        <v>11</v>
      </c>
      <c r="G433" s="208">
        <v>4</v>
      </c>
      <c r="H433" s="208">
        <v>15</v>
      </c>
      <c r="I433" s="208">
        <v>30</v>
      </c>
      <c r="J433" s="208">
        <v>43</v>
      </c>
      <c r="K433" s="208">
        <v>-13</v>
      </c>
      <c r="L433" s="209">
        <f t="shared" si="13"/>
        <v>28</v>
      </c>
      <c r="M433" s="201" t="str">
        <f t="shared" si="14"/>
        <v/>
      </c>
      <c r="N433" s="71" t="str">
        <f ca="1">OFFSET(config_posiciones,'H-Temporadas'!B433,L433-1,1,1)</f>
        <v>P</v>
      </c>
    </row>
    <row r="434" spans="2:14" x14ac:dyDescent="0.25">
      <c r="B434" s="200">
        <v>14</v>
      </c>
      <c r="C434" s="208" t="s">
        <v>236</v>
      </c>
      <c r="D434" s="208">
        <v>24</v>
      </c>
      <c r="E434" s="208">
        <v>30</v>
      </c>
      <c r="F434" s="208">
        <v>10</v>
      </c>
      <c r="G434" s="208">
        <v>4</v>
      </c>
      <c r="H434" s="208">
        <v>16</v>
      </c>
      <c r="I434" s="208">
        <v>43</v>
      </c>
      <c r="J434" s="208">
        <v>69</v>
      </c>
      <c r="K434" s="208">
        <v>-26</v>
      </c>
      <c r="L434" s="209">
        <f t="shared" si="13"/>
        <v>28</v>
      </c>
      <c r="M434" s="201" t="str">
        <f t="shared" si="14"/>
        <v/>
      </c>
      <c r="N434" s="71" t="str">
        <f ca="1">OFFSET(config_posiciones,'H-Temporadas'!B434,L434-1,1,1)</f>
        <v>P</v>
      </c>
    </row>
    <row r="435" spans="2:14" x14ac:dyDescent="0.25">
      <c r="B435" s="200">
        <v>15</v>
      </c>
      <c r="C435" s="208" t="s">
        <v>213</v>
      </c>
      <c r="D435" s="208">
        <v>20</v>
      </c>
      <c r="E435" s="208">
        <v>30</v>
      </c>
      <c r="F435" s="208">
        <v>7</v>
      </c>
      <c r="G435" s="208">
        <v>6</v>
      </c>
      <c r="H435" s="208">
        <v>17</v>
      </c>
      <c r="I435" s="208">
        <v>25</v>
      </c>
      <c r="J435" s="208">
        <v>70</v>
      </c>
      <c r="K435" s="208">
        <v>-45</v>
      </c>
      <c r="L435" s="209">
        <f t="shared" si="13"/>
        <v>28</v>
      </c>
      <c r="M435" s="201" t="str">
        <f t="shared" si="14"/>
        <v/>
      </c>
      <c r="N435" s="71" t="str">
        <f ca="1">OFFSET(config_posiciones,'H-Temporadas'!B435,L435-1,1,1)</f>
        <v>D</v>
      </c>
    </row>
    <row r="436" spans="2:14" x14ac:dyDescent="0.25">
      <c r="B436" s="200">
        <v>16</v>
      </c>
      <c r="C436" s="208" t="s">
        <v>238</v>
      </c>
      <c r="D436" s="208">
        <v>13</v>
      </c>
      <c r="E436" s="208">
        <v>30</v>
      </c>
      <c r="F436" s="208">
        <v>4</v>
      </c>
      <c r="G436" s="208">
        <v>5</v>
      </c>
      <c r="H436" s="208">
        <v>21</v>
      </c>
      <c r="I436" s="208">
        <v>21</v>
      </c>
      <c r="J436" s="208">
        <v>59</v>
      </c>
      <c r="K436" s="208">
        <v>-38</v>
      </c>
      <c r="L436" s="209">
        <f t="shared" si="13"/>
        <v>28</v>
      </c>
      <c r="M436" s="201" t="str">
        <f t="shared" si="14"/>
        <v/>
      </c>
      <c r="N436" s="71" t="str">
        <f ca="1">OFFSET(config_posiciones,'H-Temporadas'!B436,L436-1,1,1)</f>
        <v>D</v>
      </c>
    </row>
    <row r="437" spans="2:14" x14ac:dyDescent="0.25">
      <c r="B437" s="200"/>
      <c r="C437" s="208"/>
      <c r="D437" s="208"/>
      <c r="E437" s="208"/>
      <c r="F437" s="208"/>
      <c r="G437" s="208"/>
      <c r="H437" s="208"/>
      <c r="I437" s="208"/>
      <c r="J437" s="208"/>
      <c r="K437" s="208"/>
      <c r="L437" s="209">
        <f t="shared" si="13"/>
        <v>28</v>
      </c>
      <c r="M437" s="201" t="str">
        <f t="shared" si="14"/>
        <v/>
      </c>
      <c r="N437" s="71">
        <f ca="1">OFFSET(config_posiciones,'H-Temporadas'!B437,L437-1,1,1)</f>
        <v>21551</v>
      </c>
    </row>
    <row r="438" spans="2:14" s="204" customFormat="1" x14ac:dyDescent="0.25">
      <c r="B438" s="200" t="s">
        <v>276</v>
      </c>
      <c r="C438" s="200" t="str">
        <f>B438</f>
        <v>1959/60</v>
      </c>
      <c r="D438" s="200" t="s">
        <v>128</v>
      </c>
      <c r="E438" s="200" t="s">
        <v>21</v>
      </c>
      <c r="F438" s="200" t="s">
        <v>22</v>
      </c>
      <c r="G438" s="200" t="s">
        <v>23</v>
      </c>
      <c r="H438" s="200" t="s">
        <v>24</v>
      </c>
      <c r="I438" s="200" t="s">
        <v>25</v>
      </c>
      <c r="J438" s="200" t="s">
        <v>26</v>
      </c>
      <c r="K438" s="200" t="s">
        <v>249</v>
      </c>
      <c r="L438" s="202">
        <f t="shared" si="13"/>
        <v>29</v>
      </c>
      <c r="M438" s="203" t="str">
        <f t="shared" si="14"/>
        <v>n</v>
      </c>
      <c r="N438" s="204" t="e">
        <f ca="1">OFFSET(config_posiciones,'H-Temporadas'!B438,L438-1,1,1)</f>
        <v>#VALUE!</v>
      </c>
    </row>
    <row r="439" spans="2:14" x14ac:dyDescent="0.25">
      <c r="B439" s="200">
        <v>1</v>
      </c>
      <c r="C439" s="208" t="s">
        <v>27</v>
      </c>
      <c r="D439" s="208">
        <v>46</v>
      </c>
      <c r="E439" s="208">
        <v>30</v>
      </c>
      <c r="F439" s="208">
        <v>22</v>
      </c>
      <c r="G439" s="208">
        <v>2</v>
      </c>
      <c r="H439" s="208">
        <v>6</v>
      </c>
      <c r="I439" s="208">
        <v>86</v>
      </c>
      <c r="J439" s="208">
        <v>28</v>
      </c>
      <c r="K439" s="208">
        <v>58</v>
      </c>
      <c r="L439" s="209">
        <f t="shared" si="13"/>
        <v>29</v>
      </c>
      <c r="M439" s="201" t="str">
        <f t="shared" si="14"/>
        <v/>
      </c>
      <c r="N439" s="71" t="str">
        <f ca="1">OFFSET(config_posiciones,'H-Temporadas'!B439,L439-1,1,1)</f>
        <v>C</v>
      </c>
    </row>
    <row r="440" spans="2:14" x14ac:dyDescent="0.25">
      <c r="B440" s="200">
        <v>2</v>
      </c>
      <c r="C440" s="208" t="s">
        <v>28</v>
      </c>
      <c r="D440" s="208">
        <v>46</v>
      </c>
      <c r="E440" s="208">
        <v>30</v>
      </c>
      <c r="F440" s="208">
        <v>21</v>
      </c>
      <c r="G440" s="208">
        <v>4</v>
      </c>
      <c r="H440" s="208">
        <v>5</v>
      </c>
      <c r="I440" s="208">
        <v>92</v>
      </c>
      <c r="J440" s="208">
        <v>36</v>
      </c>
      <c r="K440" s="208">
        <v>56</v>
      </c>
      <c r="L440" s="209">
        <f t="shared" si="13"/>
        <v>29</v>
      </c>
      <c r="M440" s="201" t="str">
        <f t="shared" si="14"/>
        <v/>
      </c>
      <c r="N440" s="71" t="str">
        <f ca="1">OFFSET(config_posiciones,'H-Temporadas'!B440,L440-1,1,1)</f>
        <v>C</v>
      </c>
    </row>
    <row r="441" spans="2:14" x14ac:dyDescent="0.25">
      <c r="B441" s="200">
        <v>3</v>
      </c>
      <c r="C441" s="208" t="s">
        <v>209</v>
      </c>
      <c r="D441" s="208">
        <v>39</v>
      </c>
      <c r="E441" s="208">
        <v>30</v>
      </c>
      <c r="F441" s="208">
        <v>19</v>
      </c>
      <c r="G441" s="208">
        <v>1</v>
      </c>
      <c r="H441" s="208">
        <v>10</v>
      </c>
      <c r="I441" s="208">
        <v>74</v>
      </c>
      <c r="J441" s="208">
        <v>45</v>
      </c>
      <c r="K441" s="208">
        <v>29</v>
      </c>
      <c r="L441" s="209">
        <f t="shared" si="13"/>
        <v>29</v>
      </c>
      <c r="M441" s="201" t="str">
        <f t="shared" si="14"/>
        <v/>
      </c>
      <c r="N441" s="71">
        <f ca="1">OFFSET(config_posiciones,'H-Temporadas'!B441,L441-1,1,1)</f>
        <v>0</v>
      </c>
    </row>
    <row r="442" spans="2:14" x14ac:dyDescent="0.25">
      <c r="B442" s="200">
        <v>4</v>
      </c>
      <c r="C442" s="208" t="s">
        <v>30</v>
      </c>
      <c r="D442" s="208">
        <v>36</v>
      </c>
      <c r="E442" s="208">
        <v>30</v>
      </c>
      <c r="F442" s="208">
        <v>16</v>
      </c>
      <c r="G442" s="208">
        <v>4</v>
      </c>
      <c r="H442" s="208">
        <v>10</v>
      </c>
      <c r="I442" s="208">
        <v>63</v>
      </c>
      <c r="J442" s="208">
        <v>44</v>
      </c>
      <c r="K442" s="208">
        <v>19</v>
      </c>
      <c r="L442" s="209">
        <f t="shared" si="13"/>
        <v>29</v>
      </c>
      <c r="M442" s="201" t="str">
        <f t="shared" si="14"/>
        <v/>
      </c>
      <c r="N442" s="71">
        <f ca="1">OFFSET(config_posiciones,'H-Temporadas'!B442,L442-1,1,1)</f>
        <v>0</v>
      </c>
    </row>
    <row r="443" spans="2:14" x14ac:dyDescent="0.25">
      <c r="B443" s="200">
        <v>5</v>
      </c>
      <c r="C443" s="208" t="s">
        <v>154</v>
      </c>
      <c r="D443" s="208">
        <v>34</v>
      </c>
      <c r="E443" s="208">
        <v>30</v>
      </c>
      <c r="F443" s="208">
        <v>15</v>
      </c>
      <c r="G443" s="208">
        <v>3</v>
      </c>
      <c r="H443" s="208">
        <v>12</v>
      </c>
      <c r="I443" s="208">
        <v>59</v>
      </c>
      <c r="J443" s="208">
        <v>40</v>
      </c>
      <c r="K443" s="208">
        <v>19</v>
      </c>
      <c r="L443" s="209">
        <f t="shared" si="13"/>
        <v>29</v>
      </c>
      <c r="M443" s="201" t="str">
        <f t="shared" si="14"/>
        <v/>
      </c>
      <c r="N443" s="71">
        <f ca="1">OFFSET(config_posiciones,'H-Temporadas'!B443,L443-1,1,1)</f>
        <v>0</v>
      </c>
    </row>
    <row r="444" spans="2:14" x14ac:dyDescent="0.25">
      <c r="B444" s="200">
        <v>6</v>
      </c>
      <c r="C444" s="208" t="s">
        <v>212</v>
      </c>
      <c r="D444" s="208">
        <v>34</v>
      </c>
      <c r="E444" s="208">
        <v>30</v>
      </c>
      <c r="F444" s="208">
        <v>15</v>
      </c>
      <c r="G444" s="208">
        <v>3</v>
      </c>
      <c r="H444" s="208">
        <v>12</v>
      </c>
      <c r="I444" s="208">
        <v>42</v>
      </c>
      <c r="J444" s="208">
        <v>53</v>
      </c>
      <c r="K444" s="208">
        <v>-11</v>
      </c>
      <c r="L444" s="209">
        <f t="shared" si="13"/>
        <v>29</v>
      </c>
      <c r="M444" s="201" t="str">
        <f t="shared" si="14"/>
        <v/>
      </c>
      <c r="N444" s="71">
        <f ca="1">OFFSET(config_posiciones,'H-Temporadas'!B444,L444-1,1,1)</f>
        <v>0</v>
      </c>
    </row>
    <row r="445" spans="2:14" x14ac:dyDescent="0.25">
      <c r="B445" s="200">
        <v>7</v>
      </c>
      <c r="C445" s="208" t="s">
        <v>214</v>
      </c>
      <c r="D445" s="208">
        <v>33</v>
      </c>
      <c r="E445" s="208">
        <v>30</v>
      </c>
      <c r="F445" s="208">
        <v>13</v>
      </c>
      <c r="G445" s="208">
        <v>7</v>
      </c>
      <c r="H445" s="208">
        <v>10</v>
      </c>
      <c r="I445" s="208">
        <v>38</v>
      </c>
      <c r="J445" s="208">
        <v>51</v>
      </c>
      <c r="K445" s="208">
        <v>-13</v>
      </c>
      <c r="L445" s="209">
        <f t="shared" si="13"/>
        <v>29</v>
      </c>
      <c r="M445" s="201" t="str">
        <f t="shared" si="14"/>
        <v/>
      </c>
      <c r="N445" s="71">
        <f ca="1">OFFSET(config_posiciones,'H-Temporadas'!B445,L445-1,1,1)</f>
        <v>0</v>
      </c>
    </row>
    <row r="446" spans="2:14" x14ac:dyDescent="0.25">
      <c r="B446" s="200">
        <v>8</v>
      </c>
      <c r="C446" s="208" t="s">
        <v>52</v>
      </c>
      <c r="D446" s="208">
        <v>30</v>
      </c>
      <c r="E446" s="208">
        <v>30</v>
      </c>
      <c r="F446" s="208">
        <v>11</v>
      </c>
      <c r="G446" s="208">
        <v>8</v>
      </c>
      <c r="H446" s="208">
        <v>11</v>
      </c>
      <c r="I446" s="208">
        <v>33</v>
      </c>
      <c r="J446" s="208">
        <v>29</v>
      </c>
      <c r="K446" s="208">
        <v>4</v>
      </c>
      <c r="L446" s="209">
        <f t="shared" si="13"/>
        <v>29</v>
      </c>
      <c r="M446" s="201" t="str">
        <f t="shared" si="14"/>
        <v/>
      </c>
      <c r="N446" s="71">
        <f ca="1">OFFSET(config_posiciones,'H-Temporadas'!B446,L446-1,1,1)</f>
        <v>0</v>
      </c>
    </row>
    <row r="447" spans="2:14" x14ac:dyDescent="0.25">
      <c r="B447" s="200">
        <v>9</v>
      </c>
      <c r="C447" s="208" t="s">
        <v>29</v>
      </c>
      <c r="D447" s="208">
        <v>28</v>
      </c>
      <c r="E447" s="208">
        <v>30</v>
      </c>
      <c r="F447" s="208">
        <v>11</v>
      </c>
      <c r="G447" s="208">
        <v>6</v>
      </c>
      <c r="H447" s="208">
        <v>13</v>
      </c>
      <c r="I447" s="208">
        <v>37</v>
      </c>
      <c r="J447" s="208">
        <v>33</v>
      </c>
      <c r="K447" s="208">
        <v>4</v>
      </c>
      <c r="L447" s="209">
        <f t="shared" si="13"/>
        <v>29</v>
      </c>
      <c r="M447" s="201" t="str">
        <f t="shared" si="14"/>
        <v/>
      </c>
      <c r="N447" s="71">
        <f ca="1">OFFSET(config_posiciones,'H-Temporadas'!B447,L447-1,1,1)</f>
        <v>0</v>
      </c>
    </row>
    <row r="448" spans="2:14" x14ac:dyDescent="0.25">
      <c r="B448" s="200">
        <v>10</v>
      </c>
      <c r="C448" s="208" t="s">
        <v>150</v>
      </c>
      <c r="D448" s="208">
        <v>27</v>
      </c>
      <c r="E448" s="208">
        <v>30</v>
      </c>
      <c r="F448" s="208">
        <v>11</v>
      </c>
      <c r="G448" s="208">
        <v>5</v>
      </c>
      <c r="H448" s="208">
        <v>14</v>
      </c>
      <c r="I448" s="208">
        <v>41</v>
      </c>
      <c r="J448" s="208">
        <v>64</v>
      </c>
      <c r="K448" s="208">
        <v>-23</v>
      </c>
      <c r="L448" s="209">
        <f t="shared" si="13"/>
        <v>29</v>
      </c>
      <c r="M448" s="201" t="str">
        <f t="shared" si="14"/>
        <v/>
      </c>
      <c r="N448" s="71">
        <f ca="1">OFFSET(config_posiciones,'H-Temporadas'!B448,L448-1,1,1)</f>
        <v>0</v>
      </c>
    </row>
    <row r="449" spans="2:14" x14ac:dyDescent="0.25">
      <c r="B449" s="200">
        <v>11</v>
      </c>
      <c r="C449" s="208" t="s">
        <v>211</v>
      </c>
      <c r="D449" s="208">
        <v>25</v>
      </c>
      <c r="E449" s="208">
        <v>30</v>
      </c>
      <c r="F449" s="208">
        <v>10</v>
      </c>
      <c r="G449" s="208">
        <v>5</v>
      </c>
      <c r="H449" s="208">
        <v>15</v>
      </c>
      <c r="I449" s="208">
        <v>49</v>
      </c>
      <c r="J449" s="208">
        <v>58</v>
      </c>
      <c r="K449" s="208">
        <v>-9</v>
      </c>
      <c r="L449" s="209">
        <f t="shared" si="13"/>
        <v>29</v>
      </c>
      <c r="M449" s="201" t="str">
        <f t="shared" si="14"/>
        <v/>
      </c>
      <c r="N449" s="71">
        <f ca="1">OFFSET(config_posiciones,'H-Temporadas'!B449,L449-1,1,1)</f>
        <v>0</v>
      </c>
    </row>
    <row r="450" spans="2:14" x14ac:dyDescent="0.25">
      <c r="B450" s="200">
        <v>12</v>
      </c>
      <c r="C450" s="208" t="s">
        <v>53</v>
      </c>
      <c r="D450" s="208">
        <v>25</v>
      </c>
      <c r="E450" s="208">
        <v>30</v>
      </c>
      <c r="F450" s="208">
        <v>10</v>
      </c>
      <c r="G450" s="208">
        <v>5</v>
      </c>
      <c r="H450" s="208">
        <v>15</v>
      </c>
      <c r="I450" s="208">
        <v>38</v>
      </c>
      <c r="J450" s="208">
        <v>52</v>
      </c>
      <c r="K450" s="208">
        <v>-14</v>
      </c>
      <c r="L450" s="209">
        <f t="shared" si="13"/>
        <v>29</v>
      </c>
      <c r="M450" s="201" t="str">
        <f t="shared" si="14"/>
        <v/>
      </c>
      <c r="N450" s="71">
        <f ca="1">OFFSET(config_posiciones,'H-Temporadas'!B450,L450-1,1,1)</f>
        <v>0</v>
      </c>
    </row>
    <row r="451" spans="2:14" x14ac:dyDescent="0.25">
      <c r="B451" s="200">
        <v>13</v>
      </c>
      <c r="C451" s="208" t="s">
        <v>226</v>
      </c>
      <c r="D451" s="208">
        <v>25</v>
      </c>
      <c r="E451" s="208">
        <v>30</v>
      </c>
      <c r="F451" s="208">
        <v>11</v>
      </c>
      <c r="G451" s="208">
        <v>3</v>
      </c>
      <c r="H451" s="208">
        <v>16</v>
      </c>
      <c r="I451" s="208">
        <v>48</v>
      </c>
      <c r="J451" s="208">
        <v>61</v>
      </c>
      <c r="K451" s="208">
        <v>-13</v>
      </c>
      <c r="L451" s="209">
        <f t="shared" si="13"/>
        <v>29</v>
      </c>
      <c r="M451" s="201" t="str">
        <f t="shared" si="14"/>
        <v/>
      </c>
      <c r="N451" s="71" t="str">
        <f ca="1">OFFSET(config_posiciones,'H-Temporadas'!B451,L451-1,1,1)</f>
        <v>P</v>
      </c>
    </row>
    <row r="452" spans="2:14" x14ac:dyDescent="0.25">
      <c r="B452" s="200">
        <v>14</v>
      </c>
      <c r="C452" s="208" t="s">
        <v>31</v>
      </c>
      <c r="D452" s="208">
        <v>23</v>
      </c>
      <c r="E452" s="208">
        <v>30</v>
      </c>
      <c r="F452" s="208">
        <v>10</v>
      </c>
      <c r="G452" s="208">
        <v>3</v>
      </c>
      <c r="H452" s="208">
        <v>17</v>
      </c>
      <c r="I452" s="208">
        <v>41</v>
      </c>
      <c r="J452" s="208">
        <v>61</v>
      </c>
      <c r="K452" s="208">
        <v>-20</v>
      </c>
      <c r="L452" s="209">
        <f t="shared" si="13"/>
        <v>29</v>
      </c>
      <c r="M452" s="201" t="str">
        <f t="shared" si="14"/>
        <v/>
      </c>
      <c r="N452" s="71" t="str">
        <f ca="1">OFFSET(config_posiciones,'H-Temporadas'!B452,L452-1,1,1)</f>
        <v>P</v>
      </c>
    </row>
    <row r="453" spans="2:14" x14ac:dyDescent="0.25">
      <c r="B453" s="200">
        <v>15</v>
      </c>
      <c r="C453" s="208" t="s">
        <v>228</v>
      </c>
      <c r="D453" s="208">
        <v>18</v>
      </c>
      <c r="E453" s="208">
        <v>30</v>
      </c>
      <c r="F453" s="208">
        <v>8</v>
      </c>
      <c r="G453" s="208">
        <v>2</v>
      </c>
      <c r="H453" s="208">
        <v>20</v>
      </c>
      <c r="I453" s="208">
        <v>42</v>
      </c>
      <c r="J453" s="208">
        <v>75</v>
      </c>
      <c r="K453" s="208">
        <v>-33</v>
      </c>
      <c r="L453" s="209">
        <f t="shared" ref="L453:L516" si="15">IF(M453="n",L452+1,L452)</f>
        <v>29</v>
      </c>
      <c r="M453" s="201" t="str">
        <f t="shared" ref="M453:M516" si="16">IF(B454=1,"n","")</f>
        <v/>
      </c>
      <c r="N453" s="71" t="str">
        <f ca="1">OFFSET(config_posiciones,'H-Temporadas'!B453,L453-1,1,1)</f>
        <v>D</v>
      </c>
    </row>
    <row r="454" spans="2:14" x14ac:dyDescent="0.25">
      <c r="B454" s="200">
        <v>16</v>
      </c>
      <c r="C454" s="208" t="s">
        <v>236</v>
      </c>
      <c r="D454" s="208">
        <v>13</v>
      </c>
      <c r="E454" s="208">
        <v>30</v>
      </c>
      <c r="F454" s="208">
        <v>5</v>
      </c>
      <c r="G454" s="208">
        <v>3</v>
      </c>
      <c r="H454" s="208">
        <v>22</v>
      </c>
      <c r="I454" s="208">
        <v>24</v>
      </c>
      <c r="J454" s="208">
        <v>77</v>
      </c>
      <c r="K454" s="208">
        <v>-53</v>
      </c>
      <c r="L454" s="209">
        <f t="shared" si="15"/>
        <v>29</v>
      </c>
      <c r="M454" s="201" t="str">
        <f t="shared" si="16"/>
        <v/>
      </c>
      <c r="N454" s="71" t="str">
        <f ca="1">OFFSET(config_posiciones,'H-Temporadas'!B454,L454-1,1,1)</f>
        <v>D</v>
      </c>
    </row>
    <row r="455" spans="2:14" x14ac:dyDescent="0.25">
      <c r="B455" s="200"/>
      <c r="C455" s="208"/>
      <c r="D455" s="208"/>
      <c r="E455" s="208"/>
      <c r="F455" s="208"/>
      <c r="G455" s="208"/>
      <c r="H455" s="208"/>
      <c r="I455" s="208"/>
      <c r="J455" s="208"/>
      <c r="K455" s="208"/>
      <c r="L455" s="209">
        <f t="shared" si="15"/>
        <v>29</v>
      </c>
      <c r="M455" s="201" t="str">
        <f t="shared" si="16"/>
        <v/>
      </c>
      <c r="N455" s="71">
        <f ca="1">OFFSET(config_posiciones,'H-Temporadas'!B455,L455-1,1,1)</f>
        <v>21916</v>
      </c>
    </row>
    <row r="456" spans="2:14" s="204" customFormat="1" x14ac:dyDescent="0.25">
      <c r="B456" s="200" t="s">
        <v>277</v>
      </c>
      <c r="C456" s="200" t="str">
        <f>B456</f>
        <v>1960/61</v>
      </c>
      <c r="D456" s="200" t="s">
        <v>128</v>
      </c>
      <c r="E456" s="200" t="s">
        <v>21</v>
      </c>
      <c r="F456" s="200" t="s">
        <v>22</v>
      </c>
      <c r="G456" s="200" t="s">
        <v>23</v>
      </c>
      <c r="H456" s="200" t="s">
        <v>24</v>
      </c>
      <c r="I456" s="200" t="s">
        <v>25</v>
      </c>
      <c r="J456" s="200" t="s">
        <v>26</v>
      </c>
      <c r="K456" s="200" t="s">
        <v>249</v>
      </c>
      <c r="L456" s="202">
        <f t="shared" si="15"/>
        <v>30</v>
      </c>
      <c r="M456" s="203" t="str">
        <f t="shared" si="16"/>
        <v>n</v>
      </c>
      <c r="N456" s="204" t="e">
        <f ca="1">OFFSET(config_posiciones,'H-Temporadas'!B456,L456-1,1,1)</f>
        <v>#VALUE!</v>
      </c>
    </row>
    <row r="457" spans="2:14" x14ac:dyDescent="0.25">
      <c r="B457" s="200">
        <v>1</v>
      </c>
      <c r="C457" s="208" t="s">
        <v>28</v>
      </c>
      <c r="D457" s="208">
        <v>52</v>
      </c>
      <c r="E457" s="208">
        <v>30</v>
      </c>
      <c r="F457" s="208">
        <v>24</v>
      </c>
      <c r="G457" s="208">
        <v>4</v>
      </c>
      <c r="H457" s="208">
        <v>2</v>
      </c>
      <c r="I457" s="208">
        <v>89</v>
      </c>
      <c r="J457" s="208">
        <v>25</v>
      </c>
      <c r="K457" s="208">
        <v>64</v>
      </c>
      <c r="L457" s="209">
        <f t="shared" si="15"/>
        <v>30</v>
      </c>
      <c r="M457" s="201" t="str">
        <f t="shared" si="16"/>
        <v/>
      </c>
      <c r="N457" s="71" t="str">
        <f ca="1">OFFSET(config_posiciones,'H-Temporadas'!B457,L457-1,1,1)</f>
        <v>C</v>
      </c>
    </row>
    <row r="458" spans="2:14" x14ac:dyDescent="0.25">
      <c r="B458" s="200">
        <v>2</v>
      </c>
      <c r="C458" s="208" t="s">
        <v>154</v>
      </c>
      <c r="D458" s="208">
        <v>40</v>
      </c>
      <c r="E458" s="208">
        <v>30</v>
      </c>
      <c r="F458" s="208">
        <v>17</v>
      </c>
      <c r="G458" s="208">
        <v>6</v>
      </c>
      <c r="H458" s="208">
        <v>7</v>
      </c>
      <c r="I458" s="208">
        <v>57</v>
      </c>
      <c r="J458" s="208">
        <v>35</v>
      </c>
      <c r="K458" s="208">
        <v>22</v>
      </c>
      <c r="L458" s="209">
        <f t="shared" si="15"/>
        <v>30</v>
      </c>
      <c r="M458" s="201" t="str">
        <f t="shared" si="16"/>
        <v/>
      </c>
      <c r="N458" s="71" t="str">
        <f ca="1">OFFSET(config_posiciones,'H-Temporadas'!B458,L458-1,1,1)</f>
        <v>R</v>
      </c>
    </row>
    <row r="459" spans="2:14" x14ac:dyDescent="0.25">
      <c r="B459" s="200">
        <v>3</v>
      </c>
      <c r="C459" s="208" t="s">
        <v>211</v>
      </c>
      <c r="D459" s="208">
        <v>33</v>
      </c>
      <c r="E459" s="208">
        <v>30</v>
      </c>
      <c r="F459" s="208">
        <v>12</v>
      </c>
      <c r="G459" s="208">
        <v>9</v>
      </c>
      <c r="H459" s="208">
        <v>9</v>
      </c>
      <c r="I459" s="208">
        <v>54</v>
      </c>
      <c r="J459" s="208">
        <v>53</v>
      </c>
      <c r="K459" s="208">
        <v>1</v>
      </c>
      <c r="L459" s="209">
        <f t="shared" si="15"/>
        <v>30</v>
      </c>
      <c r="M459" s="201" t="str">
        <f t="shared" si="16"/>
        <v/>
      </c>
      <c r="N459" s="71">
        <f ca="1">OFFSET(config_posiciones,'H-Temporadas'!B459,L459-1,1,1)</f>
        <v>0</v>
      </c>
    </row>
    <row r="460" spans="2:14" x14ac:dyDescent="0.25">
      <c r="B460" s="200">
        <v>4</v>
      </c>
      <c r="C460" s="208" t="s">
        <v>27</v>
      </c>
      <c r="D460" s="208">
        <v>32</v>
      </c>
      <c r="E460" s="208">
        <v>30</v>
      </c>
      <c r="F460" s="208">
        <v>13</v>
      </c>
      <c r="G460" s="208">
        <v>6</v>
      </c>
      <c r="H460" s="208">
        <v>11</v>
      </c>
      <c r="I460" s="208">
        <v>62</v>
      </c>
      <c r="J460" s="208">
        <v>47</v>
      </c>
      <c r="K460" s="208">
        <v>15</v>
      </c>
      <c r="L460" s="209">
        <f t="shared" si="15"/>
        <v>30</v>
      </c>
      <c r="M460" s="201" t="str">
        <f t="shared" si="16"/>
        <v/>
      </c>
      <c r="N460" s="71" t="str">
        <f ca="1">OFFSET(config_posiciones,'H-Temporadas'!B460,L460-1,1,1)</f>
        <v>U</v>
      </c>
    </row>
    <row r="461" spans="2:14" x14ac:dyDescent="0.25">
      <c r="B461" s="200">
        <v>5</v>
      </c>
      <c r="C461" s="208" t="s">
        <v>29</v>
      </c>
      <c r="D461" s="208">
        <v>32</v>
      </c>
      <c r="E461" s="208">
        <v>30</v>
      </c>
      <c r="F461" s="208">
        <v>11</v>
      </c>
      <c r="G461" s="208">
        <v>10</v>
      </c>
      <c r="H461" s="208">
        <v>9</v>
      </c>
      <c r="I461" s="208">
        <v>46</v>
      </c>
      <c r="J461" s="208">
        <v>42</v>
      </c>
      <c r="K461" s="208">
        <v>4</v>
      </c>
      <c r="L461" s="209">
        <f t="shared" si="15"/>
        <v>30</v>
      </c>
      <c r="M461" s="201" t="str">
        <f t="shared" si="16"/>
        <v/>
      </c>
      <c r="N461" s="71" t="str">
        <f ca="1">OFFSET(config_posiciones,'H-Temporadas'!B461,L461-1,1,1)</f>
        <v>U</v>
      </c>
    </row>
    <row r="462" spans="2:14" x14ac:dyDescent="0.25">
      <c r="B462" s="200">
        <v>6</v>
      </c>
      <c r="C462" s="208" t="s">
        <v>212</v>
      </c>
      <c r="D462" s="208">
        <v>30</v>
      </c>
      <c r="E462" s="208">
        <v>30</v>
      </c>
      <c r="F462" s="208">
        <v>11</v>
      </c>
      <c r="G462" s="208">
        <v>8</v>
      </c>
      <c r="H462" s="208">
        <v>11</v>
      </c>
      <c r="I462" s="208">
        <v>42</v>
      </c>
      <c r="J462" s="208">
        <v>44</v>
      </c>
      <c r="K462" s="208">
        <v>-2</v>
      </c>
      <c r="L462" s="209">
        <f t="shared" si="15"/>
        <v>30</v>
      </c>
      <c r="M462" s="201" t="str">
        <f t="shared" si="16"/>
        <v/>
      </c>
      <c r="N462" s="71">
        <f ca="1">OFFSET(config_posiciones,'H-Temporadas'!B462,L462-1,1,1)</f>
        <v>0</v>
      </c>
    </row>
    <row r="463" spans="2:14" x14ac:dyDescent="0.25">
      <c r="B463" s="200">
        <v>7</v>
      </c>
      <c r="C463" s="208" t="s">
        <v>209</v>
      </c>
      <c r="D463" s="208">
        <v>30</v>
      </c>
      <c r="E463" s="208">
        <v>30</v>
      </c>
      <c r="F463" s="208">
        <v>12</v>
      </c>
      <c r="G463" s="208">
        <v>6</v>
      </c>
      <c r="H463" s="208">
        <v>12</v>
      </c>
      <c r="I463" s="208">
        <v>42</v>
      </c>
      <c r="J463" s="208">
        <v>41</v>
      </c>
      <c r="K463" s="208">
        <v>1</v>
      </c>
      <c r="L463" s="209">
        <f t="shared" si="15"/>
        <v>30</v>
      </c>
      <c r="M463" s="201" t="str">
        <f t="shared" si="16"/>
        <v/>
      </c>
      <c r="N463" s="71">
        <f ca="1">OFFSET(config_posiciones,'H-Temporadas'!B463,L463-1,1,1)</f>
        <v>0</v>
      </c>
    </row>
    <row r="464" spans="2:14" x14ac:dyDescent="0.25">
      <c r="B464" s="200">
        <v>8</v>
      </c>
      <c r="C464" s="208" t="s">
        <v>31</v>
      </c>
      <c r="D464" s="208">
        <v>30</v>
      </c>
      <c r="E464" s="208">
        <v>30</v>
      </c>
      <c r="F464" s="208">
        <v>10</v>
      </c>
      <c r="G464" s="208">
        <v>10</v>
      </c>
      <c r="H464" s="208">
        <v>10</v>
      </c>
      <c r="I464" s="208">
        <v>37</v>
      </c>
      <c r="J464" s="208">
        <v>46</v>
      </c>
      <c r="K464" s="208">
        <v>-9</v>
      </c>
      <c r="L464" s="209">
        <f t="shared" si="15"/>
        <v>30</v>
      </c>
      <c r="M464" s="201" t="str">
        <f t="shared" si="16"/>
        <v/>
      </c>
      <c r="N464" s="71">
        <f ca="1">OFFSET(config_posiciones,'H-Temporadas'!B464,L464-1,1,1)</f>
        <v>0</v>
      </c>
    </row>
    <row r="465" spans="2:14" x14ac:dyDescent="0.25">
      <c r="B465" s="200">
        <v>9</v>
      </c>
      <c r="C465" s="208" t="s">
        <v>239</v>
      </c>
      <c r="D465" s="208">
        <v>28</v>
      </c>
      <c r="E465" s="208">
        <v>30</v>
      </c>
      <c r="F465" s="208">
        <v>12</v>
      </c>
      <c r="G465" s="208">
        <v>4</v>
      </c>
      <c r="H465" s="208">
        <v>14</v>
      </c>
      <c r="I465" s="208">
        <v>38</v>
      </c>
      <c r="J465" s="208">
        <v>41</v>
      </c>
      <c r="K465" s="208">
        <v>-3</v>
      </c>
      <c r="L465" s="209">
        <f t="shared" si="15"/>
        <v>30</v>
      </c>
      <c r="M465" s="201" t="str">
        <f t="shared" si="16"/>
        <v/>
      </c>
      <c r="N465" s="71">
        <f ca="1">OFFSET(config_posiciones,'H-Temporadas'!B465,L465-1,1,1)</f>
        <v>0</v>
      </c>
    </row>
    <row r="466" spans="2:14" x14ac:dyDescent="0.25">
      <c r="B466" s="200">
        <v>10</v>
      </c>
      <c r="C466" s="208" t="s">
        <v>52</v>
      </c>
      <c r="D466" s="208">
        <v>27</v>
      </c>
      <c r="E466" s="208">
        <v>30</v>
      </c>
      <c r="F466" s="208">
        <v>12</v>
      </c>
      <c r="G466" s="208">
        <v>3</v>
      </c>
      <c r="H466" s="208">
        <v>15</v>
      </c>
      <c r="I466" s="208">
        <v>46</v>
      </c>
      <c r="J466" s="208">
        <v>46</v>
      </c>
      <c r="K466" s="208">
        <v>0</v>
      </c>
      <c r="L466" s="209">
        <f t="shared" si="15"/>
        <v>30</v>
      </c>
      <c r="M466" s="201" t="str">
        <f t="shared" si="16"/>
        <v/>
      </c>
      <c r="N466" s="71" t="str">
        <f ca="1">OFFSET(config_posiciones,'H-Temporadas'!B466,L466-1,1,1)</f>
        <v>U</v>
      </c>
    </row>
    <row r="467" spans="2:14" x14ac:dyDescent="0.25">
      <c r="B467" s="200">
        <v>11</v>
      </c>
      <c r="C467" s="208" t="s">
        <v>30</v>
      </c>
      <c r="D467" s="208">
        <v>27</v>
      </c>
      <c r="E467" s="208">
        <v>30</v>
      </c>
      <c r="F467" s="208">
        <v>9</v>
      </c>
      <c r="G467" s="208">
        <v>9</v>
      </c>
      <c r="H467" s="208">
        <v>12</v>
      </c>
      <c r="I467" s="208">
        <v>42</v>
      </c>
      <c r="J467" s="208">
        <v>46</v>
      </c>
      <c r="K467" s="208">
        <v>-4</v>
      </c>
      <c r="L467" s="209">
        <f t="shared" si="15"/>
        <v>30</v>
      </c>
      <c r="M467" s="201" t="str">
        <f t="shared" si="16"/>
        <v/>
      </c>
      <c r="N467" s="71">
        <f ca="1">OFFSET(config_posiciones,'H-Temporadas'!B467,L467-1,1,1)</f>
        <v>0</v>
      </c>
    </row>
    <row r="468" spans="2:14" x14ac:dyDescent="0.25">
      <c r="B468" s="200">
        <v>12</v>
      </c>
      <c r="C468" s="208" t="s">
        <v>246</v>
      </c>
      <c r="D468" s="208">
        <v>26</v>
      </c>
      <c r="E468" s="208">
        <v>30</v>
      </c>
      <c r="F468" s="208">
        <v>11</v>
      </c>
      <c r="G468" s="208">
        <v>4</v>
      </c>
      <c r="H468" s="208">
        <v>15</v>
      </c>
      <c r="I468" s="208">
        <v>42</v>
      </c>
      <c r="J468" s="208">
        <v>47</v>
      </c>
      <c r="K468" s="208">
        <v>-5</v>
      </c>
      <c r="L468" s="209">
        <f t="shared" si="15"/>
        <v>30</v>
      </c>
      <c r="M468" s="201" t="str">
        <f t="shared" si="16"/>
        <v/>
      </c>
      <c r="N468" s="71">
        <f ca="1">OFFSET(config_posiciones,'H-Temporadas'!B468,L468-1,1,1)</f>
        <v>0</v>
      </c>
    </row>
    <row r="469" spans="2:14" x14ac:dyDescent="0.25">
      <c r="B469" s="200">
        <v>13</v>
      </c>
      <c r="C469" s="208" t="s">
        <v>214</v>
      </c>
      <c r="D469" s="208">
        <v>26</v>
      </c>
      <c r="E469" s="208">
        <v>30</v>
      </c>
      <c r="F469" s="208">
        <v>10</v>
      </c>
      <c r="G469" s="208">
        <v>6</v>
      </c>
      <c r="H469" s="208">
        <v>14</v>
      </c>
      <c r="I469" s="208">
        <v>39</v>
      </c>
      <c r="J469" s="208">
        <v>54</v>
      </c>
      <c r="K469" s="208">
        <v>-15</v>
      </c>
      <c r="L469" s="209">
        <f t="shared" si="15"/>
        <v>30</v>
      </c>
      <c r="M469" s="201" t="str">
        <f t="shared" si="16"/>
        <v/>
      </c>
      <c r="N469" s="71" t="str">
        <f ca="1">OFFSET(config_posiciones,'H-Temporadas'!B469,L469-1,1,1)</f>
        <v>P</v>
      </c>
    </row>
    <row r="470" spans="2:14" x14ac:dyDescent="0.25">
      <c r="B470" s="200">
        <v>14</v>
      </c>
      <c r="C470" s="208" t="s">
        <v>150</v>
      </c>
      <c r="D470" s="208">
        <v>25</v>
      </c>
      <c r="E470" s="208">
        <v>30</v>
      </c>
      <c r="F470" s="208">
        <v>9</v>
      </c>
      <c r="G470" s="208">
        <v>7</v>
      </c>
      <c r="H470" s="208">
        <v>14</v>
      </c>
      <c r="I470" s="208">
        <v>48</v>
      </c>
      <c r="J470" s="208">
        <v>75</v>
      </c>
      <c r="K470" s="208">
        <v>-27</v>
      </c>
      <c r="L470" s="209">
        <f t="shared" si="15"/>
        <v>30</v>
      </c>
      <c r="M470" s="201" t="str">
        <f t="shared" si="16"/>
        <v/>
      </c>
      <c r="N470" s="71" t="str">
        <f ca="1">OFFSET(config_posiciones,'H-Temporadas'!B470,L470-1,1,1)</f>
        <v>P</v>
      </c>
    </row>
    <row r="471" spans="2:14" x14ac:dyDescent="0.25">
      <c r="B471" s="200">
        <v>15</v>
      </c>
      <c r="C471" s="208" t="s">
        <v>226</v>
      </c>
      <c r="D471" s="208">
        <v>25</v>
      </c>
      <c r="E471" s="208">
        <v>30</v>
      </c>
      <c r="F471" s="208">
        <v>11</v>
      </c>
      <c r="G471" s="208">
        <v>3</v>
      </c>
      <c r="H471" s="208">
        <v>16</v>
      </c>
      <c r="I471" s="208">
        <v>39</v>
      </c>
      <c r="J471" s="208">
        <v>52</v>
      </c>
      <c r="K471" s="208">
        <v>-13</v>
      </c>
      <c r="L471" s="209">
        <f t="shared" si="15"/>
        <v>30</v>
      </c>
      <c r="M471" s="201" t="str">
        <f t="shared" si="16"/>
        <v/>
      </c>
      <c r="N471" s="71" t="str">
        <f ca="1">OFFSET(config_posiciones,'H-Temporadas'!B471,L471-1,1,1)</f>
        <v>D</v>
      </c>
    </row>
    <row r="472" spans="2:14" x14ac:dyDescent="0.25">
      <c r="B472" s="200">
        <v>16</v>
      </c>
      <c r="C472" s="208" t="s">
        <v>53</v>
      </c>
      <c r="D472" s="208">
        <v>17</v>
      </c>
      <c r="E472" s="208">
        <v>30</v>
      </c>
      <c r="F472" s="208">
        <v>5</v>
      </c>
      <c r="G472" s="208">
        <v>7</v>
      </c>
      <c r="H472" s="208">
        <v>18</v>
      </c>
      <c r="I472" s="208">
        <v>32</v>
      </c>
      <c r="J472" s="208">
        <v>61</v>
      </c>
      <c r="K472" s="208">
        <v>-29</v>
      </c>
      <c r="L472" s="209">
        <f t="shared" si="15"/>
        <v>30</v>
      </c>
      <c r="M472" s="201" t="str">
        <f t="shared" si="16"/>
        <v/>
      </c>
      <c r="N472" s="71" t="str">
        <f ca="1">OFFSET(config_posiciones,'H-Temporadas'!B472,L472-1,1,1)</f>
        <v>D</v>
      </c>
    </row>
    <row r="473" spans="2:14" x14ac:dyDescent="0.25">
      <c r="B473" s="200"/>
      <c r="C473" s="208"/>
      <c r="D473" s="208"/>
      <c r="E473" s="208"/>
      <c r="F473" s="208"/>
      <c r="G473" s="208"/>
      <c r="H473" s="208"/>
      <c r="I473" s="208"/>
      <c r="J473" s="208"/>
      <c r="K473" s="208"/>
      <c r="L473" s="209">
        <f t="shared" si="15"/>
        <v>30</v>
      </c>
      <c r="M473" s="201" t="str">
        <f t="shared" si="16"/>
        <v/>
      </c>
      <c r="N473" s="71">
        <f ca="1">OFFSET(config_posiciones,'H-Temporadas'!B473,L473-1,1,1)</f>
        <v>22282</v>
      </c>
    </row>
    <row r="474" spans="2:14" s="204" customFormat="1" x14ac:dyDescent="0.25">
      <c r="B474" s="200" t="s">
        <v>278</v>
      </c>
      <c r="C474" s="200" t="str">
        <f>B474</f>
        <v>1961/62</v>
      </c>
      <c r="D474" s="200" t="s">
        <v>128</v>
      </c>
      <c r="E474" s="200" t="s">
        <v>21</v>
      </c>
      <c r="F474" s="200" t="s">
        <v>22</v>
      </c>
      <c r="G474" s="200" t="s">
        <v>23</v>
      </c>
      <c r="H474" s="200" t="s">
        <v>24</v>
      </c>
      <c r="I474" s="200" t="s">
        <v>25</v>
      </c>
      <c r="J474" s="200" t="s">
        <v>26</v>
      </c>
      <c r="K474" s="200" t="s">
        <v>249</v>
      </c>
      <c r="L474" s="202">
        <f t="shared" si="15"/>
        <v>31</v>
      </c>
      <c r="M474" s="203" t="str">
        <f t="shared" si="16"/>
        <v>n</v>
      </c>
      <c r="N474" s="204" t="e">
        <f ca="1">OFFSET(config_posiciones,'H-Temporadas'!B474,L474-1,1,1)</f>
        <v>#VALUE!</v>
      </c>
    </row>
    <row r="475" spans="2:14" x14ac:dyDescent="0.25">
      <c r="B475" s="200">
        <v>1</v>
      </c>
      <c r="C475" s="208" t="s">
        <v>28</v>
      </c>
      <c r="D475" s="208">
        <v>43</v>
      </c>
      <c r="E475" s="208">
        <v>30</v>
      </c>
      <c r="F475" s="208">
        <v>19</v>
      </c>
      <c r="G475" s="208">
        <v>5</v>
      </c>
      <c r="H475" s="208">
        <v>6</v>
      </c>
      <c r="I475" s="208">
        <v>58</v>
      </c>
      <c r="J475" s="208">
        <v>24</v>
      </c>
      <c r="K475" s="208">
        <v>34</v>
      </c>
      <c r="L475" s="209">
        <f t="shared" si="15"/>
        <v>31</v>
      </c>
      <c r="M475" s="201" t="str">
        <f t="shared" si="16"/>
        <v/>
      </c>
      <c r="N475" s="71" t="str">
        <f ca="1">OFFSET(config_posiciones,'H-Temporadas'!B475,L475-1,1,1)</f>
        <v>C</v>
      </c>
    </row>
    <row r="476" spans="2:14" x14ac:dyDescent="0.25">
      <c r="B476" s="200">
        <v>2</v>
      </c>
      <c r="C476" s="208" t="s">
        <v>27</v>
      </c>
      <c r="D476" s="208">
        <v>40</v>
      </c>
      <c r="E476" s="208">
        <v>30</v>
      </c>
      <c r="F476" s="208">
        <v>18</v>
      </c>
      <c r="G476" s="208">
        <v>4</v>
      </c>
      <c r="H476" s="208">
        <v>8</v>
      </c>
      <c r="I476" s="208">
        <v>81</v>
      </c>
      <c r="J476" s="208">
        <v>46</v>
      </c>
      <c r="K476" s="208">
        <v>35</v>
      </c>
      <c r="L476" s="209">
        <f t="shared" si="15"/>
        <v>31</v>
      </c>
      <c r="M476" s="201" t="str">
        <f t="shared" si="16"/>
        <v/>
      </c>
      <c r="N476" s="71" t="str">
        <f ca="1">OFFSET(config_posiciones,'H-Temporadas'!B476,L476-1,1,1)</f>
        <v>U</v>
      </c>
    </row>
    <row r="477" spans="2:14" x14ac:dyDescent="0.25">
      <c r="B477" s="200">
        <v>3</v>
      </c>
      <c r="C477" s="208" t="s">
        <v>154</v>
      </c>
      <c r="D477" s="208">
        <v>36</v>
      </c>
      <c r="E477" s="208">
        <v>30</v>
      </c>
      <c r="F477" s="208">
        <v>15</v>
      </c>
      <c r="G477" s="208">
        <v>6</v>
      </c>
      <c r="H477" s="208">
        <v>9</v>
      </c>
      <c r="I477" s="208">
        <v>50</v>
      </c>
      <c r="J477" s="208">
        <v>36</v>
      </c>
      <c r="K477" s="208">
        <v>14</v>
      </c>
      <c r="L477" s="209">
        <f t="shared" si="15"/>
        <v>31</v>
      </c>
      <c r="M477" s="201" t="str">
        <f t="shared" si="16"/>
        <v/>
      </c>
      <c r="N477" s="71" t="str">
        <f ca="1">OFFSET(config_posiciones,'H-Temporadas'!B477,L477-1,1,1)</f>
        <v>R</v>
      </c>
    </row>
    <row r="478" spans="2:14" x14ac:dyDescent="0.25">
      <c r="B478" s="200">
        <v>4</v>
      </c>
      <c r="C478" s="208" t="s">
        <v>211</v>
      </c>
      <c r="D478" s="208">
        <v>35</v>
      </c>
      <c r="E478" s="208">
        <v>30</v>
      </c>
      <c r="F478" s="208">
        <v>15</v>
      </c>
      <c r="G478" s="208">
        <v>5</v>
      </c>
      <c r="H478" s="208">
        <v>10</v>
      </c>
      <c r="I478" s="208">
        <v>70</v>
      </c>
      <c r="J478" s="208">
        <v>51</v>
      </c>
      <c r="K478" s="208">
        <v>19</v>
      </c>
      <c r="L478" s="209">
        <f t="shared" si="15"/>
        <v>31</v>
      </c>
      <c r="M478" s="201" t="str">
        <f t="shared" si="16"/>
        <v/>
      </c>
      <c r="N478" s="71" t="str">
        <f ca="1">OFFSET(config_posiciones,'H-Temporadas'!B478,L478-1,1,1)</f>
        <v>U</v>
      </c>
    </row>
    <row r="479" spans="2:14" x14ac:dyDescent="0.25">
      <c r="B479" s="200">
        <v>5</v>
      </c>
      <c r="C479" s="208" t="s">
        <v>209</v>
      </c>
      <c r="D479" s="208">
        <v>32</v>
      </c>
      <c r="E479" s="208">
        <v>30</v>
      </c>
      <c r="F479" s="208">
        <v>12</v>
      </c>
      <c r="G479" s="208">
        <v>8</v>
      </c>
      <c r="H479" s="208">
        <v>10</v>
      </c>
      <c r="I479" s="208">
        <v>52</v>
      </c>
      <c r="J479" s="208">
        <v>38</v>
      </c>
      <c r="K479" s="208">
        <v>14</v>
      </c>
      <c r="L479" s="209">
        <f t="shared" si="15"/>
        <v>31</v>
      </c>
      <c r="M479" s="201" t="str">
        <f t="shared" si="16"/>
        <v/>
      </c>
      <c r="N479" s="71">
        <f ca="1">OFFSET(config_posiciones,'H-Temporadas'!B479,L479-1,1,1)</f>
        <v>0</v>
      </c>
    </row>
    <row r="480" spans="2:14" x14ac:dyDescent="0.25">
      <c r="B480" s="200">
        <v>6</v>
      </c>
      <c r="C480" s="208" t="s">
        <v>30</v>
      </c>
      <c r="D480" s="208">
        <v>31</v>
      </c>
      <c r="E480" s="208">
        <v>30</v>
      </c>
      <c r="F480" s="208">
        <v>12</v>
      </c>
      <c r="G480" s="208">
        <v>7</v>
      </c>
      <c r="H480" s="208">
        <v>11</v>
      </c>
      <c r="I480" s="208">
        <v>48</v>
      </c>
      <c r="J480" s="208">
        <v>45</v>
      </c>
      <c r="K480" s="208">
        <v>3</v>
      </c>
      <c r="L480" s="209">
        <f t="shared" si="15"/>
        <v>31</v>
      </c>
      <c r="M480" s="201" t="str">
        <f t="shared" si="16"/>
        <v/>
      </c>
      <c r="N480" s="71" t="str">
        <f ca="1">OFFSET(config_posiciones,'H-Temporadas'!B480,L480-1,1,1)</f>
        <v>R</v>
      </c>
    </row>
    <row r="481" spans="2:14" x14ac:dyDescent="0.25">
      <c r="B481" s="200">
        <v>7</v>
      </c>
      <c r="C481" s="208" t="s">
        <v>29</v>
      </c>
      <c r="D481" s="208">
        <v>31</v>
      </c>
      <c r="E481" s="208">
        <v>30</v>
      </c>
      <c r="F481" s="208">
        <v>12</v>
      </c>
      <c r="G481" s="208">
        <v>7</v>
      </c>
      <c r="H481" s="208">
        <v>11</v>
      </c>
      <c r="I481" s="208">
        <v>50</v>
      </c>
      <c r="J481" s="208">
        <v>50</v>
      </c>
      <c r="K481" s="208">
        <v>0</v>
      </c>
      <c r="L481" s="209">
        <f t="shared" si="15"/>
        <v>31</v>
      </c>
      <c r="M481" s="201" t="str">
        <f t="shared" si="16"/>
        <v/>
      </c>
      <c r="N481" s="71" t="str">
        <f ca="1">OFFSET(config_posiciones,'H-Temporadas'!B481,L481-1,1,1)</f>
        <v>U</v>
      </c>
    </row>
    <row r="482" spans="2:14" x14ac:dyDescent="0.25">
      <c r="B482" s="200">
        <v>8</v>
      </c>
      <c r="C482" s="208" t="s">
        <v>150</v>
      </c>
      <c r="D482" s="208">
        <v>29</v>
      </c>
      <c r="E482" s="208">
        <v>30</v>
      </c>
      <c r="F482" s="208">
        <v>10</v>
      </c>
      <c r="G482" s="208">
        <v>9</v>
      </c>
      <c r="H482" s="208">
        <v>11</v>
      </c>
      <c r="I482" s="208">
        <v>52</v>
      </c>
      <c r="J482" s="208">
        <v>52</v>
      </c>
      <c r="K482" s="208">
        <v>0</v>
      </c>
      <c r="L482" s="209">
        <f t="shared" si="15"/>
        <v>31</v>
      </c>
      <c r="M482" s="201" t="str">
        <f t="shared" si="16"/>
        <v/>
      </c>
      <c r="N482" s="71">
        <f ca="1">OFFSET(config_posiciones,'H-Temporadas'!B482,L482-1,1,1)</f>
        <v>0</v>
      </c>
    </row>
    <row r="483" spans="2:14" x14ac:dyDescent="0.25">
      <c r="B483" s="200">
        <v>9</v>
      </c>
      <c r="C483" s="208" t="s">
        <v>212</v>
      </c>
      <c r="D483" s="208">
        <v>28</v>
      </c>
      <c r="E483" s="208">
        <v>30</v>
      </c>
      <c r="F483" s="208">
        <v>10</v>
      </c>
      <c r="G483" s="208">
        <v>8</v>
      </c>
      <c r="H483" s="208">
        <v>12</v>
      </c>
      <c r="I483" s="208">
        <v>39</v>
      </c>
      <c r="J483" s="208">
        <v>51</v>
      </c>
      <c r="K483" s="208">
        <v>-12</v>
      </c>
      <c r="L483" s="209">
        <f t="shared" si="15"/>
        <v>31</v>
      </c>
      <c r="M483" s="201" t="str">
        <f t="shared" si="16"/>
        <v/>
      </c>
      <c r="N483" s="71">
        <f ca="1">OFFSET(config_posiciones,'H-Temporadas'!B483,L483-1,1,1)</f>
        <v>0</v>
      </c>
    </row>
    <row r="484" spans="2:14" x14ac:dyDescent="0.25">
      <c r="B484" s="200">
        <v>10</v>
      </c>
      <c r="C484" s="208" t="s">
        <v>214</v>
      </c>
      <c r="D484" s="208">
        <v>27</v>
      </c>
      <c r="E484" s="208">
        <v>30</v>
      </c>
      <c r="F484" s="208">
        <v>10</v>
      </c>
      <c r="G484" s="208">
        <v>7</v>
      </c>
      <c r="H484" s="208">
        <v>13</v>
      </c>
      <c r="I484" s="208">
        <v>27</v>
      </c>
      <c r="J484" s="208">
        <v>47</v>
      </c>
      <c r="K484" s="208">
        <v>-20</v>
      </c>
      <c r="L484" s="209">
        <f t="shared" si="15"/>
        <v>31</v>
      </c>
      <c r="M484" s="201" t="str">
        <f t="shared" si="16"/>
        <v/>
      </c>
      <c r="N484" s="71">
        <f ca="1">OFFSET(config_posiciones,'H-Temporadas'!B484,L484-1,1,1)</f>
        <v>0</v>
      </c>
    </row>
    <row r="485" spans="2:14" x14ac:dyDescent="0.25">
      <c r="B485" s="200">
        <v>11</v>
      </c>
      <c r="C485" s="208" t="s">
        <v>239</v>
      </c>
      <c r="D485" s="208">
        <v>27</v>
      </c>
      <c r="E485" s="208">
        <v>30</v>
      </c>
      <c r="F485" s="208">
        <v>11</v>
      </c>
      <c r="G485" s="208">
        <v>5</v>
      </c>
      <c r="H485" s="208">
        <v>14</v>
      </c>
      <c r="I485" s="208">
        <v>30</v>
      </c>
      <c r="J485" s="208">
        <v>47</v>
      </c>
      <c r="K485" s="208">
        <v>-17</v>
      </c>
      <c r="L485" s="209">
        <f t="shared" si="15"/>
        <v>31</v>
      </c>
      <c r="M485" s="201" t="str">
        <f t="shared" si="16"/>
        <v/>
      </c>
      <c r="N485" s="71">
        <f ca="1">OFFSET(config_posiciones,'H-Temporadas'!B485,L485-1,1,1)</f>
        <v>0</v>
      </c>
    </row>
    <row r="486" spans="2:14" x14ac:dyDescent="0.25">
      <c r="B486" s="200">
        <v>12</v>
      </c>
      <c r="C486" s="208" t="s">
        <v>228</v>
      </c>
      <c r="D486" s="208">
        <v>27</v>
      </c>
      <c r="E486" s="208">
        <v>30</v>
      </c>
      <c r="F486" s="208">
        <v>10</v>
      </c>
      <c r="G486" s="208">
        <v>7</v>
      </c>
      <c r="H486" s="208">
        <v>13</v>
      </c>
      <c r="I486" s="208">
        <v>54</v>
      </c>
      <c r="J486" s="208">
        <v>59</v>
      </c>
      <c r="K486" s="208">
        <v>-5</v>
      </c>
      <c r="L486" s="209">
        <f t="shared" si="15"/>
        <v>31</v>
      </c>
      <c r="M486" s="201" t="str">
        <f t="shared" si="16"/>
        <v/>
      </c>
      <c r="N486" s="71">
        <f ca="1">OFFSET(config_posiciones,'H-Temporadas'!B486,L486-1,1,1)</f>
        <v>0</v>
      </c>
    </row>
    <row r="487" spans="2:14" x14ac:dyDescent="0.25">
      <c r="B487" s="200">
        <v>13</v>
      </c>
      <c r="C487" s="208" t="s">
        <v>52</v>
      </c>
      <c r="D487" s="208">
        <v>26</v>
      </c>
      <c r="E487" s="208">
        <v>30</v>
      </c>
      <c r="F487" s="208">
        <v>8</v>
      </c>
      <c r="G487" s="208">
        <v>10</v>
      </c>
      <c r="H487" s="208">
        <v>12</v>
      </c>
      <c r="I487" s="208">
        <v>45</v>
      </c>
      <c r="J487" s="208">
        <v>55</v>
      </c>
      <c r="K487" s="208">
        <v>-10</v>
      </c>
      <c r="L487" s="209">
        <f t="shared" si="15"/>
        <v>31</v>
      </c>
      <c r="M487" s="201" t="str">
        <f t="shared" si="16"/>
        <v/>
      </c>
      <c r="N487" s="71" t="str">
        <f ca="1">OFFSET(config_posiciones,'H-Temporadas'!B487,L487-1,1,1)</f>
        <v>P</v>
      </c>
    </row>
    <row r="488" spans="2:14" x14ac:dyDescent="0.25">
      <c r="B488" s="200">
        <v>14</v>
      </c>
      <c r="C488" s="208" t="s">
        <v>246</v>
      </c>
      <c r="D488" s="208">
        <v>26</v>
      </c>
      <c r="E488" s="208">
        <v>30</v>
      </c>
      <c r="F488" s="208">
        <v>11</v>
      </c>
      <c r="G488" s="208">
        <v>4</v>
      </c>
      <c r="H488" s="208">
        <v>15</v>
      </c>
      <c r="I488" s="208">
        <v>35</v>
      </c>
      <c r="J488" s="208">
        <v>54</v>
      </c>
      <c r="K488" s="208">
        <v>-19</v>
      </c>
      <c r="L488" s="209">
        <f t="shared" si="15"/>
        <v>31</v>
      </c>
      <c r="M488" s="201" t="str">
        <f t="shared" si="16"/>
        <v/>
      </c>
      <c r="N488" s="71" t="str">
        <f ca="1">OFFSET(config_posiciones,'H-Temporadas'!B488,L488-1,1,1)</f>
        <v>P</v>
      </c>
    </row>
    <row r="489" spans="2:14" x14ac:dyDescent="0.25">
      <c r="B489" s="200">
        <v>15</v>
      </c>
      <c r="C489" s="208" t="s">
        <v>31</v>
      </c>
      <c r="D489" s="208">
        <v>23</v>
      </c>
      <c r="E489" s="208">
        <v>30</v>
      </c>
      <c r="F489" s="208">
        <v>9</v>
      </c>
      <c r="G489" s="208">
        <v>5</v>
      </c>
      <c r="H489" s="208">
        <v>16</v>
      </c>
      <c r="I489" s="208">
        <v>37</v>
      </c>
      <c r="J489" s="208">
        <v>49</v>
      </c>
      <c r="K489" s="208">
        <v>-12</v>
      </c>
      <c r="L489" s="209">
        <f t="shared" si="15"/>
        <v>31</v>
      </c>
      <c r="M489" s="201" t="str">
        <f t="shared" si="16"/>
        <v/>
      </c>
      <c r="N489" s="71" t="str">
        <f ca="1">OFFSET(config_posiciones,'H-Temporadas'!B489,L489-1,1,1)</f>
        <v>D</v>
      </c>
    </row>
    <row r="490" spans="2:14" x14ac:dyDescent="0.25">
      <c r="B490" s="200">
        <v>16</v>
      </c>
      <c r="C490" s="208" t="s">
        <v>233</v>
      </c>
      <c r="D490" s="208">
        <v>19</v>
      </c>
      <c r="E490" s="208">
        <v>30</v>
      </c>
      <c r="F490" s="208">
        <v>6</v>
      </c>
      <c r="G490" s="208">
        <v>7</v>
      </c>
      <c r="H490" s="208">
        <v>17</v>
      </c>
      <c r="I490" s="208">
        <v>33</v>
      </c>
      <c r="J490" s="208">
        <v>57</v>
      </c>
      <c r="K490" s="208">
        <v>-24</v>
      </c>
      <c r="L490" s="209">
        <f t="shared" si="15"/>
        <v>31</v>
      </c>
      <c r="M490" s="201" t="str">
        <f t="shared" si="16"/>
        <v/>
      </c>
      <c r="N490" s="71" t="str">
        <f ca="1">OFFSET(config_posiciones,'H-Temporadas'!B490,L490-1,1,1)</f>
        <v>D</v>
      </c>
    </row>
    <row r="491" spans="2:14" x14ac:dyDescent="0.25">
      <c r="B491" s="200"/>
      <c r="C491" s="208"/>
      <c r="D491" s="208"/>
      <c r="E491" s="208"/>
      <c r="F491" s="208"/>
      <c r="G491" s="208"/>
      <c r="H491" s="208"/>
      <c r="I491" s="208"/>
      <c r="J491" s="208"/>
      <c r="K491" s="208"/>
      <c r="L491" s="209">
        <f t="shared" si="15"/>
        <v>31</v>
      </c>
      <c r="M491" s="201" t="str">
        <f t="shared" si="16"/>
        <v/>
      </c>
      <c r="N491" s="71">
        <f ca="1">OFFSET(config_posiciones,'H-Temporadas'!B491,L491-1,1,1)</f>
        <v>22647</v>
      </c>
    </row>
    <row r="492" spans="2:14" s="204" customFormat="1" x14ac:dyDescent="0.25">
      <c r="B492" s="200" t="s">
        <v>279</v>
      </c>
      <c r="C492" s="200" t="str">
        <f>B492</f>
        <v>1962/63</v>
      </c>
      <c r="D492" s="200" t="s">
        <v>128</v>
      </c>
      <c r="E492" s="200" t="s">
        <v>21</v>
      </c>
      <c r="F492" s="200" t="s">
        <v>22</v>
      </c>
      <c r="G492" s="200" t="s">
        <v>23</v>
      </c>
      <c r="H492" s="200" t="s">
        <v>24</v>
      </c>
      <c r="I492" s="200" t="s">
        <v>25</v>
      </c>
      <c r="J492" s="200" t="s">
        <v>26</v>
      </c>
      <c r="K492" s="200" t="s">
        <v>249</v>
      </c>
      <c r="L492" s="202">
        <f t="shared" si="15"/>
        <v>32</v>
      </c>
      <c r="M492" s="203" t="str">
        <f t="shared" si="16"/>
        <v>n</v>
      </c>
      <c r="N492" s="204" t="e">
        <f ca="1">OFFSET(config_posiciones,'H-Temporadas'!B492,L492-1,1,1)</f>
        <v>#VALUE!</v>
      </c>
    </row>
    <row r="493" spans="2:14" x14ac:dyDescent="0.25">
      <c r="B493" s="200">
        <v>1</v>
      </c>
      <c r="C493" s="208" t="s">
        <v>28</v>
      </c>
      <c r="D493" s="208">
        <v>49</v>
      </c>
      <c r="E493" s="208">
        <v>30</v>
      </c>
      <c r="F493" s="208">
        <v>23</v>
      </c>
      <c r="G493" s="208">
        <v>3</v>
      </c>
      <c r="H493" s="208">
        <v>4</v>
      </c>
      <c r="I493" s="208">
        <v>83</v>
      </c>
      <c r="J493" s="208">
        <v>33</v>
      </c>
      <c r="K493" s="208">
        <v>50</v>
      </c>
      <c r="L493" s="209">
        <f t="shared" si="15"/>
        <v>32</v>
      </c>
      <c r="M493" s="201" t="str">
        <f t="shared" si="16"/>
        <v/>
      </c>
      <c r="N493" s="71" t="str">
        <f ca="1">OFFSET(config_posiciones,'H-Temporadas'!B493,L493-1,1,1)</f>
        <v>C</v>
      </c>
    </row>
    <row r="494" spans="2:14" x14ac:dyDescent="0.25">
      <c r="B494" s="200">
        <v>2</v>
      </c>
      <c r="C494" s="208" t="s">
        <v>154</v>
      </c>
      <c r="D494" s="208">
        <v>37</v>
      </c>
      <c r="E494" s="208">
        <v>30</v>
      </c>
      <c r="F494" s="208">
        <v>14</v>
      </c>
      <c r="G494" s="208">
        <v>9</v>
      </c>
      <c r="H494" s="208">
        <v>7</v>
      </c>
      <c r="I494" s="208">
        <v>61</v>
      </c>
      <c r="J494" s="208">
        <v>36</v>
      </c>
      <c r="K494" s="208">
        <v>25</v>
      </c>
      <c r="L494" s="209">
        <f t="shared" si="15"/>
        <v>32</v>
      </c>
      <c r="M494" s="201" t="str">
        <f t="shared" si="16"/>
        <v/>
      </c>
      <c r="N494" s="71" t="str">
        <f ca="1">OFFSET(config_posiciones,'H-Temporadas'!B494,L494-1,1,1)</f>
        <v>U</v>
      </c>
    </row>
    <row r="495" spans="2:14" x14ac:dyDescent="0.25">
      <c r="B495" s="200">
        <v>3</v>
      </c>
      <c r="C495" s="208" t="s">
        <v>214</v>
      </c>
      <c r="D495" s="208">
        <v>33</v>
      </c>
      <c r="E495" s="208">
        <v>30</v>
      </c>
      <c r="F495" s="208">
        <v>15</v>
      </c>
      <c r="G495" s="208">
        <v>3</v>
      </c>
      <c r="H495" s="208">
        <v>12</v>
      </c>
      <c r="I495" s="208">
        <v>52</v>
      </c>
      <c r="J495" s="208">
        <v>46</v>
      </c>
      <c r="K495" s="208">
        <v>6</v>
      </c>
      <c r="L495" s="209">
        <f t="shared" si="15"/>
        <v>32</v>
      </c>
      <c r="M495" s="201" t="str">
        <f t="shared" si="16"/>
        <v/>
      </c>
      <c r="N495" s="71">
        <f ca="1">OFFSET(config_posiciones,'H-Temporadas'!B495,L495-1,1,1)</f>
        <v>0</v>
      </c>
    </row>
    <row r="496" spans="2:14" x14ac:dyDescent="0.25">
      <c r="B496" s="200">
        <v>4</v>
      </c>
      <c r="C496" s="208" t="s">
        <v>226</v>
      </c>
      <c r="D496" s="208">
        <v>33</v>
      </c>
      <c r="E496" s="208">
        <v>30</v>
      </c>
      <c r="F496" s="208">
        <v>15</v>
      </c>
      <c r="G496" s="208">
        <v>3</v>
      </c>
      <c r="H496" s="208">
        <v>12</v>
      </c>
      <c r="I496" s="208">
        <v>51</v>
      </c>
      <c r="J496" s="208">
        <v>53</v>
      </c>
      <c r="K496" s="208">
        <v>-2</v>
      </c>
      <c r="L496" s="209">
        <f t="shared" si="15"/>
        <v>32</v>
      </c>
      <c r="M496" s="201" t="str">
        <f t="shared" si="16"/>
        <v/>
      </c>
      <c r="N496" s="71">
        <f ca="1">OFFSET(config_posiciones,'H-Temporadas'!B496,L496-1,1,1)</f>
        <v>0</v>
      </c>
    </row>
    <row r="497" spans="2:14" x14ac:dyDescent="0.25">
      <c r="B497" s="200">
        <v>5</v>
      </c>
      <c r="C497" s="208" t="s">
        <v>211</v>
      </c>
      <c r="D497" s="208">
        <v>32</v>
      </c>
      <c r="E497" s="208">
        <v>30</v>
      </c>
      <c r="F497" s="208">
        <v>14</v>
      </c>
      <c r="G497" s="208">
        <v>4</v>
      </c>
      <c r="H497" s="208">
        <v>12</v>
      </c>
      <c r="I497" s="208">
        <v>54</v>
      </c>
      <c r="J497" s="208">
        <v>39</v>
      </c>
      <c r="K497" s="208">
        <v>15</v>
      </c>
      <c r="L497" s="209">
        <f t="shared" si="15"/>
        <v>32</v>
      </c>
      <c r="M497" s="201" t="str">
        <f t="shared" si="16"/>
        <v/>
      </c>
      <c r="N497" s="71" t="str">
        <f ca="1">OFFSET(config_posiciones,'H-Temporadas'!B497,L497-1,1,1)</f>
        <v>U</v>
      </c>
    </row>
    <row r="498" spans="2:14" x14ac:dyDescent="0.25">
      <c r="B498" s="200">
        <v>6</v>
      </c>
      <c r="C498" s="208" t="s">
        <v>27</v>
      </c>
      <c r="D498" s="208">
        <v>31</v>
      </c>
      <c r="E498" s="208">
        <v>30</v>
      </c>
      <c r="F498" s="208">
        <v>11</v>
      </c>
      <c r="G498" s="208">
        <v>9</v>
      </c>
      <c r="H498" s="208">
        <v>10</v>
      </c>
      <c r="I498" s="208">
        <v>45</v>
      </c>
      <c r="J498" s="208">
        <v>36</v>
      </c>
      <c r="K498" s="208">
        <v>9</v>
      </c>
      <c r="L498" s="209">
        <f t="shared" si="15"/>
        <v>32</v>
      </c>
      <c r="M498" s="201" t="str">
        <f t="shared" si="16"/>
        <v/>
      </c>
      <c r="N498" s="71" t="str">
        <f ca="1">OFFSET(config_posiciones,'H-Temporadas'!B498,L498-1,1,1)</f>
        <v>R</v>
      </c>
    </row>
    <row r="499" spans="2:14" x14ac:dyDescent="0.25">
      <c r="B499" s="200">
        <v>7</v>
      </c>
      <c r="C499" s="208" t="s">
        <v>29</v>
      </c>
      <c r="D499" s="208">
        <v>31</v>
      </c>
      <c r="E499" s="208">
        <v>30</v>
      </c>
      <c r="F499" s="208">
        <v>14</v>
      </c>
      <c r="G499" s="208">
        <v>3</v>
      </c>
      <c r="H499" s="208">
        <v>13</v>
      </c>
      <c r="I499" s="208">
        <v>49</v>
      </c>
      <c r="J499" s="208">
        <v>36</v>
      </c>
      <c r="K499" s="208">
        <v>13</v>
      </c>
      <c r="L499" s="209">
        <f t="shared" si="15"/>
        <v>32</v>
      </c>
      <c r="M499" s="201" t="str">
        <f t="shared" si="16"/>
        <v/>
      </c>
      <c r="N499" s="71" t="str">
        <f ca="1">OFFSET(config_posiciones,'H-Temporadas'!B499,L499-1,1,1)</f>
        <v>U</v>
      </c>
    </row>
    <row r="500" spans="2:14" x14ac:dyDescent="0.25">
      <c r="B500" s="200">
        <v>8</v>
      </c>
      <c r="C500" s="208" t="s">
        <v>150</v>
      </c>
      <c r="D500" s="208">
        <v>29</v>
      </c>
      <c r="E500" s="208">
        <v>30</v>
      </c>
      <c r="F500" s="208">
        <v>11</v>
      </c>
      <c r="G500" s="208">
        <v>7</v>
      </c>
      <c r="H500" s="208">
        <v>12</v>
      </c>
      <c r="I500" s="208">
        <v>48</v>
      </c>
      <c r="J500" s="208">
        <v>59</v>
      </c>
      <c r="K500" s="208">
        <v>-11</v>
      </c>
      <c r="L500" s="209">
        <f t="shared" si="15"/>
        <v>32</v>
      </c>
      <c r="M500" s="201" t="str">
        <f t="shared" si="16"/>
        <v/>
      </c>
      <c r="N500" s="71">
        <f ca="1">OFFSET(config_posiciones,'H-Temporadas'!B500,L500-1,1,1)</f>
        <v>0</v>
      </c>
    </row>
    <row r="501" spans="2:14" x14ac:dyDescent="0.25">
      <c r="B501" s="200">
        <v>9</v>
      </c>
      <c r="C501" s="208" t="s">
        <v>212</v>
      </c>
      <c r="D501" s="208">
        <v>28</v>
      </c>
      <c r="E501" s="208">
        <v>30</v>
      </c>
      <c r="F501" s="208">
        <v>12</v>
      </c>
      <c r="G501" s="208">
        <v>4</v>
      </c>
      <c r="H501" s="208">
        <v>14</v>
      </c>
      <c r="I501" s="208">
        <v>41</v>
      </c>
      <c r="J501" s="208">
        <v>47</v>
      </c>
      <c r="K501" s="208">
        <v>-6</v>
      </c>
      <c r="L501" s="209">
        <f t="shared" si="15"/>
        <v>32</v>
      </c>
      <c r="M501" s="201" t="str">
        <f t="shared" si="16"/>
        <v/>
      </c>
      <c r="N501" s="71">
        <f ca="1">OFFSET(config_posiciones,'H-Temporadas'!B501,L501-1,1,1)</f>
        <v>0</v>
      </c>
    </row>
    <row r="502" spans="2:14" x14ac:dyDescent="0.25">
      <c r="B502" s="200">
        <v>10</v>
      </c>
      <c r="C502" s="208" t="s">
        <v>209</v>
      </c>
      <c r="D502" s="208">
        <v>28</v>
      </c>
      <c r="E502" s="208">
        <v>30</v>
      </c>
      <c r="F502" s="208">
        <v>10</v>
      </c>
      <c r="G502" s="208">
        <v>8</v>
      </c>
      <c r="H502" s="208">
        <v>12</v>
      </c>
      <c r="I502" s="208">
        <v>41</v>
      </c>
      <c r="J502" s="208">
        <v>40</v>
      </c>
      <c r="K502" s="208">
        <v>1</v>
      </c>
      <c r="L502" s="209">
        <f t="shared" si="15"/>
        <v>32</v>
      </c>
      <c r="M502" s="201" t="str">
        <f t="shared" si="16"/>
        <v/>
      </c>
      <c r="N502" s="71">
        <f ca="1">OFFSET(config_posiciones,'H-Temporadas'!B502,L502-1,1,1)</f>
        <v>0</v>
      </c>
    </row>
    <row r="503" spans="2:14" x14ac:dyDescent="0.25">
      <c r="B503" s="200">
        <v>11</v>
      </c>
      <c r="C503" s="208" t="s">
        <v>30</v>
      </c>
      <c r="D503" s="208">
        <v>27</v>
      </c>
      <c r="E503" s="208">
        <v>30</v>
      </c>
      <c r="F503" s="208">
        <v>11</v>
      </c>
      <c r="G503" s="208">
        <v>5</v>
      </c>
      <c r="H503" s="208">
        <v>14</v>
      </c>
      <c r="I503" s="208">
        <v>40</v>
      </c>
      <c r="J503" s="208">
        <v>55</v>
      </c>
      <c r="K503" s="208">
        <v>-15</v>
      </c>
      <c r="L503" s="209">
        <f t="shared" si="15"/>
        <v>32</v>
      </c>
      <c r="M503" s="201" t="str">
        <f t="shared" si="16"/>
        <v/>
      </c>
      <c r="N503" s="71">
        <f ca="1">OFFSET(config_posiciones,'H-Temporadas'!B503,L503-1,1,1)</f>
        <v>0</v>
      </c>
    </row>
    <row r="504" spans="2:14" x14ac:dyDescent="0.25">
      <c r="B504" s="200">
        <v>12</v>
      </c>
      <c r="C504" s="208" t="s">
        <v>151</v>
      </c>
      <c r="D504" s="208">
        <v>27</v>
      </c>
      <c r="E504" s="208">
        <v>30</v>
      </c>
      <c r="F504" s="208">
        <v>12</v>
      </c>
      <c r="G504" s="208">
        <v>3</v>
      </c>
      <c r="H504" s="208">
        <v>15</v>
      </c>
      <c r="I504" s="208">
        <v>35</v>
      </c>
      <c r="J504" s="208">
        <v>39</v>
      </c>
      <c r="K504" s="208">
        <v>-4</v>
      </c>
      <c r="L504" s="209">
        <f t="shared" si="15"/>
        <v>32</v>
      </c>
      <c r="M504" s="201" t="str">
        <f t="shared" si="16"/>
        <v/>
      </c>
      <c r="N504" s="71">
        <f ca="1">OFFSET(config_posiciones,'H-Temporadas'!B504,L504-1,1,1)</f>
        <v>0</v>
      </c>
    </row>
    <row r="505" spans="2:14" x14ac:dyDescent="0.25">
      <c r="B505" s="200">
        <v>13</v>
      </c>
      <c r="C505" s="208" t="s">
        <v>239</v>
      </c>
      <c r="D505" s="208">
        <v>26</v>
      </c>
      <c r="E505" s="208">
        <v>30</v>
      </c>
      <c r="F505" s="208">
        <v>11</v>
      </c>
      <c r="G505" s="208">
        <v>4</v>
      </c>
      <c r="H505" s="208">
        <v>15</v>
      </c>
      <c r="I505" s="208">
        <v>47</v>
      </c>
      <c r="J505" s="208">
        <v>57</v>
      </c>
      <c r="K505" s="208">
        <v>-10</v>
      </c>
      <c r="L505" s="209">
        <f t="shared" si="15"/>
        <v>32</v>
      </c>
      <c r="M505" s="201" t="str">
        <f t="shared" si="16"/>
        <v/>
      </c>
      <c r="N505" s="71" t="str">
        <f ca="1">OFFSET(config_posiciones,'H-Temporadas'!B505,L505-1,1,1)</f>
        <v>P</v>
      </c>
    </row>
    <row r="506" spans="2:14" x14ac:dyDescent="0.25">
      <c r="B506" s="200">
        <v>14</v>
      </c>
      <c r="C506" s="208" t="s">
        <v>240</v>
      </c>
      <c r="D506" s="208">
        <v>25</v>
      </c>
      <c r="E506" s="208">
        <v>30</v>
      </c>
      <c r="F506" s="208">
        <v>11</v>
      </c>
      <c r="G506" s="208">
        <v>3</v>
      </c>
      <c r="H506" s="208">
        <v>16</v>
      </c>
      <c r="I506" s="208">
        <v>33</v>
      </c>
      <c r="J506" s="208">
        <v>48</v>
      </c>
      <c r="K506" s="208">
        <v>-15</v>
      </c>
      <c r="L506" s="209">
        <f t="shared" si="15"/>
        <v>32</v>
      </c>
      <c r="M506" s="201" t="str">
        <f t="shared" si="16"/>
        <v/>
      </c>
      <c r="N506" s="71" t="str">
        <f ca="1">OFFSET(config_posiciones,'H-Temporadas'!B506,L506-1,1,1)</f>
        <v>P</v>
      </c>
    </row>
    <row r="507" spans="2:14" x14ac:dyDescent="0.25">
      <c r="B507" s="200">
        <v>15</v>
      </c>
      <c r="C507" s="208" t="s">
        <v>228</v>
      </c>
      <c r="D507" s="208">
        <v>24</v>
      </c>
      <c r="E507" s="208">
        <v>30</v>
      </c>
      <c r="F507" s="208">
        <v>9</v>
      </c>
      <c r="G507" s="208">
        <v>6</v>
      </c>
      <c r="H507" s="208">
        <v>15</v>
      </c>
      <c r="I507" s="208">
        <v>39</v>
      </c>
      <c r="J507" s="208">
        <v>50</v>
      </c>
      <c r="K507" s="208">
        <v>-11</v>
      </c>
      <c r="L507" s="209">
        <f t="shared" si="15"/>
        <v>32</v>
      </c>
      <c r="M507" s="201" t="str">
        <f t="shared" si="16"/>
        <v/>
      </c>
      <c r="N507" s="71" t="str">
        <f ca="1">OFFSET(config_posiciones,'H-Temporadas'!B507,L507-1,1,1)</f>
        <v>D</v>
      </c>
    </row>
    <row r="508" spans="2:14" x14ac:dyDescent="0.25">
      <c r="B508" s="200">
        <v>16</v>
      </c>
      <c r="C508" s="208" t="s">
        <v>343</v>
      </c>
      <c r="D508" s="208">
        <v>20</v>
      </c>
      <c r="E508" s="208">
        <v>30</v>
      </c>
      <c r="F508" s="208">
        <v>8</v>
      </c>
      <c r="G508" s="208">
        <v>4</v>
      </c>
      <c r="H508" s="208">
        <v>18</v>
      </c>
      <c r="I508" s="208">
        <v>25</v>
      </c>
      <c r="J508" s="208">
        <v>70</v>
      </c>
      <c r="K508" s="208">
        <v>-45</v>
      </c>
      <c r="L508" s="209">
        <f t="shared" si="15"/>
        <v>32</v>
      </c>
      <c r="M508" s="201" t="str">
        <f t="shared" si="16"/>
        <v/>
      </c>
      <c r="N508" s="71" t="str">
        <f ca="1">OFFSET(config_posiciones,'H-Temporadas'!B508,L508-1,1,1)</f>
        <v>D</v>
      </c>
    </row>
    <row r="509" spans="2:14" x14ac:dyDescent="0.25">
      <c r="B509" s="200"/>
      <c r="C509" s="208"/>
      <c r="D509" s="208"/>
      <c r="E509" s="208"/>
      <c r="F509" s="208"/>
      <c r="G509" s="208"/>
      <c r="H509" s="208"/>
      <c r="I509" s="208"/>
      <c r="J509" s="208"/>
      <c r="K509" s="208"/>
      <c r="L509" s="209">
        <f t="shared" si="15"/>
        <v>32</v>
      </c>
      <c r="M509" s="201" t="str">
        <f t="shared" si="16"/>
        <v/>
      </c>
      <c r="N509" s="71">
        <f ca="1">OFFSET(config_posiciones,'H-Temporadas'!B509,L509-1,1,1)</f>
        <v>23012</v>
      </c>
    </row>
    <row r="510" spans="2:14" s="204" customFormat="1" x14ac:dyDescent="0.25">
      <c r="B510" s="200" t="s">
        <v>280</v>
      </c>
      <c r="C510" s="200" t="str">
        <f>B510</f>
        <v>1963/64</v>
      </c>
      <c r="D510" s="200" t="s">
        <v>128</v>
      </c>
      <c r="E510" s="200" t="s">
        <v>21</v>
      </c>
      <c r="F510" s="200" t="s">
        <v>22</v>
      </c>
      <c r="G510" s="200" t="s">
        <v>23</v>
      </c>
      <c r="H510" s="200" t="s">
        <v>24</v>
      </c>
      <c r="I510" s="200" t="s">
        <v>25</v>
      </c>
      <c r="J510" s="200" t="s">
        <v>26</v>
      </c>
      <c r="K510" s="200" t="s">
        <v>249</v>
      </c>
      <c r="L510" s="202">
        <f t="shared" si="15"/>
        <v>33</v>
      </c>
      <c r="M510" s="203" t="str">
        <f t="shared" si="16"/>
        <v>n</v>
      </c>
      <c r="N510" s="204" t="e">
        <f ca="1">OFFSET(config_posiciones,'H-Temporadas'!B510,L510-1,1,1)</f>
        <v>#VALUE!</v>
      </c>
    </row>
    <row r="511" spans="2:14" x14ac:dyDescent="0.25">
      <c r="B511" s="200">
        <v>1</v>
      </c>
      <c r="C511" s="208" t="s">
        <v>28</v>
      </c>
      <c r="D511" s="208">
        <v>46</v>
      </c>
      <c r="E511" s="208">
        <v>30</v>
      </c>
      <c r="F511" s="208">
        <v>22</v>
      </c>
      <c r="G511" s="208">
        <v>2</v>
      </c>
      <c r="H511" s="208">
        <v>6</v>
      </c>
      <c r="I511" s="208">
        <v>61</v>
      </c>
      <c r="J511" s="208">
        <v>23</v>
      </c>
      <c r="K511" s="208">
        <v>38</v>
      </c>
      <c r="L511" s="209">
        <f t="shared" si="15"/>
        <v>33</v>
      </c>
      <c r="M511" s="201" t="str">
        <f t="shared" si="16"/>
        <v/>
      </c>
      <c r="N511" s="71" t="str">
        <f ca="1">OFFSET(config_posiciones,'H-Temporadas'!B511,L511-1,1,1)</f>
        <v>C</v>
      </c>
    </row>
    <row r="512" spans="2:14" x14ac:dyDescent="0.25">
      <c r="B512" s="200">
        <v>2</v>
      </c>
      <c r="C512" s="208" t="s">
        <v>27</v>
      </c>
      <c r="D512" s="208">
        <v>42</v>
      </c>
      <c r="E512" s="208">
        <v>30</v>
      </c>
      <c r="F512" s="208">
        <v>19</v>
      </c>
      <c r="G512" s="208">
        <v>4</v>
      </c>
      <c r="H512" s="208">
        <v>7</v>
      </c>
      <c r="I512" s="208">
        <v>74</v>
      </c>
      <c r="J512" s="208">
        <v>38</v>
      </c>
      <c r="K512" s="208">
        <v>36</v>
      </c>
      <c r="L512" s="209">
        <f t="shared" si="15"/>
        <v>33</v>
      </c>
      <c r="M512" s="201" t="str">
        <f t="shared" si="16"/>
        <v/>
      </c>
      <c r="N512" s="71" t="str">
        <f ca="1">OFFSET(config_posiciones,'H-Temporadas'!B512,L512-1,1,1)</f>
        <v>U</v>
      </c>
    </row>
    <row r="513" spans="2:14" x14ac:dyDescent="0.25">
      <c r="B513" s="200">
        <v>3</v>
      </c>
      <c r="C513" s="208" t="s">
        <v>212</v>
      </c>
      <c r="D513" s="208">
        <v>37</v>
      </c>
      <c r="E513" s="208">
        <v>30</v>
      </c>
      <c r="F513" s="208">
        <v>15</v>
      </c>
      <c r="G513" s="208">
        <v>7</v>
      </c>
      <c r="H513" s="208">
        <v>8</v>
      </c>
      <c r="I513" s="208">
        <v>47</v>
      </c>
      <c r="J513" s="208">
        <v>36</v>
      </c>
      <c r="K513" s="208">
        <v>11</v>
      </c>
      <c r="L513" s="209">
        <f t="shared" si="15"/>
        <v>33</v>
      </c>
      <c r="M513" s="201" t="str">
        <f t="shared" si="16"/>
        <v/>
      </c>
      <c r="N513" s="71" t="str">
        <f ca="1">OFFSET(config_posiciones,'H-Temporadas'!B513,L513-1,1,1)</f>
        <v>U</v>
      </c>
    </row>
    <row r="514" spans="2:14" x14ac:dyDescent="0.25">
      <c r="B514" s="200">
        <v>4</v>
      </c>
      <c r="C514" s="208" t="s">
        <v>211</v>
      </c>
      <c r="D514" s="208">
        <v>34</v>
      </c>
      <c r="E514" s="208">
        <v>30</v>
      </c>
      <c r="F514" s="208">
        <v>14</v>
      </c>
      <c r="G514" s="208">
        <v>6</v>
      </c>
      <c r="H514" s="208">
        <v>10</v>
      </c>
      <c r="I514" s="208">
        <v>52</v>
      </c>
      <c r="J514" s="208">
        <v>42</v>
      </c>
      <c r="K514" s="208">
        <v>10</v>
      </c>
      <c r="L514" s="209">
        <f t="shared" si="15"/>
        <v>33</v>
      </c>
      <c r="M514" s="201" t="str">
        <f t="shared" si="16"/>
        <v/>
      </c>
      <c r="N514" s="71" t="str">
        <f ca="1">OFFSET(config_posiciones,'H-Temporadas'!B514,L514-1,1,1)</f>
        <v>R</v>
      </c>
    </row>
    <row r="515" spans="2:14" x14ac:dyDescent="0.25">
      <c r="B515" s="200">
        <v>5</v>
      </c>
      <c r="C515" s="208" t="s">
        <v>150</v>
      </c>
      <c r="D515" s="208">
        <v>33</v>
      </c>
      <c r="E515" s="208">
        <v>30</v>
      </c>
      <c r="F515" s="208">
        <v>13</v>
      </c>
      <c r="G515" s="208">
        <v>7</v>
      </c>
      <c r="H515" s="208">
        <v>10</v>
      </c>
      <c r="I515" s="208">
        <v>35</v>
      </c>
      <c r="J515" s="208">
        <v>31</v>
      </c>
      <c r="K515" s="208">
        <v>4</v>
      </c>
      <c r="L515" s="209">
        <f t="shared" si="15"/>
        <v>33</v>
      </c>
      <c r="M515" s="201" t="str">
        <f t="shared" si="16"/>
        <v/>
      </c>
      <c r="N515" s="71">
        <f ca="1">OFFSET(config_posiciones,'H-Temporadas'!B515,L515-1,1,1)</f>
        <v>0</v>
      </c>
    </row>
    <row r="516" spans="2:14" x14ac:dyDescent="0.25">
      <c r="B516" s="200">
        <v>6</v>
      </c>
      <c r="C516" s="208" t="s">
        <v>29</v>
      </c>
      <c r="D516" s="208">
        <v>32</v>
      </c>
      <c r="E516" s="208">
        <v>30</v>
      </c>
      <c r="F516" s="208">
        <v>16</v>
      </c>
      <c r="G516" s="208">
        <v>0</v>
      </c>
      <c r="H516" s="208">
        <v>14</v>
      </c>
      <c r="I516" s="208">
        <v>53</v>
      </c>
      <c r="J516" s="208">
        <v>47</v>
      </c>
      <c r="K516" s="208">
        <v>6</v>
      </c>
      <c r="L516" s="209">
        <f t="shared" si="15"/>
        <v>33</v>
      </c>
      <c r="M516" s="201" t="str">
        <f t="shared" si="16"/>
        <v/>
      </c>
      <c r="N516" s="71" t="str">
        <f ca="1">OFFSET(config_posiciones,'H-Temporadas'!B516,L516-1,1,1)</f>
        <v>U</v>
      </c>
    </row>
    <row r="517" spans="2:14" x14ac:dyDescent="0.25">
      <c r="B517" s="200">
        <v>7</v>
      </c>
      <c r="C517" s="208" t="s">
        <v>154</v>
      </c>
      <c r="D517" s="208">
        <v>29</v>
      </c>
      <c r="E517" s="208">
        <v>30</v>
      </c>
      <c r="F517" s="208">
        <v>10</v>
      </c>
      <c r="G517" s="208">
        <v>9</v>
      </c>
      <c r="H517" s="208">
        <v>11</v>
      </c>
      <c r="I517" s="208">
        <v>37</v>
      </c>
      <c r="J517" s="208">
        <v>34</v>
      </c>
      <c r="K517" s="208">
        <v>3</v>
      </c>
      <c r="L517" s="209">
        <f t="shared" ref="L517:L580" si="17">IF(M517="n",L516+1,L516)</f>
        <v>33</v>
      </c>
      <c r="M517" s="201" t="str">
        <f t="shared" ref="M517:M580" si="18">IF(B518=1,"n","")</f>
        <v/>
      </c>
      <c r="N517" s="71" t="str">
        <f ca="1">OFFSET(config_posiciones,'H-Temporadas'!B517,L517-1,1,1)</f>
        <v>U</v>
      </c>
    </row>
    <row r="518" spans="2:14" x14ac:dyDescent="0.25">
      <c r="B518" s="200">
        <v>8</v>
      </c>
      <c r="C518" s="208" t="s">
        <v>209</v>
      </c>
      <c r="D518" s="208">
        <v>29</v>
      </c>
      <c r="E518" s="208">
        <v>30</v>
      </c>
      <c r="F518" s="208">
        <v>12</v>
      </c>
      <c r="G518" s="208">
        <v>5</v>
      </c>
      <c r="H518" s="208">
        <v>13</v>
      </c>
      <c r="I518" s="208">
        <v>43</v>
      </c>
      <c r="J518" s="208">
        <v>40</v>
      </c>
      <c r="K518" s="208">
        <v>3</v>
      </c>
      <c r="L518" s="209">
        <f t="shared" si="17"/>
        <v>33</v>
      </c>
      <c r="M518" s="201" t="str">
        <f t="shared" si="18"/>
        <v/>
      </c>
      <c r="N518" s="71" t="str">
        <f ca="1">OFFSET(config_posiciones,'H-Temporadas'!B518,L518-1,1,1)</f>
        <v>U</v>
      </c>
    </row>
    <row r="519" spans="2:14" x14ac:dyDescent="0.25">
      <c r="B519" s="200">
        <v>9</v>
      </c>
      <c r="C519" s="208" t="s">
        <v>30</v>
      </c>
      <c r="D519" s="208">
        <v>29</v>
      </c>
      <c r="E519" s="208">
        <v>30</v>
      </c>
      <c r="F519" s="208">
        <v>9</v>
      </c>
      <c r="G519" s="208">
        <v>11</v>
      </c>
      <c r="H519" s="208">
        <v>10</v>
      </c>
      <c r="I519" s="208">
        <v>33</v>
      </c>
      <c r="J519" s="208">
        <v>38</v>
      </c>
      <c r="K519" s="208">
        <v>-5</v>
      </c>
      <c r="L519" s="209">
        <f t="shared" si="17"/>
        <v>33</v>
      </c>
      <c r="M519" s="201" t="str">
        <f t="shared" si="18"/>
        <v/>
      </c>
      <c r="N519" s="71">
        <f ca="1">OFFSET(config_posiciones,'H-Temporadas'!B519,L519-1,1,1)</f>
        <v>0</v>
      </c>
    </row>
    <row r="520" spans="2:14" x14ac:dyDescent="0.25">
      <c r="B520" s="200">
        <v>10</v>
      </c>
      <c r="C520" s="208" t="s">
        <v>35</v>
      </c>
      <c r="D520" s="208">
        <v>27</v>
      </c>
      <c r="E520" s="208">
        <v>30</v>
      </c>
      <c r="F520" s="208">
        <v>10</v>
      </c>
      <c r="G520" s="208">
        <v>7</v>
      </c>
      <c r="H520" s="208">
        <v>13</v>
      </c>
      <c r="I520" s="208">
        <v>43</v>
      </c>
      <c r="J520" s="208">
        <v>56</v>
      </c>
      <c r="K520" s="208">
        <v>-13</v>
      </c>
      <c r="L520" s="209">
        <f t="shared" si="17"/>
        <v>33</v>
      </c>
      <c r="M520" s="201" t="str">
        <f t="shared" si="18"/>
        <v/>
      </c>
      <c r="N520" s="71">
        <f ca="1">OFFSET(config_posiciones,'H-Temporadas'!B520,L520-1,1,1)</f>
        <v>0</v>
      </c>
    </row>
    <row r="521" spans="2:14" x14ac:dyDescent="0.25">
      <c r="B521" s="200">
        <v>11</v>
      </c>
      <c r="C521" s="208" t="s">
        <v>151</v>
      </c>
      <c r="D521" s="208">
        <v>26</v>
      </c>
      <c r="E521" s="208">
        <v>30</v>
      </c>
      <c r="F521" s="208">
        <v>10</v>
      </c>
      <c r="G521" s="208">
        <v>6</v>
      </c>
      <c r="H521" s="208">
        <v>14</v>
      </c>
      <c r="I521" s="208">
        <v>32</v>
      </c>
      <c r="J521" s="208">
        <v>38</v>
      </c>
      <c r="K521" s="208">
        <v>-6</v>
      </c>
      <c r="L521" s="209">
        <f t="shared" si="17"/>
        <v>33</v>
      </c>
      <c r="M521" s="201" t="str">
        <f t="shared" si="18"/>
        <v/>
      </c>
      <c r="N521" s="71">
        <f ca="1">OFFSET(config_posiciones,'H-Temporadas'!B521,L521-1,1,1)</f>
        <v>0</v>
      </c>
    </row>
    <row r="522" spans="2:14" x14ac:dyDescent="0.25">
      <c r="B522" s="200">
        <v>12</v>
      </c>
      <c r="C522" s="208" t="s">
        <v>225</v>
      </c>
      <c r="D522" s="208">
        <v>26</v>
      </c>
      <c r="E522" s="208">
        <v>30</v>
      </c>
      <c r="F522" s="208">
        <v>11</v>
      </c>
      <c r="G522" s="208">
        <v>4</v>
      </c>
      <c r="H522" s="208">
        <v>15</v>
      </c>
      <c r="I522" s="208">
        <v>41</v>
      </c>
      <c r="J522" s="208">
        <v>54</v>
      </c>
      <c r="K522" s="208">
        <v>-13</v>
      </c>
      <c r="L522" s="209">
        <f t="shared" si="17"/>
        <v>33</v>
      </c>
      <c r="M522" s="201" t="str">
        <f t="shared" si="18"/>
        <v/>
      </c>
      <c r="N522" s="71">
        <f ca="1">OFFSET(config_posiciones,'H-Temporadas'!B522,L522-1,1,1)</f>
        <v>0</v>
      </c>
    </row>
    <row r="523" spans="2:14" x14ac:dyDescent="0.25">
      <c r="B523" s="200">
        <v>13</v>
      </c>
      <c r="C523" s="208" t="s">
        <v>52</v>
      </c>
      <c r="D523" s="208">
        <v>25</v>
      </c>
      <c r="E523" s="208">
        <v>30</v>
      </c>
      <c r="F523" s="208">
        <v>10</v>
      </c>
      <c r="G523" s="208">
        <v>5</v>
      </c>
      <c r="H523" s="208">
        <v>15</v>
      </c>
      <c r="I523" s="208">
        <v>34</v>
      </c>
      <c r="J523" s="208">
        <v>47</v>
      </c>
      <c r="K523" s="208">
        <v>-13</v>
      </c>
      <c r="L523" s="209">
        <f t="shared" si="17"/>
        <v>33</v>
      </c>
      <c r="M523" s="201" t="str">
        <f t="shared" si="18"/>
        <v/>
      </c>
      <c r="N523" s="71" t="str">
        <f ca="1">OFFSET(config_posiciones,'H-Temporadas'!B523,L523-1,1,1)</f>
        <v>P</v>
      </c>
    </row>
    <row r="524" spans="2:14" x14ac:dyDescent="0.25">
      <c r="B524" s="200">
        <v>14</v>
      </c>
      <c r="C524" s="208" t="s">
        <v>214</v>
      </c>
      <c r="D524" s="208">
        <v>25</v>
      </c>
      <c r="E524" s="208">
        <v>30</v>
      </c>
      <c r="F524" s="208">
        <v>10</v>
      </c>
      <c r="G524" s="208">
        <v>5</v>
      </c>
      <c r="H524" s="208">
        <v>15</v>
      </c>
      <c r="I524" s="208">
        <v>27</v>
      </c>
      <c r="J524" s="208">
        <v>42</v>
      </c>
      <c r="K524" s="208">
        <v>-15</v>
      </c>
      <c r="L524" s="209">
        <f t="shared" si="17"/>
        <v>33</v>
      </c>
      <c r="M524" s="201" t="str">
        <f t="shared" si="18"/>
        <v/>
      </c>
      <c r="N524" s="71" t="str">
        <f ca="1">OFFSET(config_posiciones,'H-Temporadas'!B524,L524-1,1,1)</f>
        <v>P</v>
      </c>
    </row>
    <row r="525" spans="2:14" x14ac:dyDescent="0.25">
      <c r="B525" s="200">
        <v>15</v>
      </c>
      <c r="C525" s="208" t="s">
        <v>222</v>
      </c>
      <c r="D525" s="208">
        <v>21</v>
      </c>
      <c r="E525" s="208">
        <v>30</v>
      </c>
      <c r="F525" s="208">
        <v>8</v>
      </c>
      <c r="G525" s="208">
        <v>5</v>
      </c>
      <c r="H525" s="208">
        <v>17</v>
      </c>
      <c r="I525" s="208">
        <v>30</v>
      </c>
      <c r="J525" s="208">
        <v>45</v>
      </c>
      <c r="K525" s="208">
        <v>-15</v>
      </c>
      <c r="L525" s="209">
        <f t="shared" si="17"/>
        <v>33</v>
      </c>
      <c r="M525" s="201" t="str">
        <f t="shared" si="18"/>
        <v/>
      </c>
      <c r="N525" s="71" t="str">
        <f ca="1">OFFSET(config_posiciones,'H-Temporadas'!B525,L525-1,1,1)</f>
        <v>D</v>
      </c>
    </row>
    <row r="526" spans="2:14" x14ac:dyDescent="0.25">
      <c r="B526" s="200">
        <v>16</v>
      </c>
      <c r="C526" s="208" t="s">
        <v>226</v>
      </c>
      <c r="D526" s="208">
        <v>19</v>
      </c>
      <c r="E526" s="208">
        <v>30</v>
      </c>
      <c r="F526" s="208">
        <v>7</v>
      </c>
      <c r="G526" s="208">
        <v>5</v>
      </c>
      <c r="H526" s="208">
        <v>18</v>
      </c>
      <c r="I526" s="208">
        <v>27</v>
      </c>
      <c r="J526" s="208">
        <v>58</v>
      </c>
      <c r="K526" s="208">
        <v>-31</v>
      </c>
      <c r="L526" s="209">
        <f t="shared" si="17"/>
        <v>33</v>
      </c>
      <c r="M526" s="201" t="str">
        <f t="shared" si="18"/>
        <v/>
      </c>
      <c r="N526" s="71" t="str">
        <f ca="1">OFFSET(config_posiciones,'H-Temporadas'!B526,L526-1,1,1)</f>
        <v>D</v>
      </c>
    </row>
    <row r="527" spans="2:14" x14ac:dyDescent="0.25">
      <c r="B527" s="200"/>
      <c r="C527" s="208"/>
      <c r="D527" s="208"/>
      <c r="E527" s="208"/>
      <c r="F527" s="208"/>
      <c r="G527" s="208"/>
      <c r="H527" s="208"/>
      <c r="I527" s="208"/>
      <c r="J527" s="208"/>
      <c r="K527" s="208"/>
      <c r="L527" s="209">
        <f t="shared" si="17"/>
        <v>33</v>
      </c>
      <c r="M527" s="201" t="str">
        <f t="shared" si="18"/>
        <v/>
      </c>
      <c r="N527" s="71">
        <f ca="1">OFFSET(config_posiciones,'H-Temporadas'!B527,L527-1,1,1)</f>
        <v>23377</v>
      </c>
    </row>
    <row r="528" spans="2:14" s="204" customFormat="1" x14ac:dyDescent="0.25">
      <c r="B528" s="200" t="s">
        <v>281</v>
      </c>
      <c r="C528" s="200" t="str">
        <f>B528</f>
        <v>1964/65</v>
      </c>
      <c r="D528" s="200" t="s">
        <v>128</v>
      </c>
      <c r="E528" s="200" t="s">
        <v>21</v>
      </c>
      <c r="F528" s="200" t="s">
        <v>22</v>
      </c>
      <c r="G528" s="200" t="s">
        <v>23</v>
      </c>
      <c r="H528" s="200" t="s">
        <v>24</v>
      </c>
      <c r="I528" s="200" t="s">
        <v>25</v>
      </c>
      <c r="J528" s="200" t="s">
        <v>26</v>
      </c>
      <c r="K528" s="200" t="s">
        <v>249</v>
      </c>
      <c r="L528" s="202">
        <f t="shared" si="17"/>
        <v>34</v>
      </c>
      <c r="M528" s="203" t="str">
        <f t="shared" si="18"/>
        <v>n</v>
      </c>
      <c r="N528" s="204" t="e">
        <f ca="1">OFFSET(config_posiciones,'H-Temporadas'!B528,L528-1,1,1)</f>
        <v>#VALUE!</v>
      </c>
    </row>
    <row r="529" spans="2:14" x14ac:dyDescent="0.25">
      <c r="B529" s="200">
        <v>1</v>
      </c>
      <c r="C529" s="208" t="s">
        <v>28</v>
      </c>
      <c r="D529" s="208">
        <v>47</v>
      </c>
      <c r="E529" s="208">
        <v>30</v>
      </c>
      <c r="F529" s="208">
        <v>21</v>
      </c>
      <c r="G529" s="208">
        <v>5</v>
      </c>
      <c r="H529" s="208">
        <v>4</v>
      </c>
      <c r="I529" s="208">
        <v>64</v>
      </c>
      <c r="J529" s="208">
        <v>18</v>
      </c>
      <c r="K529" s="208">
        <v>46</v>
      </c>
      <c r="L529" s="209">
        <f t="shared" si="17"/>
        <v>34</v>
      </c>
      <c r="M529" s="201" t="str">
        <f t="shared" si="18"/>
        <v/>
      </c>
      <c r="N529" s="71" t="str">
        <f ca="1">OFFSET(config_posiciones,'H-Temporadas'!B529,L529-1,1,1)</f>
        <v>C</v>
      </c>
    </row>
    <row r="530" spans="2:14" x14ac:dyDescent="0.25">
      <c r="B530" s="200">
        <v>2</v>
      </c>
      <c r="C530" s="208" t="s">
        <v>154</v>
      </c>
      <c r="D530" s="208">
        <v>43</v>
      </c>
      <c r="E530" s="208">
        <v>30</v>
      </c>
      <c r="F530" s="208">
        <v>20</v>
      </c>
      <c r="G530" s="208">
        <v>3</v>
      </c>
      <c r="H530" s="208">
        <v>7</v>
      </c>
      <c r="I530" s="208">
        <v>58</v>
      </c>
      <c r="J530" s="208">
        <v>27</v>
      </c>
      <c r="K530" s="208">
        <v>31</v>
      </c>
      <c r="L530" s="209">
        <f t="shared" si="17"/>
        <v>34</v>
      </c>
      <c r="M530" s="201" t="str">
        <f t="shared" si="18"/>
        <v/>
      </c>
      <c r="N530" s="71" t="str">
        <f ca="1">OFFSET(config_posiciones,'H-Temporadas'!B530,L530-1,1,1)</f>
        <v>R</v>
      </c>
    </row>
    <row r="531" spans="2:14" x14ac:dyDescent="0.25">
      <c r="B531" s="200">
        <v>3</v>
      </c>
      <c r="C531" s="208" t="s">
        <v>211</v>
      </c>
      <c r="D531" s="208">
        <v>40</v>
      </c>
      <c r="E531" s="208">
        <v>30</v>
      </c>
      <c r="F531" s="208">
        <v>19</v>
      </c>
      <c r="G531" s="208">
        <v>2</v>
      </c>
      <c r="H531" s="208">
        <v>9</v>
      </c>
      <c r="I531" s="208">
        <v>60</v>
      </c>
      <c r="J531" s="208">
        <v>37</v>
      </c>
      <c r="K531" s="208">
        <v>23</v>
      </c>
      <c r="L531" s="209">
        <f t="shared" si="17"/>
        <v>34</v>
      </c>
      <c r="M531" s="201" t="str">
        <f t="shared" si="18"/>
        <v/>
      </c>
      <c r="N531" s="71" t="str">
        <f ca="1">OFFSET(config_posiciones,'H-Temporadas'!B531,L531-1,1,1)</f>
        <v>U</v>
      </c>
    </row>
    <row r="532" spans="2:14" x14ac:dyDescent="0.25">
      <c r="B532" s="200">
        <v>4</v>
      </c>
      <c r="C532" s="208" t="s">
        <v>29</v>
      </c>
      <c r="D532" s="208">
        <v>38</v>
      </c>
      <c r="E532" s="208">
        <v>30</v>
      </c>
      <c r="F532" s="208">
        <v>17</v>
      </c>
      <c r="G532" s="208">
        <v>4</v>
      </c>
      <c r="H532" s="208">
        <v>9</v>
      </c>
      <c r="I532" s="208">
        <v>59</v>
      </c>
      <c r="J532" s="208">
        <v>37</v>
      </c>
      <c r="K532" s="208">
        <v>22</v>
      </c>
      <c r="L532" s="209">
        <f t="shared" si="17"/>
        <v>34</v>
      </c>
      <c r="M532" s="201" t="str">
        <f t="shared" si="18"/>
        <v/>
      </c>
      <c r="N532" s="71" t="str">
        <f ca="1">OFFSET(config_posiciones,'H-Temporadas'!B532,L532-1,1,1)</f>
        <v>U</v>
      </c>
    </row>
    <row r="533" spans="2:14" x14ac:dyDescent="0.25">
      <c r="B533" s="200">
        <v>5</v>
      </c>
      <c r="C533" s="208" t="s">
        <v>151</v>
      </c>
      <c r="D533" s="208">
        <v>35</v>
      </c>
      <c r="E533" s="208">
        <v>30</v>
      </c>
      <c r="F533" s="208">
        <v>16</v>
      </c>
      <c r="G533" s="208">
        <v>3</v>
      </c>
      <c r="H533" s="208">
        <v>11</v>
      </c>
      <c r="I533" s="208">
        <v>36</v>
      </c>
      <c r="J533" s="208">
        <v>34</v>
      </c>
      <c r="K533" s="208">
        <v>2</v>
      </c>
      <c r="L533" s="209">
        <f t="shared" si="17"/>
        <v>34</v>
      </c>
      <c r="M533" s="201" t="str">
        <f t="shared" si="18"/>
        <v/>
      </c>
      <c r="N533" s="71">
        <f ca="1">OFFSET(config_posiciones,'H-Temporadas'!B533,L533-1,1,1)</f>
        <v>0</v>
      </c>
    </row>
    <row r="534" spans="2:14" x14ac:dyDescent="0.25">
      <c r="B534" s="200">
        <v>6</v>
      </c>
      <c r="C534" s="208" t="s">
        <v>27</v>
      </c>
      <c r="D534" s="208">
        <v>32</v>
      </c>
      <c r="E534" s="208">
        <v>30</v>
      </c>
      <c r="F534" s="208">
        <v>14</v>
      </c>
      <c r="G534" s="208">
        <v>4</v>
      </c>
      <c r="H534" s="208">
        <v>12</v>
      </c>
      <c r="I534" s="208">
        <v>59</v>
      </c>
      <c r="J534" s="208">
        <v>41</v>
      </c>
      <c r="K534" s="208">
        <v>18</v>
      </c>
      <c r="L534" s="209">
        <f t="shared" si="17"/>
        <v>34</v>
      </c>
      <c r="M534" s="201" t="str">
        <f t="shared" si="18"/>
        <v/>
      </c>
      <c r="N534" s="71" t="str">
        <f ca="1">OFFSET(config_posiciones,'H-Temporadas'!B534,L534-1,1,1)</f>
        <v>U</v>
      </c>
    </row>
    <row r="535" spans="2:14" x14ac:dyDescent="0.25">
      <c r="B535" s="200">
        <v>7</v>
      </c>
      <c r="C535" s="208" t="s">
        <v>209</v>
      </c>
      <c r="D535" s="208">
        <v>32</v>
      </c>
      <c r="E535" s="208">
        <v>30</v>
      </c>
      <c r="F535" s="208">
        <v>13</v>
      </c>
      <c r="G535" s="208">
        <v>6</v>
      </c>
      <c r="H535" s="208">
        <v>11</v>
      </c>
      <c r="I535" s="208">
        <v>36</v>
      </c>
      <c r="J535" s="208">
        <v>41</v>
      </c>
      <c r="K535" s="208">
        <v>-5</v>
      </c>
      <c r="L535" s="209">
        <f t="shared" si="17"/>
        <v>34</v>
      </c>
      <c r="M535" s="201" t="str">
        <f t="shared" si="18"/>
        <v/>
      </c>
      <c r="N535" s="71">
        <f ca="1">OFFSET(config_posiciones,'H-Temporadas'!B535,L535-1,1,1)</f>
        <v>0</v>
      </c>
    </row>
    <row r="536" spans="2:14" x14ac:dyDescent="0.25">
      <c r="B536" s="200">
        <v>8</v>
      </c>
      <c r="C536" s="208" t="s">
        <v>150</v>
      </c>
      <c r="D536" s="208">
        <v>31</v>
      </c>
      <c r="E536" s="208">
        <v>30</v>
      </c>
      <c r="F536" s="208">
        <v>14</v>
      </c>
      <c r="G536" s="208">
        <v>3</v>
      </c>
      <c r="H536" s="208">
        <v>13</v>
      </c>
      <c r="I536" s="208">
        <v>38</v>
      </c>
      <c r="J536" s="208">
        <v>43</v>
      </c>
      <c r="K536" s="208">
        <v>-5</v>
      </c>
      <c r="L536" s="209">
        <f t="shared" si="17"/>
        <v>34</v>
      </c>
      <c r="M536" s="201" t="str">
        <f t="shared" si="18"/>
        <v/>
      </c>
      <c r="N536" s="71">
        <f ca="1">OFFSET(config_posiciones,'H-Temporadas'!B536,L536-1,1,1)</f>
        <v>0</v>
      </c>
    </row>
    <row r="537" spans="2:14" x14ac:dyDescent="0.25">
      <c r="B537" s="200">
        <v>9</v>
      </c>
      <c r="C537" s="208" t="s">
        <v>236</v>
      </c>
      <c r="D537" s="208">
        <v>29</v>
      </c>
      <c r="E537" s="208">
        <v>30</v>
      </c>
      <c r="F537" s="208">
        <v>11</v>
      </c>
      <c r="G537" s="208">
        <v>7</v>
      </c>
      <c r="H537" s="208">
        <v>12</v>
      </c>
      <c r="I537" s="208">
        <v>36</v>
      </c>
      <c r="J537" s="208">
        <v>43</v>
      </c>
      <c r="K537" s="208">
        <v>-7</v>
      </c>
      <c r="L537" s="209">
        <f t="shared" si="17"/>
        <v>34</v>
      </c>
      <c r="M537" s="201" t="str">
        <f t="shared" si="18"/>
        <v/>
      </c>
      <c r="N537" s="71">
        <f ca="1">OFFSET(config_posiciones,'H-Temporadas'!B537,L537-1,1,1)</f>
        <v>0</v>
      </c>
    </row>
    <row r="538" spans="2:14" x14ac:dyDescent="0.25">
      <c r="B538" s="200">
        <v>10</v>
      </c>
      <c r="C538" s="208" t="s">
        <v>30</v>
      </c>
      <c r="D538" s="208">
        <v>26</v>
      </c>
      <c r="E538" s="208">
        <v>30</v>
      </c>
      <c r="F538" s="208">
        <v>11</v>
      </c>
      <c r="G538" s="208">
        <v>4</v>
      </c>
      <c r="H538" s="208">
        <v>15</v>
      </c>
      <c r="I538" s="208">
        <v>38</v>
      </c>
      <c r="J538" s="208">
        <v>50</v>
      </c>
      <c r="K538" s="208">
        <v>-12</v>
      </c>
      <c r="L538" s="209">
        <f t="shared" si="17"/>
        <v>34</v>
      </c>
      <c r="M538" s="201" t="str">
        <f t="shared" si="18"/>
        <v/>
      </c>
      <c r="N538" s="71">
        <f ca="1">OFFSET(config_posiciones,'H-Temporadas'!B538,L538-1,1,1)</f>
        <v>0</v>
      </c>
    </row>
    <row r="539" spans="2:14" x14ac:dyDescent="0.25">
      <c r="B539" s="200">
        <v>11</v>
      </c>
      <c r="C539" s="208" t="s">
        <v>52</v>
      </c>
      <c r="D539" s="208">
        <v>25</v>
      </c>
      <c r="E539" s="208">
        <v>30</v>
      </c>
      <c r="F539" s="208">
        <v>12</v>
      </c>
      <c r="G539" s="208">
        <v>1</v>
      </c>
      <c r="H539" s="208">
        <v>17</v>
      </c>
      <c r="I539" s="208">
        <v>37</v>
      </c>
      <c r="J539" s="208">
        <v>39</v>
      </c>
      <c r="K539" s="208">
        <v>-2</v>
      </c>
      <c r="L539" s="209">
        <f t="shared" si="17"/>
        <v>34</v>
      </c>
      <c r="M539" s="201" t="str">
        <f t="shared" si="18"/>
        <v/>
      </c>
      <c r="N539" s="71" t="str">
        <f ca="1">OFFSET(config_posiciones,'H-Temporadas'!B539,L539-1,1,1)</f>
        <v>U</v>
      </c>
    </row>
    <row r="540" spans="2:14" x14ac:dyDescent="0.25">
      <c r="B540" s="200">
        <v>12</v>
      </c>
      <c r="C540" s="208" t="s">
        <v>212</v>
      </c>
      <c r="D540" s="208">
        <v>23</v>
      </c>
      <c r="E540" s="208">
        <v>30</v>
      </c>
      <c r="F540" s="208">
        <v>8</v>
      </c>
      <c r="G540" s="208">
        <v>7</v>
      </c>
      <c r="H540" s="208">
        <v>15</v>
      </c>
      <c r="I540" s="208">
        <v>33</v>
      </c>
      <c r="J540" s="208">
        <v>45</v>
      </c>
      <c r="K540" s="208">
        <v>-12</v>
      </c>
      <c r="L540" s="209">
        <f t="shared" si="17"/>
        <v>34</v>
      </c>
      <c r="M540" s="201" t="str">
        <f t="shared" si="18"/>
        <v/>
      </c>
      <c r="N540" s="71">
        <f ca="1">OFFSET(config_posiciones,'H-Temporadas'!B540,L540-1,1,1)</f>
        <v>0</v>
      </c>
    </row>
    <row r="541" spans="2:14" x14ac:dyDescent="0.25">
      <c r="B541" s="200">
        <v>13</v>
      </c>
      <c r="C541" s="208" t="s">
        <v>225</v>
      </c>
      <c r="D541" s="208">
        <v>23</v>
      </c>
      <c r="E541" s="208">
        <v>30</v>
      </c>
      <c r="F541" s="208">
        <v>5</v>
      </c>
      <c r="G541" s="208">
        <v>13</v>
      </c>
      <c r="H541" s="208">
        <v>12</v>
      </c>
      <c r="I541" s="208">
        <v>28</v>
      </c>
      <c r="J541" s="208">
        <v>49</v>
      </c>
      <c r="K541" s="208">
        <v>-21</v>
      </c>
      <c r="L541" s="209">
        <f t="shared" si="17"/>
        <v>34</v>
      </c>
      <c r="M541" s="201" t="str">
        <f t="shared" si="18"/>
        <v/>
      </c>
      <c r="N541" s="71" t="str">
        <f ca="1">OFFSET(config_posiciones,'H-Temporadas'!B541,L541-1,1,1)</f>
        <v>P</v>
      </c>
    </row>
    <row r="542" spans="2:14" x14ac:dyDescent="0.25">
      <c r="B542" s="200">
        <v>14</v>
      </c>
      <c r="C542" s="208" t="s">
        <v>35</v>
      </c>
      <c r="D542" s="208">
        <v>21</v>
      </c>
      <c r="E542" s="208">
        <v>30</v>
      </c>
      <c r="F542" s="208">
        <v>8</v>
      </c>
      <c r="G542" s="208">
        <v>5</v>
      </c>
      <c r="H542" s="208">
        <v>17</v>
      </c>
      <c r="I542" s="208">
        <v>37</v>
      </c>
      <c r="J542" s="208">
        <v>51</v>
      </c>
      <c r="K542" s="208">
        <v>-14</v>
      </c>
      <c r="L542" s="209">
        <f t="shared" si="17"/>
        <v>34</v>
      </c>
      <c r="M542" s="201" t="str">
        <f t="shared" si="18"/>
        <v/>
      </c>
      <c r="N542" s="71" t="str">
        <f ca="1">OFFSET(config_posiciones,'H-Temporadas'!B542,L542-1,1,1)</f>
        <v>P</v>
      </c>
    </row>
    <row r="543" spans="2:14" x14ac:dyDescent="0.25">
      <c r="B543" s="200">
        <v>15</v>
      </c>
      <c r="C543" s="208" t="s">
        <v>214</v>
      </c>
      <c r="D543" s="208">
        <v>20</v>
      </c>
      <c r="E543" s="208">
        <v>30</v>
      </c>
      <c r="F543" s="208">
        <v>7</v>
      </c>
      <c r="G543" s="208">
        <v>6</v>
      </c>
      <c r="H543" s="208">
        <v>17</v>
      </c>
      <c r="I543" s="208">
        <v>22</v>
      </c>
      <c r="J543" s="208">
        <v>54</v>
      </c>
      <c r="K543" s="208">
        <v>-32</v>
      </c>
      <c r="L543" s="209">
        <f t="shared" si="17"/>
        <v>34</v>
      </c>
      <c r="M543" s="201" t="str">
        <f t="shared" si="18"/>
        <v/>
      </c>
      <c r="N543" s="71" t="str">
        <f ca="1">OFFSET(config_posiciones,'H-Temporadas'!B543,L543-1,1,1)</f>
        <v>D</v>
      </c>
    </row>
    <row r="544" spans="2:14" x14ac:dyDescent="0.25">
      <c r="B544" s="200">
        <v>16</v>
      </c>
      <c r="C544" s="208" t="s">
        <v>240</v>
      </c>
      <c r="D544" s="208">
        <v>15</v>
      </c>
      <c r="E544" s="208">
        <v>30</v>
      </c>
      <c r="F544" s="208">
        <v>6</v>
      </c>
      <c r="G544" s="208">
        <v>3</v>
      </c>
      <c r="H544" s="208">
        <v>21</v>
      </c>
      <c r="I544" s="208">
        <v>18</v>
      </c>
      <c r="J544" s="208">
        <v>50</v>
      </c>
      <c r="K544" s="208">
        <v>-32</v>
      </c>
      <c r="L544" s="209">
        <f t="shared" si="17"/>
        <v>34</v>
      </c>
      <c r="M544" s="201" t="str">
        <f t="shared" si="18"/>
        <v/>
      </c>
      <c r="N544" s="71" t="str">
        <f ca="1">OFFSET(config_posiciones,'H-Temporadas'!B544,L544-1,1,1)</f>
        <v>D</v>
      </c>
    </row>
    <row r="545" spans="2:14" x14ac:dyDescent="0.25">
      <c r="B545" s="200"/>
      <c r="C545" s="208"/>
      <c r="D545" s="208"/>
      <c r="E545" s="208"/>
      <c r="F545" s="208"/>
      <c r="G545" s="208"/>
      <c r="H545" s="208"/>
      <c r="I545" s="208"/>
      <c r="J545" s="208"/>
      <c r="K545" s="208"/>
      <c r="L545" s="209">
        <f t="shared" si="17"/>
        <v>34</v>
      </c>
      <c r="M545" s="201" t="str">
        <f t="shared" si="18"/>
        <v/>
      </c>
      <c r="N545" s="71">
        <f ca="1">OFFSET(config_posiciones,'H-Temporadas'!B545,L545-1,1,1)</f>
        <v>23743</v>
      </c>
    </row>
    <row r="546" spans="2:14" s="204" customFormat="1" x14ac:dyDescent="0.25">
      <c r="B546" s="200" t="s">
        <v>282</v>
      </c>
      <c r="C546" s="200" t="str">
        <f>B546</f>
        <v>1965/66</v>
      </c>
      <c r="D546" s="200" t="s">
        <v>128</v>
      </c>
      <c r="E546" s="200" t="s">
        <v>21</v>
      </c>
      <c r="F546" s="200" t="s">
        <v>22</v>
      </c>
      <c r="G546" s="200" t="s">
        <v>23</v>
      </c>
      <c r="H546" s="200" t="s">
        <v>24</v>
      </c>
      <c r="I546" s="200" t="s">
        <v>25</v>
      </c>
      <c r="J546" s="200" t="s">
        <v>26</v>
      </c>
      <c r="K546" s="200" t="s">
        <v>249</v>
      </c>
      <c r="L546" s="202">
        <f t="shared" si="17"/>
        <v>35</v>
      </c>
      <c r="M546" s="203" t="str">
        <f t="shared" si="18"/>
        <v>n</v>
      </c>
      <c r="N546" s="204" t="e">
        <f ca="1">OFFSET(config_posiciones,'H-Temporadas'!B546,L546-1,1,1)</f>
        <v>#VALUE!</v>
      </c>
    </row>
    <row r="547" spans="2:14" x14ac:dyDescent="0.25">
      <c r="B547" s="200">
        <v>1</v>
      </c>
      <c r="C547" s="208" t="s">
        <v>154</v>
      </c>
      <c r="D547" s="208">
        <v>44</v>
      </c>
      <c r="E547" s="208">
        <v>30</v>
      </c>
      <c r="F547" s="208">
        <v>18</v>
      </c>
      <c r="G547" s="208">
        <v>8</v>
      </c>
      <c r="H547" s="208">
        <v>4</v>
      </c>
      <c r="I547" s="208">
        <v>54</v>
      </c>
      <c r="J547" s="208">
        <v>20</v>
      </c>
      <c r="K547" s="208">
        <v>34</v>
      </c>
      <c r="L547" s="209">
        <f t="shared" si="17"/>
        <v>35</v>
      </c>
      <c r="M547" s="201" t="str">
        <f t="shared" si="18"/>
        <v/>
      </c>
      <c r="N547" s="71" t="str">
        <f ca="1">OFFSET(config_posiciones,'H-Temporadas'!B547,L547-1,1,1)</f>
        <v>C</v>
      </c>
    </row>
    <row r="548" spans="2:14" x14ac:dyDescent="0.25">
      <c r="B548" s="200">
        <v>2</v>
      </c>
      <c r="C548" s="208" t="s">
        <v>28</v>
      </c>
      <c r="D548" s="208">
        <v>43</v>
      </c>
      <c r="E548" s="208">
        <v>30</v>
      </c>
      <c r="F548" s="208">
        <v>19</v>
      </c>
      <c r="G548" s="208">
        <v>5</v>
      </c>
      <c r="H548" s="208">
        <v>6</v>
      </c>
      <c r="I548" s="208">
        <v>53</v>
      </c>
      <c r="J548" s="208">
        <v>30</v>
      </c>
      <c r="K548" s="208">
        <v>23</v>
      </c>
      <c r="L548" s="209">
        <f t="shared" si="17"/>
        <v>35</v>
      </c>
      <c r="M548" s="201" t="str">
        <f t="shared" si="18"/>
        <v/>
      </c>
      <c r="N548" s="71" t="str">
        <f ca="1">OFFSET(config_posiciones,'H-Temporadas'!B548,L548-1,1,1)</f>
        <v>C</v>
      </c>
    </row>
    <row r="549" spans="2:14" x14ac:dyDescent="0.25">
      <c r="B549" s="200">
        <v>3</v>
      </c>
      <c r="C549" s="208" t="s">
        <v>27</v>
      </c>
      <c r="D549" s="208">
        <v>38</v>
      </c>
      <c r="E549" s="208">
        <v>30</v>
      </c>
      <c r="F549" s="208">
        <v>16</v>
      </c>
      <c r="G549" s="208">
        <v>6</v>
      </c>
      <c r="H549" s="208">
        <v>8</v>
      </c>
      <c r="I549" s="208">
        <v>51</v>
      </c>
      <c r="J549" s="208">
        <v>27</v>
      </c>
      <c r="K549" s="208">
        <v>24</v>
      </c>
      <c r="L549" s="209">
        <f t="shared" si="17"/>
        <v>35</v>
      </c>
      <c r="M549" s="201" t="str">
        <f t="shared" si="18"/>
        <v/>
      </c>
      <c r="N549" s="71" t="str">
        <f ca="1">OFFSET(config_posiciones,'H-Temporadas'!B549,L549-1,1,1)</f>
        <v>U</v>
      </c>
    </row>
    <row r="550" spans="2:14" x14ac:dyDescent="0.25">
      <c r="B550" s="200">
        <v>4</v>
      </c>
      <c r="C550" s="208" t="s">
        <v>211</v>
      </c>
      <c r="D550" s="208">
        <v>36</v>
      </c>
      <c r="E550" s="208">
        <v>30</v>
      </c>
      <c r="F550" s="208">
        <v>14</v>
      </c>
      <c r="G550" s="208">
        <v>8</v>
      </c>
      <c r="H550" s="208">
        <v>8</v>
      </c>
      <c r="I550" s="208">
        <v>47</v>
      </c>
      <c r="J550" s="208">
        <v>29</v>
      </c>
      <c r="K550" s="208">
        <v>18</v>
      </c>
      <c r="L550" s="209">
        <f t="shared" si="17"/>
        <v>35</v>
      </c>
      <c r="M550" s="201" t="str">
        <f t="shared" si="18"/>
        <v/>
      </c>
      <c r="N550" s="71" t="str">
        <f ca="1">OFFSET(config_posiciones,'H-Temporadas'!B550,L550-1,1,1)</f>
        <v>R</v>
      </c>
    </row>
    <row r="551" spans="2:14" x14ac:dyDescent="0.25">
      <c r="B551" s="200">
        <v>5</v>
      </c>
      <c r="C551" s="208" t="s">
        <v>209</v>
      </c>
      <c r="D551" s="208">
        <v>34</v>
      </c>
      <c r="E551" s="208">
        <v>30</v>
      </c>
      <c r="F551" s="208">
        <v>14</v>
      </c>
      <c r="G551" s="208">
        <v>6</v>
      </c>
      <c r="H551" s="208">
        <v>10</v>
      </c>
      <c r="I551" s="208">
        <v>43</v>
      </c>
      <c r="J551" s="208">
        <v>32</v>
      </c>
      <c r="K551" s="208">
        <v>11</v>
      </c>
      <c r="L551" s="209">
        <f t="shared" si="17"/>
        <v>35</v>
      </c>
      <c r="M551" s="201" t="str">
        <f t="shared" si="18"/>
        <v/>
      </c>
      <c r="N551" s="71" t="str">
        <f ca="1">OFFSET(config_posiciones,'H-Temporadas'!B551,L551-1,1,1)</f>
        <v>U</v>
      </c>
    </row>
    <row r="552" spans="2:14" x14ac:dyDescent="0.25">
      <c r="B552" s="200">
        <v>6</v>
      </c>
      <c r="C552" s="208" t="s">
        <v>150</v>
      </c>
      <c r="D552" s="208">
        <v>32</v>
      </c>
      <c r="E552" s="208">
        <v>30</v>
      </c>
      <c r="F552" s="208">
        <v>12</v>
      </c>
      <c r="G552" s="208">
        <v>8</v>
      </c>
      <c r="H552" s="208">
        <v>10</v>
      </c>
      <c r="I552" s="208">
        <v>36</v>
      </c>
      <c r="J552" s="208">
        <v>37</v>
      </c>
      <c r="K552" s="208">
        <v>-1</v>
      </c>
      <c r="L552" s="209">
        <f t="shared" si="17"/>
        <v>35</v>
      </c>
      <c r="M552" s="201" t="str">
        <f t="shared" si="18"/>
        <v/>
      </c>
      <c r="N552" s="71">
        <f ca="1">OFFSET(config_posiciones,'H-Temporadas'!B552,L552-1,1,1)</f>
        <v>0</v>
      </c>
    </row>
    <row r="553" spans="2:14" x14ac:dyDescent="0.25">
      <c r="B553" s="200">
        <v>7</v>
      </c>
      <c r="C553" s="208" t="s">
        <v>222</v>
      </c>
      <c r="D553" s="208">
        <v>31</v>
      </c>
      <c r="E553" s="208">
        <v>30</v>
      </c>
      <c r="F553" s="208">
        <v>13</v>
      </c>
      <c r="G553" s="208">
        <v>5</v>
      </c>
      <c r="H553" s="208">
        <v>12</v>
      </c>
      <c r="I553" s="208">
        <v>31</v>
      </c>
      <c r="J553" s="208">
        <v>34</v>
      </c>
      <c r="K553" s="208">
        <v>-3</v>
      </c>
      <c r="L553" s="209">
        <f t="shared" si="17"/>
        <v>35</v>
      </c>
      <c r="M553" s="201" t="str">
        <f t="shared" si="18"/>
        <v/>
      </c>
      <c r="N553" s="71">
        <f ca="1">OFFSET(config_posiciones,'H-Temporadas'!B553,L553-1,1,1)</f>
        <v>0</v>
      </c>
    </row>
    <row r="554" spans="2:14" x14ac:dyDescent="0.25">
      <c r="B554" s="200">
        <v>8</v>
      </c>
      <c r="C554" s="208" t="s">
        <v>30</v>
      </c>
      <c r="D554" s="208">
        <v>27</v>
      </c>
      <c r="E554" s="208">
        <v>30</v>
      </c>
      <c r="F554" s="208">
        <v>9</v>
      </c>
      <c r="G554" s="208">
        <v>9</v>
      </c>
      <c r="H554" s="208">
        <v>12</v>
      </c>
      <c r="I554" s="208">
        <v>27</v>
      </c>
      <c r="J554" s="208">
        <v>38</v>
      </c>
      <c r="K554" s="208">
        <v>-11</v>
      </c>
      <c r="L554" s="209">
        <f t="shared" si="17"/>
        <v>35</v>
      </c>
      <c r="M554" s="201" t="str">
        <f t="shared" si="18"/>
        <v/>
      </c>
      <c r="N554" s="71" t="str">
        <f ca="1">OFFSET(config_posiciones,'H-Temporadas'!B554,L554-1,1,1)</f>
        <v>U</v>
      </c>
    </row>
    <row r="555" spans="2:14" x14ac:dyDescent="0.25">
      <c r="B555" s="200">
        <v>9</v>
      </c>
      <c r="C555" s="208" t="s">
        <v>29</v>
      </c>
      <c r="D555" s="208">
        <v>27</v>
      </c>
      <c r="E555" s="208">
        <v>30</v>
      </c>
      <c r="F555" s="208">
        <v>11</v>
      </c>
      <c r="G555" s="208">
        <v>5</v>
      </c>
      <c r="H555" s="208">
        <v>14</v>
      </c>
      <c r="I555" s="208">
        <v>40</v>
      </c>
      <c r="J555" s="208">
        <v>35</v>
      </c>
      <c r="K555" s="208">
        <v>5</v>
      </c>
      <c r="L555" s="209">
        <f t="shared" si="17"/>
        <v>35</v>
      </c>
      <c r="M555" s="201" t="str">
        <f t="shared" si="18"/>
        <v/>
      </c>
      <c r="N555" s="71" t="str">
        <f ca="1">OFFSET(config_posiciones,'H-Temporadas'!B555,L555-1,1,1)</f>
        <v>U</v>
      </c>
    </row>
    <row r="556" spans="2:14" x14ac:dyDescent="0.25">
      <c r="B556" s="200">
        <v>10</v>
      </c>
      <c r="C556" s="208" t="s">
        <v>236</v>
      </c>
      <c r="D556" s="208">
        <v>26</v>
      </c>
      <c r="E556" s="208">
        <v>30</v>
      </c>
      <c r="F556" s="208">
        <v>9</v>
      </c>
      <c r="G556" s="208">
        <v>8</v>
      </c>
      <c r="H556" s="208">
        <v>13</v>
      </c>
      <c r="I556" s="208">
        <v>32</v>
      </c>
      <c r="J556" s="208">
        <v>39</v>
      </c>
      <c r="K556" s="208">
        <v>-7</v>
      </c>
      <c r="L556" s="209">
        <f t="shared" si="17"/>
        <v>35</v>
      </c>
      <c r="M556" s="201" t="str">
        <f t="shared" si="18"/>
        <v/>
      </c>
      <c r="N556" s="71">
        <f ca="1">OFFSET(config_posiciones,'H-Temporadas'!B556,L556-1,1,1)</f>
        <v>0</v>
      </c>
    </row>
    <row r="557" spans="2:14" x14ac:dyDescent="0.25">
      <c r="B557" s="200">
        <v>11</v>
      </c>
      <c r="C557" s="208" t="s">
        <v>151</v>
      </c>
      <c r="D557" s="208">
        <v>25</v>
      </c>
      <c r="E557" s="208">
        <v>30</v>
      </c>
      <c r="F557" s="208">
        <v>10</v>
      </c>
      <c r="G557" s="208">
        <v>5</v>
      </c>
      <c r="H557" s="208">
        <v>15</v>
      </c>
      <c r="I557" s="208">
        <v>34</v>
      </c>
      <c r="J557" s="208">
        <v>42</v>
      </c>
      <c r="K557" s="208">
        <v>-8</v>
      </c>
      <c r="L557" s="209">
        <f t="shared" si="17"/>
        <v>35</v>
      </c>
      <c r="M557" s="201" t="str">
        <f t="shared" si="18"/>
        <v/>
      </c>
      <c r="N557" s="71">
        <f ca="1">OFFSET(config_posiciones,'H-Temporadas'!B557,L557-1,1,1)</f>
        <v>0</v>
      </c>
    </row>
    <row r="558" spans="2:14" x14ac:dyDescent="0.25">
      <c r="B558" s="200">
        <v>12</v>
      </c>
      <c r="C558" s="208" t="s">
        <v>52</v>
      </c>
      <c r="D558" s="208">
        <v>24</v>
      </c>
      <c r="E558" s="208">
        <v>30</v>
      </c>
      <c r="F558" s="208">
        <v>7</v>
      </c>
      <c r="G558" s="208">
        <v>10</v>
      </c>
      <c r="H558" s="208">
        <v>13</v>
      </c>
      <c r="I558" s="208">
        <v>31</v>
      </c>
      <c r="J558" s="208">
        <v>48</v>
      </c>
      <c r="K558" s="208">
        <v>-17</v>
      </c>
      <c r="L558" s="209">
        <f t="shared" si="17"/>
        <v>35</v>
      </c>
      <c r="M558" s="201" t="str">
        <f t="shared" si="18"/>
        <v/>
      </c>
      <c r="N558" s="71">
        <f ca="1">OFFSET(config_posiciones,'H-Temporadas'!B558,L558-1,1,1)</f>
        <v>0</v>
      </c>
    </row>
    <row r="559" spans="2:14" x14ac:dyDescent="0.25">
      <c r="B559" s="200">
        <v>13</v>
      </c>
      <c r="C559" s="208" t="s">
        <v>343</v>
      </c>
      <c r="D559" s="208">
        <v>24</v>
      </c>
      <c r="E559" s="208">
        <v>30</v>
      </c>
      <c r="F559" s="208">
        <v>8</v>
      </c>
      <c r="G559" s="208">
        <v>8</v>
      </c>
      <c r="H559" s="208">
        <v>14</v>
      </c>
      <c r="I559" s="208">
        <v>24</v>
      </c>
      <c r="J559" s="208">
        <v>37</v>
      </c>
      <c r="K559" s="208">
        <v>-13</v>
      </c>
      <c r="L559" s="209">
        <f t="shared" si="17"/>
        <v>35</v>
      </c>
      <c r="M559" s="201" t="str">
        <f t="shared" si="18"/>
        <v/>
      </c>
      <c r="N559" s="71" t="str">
        <f ca="1">OFFSET(config_posiciones,'H-Temporadas'!B559,L559-1,1,1)</f>
        <v>P</v>
      </c>
    </row>
    <row r="560" spans="2:14" x14ac:dyDescent="0.25">
      <c r="B560" s="200">
        <v>14</v>
      </c>
      <c r="C560" s="208" t="s">
        <v>235</v>
      </c>
      <c r="D560" s="208">
        <v>23</v>
      </c>
      <c r="E560" s="208">
        <v>30</v>
      </c>
      <c r="F560" s="208">
        <v>10</v>
      </c>
      <c r="G560" s="208">
        <v>3</v>
      </c>
      <c r="H560" s="208">
        <v>17</v>
      </c>
      <c r="I560" s="208">
        <v>30</v>
      </c>
      <c r="J560" s="208">
        <v>46</v>
      </c>
      <c r="K560" s="208">
        <v>-16</v>
      </c>
      <c r="L560" s="209">
        <f t="shared" si="17"/>
        <v>35</v>
      </c>
      <c r="M560" s="201" t="str">
        <f t="shared" si="18"/>
        <v/>
      </c>
      <c r="N560" s="71" t="str">
        <f ca="1">OFFSET(config_posiciones,'H-Temporadas'!B560,L560-1,1,1)</f>
        <v>P</v>
      </c>
    </row>
    <row r="561" spans="2:14" x14ac:dyDescent="0.25">
      <c r="B561" s="200">
        <v>15</v>
      </c>
      <c r="C561" s="208" t="s">
        <v>239</v>
      </c>
      <c r="D561" s="208">
        <v>23</v>
      </c>
      <c r="E561" s="208">
        <v>30</v>
      </c>
      <c r="F561" s="208">
        <v>9</v>
      </c>
      <c r="G561" s="208">
        <v>5</v>
      </c>
      <c r="H561" s="208">
        <v>16</v>
      </c>
      <c r="I561" s="208">
        <v>40</v>
      </c>
      <c r="J561" s="208">
        <v>55</v>
      </c>
      <c r="K561" s="208">
        <v>-15</v>
      </c>
      <c r="L561" s="209">
        <f t="shared" si="17"/>
        <v>35</v>
      </c>
      <c r="M561" s="201" t="str">
        <f t="shared" si="18"/>
        <v/>
      </c>
      <c r="N561" s="71" t="str">
        <f ca="1">OFFSET(config_posiciones,'H-Temporadas'!B561,L561-1,1,1)</f>
        <v>D</v>
      </c>
    </row>
    <row r="562" spans="2:14" x14ac:dyDescent="0.25">
      <c r="B562" s="200">
        <v>16</v>
      </c>
      <c r="C562" s="208" t="s">
        <v>212</v>
      </c>
      <c r="D562" s="208">
        <v>23</v>
      </c>
      <c r="E562" s="208">
        <v>30</v>
      </c>
      <c r="F562" s="208">
        <v>7</v>
      </c>
      <c r="G562" s="208">
        <v>9</v>
      </c>
      <c r="H562" s="208">
        <v>14</v>
      </c>
      <c r="I562" s="208">
        <v>36</v>
      </c>
      <c r="J562" s="208">
        <v>60</v>
      </c>
      <c r="K562" s="208">
        <v>-24</v>
      </c>
      <c r="L562" s="209">
        <f t="shared" si="17"/>
        <v>35</v>
      </c>
      <c r="M562" s="201" t="str">
        <f t="shared" si="18"/>
        <v/>
      </c>
      <c r="N562" s="71" t="str">
        <f ca="1">OFFSET(config_posiciones,'H-Temporadas'!B562,L562-1,1,1)</f>
        <v>D</v>
      </c>
    </row>
    <row r="563" spans="2:14" x14ac:dyDescent="0.25">
      <c r="B563" s="200"/>
      <c r="C563" s="208"/>
      <c r="D563" s="208"/>
      <c r="E563" s="208"/>
      <c r="F563" s="208"/>
      <c r="G563" s="208"/>
      <c r="H563" s="208"/>
      <c r="I563" s="208"/>
      <c r="J563" s="208"/>
      <c r="K563" s="208"/>
      <c r="L563" s="209">
        <f t="shared" si="17"/>
        <v>35</v>
      </c>
      <c r="M563" s="201" t="str">
        <f t="shared" si="18"/>
        <v/>
      </c>
      <c r="N563" s="71">
        <f ca="1">OFFSET(config_posiciones,'H-Temporadas'!B563,L563-1,1,1)</f>
        <v>24108</v>
      </c>
    </row>
    <row r="564" spans="2:14" s="204" customFormat="1" x14ac:dyDescent="0.25">
      <c r="B564" s="200" t="s">
        <v>283</v>
      </c>
      <c r="C564" s="200" t="str">
        <f>B564</f>
        <v>1966/67</v>
      </c>
      <c r="D564" s="200" t="s">
        <v>128</v>
      </c>
      <c r="E564" s="200" t="s">
        <v>21</v>
      </c>
      <c r="F564" s="200" t="s">
        <v>22</v>
      </c>
      <c r="G564" s="200" t="s">
        <v>23</v>
      </c>
      <c r="H564" s="200" t="s">
        <v>24</v>
      </c>
      <c r="I564" s="200" t="s">
        <v>25</v>
      </c>
      <c r="J564" s="200" t="s">
        <v>26</v>
      </c>
      <c r="K564" s="200" t="s">
        <v>249</v>
      </c>
      <c r="L564" s="202">
        <f t="shared" si="17"/>
        <v>36</v>
      </c>
      <c r="M564" s="203" t="str">
        <f t="shared" si="18"/>
        <v>n</v>
      </c>
      <c r="N564" s="204" t="e">
        <f ca="1">OFFSET(config_posiciones,'H-Temporadas'!B564,L564-1,1,1)</f>
        <v>#VALUE!</v>
      </c>
    </row>
    <row r="565" spans="2:14" x14ac:dyDescent="0.25">
      <c r="B565" s="200">
        <v>1</v>
      </c>
      <c r="C565" s="208" t="s">
        <v>28</v>
      </c>
      <c r="D565" s="208">
        <v>47</v>
      </c>
      <c r="E565" s="208">
        <v>30</v>
      </c>
      <c r="F565" s="208">
        <v>19</v>
      </c>
      <c r="G565" s="208">
        <v>9</v>
      </c>
      <c r="H565" s="208">
        <v>2</v>
      </c>
      <c r="I565" s="208">
        <v>58</v>
      </c>
      <c r="J565" s="208">
        <v>22</v>
      </c>
      <c r="K565" s="208">
        <v>36</v>
      </c>
      <c r="L565" s="209">
        <f t="shared" si="17"/>
        <v>36</v>
      </c>
      <c r="M565" s="201" t="str">
        <f t="shared" si="18"/>
        <v/>
      </c>
      <c r="N565" s="71" t="str">
        <f ca="1">OFFSET(config_posiciones,'H-Temporadas'!B565,L565-1,1,1)</f>
        <v>C</v>
      </c>
    </row>
    <row r="566" spans="2:14" x14ac:dyDescent="0.25">
      <c r="B566" s="200">
        <v>2</v>
      </c>
      <c r="C566" s="208" t="s">
        <v>27</v>
      </c>
      <c r="D566" s="208">
        <v>42</v>
      </c>
      <c r="E566" s="208">
        <v>30</v>
      </c>
      <c r="F566" s="208">
        <v>20</v>
      </c>
      <c r="G566" s="208">
        <v>2</v>
      </c>
      <c r="H566" s="208">
        <v>8</v>
      </c>
      <c r="I566" s="208">
        <v>58</v>
      </c>
      <c r="J566" s="208">
        <v>29</v>
      </c>
      <c r="K566" s="208">
        <v>29</v>
      </c>
      <c r="L566" s="209">
        <f t="shared" si="17"/>
        <v>36</v>
      </c>
      <c r="M566" s="201" t="str">
        <f t="shared" si="18"/>
        <v/>
      </c>
      <c r="N566" s="71" t="str">
        <f ca="1">OFFSET(config_posiciones,'H-Temporadas'!B566,L566-1,1,1)</f>
        <v>U</v>
      </c>
    </row>
    <row r="567" spans="2:14" x14ac:dyDescent="0.25">
      <c r="B567" s="200">
        <v>3</v>
      </c>
      <c r="C567" s="208" t="s">
        <v>52</v>
      </c>
      <c r="D567" s="208">
        <v>37</v>
      </c>
      <c r="E567" s="208">
        <v>30</v>
      </c>
      <c r="F567" s="208">
        <v>15</v>
      </c>
      <c r="G567" s="208">
        <v>7</v>
      </c>
      <c r="H567" s="208">
        <v>8</v>
      </c>
      <c r="I567" s="208">
        <v>50</v>
      </c>
      <c r="J567" s="208">
        <v>40</v>
      </c>
      <c r="K567" s="208">
        <v>10</v>
      </c>
      <c r="L567" s="209">
        <f t="shared" si="17"/>
        <v>36</v>
      </c>
      <c r="M567" s="201" t="str">
        <f t="shared" si="18"/>
        <v/>
      </c>
      <c r="N567" s="71">
        <f ca="1">OFFSET(config_posiciones,'H-Temporadas'!B567,L567-1,1,1)</f>
        <v>0</v>
      </c>
    </row>
    <row r="568" spans="2:14" x14ac:dyDescent="0.25">
      <c r="B568" s="200">
        <v>4</v>
      </c>
      <c r="C568" s="208" t="s">
        <v>154</v>
      </c>
      <c r="D568" s="208">
        <v>35</v>
      </c>
      <c r="E568" s="208">
        <v>30</v>
      </c>
      <c r="F568" s="208">
        <v>14</v>
      </c>
      <c r="G568" s="208">
        <v>7</v>
      </c>
      <c r="H568" s="208">
        <v>9</v>
      </c>
      <c r="I568" s="208">
        <v>57</v>
      </c>
      <c r="J568" s="208">
        <v>30</v>
      </c>
      <c r="K568" s="208">
        <v>27</v>
      </c>
      <c r="L568" s="209">
        <f t="shared" si="17"/>
        <v>36</v>
      </c>
      <c r="M568" s="201" t="str">
        <f t="shared" si="18"/>
        <v/>
      </c>
      <c r="N568" s="71" t="str">
        <f ca="1">OFFSET(config_posiciones,'H-Temporadas'!B568,L568-1,1,1)</f>
        <v>U</v>
      </c>
    </row>
    <row r="569" spans="2:14" x14ac:dyDescent="0.25">
      <c r="B569" s="200">
        <v>5</v>
      </c>
      <c r="C569" s="208" t="s">
        <v>211</v>
      </c>
      <c r="D569" s="208">
        <v>34</v>
      </c>
      <c r="E569" s="208">
        <v>30</v>
      </c>
      <c r="F569" s="208">
        <v>14</v>
      </c>
      <c r="G569" s="208">
        <v>6</v>
      </c>
      <c r="H569" s="208">
        <v>10</v>
      </c>
      <c r="I569" s="208">
        <v>51</v>
      </c>
      <c r="J569" s="208">
        <v>50</v>
      </c>
      <c r="K569" s="208">
        <v>1</v>
      </c>
      <c r="L569" s="209">
        <f t="shared" si="17"/>
        <v>36</v>
      </c>
      <c r="M569" s="201" t="str">
        <f t="shared" si="18"/>
        <v/>
      </c>
      <c r="N569" s="71" t="str">
        <f ca="1">OFFSET(config_posiciones,'H-Temporadas'!B569,L569-1,1,1)</f>
        <v>U</v>
      </c>
    </row>
    <row r="570" spans="2:14" x14ac:dyDescent="0.25">
      <c r="B570" s="200">
        <v>6</v>
      </c>
      <c r="C570" s="208" t="s">
        <v>29</v>
      </c>
      <c r="D570" s="208">
        <v>32</v>
      </c>
      <c r="E570" s="208">
        <v>30</v>
      </c>
      <c r="F570" s="208">
        <v>14</v>
      </c>
      <c r="G570" s="208">
        <v>4</v>
      </c>
      <c r="H570" s="208">
        <v>12</v>
      </c>
      <c r="I570" s="208">
        <v>58</v>
      </c>
      <c r="J570" s="208">
        <v>37</v>
      </c>
      <c r="K570" s="208">
        <v>21</v>
      </c>
      <c r="L570" s="209">
        <f t="shared" si="17"/>
        <v>36</v>
      </c>
      <c r="M570" s="201" t="str">
        <f t="shared" si="18"/>
        <v/>
      </c>
      <c r="N570" s="71" t="str">
        <f ca="1">OFFSET(config_posiciones,'H-Temporadas'!B570,L570-1,1,1)</f>
        <v>R</v>
      </c>
    </row>
    <row r="571" spans="2:14" x14ac:dyDescent="0.25">
      <c r="B571" s="200">
        <v>7</v>
      </c>
      <c r="C571" s="208" t="s">
        <v>209</v>
      </c>
      <c r="D571" s="208">
        <v>31</v>
      </c>
      <c r="E571" s="208">
        <v>30</v>
      </c>
      <c r="F571" s="208">
        <v>11</v>
      </c>
      <c r="G571" s="208">
        <v>9</v>
      </c>
      <c r="H571" s="208">
        <v>10</v>
      </c>
      <c r="I571" s="208">
        <v>43</v>
      </c>
      <c r="J571" s="208">
        <v>36</v>
      </c>
      <c r="K571" s="208">
        <v>7</v>
      </c>
      <c r="L571" s="209">
        <f t="shared" si="17"/>
        <v>36</v>
      </c>
      <c r="M571" s="201" t="str">
        <f t="shared" si="18"/>
        <v/>
      </c>
      <c r="N571" s="71" t="str">
        <f ca="1">OFFSET(config_posiciones,'H-Temporadas'!B571,L571-1,1,1)</f>
        <v>U</v>
      </c>
    </row>
    <row r="572" spans="2:14" x14ac:dyDescent="0.25">
      <c r="B572" s="200">
        <v>8</v>
      </c>
      <c r="C572" s="208" t="s">
        <v>235</v>
      </c>
      <c r="D572" s="208">
        <v>30</v>
      </c>
      <c r="E572" s="208">
        <v>30</v>
      </c>
      <c r="F572" s="208">
        <v>11</v>
      </c>
      <c r="G572" s="208">
        <v>8</v>
      </c>
      <c r="H572" s="208">
        <v>11</v>
      </c>
      <c r="I572" s="208">
        <v>35</v>
      </c>
      <c r="J572" s="208">
        <v>38</v>
      </c>
      <c r="K572" s="208">
        <v>-3</v>
      </c>
      <c r="L572" s="209">
        <f t="shared" si="17"/>
        <v>36</v>
      </c>
      <c r="M572" s="201" t="str">
        <f t="shared" si="18"/>
        <v/>
      </c>
      <c r="N572" s="71">
        <f ca="1">OFFSET(config_posiciones,'H-Temporadas'!B572,L572-1,1,1)</f>
        <v>0</v>
      </c>
    </row>
    <row r="573" spans="2:14" x14ac:dyDescent="0.25">
      <c r="B573" s="200">
        <v>9</v>
      </c>
      <c r="C573" s="208" t="s">
        <v>150</v>
      </c>
      <c r="D573" s="208">
        <v>27</v>
      </c>
      <c r="E573" s="208">
        <v>30</v>
      </c>
      <c r="F573" s="208">
        <v>9</v>
      </c>
      <c r="G573" s="208">
        <v>9</v>
      </c>
      <c r="H573" s="208">
        <v>12</v>
      </c>
      <c r="I573" s="208">
        <v>41</v>
      </c>
      <c r="J573" s="208">
        <v>50</v>
      </c>
      <c r="K573" s="208">
        <v>-9</v>
      </c>
      <c r="L573" s="209">
        <f t="shared" si="17"/>
        <v>36</v>
      </c>
      <c r="M573" s="201" t="str">
        <f t="shared" si="18"/>
        <v/>
      </c>
      <c r="N573" s="71">
        <f ca="1">OFFSET(config_posiciones,'H-Temporadas'!B573,L573-1,1,1)</f>
        <v>0</v>
      </c>
    </row>
    <row r="574" spans="2:14" x14ac:dyDescent="0.25">
      <c r="B574" s="200">
        <v>10</v>
      </c>
      <c r="C574" s="208" t="s">
        <v>222</v>
      </c>
      <c r="D574" s="208">
        <v>27</v>
      </c>
      <c r="E574" s="208">
        <v>30</v>
      </c>
      <c r="F574" s="208">
        <v>9</v>
      </c>
      <c r="G574" s="208">
        <v>9</v>
      </c>
      <c r="H574" s="208">
        <v>12</v>
      </c>
      <c r="I574" s="208">
        <v>28</v>
      </c>
      <c r="J574" s="208">
        <v>32</v>
      </c>
      <c r="K574" s="208">
        <v>-4</v>
      </c>
      <c r="L574" s="209">
        <f t="shared" si="17"/>
        <v>36</v>
      </c>
      <c r="M574" s="201" t="str">
        <f t="shared" si="18"/>
        <v/>
      </c>
      <c r="N574" s="71">
        <f ca="1">OFFSET(config_posiciones,'H-Temporadas'!B574,L574-1,1,1)</f>
        <v>0</v>
      </c>
    </row>
    <row r="575" spans="2:14" x14ac:dyDescent="0.25">
      <c r="B575" s="200">
        <v>11</v>
      </c>
      <c r="C575" s="208" t="s">
        <v>236</v>
      </c>
      <c r="D575" s="208">
        <v>26</v>
      </c>
      <c r="E575" s="208">
        <v>30</v>
      </c>
      <c r="F575" s="208">
        <v>8</v>
      </c>
      <c r="G575" s="208">
        <v>10</v>
      </c>
      <c r="H575" s="208">
        <v>12</v>
      </c>
      <c r="I575" s="208">
        <v>32</v>
      </c>
      <c r="J575" s="208">
        <v>38</v>
      </c>
      <c r="K575" s="208">
        <v>-6</v>
      </c>
      <c r="L575" s="209">
        <f t="shared" si="17"/>
        <v>36</v>
      </c>
      <c r="M575" s="201" t="str">
        <f t="shared" si="18"/>
        <v/>
      </c>
      <c r="N575" s="71">
        <f ca="1">OFFSET(config_posiciones,'H-Temporadas'!B575,L575-1,1,1)</f>
        <v>0</v>
      </c>
    </row>
    <row r="576" spans="2:14" x14ac:dyDescent="0.25">
      <c r="B576" s="200">
        <v>12</v>
      </c>
      <c r="C576" s="208" t="s">
        <v>151</v>
      </c>
      <c r="D576" s="208">
        <v>26</v>
      </c>
      <c r="E576" s="208">
        <v>30</v>
      </c>
      <c r="F576" s="208">
        <v>9</v>
      </c>
      <c r="G576" s="208">
        <v>8</v>
      </c>
      <c r="H576" s="208">
        <v>13</v>
      </c>
      <c r="I576" s="208">
        <v>28</v>
      </c>
      <c r="J576" s="208">
        <v>44</v>
      </c>
      <c r="K576" s="208">
        <v>-16</v>
      </c>
      <c r="L576" s="209">
        <f t="shared" si="17"/>
        <v>36</v>
      </c>
      <c r="M576" s="201" t="str">
        <f t="shared" si="18"/>
        <v/>
      </c>
      <c r="N576" s="71">
        <f ca="1">OFFSET(config_posiciones,'H-Temporadas'!B576,L576-1,1,1)</f>
        <v>0</v>
      </c>
    </row>
    <row r="577" spans="2:14" x14ac:dyDescent="0.25">
      <c r="B577" s="200">
        <v>13</v>
      </c>
      <c r="C577" s="208" t="s">
        <v>30</v>
      </c>
      <c r="D577" s="208">
        <v>25</v>
      </c>
      <c r="E577" s="208">
        <v>30</v>
      </c>
      <c r="F577" s="208">
        <v>9</v>
      </c>
      <c r="G577" s="208">
        <v>7</v>
      </c>
      <c r="H577" s="208">
        <v>14</v>
      </c>
      <c r="I577" s="208">
        <v>28</v>
      </c>
      <c r="J577" s="208">
        <v>47</v>
      </c>
      <c r="K577" s="208">
        <v>-19</v>
      </c>
      <c r="L577" s="209">
        <f t="shared" si="17"/>
        <v>36</v>
      </c>
      <c r="M577" s="201" t="str">
        <f t="shared" si="18"/>
        <v/>
      </c>
      <c r="N577" s="71" t="str">
        <f ca="1">OFFSET(config_posiciones,'H-Temporadas'!B577,L577-1,1,1)</f>
        <v>P</v>
      </c>
    </row>
    <row r="578" spans="2:14" x14ac:dyDescent="0.25">
      <c r="B578" s="200">
        <v>14</v>
      </c>
      <c r="C578" s="208" t="s">
        <v>53</v>
      </c>
      <c r="D578" s="208">
        <v>23</v>
      </c>
      <c r="E578" s="208">
        <v>30</v>
      </c>
      <c r="F578" s="208">
        <v>8</v>
      </c>
      <c r="G578" s="208">
        <v>7</v>
      </c>
      <c r="H578" s="208">
        <v>15</v>
      </c>
      <c r="I578" s="208">
        <v>32</v>
      </c>
      <c r="J578" s="208">
        <v>46</v>
      </c>
      <c r="K578" s="208">
        <v>-14</v>
      </c>
      <c r="L578" s="209">
        <f t="shared" si="17"/>
        <v>36</v>
      </c>
      <c r="M578" s="201" t="str">
        <f t="shared" si="18"/>
        <v/>
      </c>
      <c r="N578" s="71" t="str">
        <f ca="1">OFFSET(config_posiciones,'H-Temporadas'!B578,L578-1,1,1)</f>
        <v>P</v>
      </c>
    </row>
    <row r="579" spans="2:14" x14ac:dyDescent="0.25">
      <c r="B579" s="200">
        <v>15</v>
      </c>
      <c r="C579" s="208" t="s">
        <v>244</v>
      </c>
      <c r="D579" s="208">
        <v>20</v>
      </c>
      <c r="E579" s="208">
        <v>30</v>
      </c>
      <c r="F579" s="208">
        <v>6</v>
      </c>
      <c r="G579" s="208">
        <v>8</v>
      </c>
      <c r="H579" s="208">
        <v>16</v>
      </c>
      <c r="I579" s="208">
        <v>32</v>
      </c>
      <c r="J579" s="208">
        <v>60</v>
      </c>
      <c r="K579" s="208">
        <v>-28</v>
      </c>
      <c r="L579" s="209">
        <f t="shared" si="17"/>
        <v>36</v>
      </c>
      <c r="M579" s="201" t="str">
        <f t="shared" si="18"/>
        <v/>
      </c>
      <c r="N579" s="71" t="str">
        <f ca="1">OFFSET(config_posiciones,'H-Temporadas'!B579,L579-1,1,1)</f>
        <v>D</v>
      </c>
    </row>
    <row r="580" spans="2:14" x14ac:dyDescent="0.25">
      <c r="B580" s="200">
        <v>16</v>
      </c>
      <c r="C580" s="208" t="s">
        <v>240</v>
      </c>
      <c r="D580" s="208">
        <v>18</v>
      </c>
      <c r="E580" s="208">
        <v>30</v>
      </c>
      <c r="F580" s="208">
        <v>7</v>
      </c>
      <c r="G580" s="208">
        <v>4</v>
      </c>
      <c r="H580" s="208">
        <v>19</v>
      </c>
      <c r="I580" s="208">
        <v>25</v>
      </c>
      <c r="J580" s="208">
        <v>57</v>
      </c>
      <c r="K580" s="208">
        <v>-32</v>
      </c>
      <c r="L580" s="209">
        <f t="shared" si="17"/>
        <v>36</v>
      </c>
      <c r="M580" s="201" t="str">
        <f t="shared" si="18"/>
        <v/>
      </c>
      <c r="N580" s="71" t="str">
        <f ca="1">OFFSET(config_posiciones,'H-Temporadas'!B580,L580-1,1,1)</f>
        <v>D</v>
      </c>
    </row>
    <row r="581" spans="2:14" x14ac:dyDescent="0.25">
      <c r="B581" s="200"/>
      <c r="C581" s="208"/>
      <c r="D581" s="208"/>
      <c r="E581" s="208"/>
      <c r="F581" s="208"/>
      <c r="G581" s="208"/>
      <c r="H581" s="208"/>
      <c r="I581" s="208"/>
      <c r="J581" s="208"/>
      <c r="K581" s="208"/>
      <c r="L581" s="209">
        <f t="shared" ref="L581:L644" si="19">IF(M581="n",L580+1,L580)</f>
        <v>36</v>
      </c>
      <c r="M581" s="201" t="str">
        <f t="shared" ref="M581:M644" si="20">IF(B582=1,"n","")</f>
        <v/>
      </c>
      <c r="N581" s="71">
        <f ca="1">OFFSET(config_posiciones,'H-Temporadas'!B581,L581-1,1,1)</f>
        <v>24473</v>
      </c>
    </row>
    <row r="582" spans="2:14" s="204" customFormat="1" x14ac:dyDescent="0.25">
      <c r="B582" s="200" t="s">
        <v>284</v>
      </c>
      <c r="C582" s="200" t="str">
        <f>B582</f>
        <v>1967/68</v>
      </c>
      <c r="D582" s="200" t="s">
        <v>128</v>
      </c>
      <c r="E582" s="200" t="s">
        <v>21</v>
      </c>
      <c r="F582" s="200" t="s">
        <v>22</v>
      </c>
      <c r="G582" s="200" t="s">
        <v>23</v>
      </c>
      <c r="H582" s="200" t="s">
        <v>24</v>
      </c>
      <c r="I582" s="200" t="s">
        <v>25</v>
      </c>
      <c r="J582" s="200" t="s">
        <v>26</v>
      </c>
      <c r="K582" s="200" t="s">
        <v>249</v>
      </c>
      <c r="L582" s="202">
        <f t="shared" si="19"/>
        <v>37</v>
      </c>
      <c r="M582" s="203" t="str">
        <f t="shared" si="20"/>
        <v>n</v>
      </c>
      <c r="N582" s="204" t="e">
        <f ca="1">OFFSET(config_posiciones,'H-Temporadas'!B582,L582-1,1,1)</f>
        <v>#VALUE!</v>
      </c>
    </row>
    <row r="583" spans="2:14" x14ac:dyDescent="0.25">
      <c r="B583" s="200">
        <v>1</v>
      </c>
      <c r="C583" s="208" t="s">
        <v>28</v>
      </c>
      <c r="D583" s="208">
        <v>42</v>
      </c>
      <c r="E583" s="208">
        <v>30</v>
      </c>
      <c r="F583" s="208">
        <v>16</v>
      </c>
      <c r="G583" s="208">
        <v>10</v>
      </c>
      <c r="H583" s="208">
        <v>4</v>
      </c>
      <c r="I583" s="208">
        <v>55</v>
      </c>
      <c r="J583" s="208">
        <v>26</v>
      </c>
      <c r="K583" s="208">
        <v>29</v>
      </c>
      <c r="L583" s="209">
        <f t="shared" si="19"/>
        <v>37</v>
      </c>
      <c r="M583" s="201" t="str">
        <f t="shared" si="20"/>
        <v/>
      </c>
      <c r="N583" s="71" t="str">
        <f ca="1">OFFSET(config_posiciones,'H-Temporadas'!B583,L583-1,1,1)</f>
        <v>C</v>
      </c>
    </row>
    <row r="584" spans="2:14" x14ac:dyDescent="0.25">
      <c r="B584" s="200">
        <v>2</v>
      </c>
      <c r="C584" s="208" t="s">
        <v>27</v>
      </c>
      <c r="D584" s="208">
        <v>39</v>
      </c>
      <c r="E584" s="208">
        <v>30</v>
      </c>
      <c r="F584" s="208">
        <v>15</v>
      </c>
      <c r="G584" s="208">
        <v>9</v>
      </c>
      <c r="H584" s="208">
        <v>6</v>
      </c>
      <c r="I584" s="208">
        <v>48</v>
      </c>
      <c r="J584" s="208">
        <v>29</v>
      </c>
      <c r="K584" s="208">
        <v>19</v>
      </c>
      <c r="L584" s="209">
        <f t="shared" si="19"/>
        <v>37</v>
      </c>
      <c r="M584" s="201" t="str">
        <f t="shared" si="20"/>
        <v/>
      </c>
      <c r="N584" s="71" t="str">
        <f ca="1">OFFSET(config_posiciones,'H-Temporadas'!B584,L584-1,1,1)</f>
        <v>R</v>
      </c>
    </row>
    <row r="585" spans="2:14" x14ac:dyDescent="0.25">
      <c r="B585" s="200">
        <v>3</v>
      </c>
      <c r="C585" s="208" t="s">
        <v>236</v>
      </c>
      <c r="D585" s="208">
        <v>38</v>
      </c>
      <c r="E585" s="208">
        <v>30</v>
      </c>
      <c r="F585" s="208">
        <v>17</v>
      </c>
      <c r="G585" s="208">
        <v>4</v>
      </c>
      <c r="H585" s="208">
        <v>9</v>
      </c>
      <c r="I585" s="208">
        <v>56</v>
      </c>
      <c r="J585" s="208">
        <v>41</v>
      </c>
      <c r="K585" s="208">
        <v>15</v>
      </c>
      <c r="L585" s="209">
        <f t="shared" si="19"/>
        <v>37</v>
      </c>
      <c r="M585" s="201" t="str">
        <f t="shared" si="20"/>
        <v/>
      </c>
      <c r="N585" s="71">
        <f ca="1">OFFSET(config_posiciones,'H-Temporadas'!B585,L585-1,1,1)</f>
        <v>0</v>
      </c>
    </row>
    <row r="586" spans="2:14" x14ac:dyDescent="0.25">
      <c r="B586" s="200">
        <v>4</v>
      </c>
      <c r="C586" s="208" t="s">
        <v>29</v>
      </c>
      <c r="D586" s="208">
        <v>34</v>
      </c>
      <c r="E586" s="208">
        <v>30</v>
      </c>
      <c r="F586" s="208">
        <v>13</v>
      </c>
      <c r="G586" s="208">
        <v>8</v>
      </c>
      <c r="H586" s="208">
        <v>9</v>
      </c>
      <c r="I586" s="208">
        <v>52</v>
      </c>
      <c r="J586" s="208">
        <v>38</v>
      </c>
      <c r="K586" s="208">
        <v>14</v>
      </c>
      <c r="L586" s="209">
        <f t="shared" si="19"/>
        <v>37</v>
      </c>
      <c r="M586" s="201" t="str">
        <f t="shared" si="20"/>
        <v/>
      </c>
      <c r="N586" s="71" t="str">
        <f ca="1">OFFSET(config_posiciones,'H-Temporadas'!B586,L586-1,1,1)</f>
        <v>U</v>
      </c>
    </row>
    <row r="587" spans="2:14" x14ac:dyDescent="0.25">
      <c r="B587" s="200">
        <v>5</v>
      </c>
      <c r="C587" s="208" t="s">
        <v>211</v>
      </c>
      <c r="D587" s="208">
        <v>33</v>
      </c>
      <c r="E587" s="208">
        <v>30</v>
      </c>
      <c r="F587" s="208">
        <v>13</v>
      </c>
      <c r="G587" s="208">
        <v>7</v>
      </c>
      <c r="H587" s="208">
        <v>10</v>
      </c>
      <c r="I587" s="208">
        <v>43</v>
      </c>
      <c r="J587" s="208">
        <v>34</v>
      </c>
      <c r="K587" s="208">
        <v>9</v>
      </c>
      <c r="L587" s="209">
        <f t="shared" si="19"/>
        <v>37</v>
      </c>
      <c r="M587" s="201" t="str">
        <f t="shared" si="20"/>
        <v/>
      </c>
      <c r="N587" s="71" t="str">
        <f ca="1">OFFSET(config_posiciones,'H-Temporadas'!B587,L587-1,1,1)</f>
        <v>U</v>
      </c>
    </row>
    <row r="588" spans="2:14" x14ac:dyDescent="0.25">
      <c r="B588" s="200">
        <v>6</v>
      </c>
      <c r="C588" s="208" t="s">
        <v>154</v>
      </c>
      <c r="D588" s="208">
        <v>33</v>
      </c>
      <c r="E588" s="208">
        <v>30</v>
      </c>
      <c r="F588" s="208">
        <v>12</v>
      </c>
      <c r="G588" s="208">
        <v>9</v>
      </c>
      <c r="H588" s="208">
        <v>9</v>
      </c>
      <c r="I588" s="208">
        <v>38</v>
      </c>
      <c r="J588" s="208">
        <v>32</v>
      </c>
      <c r="K588" s="208">
        <v>6</v>
      </c>
      <c r="L588" s="209">
        <f t="shared" si="19"/>
        <v>37</v>
      </c>
      <c r="M588" s="201" t="str">
        <f t="shared" si="20"/>
        <v/>
      </c>
      <c r="N588" s="71" t="str">
        <f ca="1">OFFSET(config_posiciones,'H-Temporadas'!B588,L588-1,1,1)</f>
        <v>U</v>
      </c>
    </row>
    <row r="589" spans="2:14" x14ac:dyDescent="0.25">
      <c r="B589" s="200">
        <v>7</v>
      </c>
      <c r="C589" s="208" t="s">
        <v>209</v>
      </c>
      <c r="D589" s="208">
        <v>32</v>
      </c>
      <c r="E589" s="208">
        <v>30</v>
      </c>
      <c r="F589" s="208">
        <v>11</v>
      </c>
      <c r="G589" s="208">
        <v>10</v>
      </c>
      <c r="H589" s="208">
        <v>9</v>
      </c>
      <c r="I589" s="208">
        <v>51</v>
      </c>
      <c r="J589" s="208">
        <v>28</v>
      </c>
      <c r="K589" s="208">
        <v>23</v>
      </c>
      <c r="L589" s="209">
        <f t="shared" si="19"/>
        <v>37</v>
      </c>
      <c r="M589" s="201" t="str">
        <f t="shared" si="20"/>
        <v/>
      </c>
      <c r="N589" s="71" t="str">
        <f ca="1">OFFSET(config_posiciones,'H-Temporadas'!B589,L589-1,1,1)</f>
        <v>U</v>
      </c>
    </row>
    <row r="590" spans="2:14" x14ac:dyDescent="0.25">
      <c r="B590" s="200">
        <v>8</v>
      </c>
      <c r="C590" s="208" t="s">
        <v>222</v>
      </c>
      <c r="D590" s="208">
        <v>31</v>
      </c>
      <c r="E590" s="208">
        <v>30</v>
      </c>
      <c r="F590" s="208">
        <v>12</v>
      </c>
      <c r="G590" s="208">
        <v>7</v>
      </c>
      <c r="H590" s="208">
        <v>11</v>
      </c>
      <c r="I590" s="208">
        <v>36</v>
      </c>
      <c r="J590" s="208">
        <v>41</v>
      </c>
      <c r="K590" s="208">
        <v>-5</v>
      </c>
      <c r="L590" s="209">
        <f t="shared" si="19"/>
        <v>37</v>
      </c>
      <c r="M590" s="201" t="str">
        <f t="shared" si="20"/>
        <v/>
      </c>
      <c r="N590" s="71">
        <f ca="1">OFFSET(config_posiciones,'H-Temporadas'!B590,L590-1,1,1)</f>
        <v>0</v>
      </c>
    </row>
    <row r="591" spans="2:14" x14ac:dyDescent="0.25">
      <c r="B591" s="200">
        <v>9</v>
      </c>
      <c r="C591" s="208" t="s">
        <v>52</v>
      </c>
      <c r="D591" s="208">
        <v>29</v>
      </c>
      <c r="E591" s="208">
        <v>30</v>
      </c>
      <c r="F591" s="208">
        <v>12</v>
      </c>
      <c r="G591" s="208">
        <v>5</v>
      </c>
      <c r="H591" s="208">
        <v>13</v>
      </c>
      <c r="I591" s="208">
        <v>48</v>
      </c>
      <c r="J591" s="208">
        <v>44</v>
      </c>
      <c r="K591" s="208">
        <v>4</v>
      </c>
      <c r="L591" s="209">
        <f t="shared" si="19"/>
        <v>37</v>
      </c>
      <c r="M591" s="201" t="str">
        <f t="shared" si="20"/>
        <v/>
      </c>
      <c r="N591" s="71">
        <f ca="1">OFFSET(config_posiciones,'H-Temporadas'!B591,L591-1,1,1)</f>
        <v>0</v>
      </c>
    </row>
    <row r="592" spans="2:14" x14ac:dyDescent="0.25">
      <c r="B592" s="200">
        <v>10</v>
      </c>
      <c r="C592" s="208" t="s">
        <v>343</v>
      </c>
      <c r="D592" s="208">
        <v>27</v>
      </c>
      <c r="E592" s="208">
        <v>30</v>
      </c>
      <c r="F592" s="208">
        <v>9</v>
      </c>
      <c r="G592" s="208">
        <v>9</v>
      </c>
      <c r="H592" s="208">
        <v>12</v>
      </c>
      <c r="I592" s="208">
        <v>29</v>
      </c>
      <c r="J592" s="208">
        <v>37</v>
      </c>
      <c r="K592" s="208">
        <v>-8</v>
      </c>
      <c r="L592" s="209">
        <f t="shared" si="19"/>
        <v>37</v>
      </c>
      <c r="M592" s="201" t="str">
        <f t="shared" si="20"/>
        <v/>
      </c>
      <c r="N592" s="71">
        <f ca="1">OFFSET(config_posiciones,'H-Temporadas'!B592,L592-1,1,1)</f>
        <v>0</v>
      </c>
    </row>
    <row r="593" spans="2:14" x14ac:dyDescent="0.25">
      <c r="B593" s="200">
        <v>11</v>
      </c>
      <c r="C593" s="208" t="s">
        <v>150</v>
      </c>
      <c r="D593" s="208">
        <v>27</v>
      </c>
      <c r="E593" s="208">
        <v>30</v>
      </c>
      <c r="F593" s="208">
        <v>11</v>
      </c>
      <c r="G593" s="208">
        <v>5</v>
      </c>
      <c r="H593" s="208">
        <v>14</v>
      </c>
      <c r="I593" s="208">
        <v>30</v>
      </c>
      <c r="J593" s="208">
        <v>39</v>
      </c>
      <c r="K593" s="208">
        <v>-9</v>
      </c>
      <c r="L593" s="209">
        <f t="shared" si="19"/>
        <v>37</v>
      </c>
      <c r="M593" s="201" t="str">
        <f t="shared" si="20"/>
        <v/>
      </c>
      <c r="N593" s="71">
        <f ca="1">OFFSET(config_posiciones,'H-Temporadas'!B593,L593-1,1,1)</f>
        <v>0</v>
      </c>
    </row>
    <row r="594" spans="2:14" x14ac:dyDescent="0.25">
      <c r="B594" s="200">
        <v>12</v>
      </c>
      <c r="C594" s="208" t="s">
        <v>235</v>
      </c>
      <c r="D594" s="208">
        <v>26</v>
      </c>
      <c r="E594" s="208">
        <v>30</v>
      </c>
      <c r="F594" s="208">
        <v>10</v>
      </c>
      <c r="G594" s="208">
        <v>6</v>
      </c>
      <c r="H594" s="208">
        <v>14</v>
      </c>
      <c r="I594" s="208">
        <v>34</v>
      </c>
      <c r="J594" s="208">
        <v>51</v>
      </c>
      <c r="K594" s="208">
        <v>-17</v>
      </c>
      <c r="L594" s="209">
        <f t="shared" si="19"/>
        <v>37</v>
      </c>
      <c r="M594" s="201" t="str">
        <f t="shared" si="20"/>
        <v/>
      </c>
      <c r="N594" s="71">
        <f ca="1">OFFSET(config_posiciones,'H-Temporadas'!B594,L594-1,1,1)</f>
        <v>0</v>
      </c>
    </row>
    <row r="595" spans="2:14" x14ac:dyDescent="0.25">
      <c r="B595" s="200">
        <v>13</v>
      </c>
      <c r="C595" s="208" t="s">
        <v>151</v>
      </c>
      <c r="D595" s="208">
        <v>25</v>
      </c>
      <c r="E595" s="208">
        <v>30</v>
      </c>
      <c r="F595" s="208">
        <v>11</v>
      </c>
      <c r="G595" s="208">
        <v>3</v>
      </c>
      <c r="H595" s="208">
        <v>16</v>
      </c>
      <c r="I595" s="208">
        <v>35</v>
      </c>
      <c r="J595" s="208">
        <v>57</v>
      </c>
      <c r="K595" s="208">
        <v>-22</v>
      </c>
      <c r="L595" s="209">
        <f t="shared" si="19"/>
        <v>37</v>
      </c>
      <c r="M595" s="201" t="str">
        <f t="shared" si="20"/>
        <v/>
      </c>
      <c r="N595" s="71" t="str">
        <f ca="1">OFFSET(config_posiciones,'H-Temporadas'!B595,L595-1,1,1)</f>
        <v>P</v>
      </c>
    </row>
    <row r="596" spans="2:14" x14ac:dyDescent="0.25">
      <c r="B596" s="200">
        <v>14</v>
      </c>
      <c r="C596" s="208" t="s">
        <v>31</v>
      </c>
      <c r="D596" s="208">
        <v>24</v>
      </c>
      <c r="E596" s="208">
        <v>30</v>
      </c>
      <c r="F596" s="208">
        <v>9</v>
      </c>
      <c r="G596" s="208">
        <v>6</v>
      </c>
      <c r="H596" s="208">
        <v>15</v>
      </c>
      <c r="I596" s="208">
        <v>38</v>
      </c>
      <c r="J596" s="208">
        <v>43</v>
      </c>
      <c r="K596" s="208">
        <v>-5</v>
      </c>
      <c r="L596" s="209">
        <f t="shared" si="19"/>
        <v>37</v>
      </c>
      <c r="M596" s="201" t="str">
        <f t="shared" si="20"/>
        <v/>
      </c>
      <c r="N596" s="71" t="str">
        <f ca="1">OFFSET(config_posiciones,'H-Temporadas'!B596,L596-1,1,1)</f>
        <v>P</v>
      </c>
    </row>
    <row r="597" spans="2:14" x14ac:dyDescent="0.25">
      <c r="B597" s="200">
        <v>15</v>
      </c>
      <c r="C597" s="208" t="s">
        <v>212</v>
      </c>
      <c r="D597" s="208">
        <v>20</v>
      </c>
      <c r="E597" s="208">
        <v>30</v>
      </c>
      <c r="F597" s="208">
        <v>8</v>
      </c>
      <c r="G597" s="208">
        <v>4</v>
      </c>
      <c r="H597" s="208">
        <v>18</v>
      </c>
      <c r="I597" s="208">
        <v>30</v>
      </c>
      <c r="J597" s="208">
        <v>58</v>
      </c>
      <c r="K597" s="208">
        <v>-28</v>
      </c>
      <c r="L597" s="209">
        <f t="shared" si="19"/>
        <v>37</v>
      </c>
      <c r="M597" s="201" t="str">
        <f t="shared" si="20"/>
        <v/>
      </c>
      <c r="N597" s="71" t="str">
        <f ca="1">OFFSET(config_posiciones,'H-Temporadas'!B597,L597-1,1,1)</f>
        <v>D</v>
      </c>
    </row>
    <row r="598" spans="2:14" x14ac:dyDescent="0.25">
      <c r="B598" s="200">
        <v>16</v>
      </c>
      <c r="C598" s="208" t="s">
        <v>30</v>
      </c>
      <c r="D598" s="208">
        <v>20</v>
      </c>
      <c r="E598" s="208">
        <v>30</v>
      </c>
      <c r="F598" s="208">
        <v>6</v>
      </c>
      <c r="G598" s="208">
        <v>8</v>
      </c>
      <c r="H598" s="208">
        <v>16</v>
      </c>
      <c r="I598" s="208">
        <v>31</v>
      </c>
      <c r="J598" s="208">
        <v>56</v>
      </c>
      <c r="K598" s="208">
        <v>-25</v>
      </c>
      <c r="L598" s="209">
        <f t="shared" si="19"/>
        <v>37</v>
      </c>
      <c r="M598" s="201" t="str">
        <f t="shared" si="20"/>
        <v/>
      </c>
      <c r="N598" s="71" t="str">
        <f ca="1">OFFSET(config_posiciones,'H-Temporadas'!B598,L598-1,1,1)</f>
        <v>D</v>
      </c>
    </row>
    <row r="599" spans="2:14" x14ac:dyDescent="0.25">
      <c r="B599" s="200"/>
      <c r="C599" s="208"/>
      <c r="D599" s="208"/>
      <c r="E599" s="208"/>
      <c r="F599" s="208"/>
      <c r="G599" s="208"/>
      <c r="H599" s="208"/>
      <c r="I599" s="208"/>
      <c r="J599" s="208"/>
      <c r="K599" s="208"/>
      <c r="L599" s="209">
        <f t="shared" si="19"/>
        <v>37</v>
      </c>
      <c r="M599" s="201" t="str">
        <f t="shared" si="20"/>
        <v/>
      </c>
      <c r="N599" s="71">
        <f ca="1">OFFSET(config_posiciones,'H-Temporadas'!B599,L599-1,1,1)</f>
        <v>24838</v>
      </c>
    </row>
    <row r="600" spans="2:14" s="204" customFormat="1" x14ac:dyDescent="0.25">
      <c r="B600" s="200" t="s">
        <v>285</v>
      </c>
      <c r="C600" s="200" t="str">
        <f>B600</f>
        <v>1968/69</v>
      </c>
      <c r="D600" s="200" t="s">
        <v>128</v>
      </c>
      <c r="E600" s="200" t="s">
        <v>21</v>
      </c>
      <c r="F600" s="200" t="s">
        <v>22</v>
      </c>
      <c r="G600" s="200" t="s">
        <v>23</v>
      </c>
      <c r="H600" s="200" t="s">
        <v>24</v>
      </c>
      <c r="I600" s="200" t="s">
        <v>25</v>
      </c>
      <c r="J600" s="200" t="s">
        <v>26</v>
      </c>
      <c r="K600" s="200" t="s">
        <v>249</v>
      </c>
      <c r="L600" s="202">
        <f t="shared" si="19"/>
        <v>38</v>
      </c>
      <c r="M600" s="203" t="str">
        <f t="shared" si="20"/>
        <v>n</v>
      </c>
      <c r="N600" s="204" t="e">
        <f ca="1">OFFSET(config_posiciones,'H-Temporadas'!B600,L600-1,1,1)</f>
        <v>#VALUE!</v>
      </c>
    </row>
    <row r="601" spans="2:14" x14ac:dyDescent="0.25">
      <c r="B601" s="200">
        <v>1</v>
      </c>
      <c r="C601" s="208" t="s">
        <v>28</v>
      </c>
      <c r="D601" s="208">
        <v>47</v>
      </c>
      <c r="E601" s="208">
        <v>30</v>
      </c>
      <c r="F601" s="208">
        <v>18</v>
      </c>
      <c r="G601" s="208">
        <v>11</v>
      </c>
      <c r="H601" s="208">
        <v>1</v>
      </c>
      <c r="I601" s="208">
        <v>46</v>
      </c>
      <c r="J601" s="208">
        <v>21</v>
      </c>
      <c r="K601" s="208">
        <v>25</v>
      </c>
      <c r="L601" s="209">
        <f t="shared" si="19"/>
        <v>38</v>
      </c>
      <c r="M601" s="201" t="str">
        <f t="shared" si="20"/>
        <v/>
      </c>
      <c r="N601" s="71" t="str">
        <f ca="1">OFFSET(config_posiciones,'H-Temporadas'!B601,L601-1,1,1)</f>
        <v>C</v>
      </c>
    </row>
    <row r="602" spans="2:14" x14ac:dyDescent="0.25">
      <c r="B602" s="200">
        <v>2</v>
      </c>
      <c r="C602" s="208" t="s">
        <v>236</v>
      </c>
      <c r="D602" s="208">
        <v>38</v>
      </c>
      <c r="E602" s="208">
        <v>30</v>
      </c>
      <c r="F602" s="208">
        <v>15</v>
      </c>
      <c r="G602" s="208">
        <v>8</v>
      </c>
      <c r="H602" s="208">
        <v>7</v>
      </c>
      <c r="I602" s="208">
        <v>45</v>
      </c>
      <c r="J602" s="208">
        <v>34</v>
      </c>
      <c r="K602" s="208">
        <v>11</v>
      </c>
      <c r="L602" s="209">
        <f t="shared" si="19"/>
        <v>38</v>
      </c>
      <c r="M602" s="201" t="str">
        <f t="shared" si="20"/>
        <v/>
      </c>
      <c r="N602" s="71" t="str">
        <f ca="1">OFFSET(config_posiciones,'H-Temporadas'!B602,L602-1,1,1)</f>
        <v>U</v>
      </c>
    </row>
    <row r="603" spans="2:14" x14ac:dyDescent="0.25">
      <c r="B603" s="200">
        <v>3</v>
      </c>
      <c r="C603" s="208" t="s">
        <v>27</v>
      </c>
      <c r="D603" s="208">
        <v>36</v>
      </c>
      <c r="E603" s="208">
        <v>30</v>
      </c>
      <c r="F603" s="208">
        <v>13</v>
      </c>
      <c r="G603" s="208">
        <v>10</v>
      </c>
      <c r="H603" s="208">
        <v>7</v>
      </c>
      <c r="I603" s="208">
        <v>40</v>
      </c>
      <c r="J603" s="208">
        <v>18</v>
      </c>
      <c r="K603" s="208">
        <v>22</v>
      </c>
      <c r="L603" s="209">
        <f t="shared" si="19"/>
        <v>38</v>
      </c>
      <c r="M603" s="201" t="str">
        <f t="shared" si="20"/>
        <v/>
      </c>
      <c r="N603" s="71" t="str">
        <f ca="1">OFFSET(config_posiciones,'H-Temporadas'!B603,L603-1,1,1)</f>
        <v>U</v>
      </c>
    </row>
    <row r="604" spans="2:14" x14ac:dyDescent="0.25">
      <c r="B604" s="200">
        <v>4</v>
      </c>
      <c r="C604" s="208" t="s">
        <v>235</v>
      </c>
      <c r="D604" s="208">
        <v>32</v>
      </c>
      <c r="E604" s="208">
        <v>30</v>
      </c>
      <c r="F604" s="208">
        <v>10</v>
      </c>
      <c r="G604" s="208">
        <v>12</v>
      </c>
      <c r="H604" s="208">
        <v>8</v>
      </c>
      <c r="I604" s="208">
        <v>33</v>
      </c>
      <c r="J604" s="208">
        <v>34</v>
      </c>
      <c r="K604" s="208">
        <v>-1</v>
      </c>
      <c r="L604" s="209">
        <f t="shared" si="19"/>
        <v>38</v>
      </c>
      <c r="M604" s="201" t="str">
        <f t="shared" si="20"/>
        <v/>
      </c>
      <c r="N604" s="71" t="str">
        <f ca="1">OFFSET(config_posiciones,'H-Temporadas'!B604,L604-1,1,1)</f>
        <v>U</v>
      </c>
    </row>
    <row r="605" spans="2:14" x14ac:dyDescent="0.25">
      <c r="B605" s="200">
        <v>5</v>
      </c>
      <c r="C605" s="208" t="s">
        <v>29</v>
      </c>
      <c r="D605" s="208">
        <v>31</v>
      </c>
      <c r="E605" s="208">
        <v>30</v>
      </c>
      <c r="F605" s="208">
        <v>10</v>
      </c>
      <c r="G605" s="208">
        <v>11</v>
      </c>
      <c r="H605" s="208">
        <v>9</v>
      </c>
      <c r="I605" s="208">
        <v>36</v>
      </c>
      <c r="J605" s="208">
        <v>39</v>
      </c>
      <c r="K605" s="208">
        <v>-3</v>
      </c>
      <c r="L605" s="209">
        <f t="shared" si="19"/>
        <v>38</v>
      </c>
      <c r="M605" s="201" t="str">
        <f t="shared" si="20"/>
        <v/>
      </c>
      <c r="N605" s="71" t="str">
        <f ca="1">OFFSET(config_posiciones,'H-Temporadas'!B605,L605-1,1,1)</f>
        <v>U</v>
      </c>
    </row>
    <row r="606" spans="2:14" x14ac:dyDescent="0.25">
      <c r="B606" s="200">
        <v>6</v>
      </c>
      <c r="C606" s="208" t="s">
        <v>154</v>
      </c>
      <c r="D606" s="208">
        <v>30</v>
      </c>
      <c r="E606" s="208">
        <v>30</v>
      </c>
      <c r="F606" s="208">
        <v>10</v>
      </c>
      <c r="G606" s="208">
        <v>10</v>
      </c>
      <c r="H606" s="208">
        <v>10</v>
      </c>
      <c r="I606" s="208">
        <v>40</v>
      </c>
      <c r="J606" s="208">
        <v>37</v>
      </c>
      <c r="K606" s="208">
        <v>3</v>
      </c>
      <c r="L606" s="209">
        <f t="shared" si="19"/>
        <v>38</v>
      </c>
      <c r="M606" s="201" t="str">
        <f t="shared" si="20"/>
        <v/>
      </c>
      <c r="N606" s="71">
        <f ca="1">OFFSET(config_posiciones,'H-Temporadas'!B606,L606-1,1,1)</f>
        <v>0</v>
      </c>
    </row>
    <row r="607" spans="2:14" x14ac:dyDescent="0.25">
      <c r="B607" s="200">
        <v>7</v>
      </c>
      <c r="C607" s="208" t="s">
        <v>31</v>
      </c>
      <c r="D607" s="208">
        <v>29</v>
      </c>
      <c r="E607" s="208">
        <v>30</v>
      </c>
      <c r="F607" s="208">
        <v>10</v>
      </c>
      <c r="G607" s="208">
        <v>9</v>
      </c>
      <c r="H607" s="208">
        <v>11</v>
      </c>
      <c r="I607" s="208">
        <v>36</v>
      </c>
      <c r="J607" s="208">
        <v>33</v>
      </c>
      <c r="K607" s="208">
        <v>3</v>
      </c>
      <c r="L607" s="209">
        <f t="shared" si="19"/>
        <v>38</v>
      </c>
      <c r="M607" s="201" t="str">
        <f t="shared" si="20"/>
        <v/>
      </c>
      <c r="N607" s="71">
        <f ca="1">OFFSET(config_posiciones,'H-Temporadas'!B607,L607-1,1,1)</f>
        <v>0</v>
      </c>
    </row>
    <row r="608" spans="2:14" x14ac:dyDescent="0.25">
      <c r="B608" s="200">
        <v>8</v>
      </c>
      <c r="C608" s="208" t="s">
        <v>53</v>
      </c>
      <c r="D608" s="208">
        <v>29</v>
      </c>
      <c r="E608" s="208">
        <v>30</v>
      </c>
      <c r="F608" s="208">
        <v>11</v>
      </c>
      <c r="G608" s="208">
        <v>7</v>
      </c>
      <c r="H608" s="208">
        <v>12</v>
      </c>
      <c r="I608" s="208">
        <v>26</v>
      </c>
      <c r="J608" s="208">
        <v>38</v>
      </c>
      <c r="K608" s="208">
        <v>-12</v>
      </c>
      <c r="L608" s="209">
        <f t="shared" si="19"/>
        <v>38</v>
      </c>
      <c r="M608" s="201" t="str">
        <f t="shared" si="20"/>
        <v/>
      </c>
      <c r="N608" s="71">
        <f ca="1">OFFSET(config_posiciones,'H-Temporadas'!B608,L608-1,1,1)</f>
        <v>0</v>
      </c>
    </row>
    <row r="609" spans="2:14" x14ac:dyDescent="0.25">
      <c r="B609" s="200">
        <v>9</v>
      </c>
      <c r="C609" s="208" t="s">
        <v>150</v>
      </c>
      <c r="D609" s="208">
        <v>29</v>
      </c>
      <c r="E609" s="208">
        <v>30</v>
      </c>
      <c r="F609" s="208">
        <v>7</v>
      </c>
      <c r="G609" s="208">
        <v>15</v>
      </c>
      <c r="H609" s="208">
        <v>8</v>
      </c>
      <c r="I609" s="208">
        <v>25</v>
      </c>
      <c r="J609" s="208">
        <v>23</v>
      </c>
      <c r="K609" s="208">
        <v>2</v>
      </c>
      <c r="L609" s="209">
        <f t="shared" si="19"/>
        <v>38</v>
      </c>
      <c r="M609" s="201" t="str">
        <f t="shared" si="20"/>
        <v/>
      </c>
      <c r="N609" s="71">
        <f ca="1">OFFSET(config_posiciones,'H-Temporadas'!B609,L609-1,1,1)</f>
        <v>0</v>
      </c>
    </row>
    <row r="610" spans="2:14" x14ac:dyDescent="0.25">
      <c r="B610" s="200">
        <v>10</v>
      </c>
      <c r="C610" s="208" t="s">
        <v>240</v>
      </c>
      <c r="D610" s="208">
        <v>28</v>
      </c>
      <c r="E610" s="208">
        <v>30</v>
      </c>
      <c r="F610" s="208">
        <v>11</v>
      </c>
      <c r="G610" s="208">
        <v>6</v>
      </c>
      <c r="H610" s="208">
        <v>13</v>
      </c>
      <c r="I610" s="208">
        <v>39</v>
      </c>
      <c r="J610" s="208">
        <v>44</v>
      </c>
      <c r="K610" s="208">
        <v>-5</v>
      </c>
      <c r="L610" s="209">
        <f t="shared" si="19"/>
        <v>38</v>
      </c>
      <c r="M610" s="201" t="str">
        <f t="shared" si="20"/>
        <v/>
      </c>
      <c r="N610" s="71">
        <f ca="1">OFFSET(config_posiciones,'H-Temporadas'!B610,L610-1,1,1)</f>
        <v>0</v>
      </c>
    </row>
    <row r="611" spans="2:14" x14ac:dyDescent="0.25">
      <c r="B611" s="200">
        <v>11</v>
      </c>
      <c r="C611" s="208" t="s">
        <v>209</v>
      </c>
      <c r="D611" s="208">
        <v>28</v>
      </c>
      <c r="E611" s="208">
        <v>30</v>
      </c>
      <c r="F611" s="208">
        <v>10</v>
      </c>
      <c r="G611" s="208">
        <v>8</v>
      </c>
      <c r="H611" s="208">
        <v>12</v>
      </c>
      <c r="I611" s="208">
        <v>42</v>
      </c>
      <c r="J611" s="208">
        <v>46</v>
      </c>
      <c r="K611" s="208">
        <v>-4</v>
      </c>
      <c r="L611" s="209">
        <f t="shared" si="19"/>
        <v>38</v>
      </c>
      <c r="M611" s="201" t="str">
        <f t="shared" si="20"/>
        <v/>
      </c>
      <c r="N611" s="71" t="str">
        <f ca="1">OFFSET(config_posiciones,'H-Temporadas'!B611,L611-1,1,1)</f>
        <v>R</v>
      </c>
    </row>
    <row r="612" spans="2:14" x14ac:dyDescent="0.25">
      <c r="B612" s="200">
        <v>12</v>
      </c>
      <c r="C612" s="208" t="s">
        <v>222</v>
      </c>
      <c r="D612" s="208">
        <v>27</v>
      </c>
      <c r="E612" s="208">
        <v>30</v>
      </c>
      <c r="F612" s="208">
        <v>7</v>
      </c>
      <c r="G612" s="208">
        <v>13</v>
      </c>
      <c r="H612" s="208">
        <v>10</v>
      </c>
      <c r="I612" s="208">
        <v>20</v>
      </c>
      <c r="J612" s="208">
        <v>23</v>
      </c>
      <c r="K612" s="208">
        <v>-3</v>
      </c>
      <c r="L612" s="209">
        <f t="shared" si="19"/>
        <v>38</v>
      </c>
      <c r="M612" s="201" t="str">
        <f t="shared" si="20"/>
        <v/>
      </c>
      <c r="N612" s="71">
        <f ca="1">OFFSET(config_posiciones,'H-Temporadas'!B612,L612-1,1,1)</f>
        <v>0</v>
      </c>
    </row>
    <row r="613" spans="2:14" x14ac:dyDescent="0.25">
      <c r="B613" s="200">
        <v>13</v>
      </c>
      <c r="C613" s="208" t="s">
        <v>211</v>
      </c>
      <c r="D613" s="208">
        <v>26</v>
      </c>
      <c r="E613" s="208">
        <v>30</v>
      </c>
      <c r="F613" s="208">
        <v>8</v>
      </c>
      <c r="G613" s="208">
        <v>10</v>
      </c>
      <c r="H613" s="208">
        <v>12</v>
      </c>
      <c r="I613" s="208">
        <v>36</v>
      </c>
      <c r="J613" s="208">
        <v>36</v>
      </c>
      <c r="K613" s="208">
        <v>0</v>
      </c>
      <c r="L613" s="209">
        <f t="shared" si="19"/>
        <v>38</v>
      </c>
      <c r="M613" s="201" t="str">
        <f t="shared" si="20"/>
        <v/>
      </c>
      <c r="N613" s="71" t="str">
        <f ca="1">OFFSET(config_posiciones,'H-Temporadas'!B613,L613-1,1,1)</f>
        <v>P</v>
      </c>
    </row>
    <row r="614" spans="2:14" x14ac:dyDescent="0.25">
      <c r="B614" s="200">
        <v>14</v>
      </c>
      <c r="C614" s="208" t="s">
        <v>343</v>
      </c>
      <c r="D614" s="208">
        <v>25</v>
      </c>
      <c r="E614" s="208">
        <v>30</v>
      </c>
      <c r="F614" s="208">
        <v>9</v>
      </c>
      <c r="G614" s="208">
        <v>7</v>
      </c>
      <c r="H614" s="208">
        <v>14</v>
      </c>
      <c r="I614" s="208">
        <v>37</v>
      </c>
      <c r="J614" s="208">
        <v>42</v>
      </c>
      <c r="K614" s="208">
        <v>-5</v>
      </c>
      <c r="L614" s="209">
        <f t="shared" si="19"/>
        <v>38</v>
      </c>
      <c r="M614" s="201" t="str">
        <f t="shared" si="20"/>
        <v/>
      </c>
      <c r="N614" s="71" t="str">
        <f ca="1">OFFSET(config_posiciones,'H-Temporadas'!B614,L614-1,1,1)</f>
        <v>P</v>
      </c>
    </row>
    <row r="615" spans="2:14" x14ac:dyDescent="0.25">
      <c r="B615" s="200">
        <v>15</v>
      </c>
      <c r="C615" s="208" t="s">
        <v>52</v>
      </c>
      <c r="D615" s="208">
        <v>24</v>
      </c>
      <c r="E615" s="208">
        <v>30</v>
      </c>
      <c r="F615" s="208">
        <v>8</v>
      </c>
      <c r="G615" s="208">
        <v>8</v>
      </c>
      <c r="H615" s="208">
        <v>14</v>
      </c>
      <c r="I615" s="208">
        <v>29</v>
      </c>
      <c r="J615" s="208">
        <v>36</v>
      </c>
      <c r="K615" s="208">
        <v>-7</v>
      </c>
      <c r="L615" s="209">
        <f t="shared" si="19"/>
        <v>38</v>
      </c>
      <c r="M615" s="201" t="str">
        <f t="shared" si="20"/>
        <v/>
      </c>
      <c r="N615" s="71" t="str">
        <f ca="1">OFFSET(config_posiciones,'H-Temporadas'!B615,L615-1,1,1)</f>
        <v>D</v>
      </c>
    </row>
    <row r="616" spans="2:14" x14ac:dyDescent="0.25">
      <c r="B616" s="200">
        <v>16</v>
      </c>
      <c r="C616" s="208" t="s">
        <v>151</v>
      </c>
      <c r="D616" s="208">
        <v>21</v>
      </c>
      <c r="E616" s="208">
        <v>30</v>
      </c>
      <c r="F616" s="208">
        <v>5</v>
      </c>
      <c r="G616" s="208">
        <v>11</v>
      </c>
      <c r="H616" s="208">
        <v>14</v>
      </c>
      <c r="I616" s="208">
        <v>31</v>
      </c>
      <c r="J616" s="208">
        <v>57</v>
      </c>
      <c r="K616" s="208">
        <v>-26</v>
      </c>
      <c r="L616" s="209">
        <f t="shared" si="19"/>
        <v>38</v>
      </c>
      <c r="M616" s="201" t="str">
        <f t="shared" si="20"/>
        <v/>
      </c>
      <c r="N616" s="71" t="str">
        <f ca="1">OFFSET(config_posiciones,'H-Temporadas'!B616,L616-1,1,1)</f>
        <v>D</v>
      </c>
    </row>
    <row r="617" spans="2:14" x14ac:dyDescent="0.25">
      <c r="B617" s="200"/>
      <c r="C617" s="208"/>
      <c r="D617" s="208"/>
      <c r="E617" s="208"/>
      <c r="F617" s="208"/>
      <c r="G617" s="208"/>
      <c r="H617" s="208"/>
      <c r="I617" s="208"/>
      <c r="J617" s="208"/>
      <c r="K617" s="208"/>
      <c r="L617" s="209">
        <f t="shared" si="19"/>
        <v>38</v>
      </c>
      <c r="M617" s="201" t="str">
        <f t="shared" si="20"/>
        <v/>
      </c>
      <c r="N617" s="71">
        <f ca="1">OFFSET(config_posiciones,'H-Temporadas'!B617,L617-1,1,1)</f>
        <v>25204</v>
      </c>
    </row>
    <row r="618" spans="2:14" s="204" customFormat="1" x14ac:dyDescent="0.25">
      <c r="B618" s="200" t="s">
        <v>286</v>
      </c>
      <c r="C618" s="200" t="str">
        <f>B618</f>
        <v>1969/70</v>
      </c>
      <c r="D618" s="200" t="s">
        <v>128</v>
      </c>
      <c r="E618" s="200" t="s">
        <v>21</v>
      </c>
      <c r="F618" s="200" t="s">
        <v>22</v>
      </c>
      <c r="G618" s="200" t="s">
        <v>23</v>
      </c>
      <c r="H618" s="200" t="s">
        <v>24</v>
      </c>
      <c r="I618" s="200" t="s">
        <v>25</v>
      </c>
      <c r="J618" s="200" t="s">
        <v>26</v>
      </c>
      <c r="K618" s="200" t="s">
        <v>249</v>
      </c>
      <c r="L618" s="202">
        <f t="shared" si="19"/>
        <v>39</v>
      </c>
      <c r="M618" s="203" t="str">
        <f t="shared" si="20"/>
        <v>n</v>
      </c>
      <c r="N618" s="204" t="e">
        <f ca="1">OFFSET(config_posiciones,'H-Temporadas'!B618,L618-1,1,1)</f>
        <v>#VALUE!</v>
      </c>
    </row>
    <row r="619" spans="2:14" x14ac:dyDescent="0.25">
      <c r="B619" s="200">
        <v>1</v>
      </c>
      <c r="C619" s="208" t="s">
        <v>154</v>
      </c>
      <c r="D619" s="208">
        <v>42</v>
      </c>
      <c r="E619" s="208">
        <v>30</v>
      </c>
      <c r="F619" s="208">
        <v>18</v>
      </c>
      <c r="G619" s="208">
        <v>6</v>
      </c>
      <c r="H619" s="208">
        <v>6</v>
      </c>
      <c r="I619" s="208">
        <v>53</v>
      </c>
      <c r="J619" s="208">
        <v>22</v>
      </c>
      <c r="K619" s="208">
        <v>31</v>
      </c>
      <c r="L619" s="209">
        <f t="shared" si="19"/>
        <v>39</v>
      </c>
      <c r="M619" s="201" t="str">
        <f t="shared" si="20"/>
        <v/>
      </c>
      <c r="N619" s="71" t="str">
        <f ca="1">OFFSET(config_posiciones,'H-Temporadas'!B619,L619-1,1,1)</f>
        <v>C</v>
      </c>
    </row>
    <row r="620" spans="2:14" x14ac:dyDescent="0.25">
      <c r="B620" s="200">
        <v>2</v>
      </c>
      <c r="C620" s="208" t="s">
        <v>209</v>
      </c>
      <c r="D620" s="208">
        <v>41</v>
      </c>
      <c r="E620" s="208">
        <v>30</v>
      </c>
      <c r="F620" s="208">
        <v>17</v>
      </c>
      <c r="G620" s="208">
        <v>7</v>
      </c>
      <c r="H620" s="208">
        <v>6</v>
      </c>
      <c r="I620" s="208">
        <v>44</v>
      </c>
      <c r="J620" s="208">
        <v>20</v>
      </c>
      <c r="K620" s="208">
        <v>24</v>
      </c>
      <c r="L620" s="209">
        <f t="shared" si="19"/>
        <v>39</v>
      </c>
      <c r="M620" s="201" t="str">
        <f t="shared" si="20"/>
        <v/>
      </c>
      <c r="N620" s="71" t="str">
        <f ca="1">OFFSET(config_posiciones,'H-Temporadas'!B620,L620-1,1,1)</f>
        <v>U</v>
      </c>
    </row>
    <row r="621" spans="2:14" x14ac:dyDescent="0.25">
      <c r="B621" s="200">
        <v>3</v>
      </c>
      <c r="C621" s="208" t="s">
        <v>30</v>
      </c>
      <c r="D621" s="208">
        <v>35</v>
      </c>
      <c r="E621" s="208">
        <v>30</v>
      </c>
      <c r="F621" s="208">
        <v>14</v>
      </c>
      <c r="G621" s="208">
        <v>7</v>
      </c>
      <c r="H621" s="208">
        <v>9</v>
      </c>
      <c r="I621" s="208">
        <v>39</v>
      </c>
      <c r="J621" s="208">
        <v>32</v>
      </c>
      <c r="K621" s="208">
        <v>7</v>
      </c>
      <c r="L621" s="209">
        <f t="shared" si="19"/>
        <v>39</v>
      </c>
      <c r="M621" s="201" t="str">
        <f t="shared" si="20"/>
        <v/>
      </c>
      <c r="N621" s="71" t="str">
        <f ca="1">OFFSET(config_posiciones,'H-Temporadas'!B621,L621-1,1,1)</f>
        <v>U</v>
      </c>
    </row>
    <row r="622" spans="2:14" x14ac:dyDescent="0.25">
      <c r="B622" s="200">
        <v>4</v>
      </c>
      <c r="C622" s="208" t="s">
        <v>27</v>
      </c>
      <c r="D622" s="208">
        <v>35</v>
      </c>
      <c r="E622" s="208">
        <v>30</v>
      </c>
      <c r="F622" s="208">
        <v>13</v>
      </c>
      <c r="G622" s="208">
        <v>9</v>
      </c>
      <c r="H622" s="208">
        <v>8</v>
      </c>
      <c r="I622" s="208">
        <v>40</v>
      </c>
      <c r="J622" s="208">
        <v>31</v>
      </c>
      <c r="K622" s="208">
        <v>9</v>
      </c>
      <c r="L622" s="209">
        <f t="shared" si="19"/>
        <v>39</v>
      </c>
      <c r="M622" s="201" t="str">
        <f t="shared" si="20"/>
        <v/>
      </c>
      <c r="N622" s="71" t="str">
        <f ca="1">OFFSET(config_posiciones,'H-Temporadas'!B622,L622-1,1,1)</f>
        <v>U</v>
      </c>
    </row>
    <row r="623" spans="2:14" x14ac:dyDescent="0.25">
      <c r="B623" s="200">
        <v>5</v>
      </c>
      <c r="C623" s="208" t="s">
        <v>29</v>
      </c>
      <c r="D623" s="208">
        <v>35</v>
      </c>
      <c r="E623" s="208">
        <v>30</v>
      </c>
      <c r="F623" s="208">
        <v>15</v>
      </c>
      <c r="G623" s="208">
        <v>5</v>
      </c>
      <c r="H623" s="208">
        <v>10</v>
      </c>
      <c r="I623" s="208">
        <v>35</v>
      </c>
      <c r="J623" s="208">
        <v>23</v>
      </c>
      <c r="K623" s="208">
        <v>12</v>
      </c>
      <c r="L623" s="209">
        <f t="shared" si="19"/>
        <v>39</v>
      </c>
      <c r="M623" s="201" t="str">
        <f t="shared" si="20"/>
        <v/>
      </c>
      <c r="N623" s="71" t="str">
        <f ca="1">OFFSET(config_posiciones,'H-Temporadas'!B623,L623-1,1,1)</f>
        <v>U</v>
      </c>
    </row>
    <row r="624" spans="2:14" x14ac:dyDescent="0.25">
      <c r="B624" s="200">
        <v>6</v>
      </c>
      <c r="C624" s="208" t="s">
        <v>28</v>
      </c>
      <c r="D624" s="208">
        <v>35</v>
      </c>
      <c r="E624" s="208">
        <v>30</v>
      </c>
      <c r="F624" s="208">
        <v>13</v>
      </c>
      <c r="G624" s="208">
        <v>9</v>
      </c>
      <c r="H624" s="208">
        <v>8</v>
      </c>
      <c r="I624" s="208">
        <v>50</v>
      </c>
      <c r="J624" s="208">
        <v>42</v>
      </c>
      <c r="K624" s="208">
        <v>8</v>
      </c>
      <c r="L624" s="209">
        <f t="shared" si="19"/>
        <v>39</v>
      </c>
      <c r="M624" s="201" t="str">
        <f t="shared" si="20"/>
        <v/>
      </c>
      <c r="N624" s="71" t="str">
        <f ca="1">OFFSET(config_posiciones,'H-Temporadas'!B624,L624-1,1,1)</f>
        <v>R</v>
      </c>
    </row>
    <row r="625" spans="2:14" x14ac:dyDescent="0.25">
      <c r="B625" s="200">
        <v>7</v>
      </c>
      <c r="C625" s="208" t="s">
        <v>31</v>
      </c>
      <c r="D625" s="208">
        <v>33</v>
      </c>
      <c r="E625" s="208">
        <v>30</v>
      </c>
      <c r="F625" s="208">
        <v>15</v>
      </c>
      <c r="G625" s="208">
        <v>3</v>
      </c>
      <c r="H625" s="208">
        <v>12</v>
      </c>
      <c r="I625" s="208">
        <v>47</v>
      </c>
      <c r="J625" s="208">
        <v>37</v>
      </c>
      <c r="K625" s="208">
        <v>10</v>
      </c>
      <c r="L625" s="209">
        <f t="shared" si="19"/>
        <v>39</v>
      </c>
      <c r="M625" s="201" t="str">
        <f t="shared" si="20"/>
        <v/>
      </c>
      <c r="N625" s="71">
        <f ca="1">OFFSET(config_posiciones,'H-Temporadas'!B625,L625-1,1,1)</f>
        <v>0</v>
      </c>
    </row>
    <row r="626" spans="2:14" x14ac:dyDescent="0.25">
      <c r="B626" s="200">
        <v>8</v>
      </c>
      <c r="C626" s="208" t="s">
        <v>211</v>
      </c>
      <c r="D626" s="208">
        <v>33</v>
      </c>
      <c r="E626" s="208">
        <v>30</v>
      </c>
      <c r="F626" s="208">
        <v>13</v>
      </c>
      <c r="G626" s="208">
        <v>7</v>
      </c>
      <c r="H626" s="208">
        <v>10</v>
      </c>
      <c r="I626" s="208">
        <v>35</v>
      </c>
      <c r="J626" s="208">
        <v>39</v>
      </c>
      <c r="K626" s="208">
        <v>-4</v>
      </c>
      <c r="L626" s="209">
        <f t="shared" si="19"/>
        <v>39</v>
      </c>
      <c r="M626" s="201" t="str">
        <f t="shared" si="20"/>
        <v/>
      </c>
      <c r="N626" s="71">
        <f ca="1">OFFSET(config_posiciones,'H-Temporadas'!B626,L626-1,1,1)</f>
        <v>0</v>
      </c>
    </row>
    <row r="627" spans="2:14" x14ac:dyDescent="0.25">
      <c r="B627" s="200">
        <v>9</v>
      </c>
      <c r="C627" s="208" t="s">
        <v>236</v>
      </c>
      <c r="D627" s="208">
        <v>27</v>
      </c>
      <c r="E627" s="208">
        <v>30</v>
      </c>
      <c r="F627" s="208">
        <v>10</v>
      </c>
      <c r="G627" s="208">
        <v>7</v>
      </c>
      <c r="H627" s="208">
        <v>13</v>
      </c>
      <c r="I627" s="208">
        <v>32</v>
      </c>
      <c r="J627" s="208">
        <v>40</v>
      </c>
      <c r="K627" s="208">
        <v>-8</v>
      </c>
      <c r="L627" s="209">
        <f t="shared" si="19"/>
        <v>39</v>
      </c>
      <c r="M627" s="201" t="str">
        <f t="shared" si="20"/>
        <v/>
      </c>
      <c r="N627" s="71">
        <f ca="1">OFFSET(config_posiciones,'H-Temporadas'!B627,L627-1,1,1)</f>
        <v>0</v>
      </c>
    </row>
    <row r="628" spans="2:14" x14ac:dyDescent="0.25">
      <c r="B628" s="200">
        <v>10</v>
      </c>
      <c r="C628" s="208" t="s">
        <v>238</v>
      </c>
      <c r="D628" s="208">
        <v>27</v>
      </c>
      <c r="E628" s="208">
        <v>30</v>
      </c>
      <c r="F628" s="208">
        <v>10</v>
      </c>
      <c r="G628" s="208">
        <v>7</v>
      </c>
      <c r="H628" s="208">
        <v>13</v>
      </c>
      <c r="I628" s="208">
        <v>31</v>
      </c>
      <c r="J628" s="208">
        <v>39</v>
      </c>
      <c r="K628" s="208">
        <v>-8</v>
      </c>
      <c r="L628" s="209">
        <f t="shared" si="19"/>
        <v>39</v>
      </c>
      <c r="M628" s="201" t="str">
        <f t="shared" si="20"/>
        <v/>
      </c>
      <c r="N628" s="71">
        <f ca="1">OFFSET(config_posiciones,'H-Temporadas'!B628,L628-1,1,1)</f>
        <v>0</v>
      </c>
    </row>
    <row r="629" spans="2:14" x14ac:dyDescent="0.25">
      <c r="B629" s="200">
        <v>11</v>
      </c>
      <c r="C629" s="208" t="s">
        <v>150</v>
      </c>
      <c r="D629" s="208">
        <v>26</v>
      </c>
      <c r="E629" s="208">
        <v>30</v>
      </c>
      <c r="F629" s="208">
        <v>8</v>
      </c>
      <c r="G629" s="208">
        <v>10</v>
      </c>
      <c r="H629" s="208">
        <v>12</v>
      </c>
      <c r="I629" s="208">
        <v>32</v>
      </c>
      <c r="J629" s="208">
        <v>44</v>
      </c>
      <c r="K629" s="208">
        <v>-12</v>
      </c>
      <c r="L629" s="209">
        <f t="shared" si="19"/>
        <v>39</v>
      </c>
      <c r="M629" s="201" t="str">
        <f t="shared" si="20"/>
        <v/>
      </c>
      <c r="N629" s="71">
        <f ca="1">OFFSET(config_posiciones,'H-Temporadas'!B629,L629-1,1,1)</f>
        <v>0</v>
      </c>
    </row>
    <row r="630" spans="2:14" x14ac:dyDescent="0.25">
      <c r="B630" s="200">
        <v>12</v>
      </c>
      <c r="C630" s="208" t="s">
        <v>53</v>
      </c>
      <c r="D630" s="208">
        <v>26</v>
      </c>
      <c r="E630" s="208">
        <v>30</v>
      </c>
      <c r="F630" s="208">
        <v>8</v>
      </c>
      <c r="G630" s="208">
        <v>10</v>
      </c>
      <c r="H630" s="208">
        <v>12</v>
      </c>
      <c r="I630" s="208">
        <v>20</v>
      </c>
      <c r="J630" s="208">
        <v>31</v>
      </c>
      <c r="K630" s="208">
        <v>-11</v>
      </c>
      <c r="L630" s="209">
        <f t="shared" si="19"/>
        <v>39</v>
      </c>
      <c r="M630" s="201" t="str">
        <f t="shared" si="20"/>
        <v/>
      </c>
      <c r="N630" s="71">
        <f ca="1">OFFSET(config_posiciones,'H-Temporadas'!B630,L630-1,1,1)</f>
        <v>0</v>
      </c>
    </row>
    <row r="631" spans="2:14" x14ac:dyDescent="0.25">
      <c r="B631" s="200">
        <v>13</v>
      </c>
      <c r="C631" s="208" t="s">
        <v>235</v>
      </c>
      <c r="D631" s="208">
        <v>25</v>
      </c>
      <c r="E631" s="208">
        <v>30</v>
      </c>
      <c r="F631" s="208">
        <v>10</v>
      </c>
      <c r="G631" s="208">
        <v>5</v>
      </c>
      <c r="H631" s="208">
        <v>15</v>
      </c>
      <c r="I631" s="208">
        <v>31</v>
      </c>
      <c r="J631" s="208">
        <v>37</v>
      </c>
      <c r="K631" s="208">
        <v>-6</v>
      </c>
      <c r="L631" s="209">
        <f t="shared" si="19"/>
        <v>39</v>
      </c>
      <c r="M631" s="201" t="str">
        <f t="shared" si="20"/>
        <v/>
      </c>
      <c r="N631" s="71" t="str">
        <f ca="1">OFFSET(config_posiciones,'H-Temporadas'!B631,L631-1,1,1)</f>
        <v>P</v>
      </c>
    </row>
    <row r="632" spans="2:14" x14ac:dyDescent="0.25">
      <c r="B632" s="200">
        <v>14</v>
      </c>
      <c r="C632" s="208" t="s">
        <v>240</v>
      </c>
      <c r="D632" s="208">
        <v>25</v>
      </c>
      <c r="E632" s="208">
        <v>30</v>
      </c>
      <c r="F632" s="208">
        <v>8</v>
      </c>
      <c r="G632" s="208">
        <v>9</v>
      </c>
      <c r="H632" s="208">
        <v>13</v>
      </c>
      <c r="I632" s="208">
        <v>25</v>
      </c>
      <c r="J632" s="208">
        <v>32</v>
      </c>
      <c r="K632" s="208">
        <v>-7</v>
      </c>
      <c r="L632" s="209">
        <f t="shared" si="19"/>
        <v>39</v>
      </c>
      <c r="M632" s="201" t="str">
        <f t="shared" si="20"/>
        <v/>
      </c>
      <c r="N632" s="71" t="str">
        <f ca="1">OFFSET(config_posiciones,'H-Temporadas'!B632,L632-1,1,1)</f>
        <v>P</v>
      </c>
    </row>
    <row r="633" spans="2:14" x14ac:dyDescent="0.25">
      <c r="B633" s="200">
        <v>15</v>
      </c>
      <c r="C633" s="208" t="s">
        <v>239</v>
      </c>
      <c r="D633" s="208">
        <v>22</v>
      </c>
      <c r="E633" s="208">
        <v>30</v>
      </c>
      <c r="F633" s="208">
        <v>7</v>
      </c>
      <c r="G633" s="208">
        <v>8</v>
      </c>
      <c r="H633" s="208">
        <v>15</v>
      </c>
      <c r="I633" s="208">
        <v>33</v>
      </c>
      <c r="J633" s="208">
        <v>52</v>
      </c>
      <c r="K633" s="208">
        <v>-19</v>
      </c>
      <c r="L633" s="209">
        <f t="shared" si="19"/>
        <v>39</v>
      </c>
      <c r="M633" s="201" t="str">
        <f t="shared" si="20"/>
        <v/>
      </c>
      <c r="N633" s="71" t="str">
        <f ca="1">OFFSET(config_posiciones,'H-Temporadas'!B633,L633-1,1,1)</f>
        <v>D</v>
      </c>
    </row>
    <row r="634" spans="2:14" x14ac:dyDescent="0.25">
      <c r="B634" s="200">
        <v>16</v>
      </c>
      <c r="C634" s="208" t="s">
        <v>222</v>
      </c>
      <c r="D634" s="208">
        <v>13</v>
      </c>
      <c r="E634" s="208">
        <v>30</v>
      </c>
      <c r="F634" s="208">
        <v>4</v>
      </c>
      <c r="G634" s="208">
        <v>5</v>
      </c>
      <c r="H634" s="208">
        <v>21</v>
      </c>
      <c r="I634" s="208">
        <v>20</v>
      </c>
      <c r="J634" s="208">
        <v>46</v>
      </c>
      <c r="K634" s="208">
        <v>-26</v>
      </c>
      <c r="L634" s="209">
        <f t="shared" si="19"/>
        <v>39</v>
      </c>
      <c r="M634" s="201" t="str">
        <f t="shared" si="20"/>
        <v/>
      </c>
      <c r="N634" s="71" t="str">
        <f ca="1">OFFSET(config_posiciones,'H-Temporadas'!B634,L634-1,1,1)</f>
        <v>D</v>
      </c>
    </row>
    <row r="635" spans="2:14" x14ac:dyDescent="0.25">
      <c r="B635" s="200"/>
      <c r="C635" s="208"/>
      <c r="D635" s="208"/>
      <c r="E635" s="208"/>
      <c r="F635" s="208"/>
      <c r="G635" s="208"/>
      <c r="H635" s="208"/>
      <c r="I635" s="208"/>
      <c r="J635" s="208"/>
      <c r="K635" s="208"/>
      <c r="L635" s="209">
        <f t="shared" si="19"/>
        <v>39</v>
      </c>
      <c r="M635" s="201" t="str">
        <f t="shared" si="20"/>
        <v/>
      </c>
      <c r="N635" s="71">
        <f ca="1">OFFSET(config_posiciones,'H-Temporadas'!B635,L635-1,1,1)</f>
        <v>25569</v>
      </c>
    </row>
    <row r="636" spans="2:14" s="204" customFormat="1" x14ac:dyDescent="0.25">
      <c r="B636" s="200" t="s">
        <v>287</v>
      </c>
      <c r="C636" s="200" t="str">
        <f>B636</f>
        <v>1970/71</v>
      </c>
      <c r="D636" s="200" t="s">
        <v>128</v>
      </c>
      <c r="E636" s="200" t="s">
        <v>21</v>
      </c>
      <c r="F636" s="200" t="s">
        <v>22</v>
      </c>
      <c r="G636" s="200" t="s">
        <v>23</v>
      </c>
      <c r="H636" s="200" t="s">
        <v>24</v>
      </c>
      <c r="I636" s="200" t="s">
        <v>25</v>
      </c>
      <c r="J636" s="200" t="s">
        <v>26</v>
      </c>
      <c r="K636" s="200" t="s">
        <v>249</v>
      </c>
      <c r="L636" s="202">
        <f t="shared" si="19"/>
        <v>40</v>
      </c>
      <c r="M636" s="203" t="str">
        <f t="shared" si="20"/>
        <v>n</v>
      </c>
      <c r="N636" s="204" t="e">
        <f ca="1">OFFSET(config_posiciones,'H-Temporadas'!B636,L636-1,1,1)</f>
        <v>#VALUE!</v>
      </c>
    </row>
    <row r="637" spans="2:14" x14ac:dyDescent="0.25">
      <c r="B637" s="200">
        <v>1</v>
      </c>
      <c r="C637" s="208" t="s">
        <v>29</v>
      </c>
      <c r="D637" s="208">
        <v>43</v>
      </c>
      <c r="E637" s="208">
        <v>30</v>
      </c>
      <c r="F637" s="208">
        <v>18</v>
      </c>
      <c r="G637" s="208">
        <v>7</v>
      </c>
      <c r="H637" s="208">
        <v>5</v>
      </c>
      <c r="I637" s="208">
        <v>41</v>
      </c>
      <c r="J637" s="208">
        <v>19</v>
      </c>
      <c r="K637" s="208">
        <v>22</v>
      </c>
      <c r="L637" s="209">
        <f t="shared" si="19"/>
        <v>40</v>
      </c>
      <c r="M637" s="201" t="str">
        <f t="shared" si="20"/>
        <v/>
      </c>
      <c r="N637" s="71" t="str">
        <f ca="1">OFFSET(config_posiciones,'H-Temporadas'!B637,L637-1,1,1)</f>
        <v>C</v>
      </c>
    </row>
    <row r="638" spans="2:14" x14ac:dyDescent="0.25">
      <c r="B638" s="200">
        <v>2</v>
      </c>
      <c r="C638" s="208" t="s">
        <v>27</v>
      </c>
      <c r="D638" s="208">
        <v>43</v>
      </c>
      <c r="E638" s="208">
        <v>30</v>
      </c>
      <c r="F638" s="208">
        <v>19</v>
      </c>
      <c r="G638" s="208">
        <v>5</v>
      </c>
      <c r="H638" s="208">
        <v>6</v>
      </c>
      <c r="I638" s="208">
        <v>50</v>
      </c>
      <c r="J638" s="208">
        <v>22</v>
      </c>
      <c r="K638" s="208">
        <v>28</v>
      </c>
      <c r="L638" s="209">
        <f t="shared" si="19"/>
        <v>40</v>
      </c>
      <c r="M638" s="201" t="str">
        <f t="shared" si="20"/>
        <v/>
      </c>
      <c r="N638" s="71" t="str">
        <f ca="1">OFFSET(config_posiciones,'H-Temporadas'!B638,L638-1,1,1)</f>
        <v>R</v>
      </c>
    </row>
    <row r="639" spans="2:14" x14ac:dyDescent="0.25">
      <c r="B639" s="200">
        <v>3</v>
      </c>
      <c r="C639" s="208" t="s">
        <v>154</v>
      </c>
      <c r="D639" s="208">
        <v>42</v>
      </c>
      <c r="E639" s="208">
        <v>30</v>
      </c>
      <c r="F639" s="208">
        <v>17</v>
      </c>
      <c r="G639" s="208">
        <v>8</v>
      </c>
      <c r="H639" s="208">
        <v>5</v>
      </c>
      <c r="I639" s="208">
        <v>51</v>
      </c>
      <c r="J639" s="208">
        <v>20</v>
      </c>
      <c r="K639" s="208">
        <v>31</v>
      </c>
      <c r="L639" s="209">
        <f t="shared" si="19"/>
        <v>40</v>
      </c>
      <c r="M639" s="201" t="str">
        <f t="shared" si="20"/>
        <v/>
      </c>
      <c r="N639" s="71" t="str">
        <f ca="1">OFFSET(config_posiciones,'H-Temporadas'!B639,L639-1,1,1)</f>
        <v>U</v>
      </c>
    </row>
    <row r="640" spans="2:14" x14ac:dyDescent="0.25">
      <c r="B640" s="200">
        <v>4</v>
      </c>
      <c r="C640" s="208" t="s">
        <v>28</v>
      </c>
      <c r="D640" s="208">
        <v>41</v>
      </c>
      <c r="E640" s="208">
        <v>30</v>
      </c>
      <c r="F640" s="208">
        <v>17</v>
      </c>
      <c r="G640" s="208">
        <v>7</v>
      </c>
      <c r="H640" s="208">
        <v>6</v>
      </c>
      <c r="I640" s="208">
        <v>46</v>
      </c>
      <c r="J640" s="208">
        <v>24</v>
      </c>
      <c r="K640" s="208">
        <v>22</v>
      </c>
      <c r="L640" s="209">
        <f t="shared" si="19"/>
        <v>40</v>
      </c>
      <c r="M640" s="201" t="str">
        <f t="shared" si="20"/>
        <v/>
      </c>
      <c r="N640" s="71" t="str">
        <f ca="1">OFFSET(config_posiciones,'H-Temporadas'!B640,L640-1,1,1)</f>
        <v>U</v>
      </c>
    </row>
    <row r="641" spans="2:14" x14ac:dyDescent="0.25">
      <c r="B641" s="200">
        <v>5</v>
      </c>
      <c r="C641" s="208" t="s">
        <v>209</v>
      </c>
      <c r="D641" s="208">
        <v>35</v>
      </c>
      <c r="E641" s="208">
        <v>30</v>
      </c>
      <c r="F641" s="208">
        <v>14</v>
      </c>
      <c r="G641" s="208">
        <v>7</v>
      </c>
      <c r="H641" s="208">
        <v>9</v>
      </c>
      <c r="I641" s="208">
        <v>40</v>
      </c>
      <c r="J641" s="208">
        <v>31</v>
      </c>
      <c r="K641" s="208">
        <v>9</v>
      </c>
      <c r="L641" s="209">
        <f t="shared" si="19"/>
        <v>40</v>
      </c>
      <c r="M641" s="201" t="str">
        <f t="shared" si="20"/>
        <v/>
      </c>
      <c r="N641" s="71" t="str">
        <f ca="1">OFFSET(config_posiciones,'H-Temporadas'!B641,L641-1,1,1)</f>
        <v>U</v>
      </c>
    </row>
    <row r="642" spans="2:14" x14ac:dyDescent="0.25">
      <c r="B642" s="200">
        <v>6</v>
      </c>
      <c r="C642" s="208" t="s">
        <v>238</v>
      </c>
      <c r="D642" s="208">
        <v>35</v>
      </c>
      <c r="E642" s="208">
        <v>30</v>
      </c>
      <c r="F642" s="208">
        <v>15</v>
      </c>
      <c r="G642" s="208">
        <v>5</v>
      </c>
      <c r="H642" s="208">
        <v>10</v>
      </c>
      <c r="I642" s="208">
        <v>37</v>
      </c>
      <c r="J642" s="208">
        <v>32</v>
      </c>
      <c r="K642" s="208">
        <v>5</v>
      </c>
      <c r="L642" s="209">
        <f t="shared" si="19"/>
        <v>40</v>
      </c>
      <c r="M642" s="201" t="str">
        <f t="shared" si="20"/>
        <v/>
      </c>
      <c r="N642" s="71" t="str">
        <f ca="1">OFFSET(config_posiciones,'H-Temporadas'!B642,L642-1,1,1)</f>
        <v>U</v>
      </c>
    </row>
    <row r="643" spans="2:14" x14ac:dyDescent="0.25">
      <c r="B643" s="200">
        <v>7</v>
      </c>
      <c r="C643" s="208" t="s">
        <v>30</v>
      </c>
      <c r="D643" s="208">
        <v>32</v>
      </c>
      <c r="E643" s="208">
        <v>30</v>
      </c>
      <c r="F643" s="208">
        <v>13</v>
      </c>
      <c r="G643" s="208">
        <v>6</v>
      </c>
      <c r="H643" s="208">
        <v>11</v>
      </c>
      <c r="I643" s="208">
        <v>34</v>
      </c>
      <c r="J643" s="208">
        <v>42</v>
      </c>
      <c r="K643" s="208">
        <v>-8</v>
      </c>
      <c r="L643" s="209">
        <f t="shared" si="19"/>
        <v>40</v>
      </c>
      <c r="M643" s="201" t="str">
        <f t="shared" si="20"/>
        <v/>
      </c>
      <c r="N643" s="71">
        <f ca="1">OFFSET(config_posiciones,'H-Temporadas'!B643,L643-1,1,1)</f>
        <v>0</v>
      </c>
    </row>
    <row r="644" spans="2:14" x14ac:dyDescent="0.25">
      <c r="B644" s="200">
        <v>8</v>
      </c>
      <c r="C644" s="208" t="s">
        <v>31</v>
      </c>
      <c r="D644" s="208">
        <v>29</v>
      </c>
      <c r="E644" s="208">
        <v>30</v>
      </c>
      <c r="F644" s="208">
        <v>10</v>
      </c>
      <c r="G644" s="208">
        <v>9</v>
      </c>
      <c r="H644" s="208">
        <v>11</v>
      </c>
      <c r="I644" s="208">
        <v>23</v>
      </c>
      <c r="J644" s="208">
        <v>27</v>
      </c>
      <c r="K644" s="208">
        <v>-4</v>
      </c>
      <c r="L644" s="209">
        <f t="shared" si="19"/>
        <v>40</v>
      </c>
      <c r="M644" s="201" t="str">
        <f t="shared" si="20"/>
        <v/>
      </c>
      <c r="N644" s="71">
        <f ca="1">OFFSET(config_posiciones,'H-Temporadas'!B644,L644-1,1,1)</f>
        <v>0</v>
      </c>
    </row>
    <row r="645" spans="2:14" x14ac:dyDescent="0.25">
      <c r="B645" s="200">
        <v>9</v>
      </c>
      <c r="C645" s="208" t="s">
        <v>343</v>
      </c>
      <c r="D645" s="208">
        <v>28</v>
      </c>
      <c r="E645" s="208">
        <v>30</v>
      </c>
      <c r="F645" s="208">
        <v>8</v>
      </c>
      <c r="G645" s="208">
        <v>12</v>
      </c>
      <c r="H645" s="208">
        <v>10</v>
      </c>
      <c r="I645" s="208">
        <v>27</v>
      </c>
      <c r="J645" s="208">
        <v>32</v>
      </c>
      <c r="K645" s="208">
        <v>-5</v>
      </c>
      <c r="L645" s="209">
        <f t="shared" ref="L645:L708" si="21">IF(M645="n",L644+1,L644)</f>
        <v>40</v>
      </c>
      <c r="M645" s="201" t="str">
        <f t="shared" ref="M645:M708" si="22">IF(B646=1,"n","")</f>
        <v/>
      </c>
      <c r="N645" s="71">
        <f ca="1">OFFSET(config_posiciones,'H-Temporadas'!B645,L645-1,1,1)</f>
        <v>0</v>
      </c>
    </row>
    <row r="646" spans="2:14" x14ac:dyDescent="0.25">
      <c r="B646" s="200">
        <v>10</v>
      </c>
      <c r="C646" s="208" t="s">
        <v>53</v>
      </c>
      <c r="D646" s="208">
        <v>28</v>
      </c>
      <c r="E646" s="208">
        <v>30</v>
      </c>
      <c r="F646" s="208">
        <v>10</v>
      </c>
      <c r="G646" s="208">
        <v>8</v>
      </c>
      <c r="H646" s="208">
        <v>12</v>
      </c>
      <c r="I646" s="208">
        <v>33</v>
      </c>
      <c r="J646" s="208">
        <v>34</v>
      </c>
      <c r="K646" s="208">
        <v>-1</v>
      </c>
      <c r="L646" s="209">
        <f t="shared" si="21"/>
        <v>40</v>
      </c>
      <c r="M646" s="201" t="str">
        <f t="shared" si="22"/>
        <v/>
      </c>
      <c r="N646" s="71">
        <f ca="1">OFFSET(config_posiciones,'H-Temporadas'!B646,L646-1,1,1)</f>
        <v>0</v>
      </c>
    </row>
    <row r="647" spans="2:14" x14ac:dyDescent="0.25">
      <c r="B647" s="200">
        <v>11</v>
      </c>
      <c r="C647" s="208" t="s">
        <v>52</v>
      </c>
      <c r="D647" s="208">
        <v>25</v>
      </c>
      <c r="E647" s="208">
        <v>30</v>
      </c>
      <c r="F647" s="208">
        <v>8</v>
      </c>
      <c r="G647" s="208">
        <v>9</v>
      </c>
      <c r="H647" s="208">
        <v>13</v>
      </c>
      <c r="I647" s="208">
        <v>18</v>
      </c>
      <c r="J647" s="208">
        <v>25</v>
      </c>
      <c r="K647" s="208">
        <v>-7</v>
      </c>
      <c r="L647" s="209">
        <f t="shared" si="21"/>
        <v>40</v>
      </c>
      <c r="M647" s="201" t="str">
        <f t="shared" si="22"/>
        <v/>
      </c>
      <c r="N647" s="71">
        <f ca="1">OFFSET(config_posiciones,'H-Temporadas'!B647,L647-1,1,1)</f>
        <v>0</v>
      </c>
    </row>
    <row r="648" spans="2:14" x14ac:dyDescent="0.25">
      <c r="B648" s="200">
        <v>12</v>
      </c>
      <c r="C648" s="208" t="s">
        <v>213</v>
      </c>
      <c r="D648" s="208">
        <v>25</v>
      </c>
      <c r="E648" s="208">
        <v>30</v>
      </c>
      <c r="F648" s="208">
        <v>10</v>
      </c>
      <c r="G648" s="208">
        <v>5</v>
      </c>
      <c r="H648" s="208">
        <v>15</v>
      </c>
      <c r="I648" s="208">
        <v>35</v>
      </c>
      <c r="J648" s="208">
        <v>44</v>
      </c>
      <c r="K648" s="208">
        <v>-9</v>
      </c>
      <c r="L648" s="209">
        <f t="shared" si="21"/>
        <v>40</v>
      </c>
      <c r="M648" s="201" t="str">
        <f t="shared" si="22"/>
        <v/>
      </c>
      <c r="N648" s="71">
        <f ca="1">OFFSET(config_posiciones,'H-Temporadas'!B648,L648-1,1,1)</f>
        <v>0</v>
      </c>
    </row>
    <row r="649" spans="2:14" x14ac:dyDescent="0.25">
      <c r="B649" s="200">
        <v>13</v>
      </c>
      <c r="C649" s="208" t="s">
        <v>235</v>
      </c>
      <c r="D649" s="208">
        <v>21</v>
      </c>
      <c r="E649" s="208">
        <v>30</v>
      </c>
      <c r="F649" s="208">
        <v>8</v>
      </c>
      <c r="G649" s="208">
        <v>5</v>
      </c>
      <c r="H649" s="208">
        <v>17</v>
      </c>
      <c r="I649" s="208">
        <v>28</v>
      </c>
      <c r="J649" s="208">
        <v>49</v>
      </c>
      <c r="K649" s="208">
        <v>-21</v>
      </c>
      <c r="L649" s="209">
        <f t="shared" si="21"/>
        <v>40</v>
      </c>
      <c r="M649" s="201" t="str">
        <f t="shared" si="22"/>
        <v/>
      </c>
      <c r="N649" s="71">
        <f ca="1">OFFSET(config_posiciones,'H-Temporadas'!B649,L649-1,1,1)</f>
        <v>0</v>
      </c>
    </row>
    <row r="650" spans="2:14" x14ac:dyDescent="0.25">
      <c r="B650" s="200">
        <v>14</v>
      </c>
      <c r="C650" s="208" t="s">
        <v>236</v>
      </c>
      <c r="D650" s="208">
        <v>20</v>
      </c>
      <c r="E650" s="208">
        <v>30</v>
      </c>
      <c r="F650" s="208">
        <v>5</v>
      </c>
      <c r="G650" s="208">
        <v>10</v>
      </c>
      <c r="H650" s="208">
        <v>15</v>
      </c>
      <c r="I650" s="208">
        <v>33</v>
      </c>
      <c r="J650" s="208">
        <v>42</v>
      </c>
      <c r="K650" s="208">
        <v>-9</v>
      </c>
      <c r="L650" s="209">
        <f t="shared" si="21"/>
        <v>40</v>
      </c>
      <c r="M650" s="201" t="str">
        <f t="shared" si="22"/>
        <v/>
      </c>
      <c r="N650" s="71">
        <f ca="1">OFFSET(config_posiciones,'H-Temporadas'!B650,L650-1,1,1)</f>
        <v>0</v>
      </c>
    </row>
    <row r="651" spans="2:14" x14ac:dyDescent="0.25">
      <c r="B651" s="200">
        <v>15</v>
      </c>
      <c r="C651" s="208" t="s">
        <v>150</v>
      </c>
      <c r="D651" s="208">
        <v>18</v>
      </c>
      <c r="E651" s="208">
        <v>30</v>
      </c>
      <c r="F651" s="208">
        <v>4</v>
      </c>
      <c r="G651" s="208">
        <v>10</v>
      </c>
      <c r="H651" s="208">
        <v>16</v>
      </c>
      <c r="I651" s="208">
        <v>25</v>
      </c>
      <c r="J651" s="208">
        <v>46</v>
      </c>
      <c r="K651" s="208">
        <v>-21</v>
      </c>
      <c r="L651" s="209">
        <f t="shared" si="21"/>
        <v>40</v>
      </c>
      <c r="M651" s="201" t="str">
        <f t="shared" si="22"/>
        <v/>
      </c>
      <c r="N651" s="71" t="str">
        <f ca="1">OFFSET(config_posiciones,'H-Temporadas'!B651,L651-1,1,1)</f>
        <v>D</v>
      </c>
    </row>
    <row r="652" spans="2:14" x14ac:dyDescent="0.25">
      <c r="B652" s="200">
        <v>16</v>
      </c>
      <c r="C652" s="208" t="s">
        <v>211</v>
      </c>
      <c r="D652" s="208">
        <v>15</v>
      </c>
      <c r="E652" s="208">
        <v>30</v>
      </c>
      <c r="F652" s="208">
        <v>3</v>
      </c>
      <c r="G652" s="208">
        <v>9</v>
      </c>
      <c r="H652" s="208">
        <v>18</v>
      </c>
      <c r="I652" s="208">
        <v>22</v>
      </c>
      <c r="J652" s="208">
        <v>54</v>
      </c>
      <c r="K652" s="208">
        <v>-32</v>
      </c>
      <c r="L652" s="209">
        <f t="shared" si="21"/>
        <v>40</v>
      </c>
      <c r="M652" s="201" t="str">
        <f t="shared" si="22"/>
        <v/>
      </c>
      <c r="N652" s="71" t="str">
        <f ca="1">OFFSET(config_posiciones,'H-Temporadas'!B652,L652-1,1,1)</f>
        <v>D</v>
      </c>
    </row>
    <row r="653" spans="2:14" x14ac:dyDescent="0.25">
      <c r="B653" s="200"/>
      <c r="C653" s="208"/>
      <c r="D653" s="208"/>
      <c r="E653" s="208"/>
      <c r="F653" s="208"/>
      <c r="G653" s="208"/>
      <c r="H653" s="208"/>
      <c r="I653" s="208"/>
      <c r="J653" s="208"/>
      <c r="K653" s="208"/>
      <c r="L653" s="209">
        <f t="shared" si="21"/>
        <v>40</v>
      </c>
      <c r="M653" s="201" t="str">
        <f t="shared" si="22"/>
        <v/>
      </c>
      <c r="N653" s="71">
        <f ca="1">OFFSET(config_posiciones,'H-Temporadas'!B653,L653-1,1,1)</f>
        <v>25934</v>
      </c>
    </row>
    <row r="654" spans="2:14" s="204" customFormat="1" x14ac:dyDescent="0.25">
      <c r="B654" s="200" t="s">
        <v>288</v>
      </c>
      <c r="C654" s="200" t="str">
        <f>B654</f>
        <v>1971/72</v>
      </c>
      <c r="D654" s="200" t="s">
        <v>128</v>
      </c>
      <c r="E654" s="200" t="s">
        <v>21</v>
      </c>
      <c r="F654" s="200" t="s">
        <v>22</v>
      </c>
      <c r="G654" s="200" t="s">
        <v>23</v>
      </c>
      <c r="H654" s="200" t="s">
        <v>24</v>
      </c>
      <c r="I654" s="200" t="s">
        <v>25</v>
      </c>
      <c r="J654" s="200" t="s">
        <v>26</v>
      </c>
      <c r="K654" s="200" t="s">
        <v>249</v>
      </c>
      <c r="L654" s="202">
        <f t="shared" si="21"/>
        <v>41</v>
      </c>
      <c r="M654" s="203" t="str">
        <f t="shared" si="22"/>
        <v>n</v>
      </c>
      <c r="N654" s="204" t="e">
        <f ca="1">OFFSET(config_posiciones,'H-Temporadas'!B654,L654-1,1,1)</f>
        <v>#VALUE!</v>
      </c>
    </row>
    <row r="655" spans="2:14" x14ac:dyDescent="0.25">
      <c r="B655" s="200">
        <v>1</v>
      </c>
      <c r="C655" s="208" t="s">
        <v>28</v>
      </c>
      <c r="D655" s="208">
        <v>47</v>
      </c>
      <c r="E655" s="208">
        <v>34</v>
      </c>
      <c r="F655" s="208">
        <v>19</v>
      </c>
      <c r="G655" s="208">
        <v>9</v>
      </c>
      <c r="H655" s="208">
        <v>6</v>
      </c>
      <c r="I655" s="208">
        <v>51</v>
      </c>
      <c r="J655" s="208">
        <v>27</v>
      </c>
      <c r="K655" s="208">
        <v>24</v>
      </c>
      <c r="L655" s="209">
        <f t="shared" si="21"/>
        <v>41</v>
      </c>
      <c r="M655" s="201" t="str">
        <f t="shared" si="22"/>
        <v/>
      </c>
      <c r="N655" s="71" t="str">
        <f ca="1">OFFSET(config_posiciones,'H-Temporadas'!B655,L655-1,1,1)</f>
        <v>C</v>
      </c>
    </row>
    <row r="656" spans="2:14" x14ac:dyDescent="0.25">
      <c r="B656" s="200">
        <v>2</v>
      </c>
      <c r="C656" s="208" t="s">
        <v>29</v>
      </c>
      <c r="D656" s="208">
        <v>45</v>
      </c>
      <c r="E656" s="208">
        <v>34</v>
      </c>
      <c r="F656" s="208">
        <v>19</v>
      </c>
      <c r="G656" s="208">
        <v>7</v>
      </c>
      <c r="H656" s="208">
        <v>8</v>
      </c>
      <c r="I656" s="208">
        <v>53</v>
      </c>
      <c r="J656" s="208">
        <v>30</v>
      </c>
      <c r="K656" s="208">
        <v>23</v>
      </c>
      <c r="L656" s="209">
        <f t="shared" si="21"/>
        <v>41</v>
      </c>
      <c r="M656" s="201" t="str">
        <f t="shared" si="22"/>
        <v/>
      </c>
      <c r="N656" s="71" t="str">
        <f ca="1">OFFSET(config_posiciones,'H-Temporadas'!B656,L656-1,1,1)</f>
        <v>U</v>
      </c>
    </row>
    <row r="657" spans="2:14" x14ac:dyDescent="0.25">
      <c r="B657" s="200">
        <v>3</v>
      </c>
      <c r="C657" s="208" t="s">
        <v>27</v>
      </c>
      <c r="D657" s="208">
        <v>43</v>
      </c>
      <c r="E657" s="208">
        <v>34</v>
      </c>
      <c r="F657" s="208">
        <v>17</v>
      </c>
      <c r="G657" s="208">
        <v>9</v>
      </c>
      <c r="H657" s="208">
        <v>8</v>
      </c>
      <c r="I657" s="208">
        <v>40</v>
      </c>
      <c r="J657" s="208">
        <v>26</v>
      </c>
      <c r="K657" s="208">
        <v>14</v>
      </c>
      <c r="L657" s="209">
        <f t="shared" si="21"/>
        <v>41</v>
      </c>
      <c r="M657" s="201" t="str">
        <f t="shared" si="22"/>
        <v/>
      </c>
      <c r="N657" s="71" t="str">
        <f ca="1">OFFSET(config_posiciones,'H-Temporadas'!B657,L657-1,1,1)</f>
        <v>R</v>
      </c>
    </row>
    <row r="658" spans="2:14" x14ac:dyDescent="0.25">
      <c r="B658" s="200">
        <v>4</v>
      </c>
      <c r="C658" s="208" t="s">
        <v>154</v>
      </c>
      <c r="D658" s="208">
        <v>39</v>
      </c>
      <c r="E658" s="208">
        <v>34</v>
      </c>
      <c r="F658" s="208">
        <v>14</v>
      </c>
      <c r="G658" s="208">
        <v>11</v>
      </c>
      <c r="H658" s="208">
        <v>9</v>
      </c>
      <c r="I658" s="208">
        <v>45</v>
      </c>
      <c r="J658" s="208">
        <v>28</v>
      </c>
      <c r="K658" s="208">
        <v>17</v>
      </c>
      <c r="L658" s="209">
        <f t="shared" si="21"/>
        <v>41</v>
      </c>
      <c r="M658" s="201" t="str">
        <f t="shared" si="22"/>
        <v/>
      </c>
      <c r="N658" s="71" t="str">
        <f ca="1">OFFSET(config_posiciones,'H-Temporadas'!B658,L658-1,1,1)</f>
        <v>U</v>
      </c>
    </row>
    <row r="659" spans="2:14" x14ac:dyDescent="0.25">
      <c r="B659" s="200">
        <v>5</v>
      </c>
      <c r="C659" s="208" t="s">
        <v>236</v>
      </c>
      <c r="D659" s="208">
        <v>38</v>
      </c>
      <c r="E659" s="208">
        <v>34</v>
      </c>
      <c r="F659" s="208">
        <v>15</v>
      </c>
      <c r="G659" s="208">
        <v>8</v>
      </c>
      <c r="H659" s="208">
        <v>11</v>
      </c>
      <c r="I659" s="208">
        <v>40</v>
      </c>
      <c r="J659" s="208">
        <v>36</v>
      </c>
      <c r="K659" s="208">
        <v>4</v>
      </c>
      <c r="L659" s="209">
        <f t="shared" si="21"/>
        <v>41</v>
      </c>
      <c r="M659" s="201" t="str">
        <f t="shared" si="22"/>
        <v/>
      </c>
      <c r="N659" s="71" t="str">
        <f ca="1">OFFSET(config_posiciones,'H-Temporadas'!B659,L659-1,1,1)</f>
        <v>U</v>
      </c>
    </row>
    <row r="660" spans="2:14" x14ac:dyDescent="0.25">
      <c r="B660" s="200">
        <v>6</v>
      </c>
      <c r="C660" s="208" t="s">
        <v>53</v>
      </c>
      <c r="D660" s="208">
        <v>36</v>
      </c>
      <c r="E660" s="208">
        <v>34</v>
      </c>
      <c r="F660" s="208">
        <v>14</v>
      </c>
      <c r="G660" s="208">
        <v>8</v>
      </c>
      <c r="H660" s="208">
        <v>12</v>
      </c>
      <c r="I660" s="208">
        <v>40</v>
      </c>
      <c r="J660" s="208">
        <v>34</v>
      </c>
      <c r="K660" s="208">
        <v>6</v>
      </c>
      <c r="L660" s="209">
        <f t="shared" si="21"/>
        <v>41</v>
      </c>
      <c r="M660" s="201" t="str">
        <f t="shared" si="22"/>
        <v/>
      </c>
      <c r="N660" s="71">
        <f ca="1">OFFSET(config_posiciones,'H-Temporadas'!B660,L660-1,1,1)</f>
        <v>0</v>
      </c>
    </row>
    <row r="661" spans="2:14" x14ac:dyDescent="0.25">
      <c r="B661" s="200">
        <v>7</v>
      </c>
      <c r="C661" s="208" t="s">
        <v>343</v>
      </c>
      <c r="D661" s="208">
        <v>35</v>
      </c>
      <c r="E661" s="208">
        <v>34</v>
      </c>
      <c r="F661" s="208">
        <v>9</v>
      </c>
      <c r="G661" s="208">
        <v>17</v>
      </c>
      <c r="H661" s="208">
        <v>8</v>
      </c>
      <c r="I661" s="208">
        <v>27</v>
      </c>
      <c r="J661" s="208">
        <v>31</v>
      </c>
      <c r="K661" s="208">
        <v>-4</v>
      </c>
      <c r="L661" s="209">
        <f t="shared" si="21"/>
        <v>41</v>
      </c>
      <c r="M661" s="201" t="str">
        <f t="shared" si="22"/>
        <v/>
      </c>
      <c r="N661" s="71">
        <f ca="1">OFFSET(config_posiciones,'H-Temporadas'!B661,L661-1,1,1)</f>
        <v>0</v>
      </c>
    </row>
    <row r="662" spans="2:14" x14ac:dyDescent="0.25">
      <c r="B662" s="200">
        <v>8</v>
      </c>
      <c r="C662" s="208" t="s">
        <v>31</v>
      </c>
      <c r="D662" s="208">
        <v>34</v>
      </c>
      <c r="E662" s="208">
        <v>34</v>
      </c>
      <c r="F662" s="208">
        <v>14</v>
      </c>
      <c r="G662" s="208">
        <v>6</v>
      </c>
      <c r="H662" s="208">
        <v>14</v>
      </c>
      <c r="I662" s="208">
        <v>38</v>
      </c>
      <c r="J662" s="208">
        <v>36</v>
      </c>
      <c r="K662" s="208">
        <v>2</v>
      </c>
      <c r="L662" s="209">
        <f t="shared" si="21"/>
        <v>41</v>
      </c>
      <c r="M662" s="201" t="str">
        <f t="shared" si="22"/>
        <v/>
      </c>
      <c r="N662" s="71">
        <f ca="1">OFFSET(config_posiciones,'H-Temporadas'!B662,L662-1,1,1)</f>
        <v>0</v>
      </c>
    </row>
    <row r="663" spans="2:14" x14ac:dyDescent="0.25">
      <c r="B663" s="200">
        <v>9</v>
      </c>
      <c r="C663" s="208" t="s">
        <v>209</v>
      </c>
      <c r="D663" s="208">
        <v>34</v>
      </c>
      <c r="E663" s="208">
        <v>34</v>
      </c>
      <c r="F663" s="208">
        <v>15</v>
      </c>
      <c r="G663" s="208">
        <v>4</v>
      </c>
      <c r="H663" s="208">
        <v>15</v>
      </c>
      <c r="I663" s="208">
        <v>39</v>
      </c>
      <c r="J663" s="208">
        <v>32</v>
      </c>
      <c r="K663" s="208">
        <v>7</v>
      </c>
      <c r="L663" s="209">
        <f t="shared" si="21"/>
        <v>41</v>
      </c>
      <c r="M663" s="201" t="str">
        <f t="shared" si="22"/>
        <v/>
      </c>
      <c r="N663" s="71">
        <f ca="1">OFFSET(config_posiciones,'H-Temporadas'!B663,L663-1,1,1)</f>
        <v>0</v>
      </c>
    </row>
    <row r="664" spans="2:14" x14ac:dyDescent="0.25">
      <c r="B664" s="200">
        <v>10</v>
      </c>
      <c r="C664" s="208" t="s">
        <v>238</v>
      </c>
      <c r="D664" s="208">
        <v>33</v>
      </c>
      <c r="E664" s="208">
        <v>34</v>
      </c>
      <c r="F664" s="208">
        <v>10</v>
      </c>
      <c r="G664" s="208">
        <v>13</v>
      </c>
      <c r="H664" s="208">
        <v>11</v>
      </c>
      <c r="I664" s="208">
        <v>37</v>
      </c>
      <c r="J664" s="208">
        <v>42</v>
      </c>
      <c r="K664" s="208">
        <v>-5</v>
      </c>
      <c r="L664" s="209">
        <f t="shared" si="21"/>
        <v>41</v>
      </c>
      <c r="M664" s="201" t="str">
        <f t="shared" si="22"/>
        <v/>
      </c>
      <c r="N664" s="71">
        <f ca="1">OFFSET(config_posiciones,'H-Temporadas'!B664,L664-1,1,1)</f>
        <v>0</v>
      </c>
    </row>
    <row r="665" spans="2:14" x14ac:dyDescent="0.25">
      <c r="B665" s="200">
        <v>11</v>
      </c>
      <c r="C665" s="208" t="s">
        <v>213</v>
      </c>
      <c r="D665" s="208">
        <v>32</v>
      </c>
      <c r="E665" s="208">
        <v>34</v>
      </c>
      <c r="F665" s="208">
        <v>12</v>
      </c>
      <c r="G665" s="208">
        <v>8</v>
      </c>
      <c r="H665" s="208">
        <v>14</v>
      </c>
      <c r="I665" s="208">
        <v>41</v>
      </c>
      <c r="J665" s="208">
        <v>37</v>
      </c>
      <c r="K665" s="208">
        <v>-4</v>
      </c>
      <c r="L665" s="209">
        <f t="shared" si="21"/>
        <v>41</v>
      </c>
      <c r="M665" s="201" t="str">
        <f t="shared" si="22"/>
        <v/>
      </c>
      <c r="N665" s="71">
        <f ca="1">OFFSET(config_posiciones,'H-Temporadas'!B665,L665-1,1,1)</f>
        <v>0</v>
      </c>
    </row>
    <row r="666" spans="2:14" x14ac:dyDescent="0.25">
      <c r="B666" s="200">
        <v>12</v>
      </c>
      <c r="C666" s="208" t="s">
        <v>52</v>
      </c>
      <c r="D666" s="208">
        <v>32</v>
      </c>
      <c r="E666" s="208">
        <v>34</v>
      </c>
      <c r="F666" s="208">
        <v>12</v>
      </c>
      <c r="G666" s="208">
        <v>8</v>
      </c>
      <c r="H666" s="208">
        <v>14</v>
      </c>
      <c r="I666" s="208">
        <v>43</v>
      </c>
      <c r="J666" s="208">
        <v>43</v>
      </c>
      <c r="K666" s="208">
        <v>0</v>
      </c>
      <c r="L666" s="209">
        <f t="shared" si="21"/>
        <v>41</v>
      </c>
      <c r="M666" s="201" t="str">
        <f t="shared" si="22"/>
        <v/>
      </c>
      <c r="N666" s="71">
        <f ca="1">OFFSET(config_posiciones,'H-Temporadas'!B666,L666-1,1,1)</f>
        <v>0</v>
      </c>
    </row>
    <row r="667" spans="2:14" x14ac:dyDescent="0.25">
      <c r="B667" s="200">
        <v>13</v>
      </c>
      <c r="C667" s="208" t="s">
        <v>212</v>
      </c>
      <c r="D667" s="208">
        <v>30</v>
      </c>
      <c r="E667" s="208">
        <v>34</v>
      </c>
      <c r="F667" s="208">
        <v>10</v>
      </c>
      <c r="G667" s="208">
        <v>10</v>
      </c>
      <c r="H667" s="208">
        <v>14</v>
      </c>
      <c r="I667" s="208">
        <v>25</v>
      </c>
      <c r="J667" s="208">
        <v>45</v>
      </c>
      <c r="K667" s="208">
        <v>-20</v>
      </c>
      <c r="L667" s="209">
        <f t="shared" si="21"/>
        <v>41</v>
      </c>
      <c r="M667" s="201" t="str">
        <f t="shared" si="22"/>
        <v/>
      </c>
      <c r="N667" s="71">
        <f ca="1">OFFSET(config_posiciones,'H-Temporadas'!B667,L667-1,1,1)</f>
        <v>0</v>
      </c>
    </row>
    <row r="668" spans="2:14" x14ac:dyDescent="0.25">
      <c r="B668" s="200">
        <v>14</v>
      </c>
      <c r="C668" s="208" t="s">
        <v>240</v>
      </c>
      <c r="D668" s="208">
        <v>30</v>
      </c>
      <c r="E668" s="208">
        <v>34</v>
      </c>
      <c r="F668" s="208">
        <v>11</v>
      </c>
      <c r="G668" s="208">
        <v>8</v>
      </c>
      <c r="H668" s="208">
        <v>15</v>
      </c>
      <c r="I668" s="208">
        <v>28</v>
      </c>
      <c r="J668" s="208">
        <v>38</v>
      </c>
      <c r="K668" s="208">
        <v>-10</v>
      </c>
      <c r="L668" s="209">
        <f t="shared" si="21"/>
        <v>41</v>
      </c>
      <c r="M668" s="201" t="str">
        <f t="shared" si="22"/>
        <v/>
      </c>
      <c r="N668" s="71">
        <f ca="1">OFFSET(config_posiciones,'H-Temporadas'!B668,L668-1,1,1)</f>
        <v>0</v>
      </c>
    </row>
    <row r="669" spans="2:14" x14ac:dyDescent="0.25">
      <c r="B669" s="200">
        <v>15</v>
      </c>
      <c r="C669" s="208" t="s">
        <v>220</v>
      </c>
      <c r="D669" s="208">
        <v>29</v>
      </c>
      <c r="E669" s="208">
        <v>34</v>
      </c>
      <c r="F669" s="208">
        <v>11</v>
      </c>
      <c r="G669" s="208">
        <v>7</v>
      </c>
      <c r="H669" s="208">
        <v>16</v>
      </c>
      <c r="I669" s="208">
        <v>34</v>
      </c>
      <c r="J669" s="208">
        <v>42</v>
      </c>
      <c r="K669" s="208">
        <v>-8</v>
      </c>
      <c r="L669" s="209">
        <f t="shared" si="21"/>
        <v>41</v>
      </c>
      <c r="M669" s="201" t="str">
        <f t="shared" si="22"/>
        <v/>
      </c>
      <c r="N669" s="71">
        <f ca="1">OFFSET(config_posiciones,'H-Temporadas'!B669,L669-1,1,1)</f>
        <v>0</v>
      </c>
    </row>
    <row r="670" spans="2:14" x14ac:dyDescent="0.25">
      <c r="B670" s="200">
        <v>16</v>
      </c>
      <c r="C670" s="208" t="s">
        <v>30</v>
      </c>
      <c r="D670" s="208">
        <v>27</v>
      </c>
      <c r="E670" s="208">
        <v>34</v>
      </c>
      <c r="F670" s="208">
        <v>9</v>
      </c>
      <c r="G670" s="208">
        <v>9</v>
      </c>
      <c r="H670" s="208">
        <v>16</v>
      </c>
      <c r="I670" s="208">
        <v>35</v>
      </c>
      <c r="J670" s="208">
        <v>45</v>
      </c>
      <c r="K670" s="208">
        <v>-10</v>
      </c>
      <c r="L670" s="209">
        <f t="shared" si="21"/>
        <v>41</v>
      </c>
      <c r="M670" s="201" t="str">
        <f t="shared" si="22"/>
        <v/>
      </c>
      <c r="N670" s="71" t="str">
        <f ca="1">OFFSET(config_posiciones,'H-Temporadas'!B670,L670-1,1,1)</f>
        <v>D</v>
      </c>
    </row>
    <row r="671" spans="2:14" x14ac:dyDescent="0.25">
      <c r="B671" s="200">
        <v>17</v>
      </c>
      <c r="C671" s="208" t="s">
        <v>151</v>
      </c>
      <c r="D671" s="208">
        <v>25</v>
      </c>
      <c r="E671" s="208">
        <v>34</v>
      </c>
      <c r="F671" s="208">
        <v>6</v>
      </c>
      <c r="G671" s="208">
        <v>13</v>
      </c>
      <c r="H671" s="208">
        <v>15</v>
      </c>
      <c r="I671" s="208">
        <v>32</v>
      </c>
      <c r="J671" s="208">
        <v>51</v>
      </c>
      <c r="K671" s="208">
        <v>-19</v>
      </c>
      <c r="L671" s="209">
        <f t="shared" si="21"/>
        <v>41</v>
      </c>
      <c r="M671" s="201" t="str">
        <f t="shared" si="22"/>
        <v/>
      </c>
      <c r="N671" s="71" t="str">
        <f ca="1">OFFSET(config_posiciones,'H-Temporadas'!B671,L671-1,1,1)</f>
        <v>D</v>
      </c>
    </row>
    <row r="672" spans="2:14" x14ac:dyDescent="0.25">
      <c r="B672" s="200">
        <v>18</v>
      </c>
      <c r="C672" s="208" t="s">
        <v>235</v>
      </c>
      <c r="D672" s="208">
        <v>23</v>
      </c>
      <c r="E672" s="208">
        <v>34</v>
      </c>
      <c r="F672" s="208">
        <v>7</v>
      </c>
      <c r="G672" s="208">
        <v>9</v>
      </c>
      <c r="H672" s="208">
        <v>18</v>
      </c>
      <c r="I672" s="208">
        <v>27</v>
      </c>
      <c r="J672" s="208">
        <v>52</v>
      </c>
      <c r="K672" s="208">
        <v>-25</v>
      </c>
      <c r="L672" s="209">
        <f t="shared" si="21"/>
        <v>41</v>
      </c>
      <c r="M672" s="201" t="str">
        <f t="shared" si="22"/>
        <v/>
      </c>
      <c r="N672" s="71" t="str">
        <f ca="1">OFFSET(config_posiciones,'H-Temporadas'!B672,L672-1,1,1)</f>
        <v>D</v>
      </c>
    </row>
    <row r="673" spans="2:14" x14ac:dyDescent="0.25">
      <c r="B673" s="200"/>
      <c r="C673" s="208"/>
      <c r="D673" s="208"/>
      <c r="E673" s="208"/>
      <c r="F673" s="208"/>
      <c r="G673" s="208"/>
      <c r="H673" s="208"/>
      <c r="I673" s="208"/>
      <c r="J673" s="208"/>
      <c r="K673" s="208"/>
      <c r="L673" s="209">
        <f t="shared" si="21"/>
        <v>41</v>
      </c>
      <c r="M673" s="201" t="str">
        <f t="shared" si="22"/>
        <v/>
      </c>
      <c r="N673" s="71">
        <f ca="1">OFFSET(config_posiciones,'H-Temporadas'!B673,L673-1,1,1)</f>
        <v>26299</v>
      </c>
    </row>
    <row r="674" spans="2:14" s="204" customFormat="1" x14ac:dyDescent="0.25">
      <c r="B674" s="200" t="s">
        <v>289</v>
      </c>
      <c r="C674" s="200" t="str">
        <f>B674</f>
        <v>1972/73</v>
      </c>
      <c r="D674" s="200" t="s">
        <v>128</v>
      </c>
      <c r="E674" s="200" t="s">
        <v>21</v>
      </c>
      <c r="F674" s="200" t="s">
        <v>22</v>
      </c>
      <c r="G674" s="200" t="s">
        <v>23</v>
      </c>
      <c r="H674" s="200" t="s">
        <v>24</v>
      </c>
      <c r="I674" s="200" t="s">
        <v>25</v>
      </c>
      <c r="J674" s="200" t="s">
        <v>26</v>
      </c>
      <c r="K674" s="200" t="s">
        <v>249</v>
      </c>
      <c r="L674" s="202">
        <f t="shared" si="21"/>
        <v>42</v>
      </c>
      <c r="M674" s="203" t="str">
        <f t="shared" si="22"/>
        <v>n</v>
      </c>
      <c r="N674" s="204" t="e">
        <f ca="1">OFFSET(config_posiciones,'H-Temporadas'!B674,L674-1,1,1)</f>
        <v>#VALUE!</v>
      </c>
    </row>
    <row r="675" spans="2:14" x14ac:dyDescent="0.25">
      <c r="B675" s="200">
        <v>1</v>
      </c>
      <c r="C675" s="208" t="s">
        <v>154</v>
      </c>
      <c r="D675" s="208">
        <v>48</v>
      </c>
      <c r="E675" s="208">
        <v>34</v>
      </c>
      <c r="F675" s="208">
        <v>20</v>
      </c>
      <c r="G675" s="208">
        <v>8</v>
      </c>
      <c r="H675" s="208">
        <v>6</v>
      </c>
      <c r="I675" s="208">
        <v>49</v>
      </c>
      <c r="J675" s="208">
        <v>29</v>
      </c>
      <c r="K675" s="208">
        <v>20</v>
      </c>
      <c r="L675" s="209">
        <f t="shared" si="21"/>
        <v>42</v>
      </c>
      <c r="M675" s="201" t="str">
        <f t="shared" si="22"/>
        <v/>
      </c>
      <c r="N675" s="71" t="str">
        <f ca="1">OFFSET(config_posiciones,'H-Temporadas'!B675,L675-1,1,1)</f>
        <v>C</v>
      </c>
    </row>
    <row r="676" spans="2:14" x14ac:dyDescent="0.25">
      <c r="B676" s="200">
        <v>2</v>
      </c>
      <c r="C676" s="208" t="s">
        <v>27</v>
      </c>
      <c r="D676" s="208">
        <v>46</v>
      </c>
      <c r="E676" s="208">
        <v>34</v>
      </c>
      <c r="F676" s="208">
        <v>18</v>
      </c>
      <c r="G676" s="208">
        <v>10</v>
      </c>
      <c r="H676" s="208">
        <v>6</v>
      </c>
      <c r="I676" s="208">
        <v>41</v>
      </c>
      <c r="J676" s="208">
        <v>21</v>
      </c>
      <c r="K676" s="208">
        <v>20</v>
      </c>
      <c r="L676" s="209">
        <f t="shared" si="21"/>
        <v>42</v>
      </c>
      <c r="M676" s="201" t="str">
        <f t="shared" si="22"/>
        <v/>
      </c>
      <c r="N676" s="71" t="str">
        <f ca="1">OFFSET(config_posiciones,'H-Temporadas'!B676,L676-1,1,1)</f>
        <v>U</v>
      </c>
    </row>
    <row r="677" spans="2:14" x14ac:dyDescent="0.25">
      <c r="B677" s="200">
        <v>3</v>
      </c>
      <c r="C677" s="208" t="s">
        <v>52</v>
      </c>
      <c r="D677" s="208">
        <v>45</v>
      </c>
      <c r="E677" s="208">
        <v>34</v>
      </c>
      <c r="F677" s="208">
        <v>17</v>
      </c>
      <c r="G677" s="208">
        <v>11</v>
      </c>
      <c r="H677" s="208">
        <v>6</v>
      </c>
      <c r="I677" s="208">
        <v>48</v>
      </c>
      <c r="J677" s="208">
        <v>27</v>
      </c>
      <c r="K677" s="208">
        <v>21</v>
      </c>
      <c r="L677" s="209">
        <f t="shared" si="21"/>
        <v>42</v>
      </c>
      <c r="M677" s="201" t="str">
        <f t="shared" si="22"/>
        <v/>
      </c>
      <c r="N677" s="71" t="str">
        <f ca="1">OFFSET(config_posiciones,'H-Temporadas'!B677,L677-1,1,1)</f>
        <v>U</v>
      </c>
    </row>
    <row r="678" spans="2:14" x14ac:dyDescent="0.25">
      <c r="B678" s="200">
        <v>4</v>
      </c>
      <c r="C678" s="208" t="s">
        <v>28</v>
      </c>
      <c r="D678" s="208">
        <v>43</v>
      </c>
      <c r="E678" s="208">
        <v>34</v>
      </c>
      <c r="F678" s="208">
        <v>17</v>
      </c>
      <c r="G678" s="208">
        <v>9</v>
      </c>
      <c r="H678" s="208">
        <v>8</v>
      </c>
      <c r="I678" s="208">
        <v>45</v>
      </c>
      <c r="J678" s="208">
        <v>29</v>
      </c>
      <c r="K678" s="208">
        <v>16</v>
      </c>
      <c r="L678" s="209">
        <f t="shared" si="21"/>
        <v>42</v>
      </c>
      <c r="M678" s="201" t="str">
        <f t="shared" si="22"/>
        <v/>
      </c>
      <c r="N678" s="71" t="str">
        <f ca="1">OFFSET(config_posiciones,'H-Temporadas'!B678,L678-1,1,1)</f>
        <v>U</v>
      </c>
    </row>
    <row r="679" spans="2:14" x14ac:dyDescent="0.25">
      <c r="B679" s="200">
        <v>5</v>
      </c>
      <c r="C679" s="208" t="s">
        <v>230</v>
      </c>
      <c r="D679" s="208">
        <v>35</v>
      </c>
      <c r="E679" s="208">
        <v>34</v>
      </c>
      <c r="F679" s="208">
        <v>13</v>
      </c>
      <c r="G679" s="208">
        <v>9</v>
      </c>
      <c r="H679" s="208">
        <v>12</v>
      </c>
      <c r="I679" s="208">
        <v>44</v>
      </c>
      <c r="J679" s="208">
        <v>38</v>
      </c>
      <c r="K679" s="208">
        <v>6</v>
      </c>
      <c r="L679" s="209">
        <f t="shared" si="21"/>
        <v>42</v>
      </c>
      <c r="M679" s="201" t="str">
        <f t="shared" si="22"/>
        <v/>
      </c>
      <c r="N679" s="71">
        <f ca="1">OFFSET(config_posiciones,'H-Temporadas'!B679,L679-1,1,1)</f>
        <v>0</v>
      </c>
    </row>
    <row r="680" spans="2:14" x14ac:dyDescent="0.25">
      <c r="B680" s="200">
        <v>6</v>
      </c>
      <c r="C680" s="208" t="s">
        <v>29</v>
      </c>
      <c r="D680" s="208">
        <v>34</v>
      </c>
      <c r="E680" s="208">
        <v>34</v>
      </c>
      <c r="F680" s="208">
        <v>12</v>
      </c>
      <c r="G680" s="208">
        <v>10</v>
      </c>
      <c r="H680" s="208">
        <v>12</v>
      </c>
      <c r="I680" s="208">
        <v>37</v>
      </c>
      <c r="J680" s="208">
        <v>33</v>
      </c>
      <c r="K680" s="208">
        <v>4</v>
      </c>
      <c r="L680" s="209">
        <f t="shared" si="21"/>
        <v>42</v>
      </c>
      <c r="M680" s="201" t="str">
        <f t="shared" si="22"/>
        <v/>
      </c>
      <c r="N680" s="71">
        <f ca="1">OFFSET(config_posiciones,'H-Temporadas'!B680,L680-1,1,1)</f>
        <v>0</v>
      </c>
    </row>
    <row r="681" spans="2:14" x14ac:dyDescent="0.25">
      <c r="B681" s="200">
        <v>7</v>
      </c>
      <c r="C681" s="208" t="s">
        <v>31</v>
      </c>
      <c r="D681" s="208">
        <v>34</v>
      </c>
      <c r="E681" s="208">
        <v>34</v>
      </c>
      <c r="F681" s="208">
        <v>13</v>
      </c>
      <c r="G681" s="208">
        <v>8</v>
      </c>
      <c r="H681" s="208">
        <v>13</v>
      </c>
      <c r="I681" s="208">
        <v>37</v>
      </c>
      <c r="J681" s="208">
        <v>39</v>
      </c>
      <c r="K681" s="208">
        <v>-2</v>
      </c>
      <c r="L681" s="209">
        <f t="shared" si="21"/>
        <v>42</v>
      </c>
      <c r="M681" s="201" t="str">
        <f t="shared" si="22"/>
        <v/>
      </c>
      <c r="N681" s="71">
        <f ca="1">OFFSET(config_posiciones,'H-Temporadas'!B681,L681-1,1,1)</f>
        <v>0</v>
      </c>
    </row>
    <row r="682" spans="2:14" x14ac:dyDescent="0.25">
      <c r="B682" s="200">
        <v>8</v>
      </c>
      <c r="C682" s="208" t="s">
        <v>211</v>
      </c>
      <c r="D682" s="208">
        <v>34</v>
      </c>
      <c r="E682" s="208">
        <v>34</v>
      </c>
      <c r="F682" s="208">
        <v>10</v>
      </c>
      <c r="G682" s="208">
        <v>14</v>
      </c>
      <c r="H682" s="208">
        <v>10</v>
      </c>
      <c r="I682" s="208">
        <v>36</v>
      </c>
      <c r="J682" s="208">
        <v>36</v>
      </c>
      <c r="K682" s="208">
        <v>0</v>
      </c>
      <c r="L682" s="209">
        <f t="shared" si="21"/>
        <v>42</v>
      </c>
      <c r="M682" s="201" t="str">
        <f t="shared" si="22"/>
        <v/>
      </c>
      <c r="N682" s="71">
        <f ca="1">OFFSET(config_posiciones,'H-Temporadas'!B682,L682-1,1,1)</f>
        <v>0</v>
      </c>
    </row>
    <row r="683" spans="2:14" x14ac:dyDescent="0.25">
      <c r="B683" s="200">
        <v>9</v>
      </c>
      <c r="C683" s="208" t="s">
        <v>209</v>
      </c>
      <c r="D683" s="208">
        <v>33</v>
      </c>
      <c r="E683" s="208">
        <v>34</v>
      </c>
      <c r="F683" s="208">
        <v>12</v>
      </c>
      <c r="G683" s="208">
        <v>9</v>
      </c>
      <c r="H683" s="208">
        <v>13</v>
      </c>
      <c r="I683" s="208">
        <v>41</v>
      </c>
      <c r="J683" s="208">
        <v>38</v>
      </c>
      <c r="K683" s="208">
        <v>3</v>
      </c>
      <c r="L683" s="209">
        <f t="shared" si="21"/>
        <v>42</v>
      </c>
      <c r="M683" s="201" t="str">
        <f t="shared" si="22"/>
        <v/>
      </c>
      <c r="N683" s="71" t="str">
        <f ca="1">OFFSET(config_posiciones,'H-Temporadas'!B683,L683-1,1,1)</f>
        <v>R</v>
      </c>
    </row>
    <row r="684" spans="2:14" x14ac:dyDescent="0.25">
      <c r="B684" s="200">
        <v>10</v>
      </c>
      <c r="C684" s="208" t="s">
        <v>343</v>
      </c>
      <c r="D684" s="208">
        <v>33</v>
      </c>
      <c r="E684" s="208">
        <v>34</v>
      </c>
      <c r="F684" s="208">
        <v>11</v>
      </c>
      <c r="G684" s="208">
        <v>11</v>
      </c>
      <c r="H684" s="208">
        <v>12</v>
      </c>
      <c r="I684" s="208">
        <v>33</v>
      </c>
      <c r="J684" s="208">
        <v>29</v>
      </c>
      <c r="K684" s="208">
        <v>4</v>
      </c>
      <c r="L684" s="209">
        <f t="shared" si="21"/>
        <v>42</v>
      </c>
      <c r="M684" s="201" t="str">
        <f t="shared" si="22"/>
        <v/>
      </c>
      <c r="N684" s="71">
        <f ca="1">OFFSET(config_posiciones,'H-Temporadas'!B684,L684-1,1,1)</f>
        <v>0</v>
      </c>
    </row>
    <row r="685" spans="2:14" x14ac:dyDescent="0.25">
      <c r="B685" s="200">
        <v>11</v>
      </c>
      <c r="C685" s="208" t="s">
        <v>236</v>
      </c>
      <c r="D685" s="208">
        <v>31</v>
      </c>
      <c r="E685" s="208">
        <v>34</v>
      </c>
      <c r="F685" s="208">
        <v>11</v>
      </c>
      <c r="G685" s="208">
        <v>9</v>
      </c>
      <c r="H685" s="208">
        <v>14</v>
      </c>
      <c r="I685" s="208">
        <v>38</v>
      </c>
      <c r="J685" s="208">
        <v>44</v>
      </c>
      <c r="K685" s="208">
        <v>-6</v>
      </c>
      <c r="L685" s="209">
        <f t="shared" si="21"/>
        <v>42</v>
      </c>
      <c r="M685" s="201" t="str">
        <f t="shared" si="22"/>
        <v/>
      </c>
      <c r="N685" s="71">
        <f ca="1">OFFSET(config_posiciones,'H-Temporadas'!B685,L685-1,1,1)</f>
        <v>0</v>
      </c>
    </row>
    <row r="686" spans="2:14" x14ac:dyDescent="0.25">
      <c r="B686" s="200">
        <v>12</v>
      </c>
      <c r="C686" s="208" t="s">
        <v>214</v>
      </c>
      <c r="D686" s="208">
        <v>30</v>
      </c>
      <c r="E686" s="208">
        <v>34</v>
      </c>
      <c r="F686" s="208">
        <v>9</v>
      </c>
      <c r="G686" s="208">
        <v>12</v>
      </c>
      <c r="H686" s="208">
        <v>13</v>
      </c>
      <c r="I686" s="208">
        <v>33</v>
      </c>
      <c r="J686" s="208">
        <v>44</v>
      </c>
      <c r="K686" s="208">
        <v>-11</v>
      </c>
      <c r="L686" s="209">
        <f t="shared" si="21"/>
        <v>42</v>
      </c>
      <c r="M686" s="201" t="str">
        <f t="shared" si="22"/>
        <v/>
      </c>
      <c r="N686" s="71">
        <f ca="1">OFFSET(config_posiciones,'H-Temporadas'!B686,L686-1,1,1)</f>
        <v>0</v>
      </c>
    </row>
    <row r="687" spans="2:14" x14ac:dyDescent="0.25">
      <c r="B687" s="200">
        <v>13</v>
      </c>
      <c r="C687" s="208" t="s">
        <v>53</v>
      </c>
      <c r="D687" s="208">
        <v>29</v>
      </c>
      <c r="E687" s="208">
        <v>34</v>
      </c>
      <c r="F687" s="208">
        <v>9</v>
      </c>
      <c r="G687" s="208">
        <v>11</v>
      </c>
      <c r="H687" s="208">
        <v>14</v>
      </c>
      <c r="I687" s="208">
        <v>25</v>
      </c>
      <c r="J687" s="208">
        <v>32</v>
      </c>
      <c r="K687" s="208">
        <v>-7</v>
      </c>
      <c r="L687" s="209">
        <f t="shared" si="21"/>
        <v>42</v>
      </c>
      <c r="M687" s="201" t="str">
        <f t="shared" si="22"/>
        <v/>
      </c>
      <c r="N687" s="71">
        <f ca="1">OFFSET(config_posiciones,'H-Temporadas'!B687,L687-1,1,1)</f>
        <v>0</v>
      </c>
    </row>
    <row r="688" spans="2:14" x14ac:dyDescent="0.25">
      <c r="B688" s="200">
        <v>14</v>
      </c>
      <c r="C688" s="208" t="s">
        <v>213</v>
      </c>
      <c r="D688" s="208">
        <v>29</v>
      </c>
      <c r="E688" s="208">
        <v>34</v>
      </c>
      <c r="F688" s="208">
        <v>11</v>
      </c>
      <c r="G688" s="208">
        <v>7</v>
      </c>
      <c r="H688" s="208">
        <v>16</v>
      </c>
      <c r="I688" s="208">
        <v>32</v>
      </c>
      <c r="J688" s="208">
        <v>37</v>
      </c>
      <c r="K688" s="208">
        <v>-5</v>
      </c>
      <c r="L688" s="209">
        <f t="shared" si="21"/>
        <v>42</v>
      </c>
      <c r="M688" s="201" t="str">
        <f t="shared" si="22"/>
        <v/>
      </c>
      <c r="N688" s="71">
        <f ca="1">OFFSET(config_posiciones,'H-Temporadas'!B688,L688-1,1,1)</f>
        <v>0</v>
      </c>
    </row>
    <row r="689" spans="2:14" x14ac:dyDescent="0.25">
      <c r="B689" s="200">
        <v>15</v>
      </c>
      <c r="C689" s="208" t="s">
        <v>238</v>
      </c>
      <c r="D689" s="208">
        <v>29</v>
      </c>
      <c r="E689" s="208">
        <v>34</v>
      </c>
      <c r="F689" s="208">
        <v>10</v>
      </c>
      <c r="G689" s="208">
        <v>9</v>
      </c>
      <c r="H689" s="208">
        <v>15</v>
      </c>
      <c r="I689" s="208">
        <v>30</v>
      </c>
      <c r="J689" s="208">
        <v>37</v>
      </c>
      <c r="K689" s="208">
        <v>-7</v>
      </c>
      <c r="L689" s="209">
        <f t="shared" si="21"/>
        <v>42</v>
      </c>
      <c r="M689" s="201" t="str">
        <f t="shared" si="22"/>
        <v/>
      </c>
      <c r="N689" s="71">
        <f ca="1">OFFSET(config_posiciones,'H-Temporadas'!B689,L689-1,1,1)</f>
        <v>0</v>
      </c>
    </row>
    <row r="690" spans="2:14" x14ac:dyDescent="0.25">
      <c r="B690" s="200">
        <v>16</v>
      </c>
      <c r="C690" s="208" t="s">
        <v>212</v>
      </c>
      <c r="D690" s="208">
        <v>28</v>
      </c>
      <c r="E690" s="208">
        <v>34</v>
      </c>
      <c r="F690" s="208">
        <v>7</v>
      </c>
      <c r="G690" s="208">
        <v>14</v>
      </c>
      <c r="H690" s="208">
        <v>13</v>
      </c>
      <c r="I690" s="208">
        <v>29</v>
      </c>
      <c r="J690" s="208">
        <v>36</v>
      </c>
      <c r="K690" s="208">
        <v>-7</v>
      </c>
      <c r="L690" s="209">
        <f t="shared" si="21"/>
        <v>42</v>
      </c>
      <c r="M690" s="201" t="str">
        <f t="shared" si="22"/>
        <v/>
      </c>
      <c r="N690" s="71" t="str">
        <f ca="1">OFFSET(config_posiciones,'H-Temporadas'!B690,L690-1,1,1)</f>
        <v>D</v>
      </c>
    </row>
    <row r="691" spans="2:14" x14ac:dyDescent="0.25">
      <c r="B691" s="200">
        <v>17</v>
      </c>
      <c r="C691" s="208" t="s">
        <v>240</v>
      </c>
      <c r="D691" s="208">
        <v>27</v>
      </c>
      <c r="E691" s="208">
        <v>34</v>
      </c>
      <c r="F691" s="208">
        <v>7</v>
      </c>
      <c r="G691" s="208">
        <v>13</v>
      </c>
      <c r="H691" s="208">
        <v>14</v>
      </c>
      <c r="I691" s="208">
        <v>22</v>
      </c>
      <c r="J691" s="208">
        <v>44</v>
      </c>
      <c r="K691" s="208">
        <v>-22</v>
      </c>
      <c r="L691" s="209">
        <f t="shared" si="21"/>
        <v>42</v>
      </c>
      <c r="M691" s="201" t="str">
        <f t="shared" si="22"/>
        <v/>
      </c>
      <c r="N691" s="71" t="str">
        <f ca="1">OFFSET(config_posiciones,'H-Temporadas'!B691,L691-1,1,1)</f>
        <v>D</v>
      </c>
    </row>
    <row r="692" spans="2:14" x14ac:dyDescent="0.25">
      <c r="B692" s="200">
        <v>18</v>
      </c>
      <c r="C692" s="208" t="s">
        <v>220</v>
      </c>
      <c r="D692" s="208">
        <v>24</v>
      </c>
      <c r="E692" s="208">
        <v>34</v>
      </c>
      <c r="F692" s="208">
        <v>9</v>
      </c>
      <c r="G692" s="208">
        <v>6</v>
      </c>
      <c r="H692" s="208">
        <v>19</v>
      </c>
      <c r="I692" s="208">
        <v>36</v>
      </c>
      <c r="J692" s="208">
        <v>63</v>
      </c>
      <c r="K692" s="208">
        <v>-27</v>
      </c>
      <c r="L692" s="209">
        <f t="shared" si="21"/>
        <v>42</v>
      </c>
      <c r="M692" s="201" t="str">
        <f t="shared" si="22"/>
        <v/>
      </c>
      <c r="N692" s="71" t="str">
        <f ca="1">OFFSET(config_posiciones,'H-Temporadas'!B692,L692-1,1,1)</f>
        <v>D</v>
      </c>
    </row>
    <row r="693" spans="2:14" x14ac:dyDescent="0.25">
      <c r="B693" s="200"/>
      <c r="C693" s="208"/>
      <c r="D693" s="208"/>
      <c r="E693" s="208"/>
      <c r="F693" s="208"/>
      <c r="G693" s="208"/>
      <c r="H693" s="208"/>
      <c r="I693" s="208"/>
      <c r="J693" s="208"/>
      <c r="K693" s="208"/>
      <c r="L693" s="209">
        <f t="shared" si="21"/>
        <v>42</v>
      </c>
      <c r="M693" s="201" t="str">
        <f t="shared" si="22"/>
        <v/>
      </c>
      <c r="N693" s="71">
        <f ca="1">OFFSET(config_posiciones,'H-Temporadas'!B693,L693-1,1,1)</f>
        <v>26665</v>
      </c>
    </row>
    <row r="694" spans="2:14" s="204" customFormat="1" x14ac:dyDescent="0.25">
      <c r="B694" s="200" t="s">
        <v>290</v>
      </c>
      <c r="C694" s="200" t="str">
        <f>B694</f>
        <v>1973/74</v>
      </c>
      <c r="D694" s="200" t="s">
        <v>128</v>
      </c>
      <c r="E694" s="200" t="s">
        <v>21</v>
      </c>
      <c r="F694" s="200" t="s">
        <v>22</v>
      </c>
      <c r="G694" s="200" t="s">
        <v>23</v>
      </c>
      <c r="H694" s="200" t="s">
        <v>24</v>
      </c>
      <c r="I694" s="200" t="s">
        <v>25</v>
      </c>
      <c r="J694" s="200" t="s">
        <v>26</v>
      </c>
      <c r="K694" s="200" t="s">
        <v>249</v>
      </c>
      <c r="L694" s="202">
        <f t="shared" si="21"/>
        <v>43</v>
      </c>
      <c r="M694" s="203" t="str">
        <f t="shared" si="22"/>
        <v>n</v>
      </c>
      <c r="N694" s="204" t="e">
        <f ca="1">OFFSET(config_posiciones,'H-Temporadas'!B694,L694-1,1,1)</f>
        <v>#VALUE!</v>
      </c>
    </row>
    <row r="695" spans="2:14" x14ac:dyDescent="0.25">
      <c r="B695" s="200">
        <v>1</v>
      </c>
      <c r="C695" s="208" t="s">
        <v>27</v>
      </c>
      <c r="D695" s="208">
        <v>50</v>
      </c>
      <c r="E695" s="208">
        <v>34</v>
      </c>
      <c r="F695" s="208">
        <v>21</v>
      </c>
      <c r="G695" s="208">
        <v>8</v>
      </c>
      <c r="H695" s="208">
        <v>5</v>
      </c>
      <c r="I695" s="208">
        <v>75</v>
      </c>
      <c r="J695" s="208">
        <v>24</v>
      </c>
      <c r="K695" s="208">
        <v>51</v>
      </c>
      <c r="L695" s="209">
        <f t="shared" si="21"/>
        <v>43</v>
      </c>
      <c r="M695" s="201" t="str">
        <f t="shared" si="22"/>
        <v/>
      </c>
      <c r="N695" s="71" t="str">
        <f ca="1">OFFSET(config_posiciones,'H-Temporadas'!B695,L695-1,1,1)</f>
        <v>C</v>
      </c>
    </row>
    <row r="696" spans="2:14" x14ac:dyDescent="0.25">
      <c r="B696" s="200">
        <v>2</v>
      </c>
      <c r="C696" s="208" t="s">
        <v>154</v>
      </c>
      <c r="D696" s="208">
        <v>42</v>
      </c>
      <c r="E696" s="208">
        <v>34</v>
      </c>
      <c r="F696" s="208">
        <v>18</v>
      </c>
      <c r="G696" s="208">
        <v>6</v>
      </c>
      <c r="H696" s="208">
        <v>10</v>
      </c>
      <c r="I696" s="208">
        <v>50</v>
      </c>
      <c r="J696" s="208">
        <v>31</v>
      </c>
      <c r="K696" s="208">
        <v>19</v>
      </c>
      <c r="L696" s="209">
        <f t="shared" si="21"/>
        <v>43</v>
      </c>
      <c r="M696" s="201" t="str">
        <f t="shared" si="22"/>
        <v/>
      </c>
      <c r="N696" s="71" t="str">
        <f ca="1">OFFSET(config_posiciones,'H-Temporadas'!B696,L696-1,1,1)</f>
        <v>U</v>
      </c>
    </row>
    <row r="697" spans="2:14" x14ac:dyDescent="0.25">
      <c r="B697" s="200">
        <v>3</v>
      </c>
      <c r="C697" s="208" t="s">
        <v>211</v>
      </c>
      <c r="D697" s="208">
        <v>40</v>
      </c>
      <c r="E697" s="208">
        <v>34</v>
      </c>
      <c r="F697" s="208">
        <v>16</v>
      </c>
      <c r="G697" s="208">
        <v>8</v>
      </c>
      <c r="H697" s="208">
        <v>10</v>
      </c>
      <c r="I697" s="208">
        <v>51</v>
      </c>
      <c r="J697" s="208">
        <v>38</v>
      </c>
      <c r="K697" s="208">
        <v>13</v>
      </c>
      <c r="L697" s="209">
        <f t="shared" si="21"/>
        <v>43</v>
      </c>
      <c r="M697" s="201" t="str">
        <f t="shared" si="22"/>
        <v/>
      </c>
      <c r="N697" s="71" t="str">
        <f ca="1">OFFSET(config_posiciones,'H-Temporadas'!B697,L697-1,1,1)</f>
        <v>U</v>
      </c>
    </row>
    <row r="698" spans="2:14" x14ac:dyDescent="0.25">
      <c r="B698" s="200">
        <v>4</v>
      </c>
      <c r="C698" s="208" t="s">
        <v>31</v>
      </c>
      <c r="D698" s="208">
        <v>39</v>
      </c>
      <c r="E698" s="208">
        <v>34</v>
      </c>
      <c r="F698" s="208">
        <v>16</v>
      </c>
      <c r="G698" s="208">
        <v>7</v>
      </c>
      <c r="H698" s="208">
        <v>11</v>
      </c>
      <c r="I698" s="208">
        <v>46</v>
      </c>
      <c r="J698" s="208">
        <v>45</v>
      </c>
      <c r="K698" s="208">
        <v>1</v>
      </c>
      <c r="L698" s="209">
        <f t="shared" si="21"/>
        <v>43</v>
      </c>
      <c r="M698" s="201" t="str">
        <f t="shared" si="22"/>
        <v/>
      </c>
      <c r="N698" s="71" t="str">
        <f ca="1">OFFSET(config_posiciones,'H-Temporadas'!B698,L698-1,1,1)</f>
        <v>U</v>
      </c>
    </row>
    <row r="699" spans="2:14" x14ac:dyDescent="0.25">
      <c r="B699" s="200">
        <v>5</v>
      </c>
      <c r="C699" s="208" t="s">
        <v>209</v>
      </c>
      <c r="D699" s="208">
        <v>37</v>
      </c>
      <c r="E699" s="208">
        <v>34</v>
      </c>
      <c r="F699" s="208">
        <v>15</v>
      </c>
      <c r="G699" s="208">
        <v>7</v>
      </c>
      <c r="H699" s="208">
        <v>12</v>
      </c>
      <c r="I699" s="208">
        <v>35</v>
      </c>
      <c r="J699" s="208">
        <v>31</v>
      </c>
      <c r="K699" s="208">
        <v>4</v>
      </c>
      <c r="L699" s="209">
        <f t="shared" si="21"/>
        <v>43</v>
      </c>
      <c r="M699" s="201" t="str">
        <f t="shared" si="22"/>
        <v/>
      </c>
      <c r="N699" s="71">
        <f ca="1">OFFSET(config_posiciones,'H-Temporadas'!B699,L699-1,1,1)</f>
        <v>0</v>
      </c>
    </row>
    <row r="700" spans="2:14" x14ac:dyDescent="0.25">
      <c r="B700" s="200">
        <v>6</v>
      </c>
      <c r="C700" s="208" t="s">
        <v>53</v>
      </c>
      <c r="D700" s="208">
        <v>36</v>
      </c>
      <c r="E700" s="208">
        <v>34</v>
      </c>
      <c r="F700" s="208">
        <v>12</v>
      </c>
      <c r="G700" s="208">
        <v>12</v>
      </c>
      <c r="H700" s="208">
        <v>10</v>
      </c>
      <c r="I700" s="208">
        <v>34</v>
      </c>
      <c r="J700" s="208">
        <v>35</v>
      </c>
      <c r="K700" s="208">
        <v>-1</v>
      </c>
      <c r="L700" s="209">
        <f t="shared" si="21"/>
        <v>43</v>
      </c>
      <c r="M700" s="201" t="str">
        <f t="shared" si="22"/>
        <v/>
      </c>
      <c r="N700" s="71">
        <f ca="1">OFFSET(config_posiciones,'H-Temporadas'!B700,L700-1,1,1)</f>
        <v>0</v>
      </c>
    </row>
    <row r="701" spans="2:14" x14ac:dyDescent="0.25">
      <c r="B701" s="200">
        <v>7</v>
      </c>
      <c r="C701" s="208" t="s">
        <v>343</v>
      </c>
      <c r="D701" s="208">
        <v>36</v>
      </c>
      <c r="E701" s="208">
        <v>34</v>
      </c>
      <c r="F701" s="208">
        <v>12</v>
      </c>
      <c r="G701" s="208">
        <v>12</v>
      </c>
      <c r="H701" s="208">
        <v>10</v>
      </c>
      <c r="I701" s="208">
        <v>31</v>
      </c>
      <c r="J701" s="208">
        <v>32</v>
      </c>
      <c r="K701" s="208">
        <v>-1</v>
      </c>
      <c r="L701" s="209">
        <f t="shared" si="21"/>
        <v>43</v>
      </c>
      <c r="M701" s="201" t="str">
        <f t="shared" si="22"/>
        <v/>
      </c>
      <c r="N701" s="71">
        <f ca="1">OFFSET(config_posiciones,'H-Temporadas'!B701,L701-1,1,1)</f>
        <v>0</v>
      </c>
    </row>
    <row r="702" spans="2:14" x14ac:dyDescent="0.25">
      <c r="B702" s="200">
        <v>8</v>
      </c>
      <c r="C702" s="208" t="s">
        <v>28</v>
      </c>
      <c r="D702" s="208">
        <v>34</v>
      </c>
      <c r="E702" s="208">
        <v>34</v>
      </c>
      <c r="F702" s="208">
        <v>13</v>
      </c>
      <c r="G702" s="208">
        <v>8</v>
      </c>
      <c r="H702" s="208">
        <v>13</v>
      </c>
      <c r="I702" s="208">
        <v>48</v>
      </c>
      <c r="J702" s="208">
        <v>38</v>
      </c>
      <c r="K702" s="208">
        <v>10</v>
      </c>
      <c r="L702" s="209">
        <f t="shared" si="21"/>
        <v>43</v>
      </c>
      <c r="M702" s="201" t="str">
        <f t="shared" si="22"/>
        <v/>
      </c>
      <c r="N702" s="71" t="str">
        <f ca="1">OFFSET(config_posiciones,'H-Temporadas'!B702,L702-1,1,1)</f>
        <v>R</v>
      </c>
    </row>
    <row r="703" spans="2:14" x14ac:dyDescent="0.25">
      <c r="B703" s="200">
        <v>9</v>
      </c>
      <c r="C703" s="208" t="s">
        <v>52</v>
      </c>
      <c r="D703" s="208">
        <v>34</v>
      </c>
      <c r="E703" s="208">
        <v>34</v>
      </c>
      <c r="F703" s="208">
        <v>13</v>
      </c>
      <c r="G703" s="208">
        <v>8</v>
      </c>
      <c r="H703" s="208">
        <v>13</v>
      </c>
      <c r="I703" s="208">
        <v>34</v>
      </c>
      <c r="J703" s="208">
        <v>38</v>
      </c>
      <c r="K703" s="208">
        <v>-4</v>
      </c>
      <c r="L703" s="209">
        <f t="shared" si="21"/>
        <v>43</v>
      </c>
      <c r="M703" s="201" t="str">
        <f t="shared" si="22"/>
        <v/>
      </c>
      <c r="N703" s="71">
        <f ca="1">OFFSET(config_posiciones,'H-Temporadas'!B703,L703-1,1,1)</f>
        <v>0</v>
      </c>
    </row>
    <row r="704" spans="2:14" x14ac:dyDescent="0.25">
      <c r="B704" s="200">
        <v>10</v>
      </c>
      <c r="C704" s="208" t="s">
        <v>29</v>
      </c>
      <c r="D704" s="208">
        <v>33</v>
      </c>
      <c r="E704" s="208">
        <v>34</v>
      </c>
      <c r="F704" s="208">
        <v>13</v>
      </c>
      <c r="G704" s="208">
        <v>7</v>
      </c>
      <c r="H704" s="208">
        <v>14</v>
      </c>
      <c r="I704" s="208">
        <v>41</v>
      </c>
      <c r="J704" s="208">
        <v>33</v>
      </c>
      <c r="K704" s="208">
        <v>8</v>
      </c>
      <c r="L704" s="209">
        <f t="shared" si="21"/>
        <v>43</v>
      </c>
      <c r="M704" s="201" t="str">
        <f t="shared" si="22"/>
        <v/>
      </c>
      <c r="N704" s="71">
        <f ca="1">OFFSET(config_posiciones,'H-Temporadas'!B704,L704-1,1,1)</f>
        <v>0</v>
      </c>
    </row>
    <row r="705" spans="2:14" x14ac:dyDescent="0.25">
      <c r="B705" s="200">
        <v>11</v>
      </c>
      <c r="C705" s="208" t="s">
        <v>236</v>
      </c>
      <c r="D705" s="208">
        <v>33</v>
      </c>
      <c r="E705" s="208">
        <v>34</v>
      </c>
      <c r="F705" s="208">
        <v>14</v>
      </c>
      <c r="G705" s="208">
        <v>5</v>
      </c>
      <c r="H705" s="208">
        <v>15</v>
      </c>
      <c r="I705" s="208">
        <v>28</v>
      </c>
      <c r="J705" s="208">
        <v>35</v>
      </c>
      <c r="K705" s="208">
        <v>-7</v>
      </c>
      <c r="L705" s="209">
        <f t="shared" si="21"/>
        <v>43</v>
      </c>
      <c r="M705" s="201" t="str">
        <f t="shared" si="22"/>
        <v/>
      </c>
      <c r="N705" s="71">
        <f ca="1">OFFSET(config_posiciones,'H-Temporadas'!B705,L705-1,1,1)</f>
        <v>0</v>
      </c>
    </row>
    <row r="706" spans="2:14" x14ac:dyDescent="0.25">
      <c r="B706" s="200">
        <v>12</v>
      </c>
      <c r="C706" s="208" t="s">
        <v>238</v>
      </c>
      <c r="D706" s="208">
        <v>30</v>
      </c>
      <c r="E706" s="208">
        <v>34</v>
      </c>
      <c r="F706" s="208">
        <v>12</v>
      </c>
      <c r="G706" s="208">
        <v>6</v>
      </c>
      <c r="H706" s="208">
        <v>16</v>
      </c>
      <c r="I706" s="208">
        <v>43</v>
      </c>
      <c r="J706" s="208">
        <v>49</v>
      </c>
      <c r="K706" s="208">
        <v>-6</v>
      </c>
      <c r="L706" s="209">
        <f t="shared" si="21"/>
        <v>43</v>
      </c>
      <c r="M706" s="201" t="str">
        <f t="shared" si="22"/>
        <v/>
      </c>
      <c r="N706" s="71">
        <f ca="1">OFFSET(config_posiciones,'H-Temporadas'!B706,L706-1,1,1)</f>
        <v>0</v>
      </c>
    </row>
    <row r="707" spans="2:14" x14ac:dyDescent="0.25">
      <c r="B707" s="200">
        <v>13</v>
      </c>
      <c r="C707" s="208" t="s">
        <v>213</v>
      </c>
      <c r="D707" s="208">
        <v>30</v>
      </c>
      <c r="E707" s="208">
        <v>34</v>
      </c>
      <c r="F707" s="208">
        <v>13</v>
      </c>
      <c r="G707" s="208">
        <v>4</v>
      </c>
      <c r="H707" s="208">
        <v>17</v>
      </c>
      <c r="I707" s="208">
        <v>49</v>
      </c>
      <c r="J707" s="208">
        <v>59</v>
      </c>
      <c r="K707" s="208">
        <v>-10</v>
      </c>
      <c r="L707" s="209">
        <f t="shared" si="21"/>
        <v>43</v>
      </c>
      <c r="M707" s="201" t="str">
        <f t="shared" si="22"/>
        <v/>
      </c>
      <c r="N707" s="71">
        <f ca="1">OFFSET(config_posiciones,'H-Temporadas'!B707,L707-1,1,1)</f>
        <v>0</v>
      </c>
    </row>
    <row r="708" spans="2:14" x14ac:dyDescent="0.25">
      <c r="B708" s="200">
        <v>14</v>
      </c>
      <c r="C708" s="208" t="s">
        <v>150</v>
      </c>
      <c r="D708" s="208">
        <v>29</v>
      </c>
      <c r="E708" s="208">
        <v>34</v>
      </c>
      <c r="F708" s="208">
        <v>11</v>
      </c>
      <c r="G708" s="208">
        <v>7</v>
      </c>
      <c r="H708" s="208">
        <v>16</v>
      </c>
      <c r="I708" s="208">
        <v>25</v>
      </c>
      <c r="J708" s="208">
        <v>33</v>
      </c>
      <c r="K708" s="208">
        <v>-8</v>
      </c>
      <c r="L708" s="209">
        <f t="shared" si="21"/>
        <v>43</v>
      </c>
      <c r="M708" s="201" t="str">
        <f t="shared" si="22"/>
        <v/>
      </c>
      <c r="N708" s="71">
        <f ca="1">OFFSET(config_posiciones,'H-Temporadas'!B708,L708-1,1,1)</f>
        <v>0</v>
      </c>
    </row>
    <row r="709" spans="2:14" x14ac:dyDescent="0.25">
      <c r="B709" s="200">
        <v>15</v>
      </c>
      <c r="C709" s="208" t="s">
        <v>225</v>
      </c>
      <c r="D709" s="208">
        <v>29</v>
      </c>
      <c r="E709" s="208">
        <v>34</v>
      </c>
      <c r="F709" s="208">
        <v>10</v>
      </c>
      <c r="G709" s="208">
        <v>9</v>
      </c>
      <c r="H709" s="208">
        <v>15</v>
      </c>
      <c r="I709" s="208">
        <v>27</v>
      </c>
      <c r="J709" s="208">
        <v>37</v>
      </c>
      <c r="K709" s="208">
        <v>-10</v>
      </c>
      <c r="L709" s="209">
        <f t="shared" ref="L709:L772" si="23">IF(M709="n",L708+1,L708)</f>
        <v>43</v>
      </c>
      <c r="M709" s="201" t="str">
        <f t="shared" ref="M709:M772" si="24">IF(B710=1,"n","")</f>
        <v/>
      </c>
      <c r="N709" s="71">
        <f ca="1">OFFSET(config_posiciones,'H-Temporadas'!B709,L709-1,1,1)</f>
        <v>0</v>
      </c>
    </row>
    <row r="710" spans="2:14" x14ac:dyDescent="0.25">
      <c r="B710" s="200">
        <v>16</v>
      </c>
      <c r="C710" s="208" t="s">
        <v>230</v>
      </c>
      <c r="D710" s="208">
        <v>29</v>
      </c>
      <c r="E710" s="208">
        <v>34</v>
      </c>
      <c r="F710" s="208">
        <v>9</v>
      </c>
      <c r="G710" s="208">
        <v>11</v>
      </c>
      <c r="H710" s="208">
        <v>14</v>
      </c>
      <c r="I710" s="208">
        <v>28</v>
      </c>
      <c r="J710" s="208">
        <v>46</v>
      </c>
      <c r="K710" s="208">
        <v>-18</v>
      </c>
      <c r="L710" s="209">
        <f t="shared" si="23"/>
        <v>43</v>
      </c>
      <c r="M710" s="201" t="str">
        <f t="shared" si="24"/>
        <v/>
      </c>
      <c r="N710" s="71" t="str">
        <f ca="1">OFFSET(config_posiciones,'H-Temporadas'!B710,L710-1,1,1)</f>
        <v>D</v>
      </c>
    </row>
    <row r="711" spans="2:14" x14ac:dyDescent="0.25">
      <c r="B711" s="200">
        <v>17</v>
      </c>
      <c r="C711" s="208" t="s">
        <v>246</v>
      </c>
      <c r="D711" s="208">
        <v>27</v>
      </c>
      <c r="E711" s="208">
        <v>34</v>
      </c>
      <c r="F711" s="208">
        <v>8</v>
      </c>
      <c r="G711" s="208">
        <v>11</v>
      </c>
      <c r="H711" s="208">
        <v>15</v>
      </c>
      <c r="I711" s="208">
        <v>36</v>
      </c>
      <c r="J711" s="208">
        <v>54</v>
      </c>
      <c r="K711" s="208">
        <v>-18</v>
      </c>
      <c r="L711" s="209">
        <f t="shared" si="23"/>
        <v>43</v>
      </c>
      <c r="M711" s="201" t="str">
        <f t="shared" si="24"/>
        <v/>
      </c>
      <c r="N711" s="71" t="str">
        <f ca="1">OFFSET(config_posiciones,'H-Temporadas'!B711,L711-1,1,1)</f>
        <v>D</v>
      </c>
    </row>
    <row r="712" spans="2:14" x14ac:dyDescent="0.25">
      <c r="B712" s="200">
        <v>18</v>
      </c>
      <c r="C712" s="208" t="s">
        <v>214</v>
      </c>
      <c r="D712" s="208">
        <v>24</v>
      </c>
      <c r="E712" s="208">
        <v>34</v>
      </c>
      <c r="F712" s="208">
        <v>9</v>
      </c>
      <c r="G712" s="208">
        <v>6</v>
      </c>
      <c r="H712" s="208">
        <v>19</v>
      </c>
      <c r="I712" s="208">
        <v>29</v>
      </c>
      <c r="J712" s="208">
        <v>52</v>
      </c>
      <c r="K712" s="208">
        <v>-23</v>
      </c>
      <c r="L712" s="209">
        <f t="shared" si="23"/>
        <v>43</v>
      </c>
      <c r="M712" s="201" t="str">
        <f t="shared" si="24"/>
        <v/>
      </c>
      <c r="N712" s="71" t="str">
        <f ca="1">OFFSET(config_posiciones,'H-Temporadas'!B712,L712-1,1,1)</f>
        <v>D</v>
      </c>
    </row>
    <row r="713" spans="2:14" x14ac:dyDescent="0.25">
      <c r="B713" s="200"/>
      <c r="C713" s="208"/>
      <c r="D713" s="208"/>
      <c r="E713" s="208"/>
      <c r="F713" s="208"/>
      <c r="G713" s="208"/>
      <c r="H713" s="208"/>
      <c r="I713" s="208"/>
      <c r="J713" s="208"/>
      <c r="K713" s="208"/>
      <c r="L713" s="209">
        <f t="shared" si="23"/>
        <v>43</v>
      </c>
      <c r="M713" s="201" t="str">
        <f t="shared" si="24"/>
        <v/>
      </c>
      <c r="N713" s="71">
        <f ca="1">OFFSET(config_posiciones,'H-Temporadas'!B713,L713-1,1,1)</f>
        <v>27030</v>
      </c>
    </row>
    <row r="714" spans="2:14" s="204" customFormat="1" x14ac:dyDescent="0.25">
      <c r="B714" s="200" t="s">
        <v>291</v>
      </c>
      <c r="C714" s="200" t="str">
        <f>B714</f>
        <v>1974/75</v>
      </c>
      <c r="D714" s="200" t="s">
        <v>128</v>
      </c>
      <c r="E714" s="200" t="s">
        <v>21</v>
      </c>
      <c r="F714" s="200" t="s">
        <v>22</v>
      </c>
      <c r="G714" s="200" t="s">
        <v>23</v>
      </c>
      <c r="H714" s="200" t="s">
        <v>24</v>
      </c>
      <c r="I714" s="200" t="s">
        <v>25</v>
      </c>
      <c r="J714" s="200" t="s">
        <v>26</v>
      </c>
      <c r="K714" s="200" t="s">
        <v>249</v>
      </c>
      <c r="L714" s="202">
        <f t="shared" si="23"/>
        <v>44</v>
      </c>
      <c r="M714" s="203" t="str">
        <f t="shared" si="24"/>
        <v>n</v>
      </c>
      <c r="N714" s="204" t="e">
        <f ca="1">OFFSET(config_posiciones,'H-Temporadas'!B714,L714-1,1,1)</f>
        <v>#VALUE!</v>
      </c>
    </row>
    <row r="715" spans="2:14" x14ac:dyDescent="0.25">
      <c r="B715" s="200">
        <v>1</v>
      </c>
      <c r="C715" s="208" t="s">
        <v>28</v>
      </c>
      <c r="D715" s="208">
        <v>50</v>
      </c>
      <c r="E715" s="208">
        <v>34</v>
      </c>
      <c r="F715" s="208">
        <v>20</v>
      </c>
      <c r="G715" s="208">
        <v>10</v>
      </c>
      <c r="H715" s="208">
        <v>4</v>
      </c>
      <c r="I715" s="208">
        <v>66</v>
      </c>
      <c r="J715" s="208">
        <v>34</v>
      </c>
      <c r="K715" s="208">
        <v>32</v>
      </c>
      <c r="L715" s="209">
        <f t="shared" si="23"/>
        <v>44</v>
      </c>
      <c r="M715" s="201" t="str">
        <f t="shared" si="24"/>
        <v/>
      </c>
      <c r="N715" s="71" t="str">
        <f ca="1">OFFSET(config_posiciones,'H-Temporadas'!B715,L715-1,1,1)</f>
        <v>C</v>
      </c>
    </row>
    <row r="716" spans="2:14" x14ac:dyDescent="0.25">
      <c r="B716" s="200">
        <v>2</v>
      </c>
      <c r="C716" s="208" t="s">
        <v>211</v>
      </c>
      <c r="D716" s="208">
        <v>38</v>
      </c>
      <c r="E716" s="208">
        <v>34</v>
      </c>
      <c r="F716" s="208">
        <v>15</v>
      </c>
      <c r="G716" s="208">
        <v>8</v>
      </c>
      <c r="H716" s="208">
        <v>11</v>
      </c>
      <c r="I716" s="208">
        <v>58</v>
      </c>
      <c r="J716" s="208">
        <v>47</v>
      </c>
      <c r="K716" s="208">
        <v>11</v>
      </c>
      <c r="L716" s="209">
        <f t="shared" si="23"/>
        <v>44</v>
      </c>
      <c r="M716" s="201" t="str">
        <f t="shared" si="24"/>
        <v/>
      </c>
      <c r="N716" s="71" t="str">
        <f ca="1">OFFSET(config_posiciones,'H-Temporadas'!B716,L716-1,1,1)</f>
        <v>U</v>
      </c>
    </row>
    <row r="717" spans="2:14" x14ac:dyDescent="0.25">
      <c r="B717" s="200">
        <v>3</v>
      </c>
      <c r="C717" s="208" t="s">
        <v>27</v>
      </c>
      <c r="D717" s="208">
        <v>37</v>
      </c>
      <c r="E717" s="208">
        <v>34</v>
      </c>
      <c r="F717" s="208">
        <v>15</v>
      </c>
      <c r="G717" s="208">
        <v>7</v>
      </c>
      <c r="H717" s="208">
        <v>12</v>
      </c>
      <c r="I717" s="208">
        <v>57</v>
      </c>
      <c r="J717" s="208">
        <v>36</v>
      </c>
      <c r="K717" s="208">
        <v>21</v>
      </c>
      <c r="L717" s="209">
        <f t="shared" si="23"/>
        <v>44</v>
      </c>
      <c r="M717" s="201" t="str">
        <f t="shared" si="24"/>
        <v/>
      </c>
      <c r="N717" s="71" t="str">
        <f ca="1">OFFSET(config_posiciones,'H-Temporadas'!B717,L717-1,1,1)</f>
        <v>U</v>
      </c>
    </row>
    <row r="718" spans="2:14" x14ac:dyDescent="0.25">
      <c r="B718" s="200">
        <v>4</v>
      </c>
      <c r="C718" s="208" t="s">
        <v>31</v>
      </c>
      <c r="D718" s="208">
        <v>36</v>
      </c>
      <c r="E718" s="208">
        <v>34</v>
      </c>
      <c r="F718" s="208">
        <v>12</v>
      </c>
      <c r="G718" s="208">
        <v>12</v>
      </c>
      <c r="H718" s="208">
        <v>10</v>
      </c>
      <c r="I718" s="208">
        <v>37</v>
      </c>
      <c r="J718" s="208">
        <v>32</v>
      </c>
      <c r="K718" s="208">
        <v>5</v>
      </c>
      <c r="L718" s="209">
        <f t="shared" si="23"/>
        <v>44</v>
      </c>
      <c r="M718" s="201" t="str">
        <f t="shared" si="24"/>
        <v/>
      </c>
      <c r="N718" s="71" t="str">
        <f ca="1">OFFSET(config_posiciones,'H-Temporadas'!B718,L718-1,1,1)</f>
        <v>U</v>
      </c>
    </row>
    <row r="719" spans="2:14" x14ac:dyDescent="0.25">
      <c r="B719" s="200">
        <v>5</v>
      </c>
      <c r="C719" s="208" t="s">
        <v>244</v>
      </c>
      <c r="D719" s="208">
        <v>36</v>
      </c>
      <c r="E719" s="208">
        <v>34</v>
      </c>
      <c r="F719" s="208">
        <v>11</v>
      </c>
      <c r="G719" s="208">
        <v>14</v>
      </c>
      <c r="H719" s="208">
        <v>9</v>
      </c>
      <c r="I719" s="208">
        <v>37</v>
      </c>
      <c r="J719" s="208">
        <v>36</v>
      </c>
      <c r="K719" s="208">
        <v>1</v>
      </c>
      <c r="L719" s="209">
        <f t="shared" si="23"/>
        <v>44</v>
      </c>
      <c r="M719" s="201" t="str">
        <f t="shared" si="24"/>
        <v/>
      </c>
      <c r="N719" s="71">
        <f ca="1">OFFSET(config_posiciones,'H-Temporadas'!B719,L719-1,1,1)</f>
        <v>0</v>
      </c>
    </row>
    <row r="720" spans="2:14" x14ac:dyDescent="0.25">
      <c r="B720" s="200">
        <v>6</v>
      </c>
      <c r="C720" s="208" t="s">
        <v>154</v>
      </c>
      <c r="D720" s="208">
        <v>35</v>
      </c>
      <c r="E720" s="208">
        <v>34</v>
      </c>
      <c r="F720" s="208">
        <v>11</v>
      </c>
      <c r="G720" s="208">
        <v>13</v>
      </c>
      <c r="H720" s="208">
        <v>10</v>
      </c>
      <c r="I720" s="208">
        <v>46</v>
      </c>
      <c r="J720" s="208">
        <v>34</v>
      </c>
      <c r="K720" s="208">
        <v>12</v>
      </c>
      <c r="L720" s="209">
        <f t="shared" si="23"/>
        <v>44</v>
      </c>
      <c r="M720" s="201" t="str">
        <f t="shared" si="24"/>
        <v/>
      </c>
      <c r="N720" s="71" t="str">
        <f ca="1">OFFSET(config_posiciones,'H-Temporadas'!B720,L720-1,1,1)</f>
        <v>R</v>
      </c>
    </row>
    <row r="721" spans="2:14" x14ac:dyDescent="0.25">
      <c r="B721" s="200">
        <v>7</v>
      </c>
      <c r="C721" s="208" t="s">
        <v>237</v>
      </c>
      <c r="D721" s="208">
        <v>35</v>
      </c>
      <c r="E721" s="208">
        <v>34</v>
      </c>
      <c r="F721" s="208">
        <v>10</v>
      </c>
      <c r="G721" s="208">
        <v>15</v>
      </c>
      <c r="H721" s="208">
        <v>9</v>
      </c>
      <c r="I721" s="208">
        <v>33</v>
      </c>
      <c r="J721" s="208">
        <v>29</v>
      </c>
      <c r="K721" s="208">
        <v>4</v>
      </c>
      <c r="L721" s="209">
        <f t="shared" si="23"/>
        <v>44</v>
      </c>
      <c r="M721" s="201" t="str">
        <f t="shared" si="24"/>
        <v/>
      </c>
      <c r="N721" s="71">
        <f ca="1">OFFSET(config_posiciones,'H-Temporadas'!B721,L721-1,1,1)</f>
        <v>0</v>
      </c>
    </row>
    <row r="722" spans="2:14" x14ac:dyDescent="0.25">
      <c r="B722" s="200">
        <v>8</v>
      </c>
      <c r="C722" s="208" t="s">
        <v>150</v>
      </c>
      <c r="D722" s="208">
        <v>34</v>
      </c>
      <c r="E722" s="208">
        <v>34</v>
      </c>
      <c r="F722" s="208">
        <v>13</v>
      </c>
      <c r="G722" s="208">
        <v>8</v>
      </c>
      <c r="H722" s="208">
        <v>13</v>
      </c>
      <c r="I722" s="208">
        <v>35</v>
      </c>
      <c r="J722" s="208">
        <v>44</v>
      </c>
      <c r="K722" s="208">
        <v>-9</v>
      </c>
      <c r="L722" s="209">
        <f t="shared" si="23"/>
        <v>44</v>
      </c>
      <c r="M722" s="201" t="str">
        <f t="shared" si="24"/>
        <v/>
      </c>
      <c r="N722" s="71">
        <f ca="1">OFFSET(config_posiciones,'H-Temporadas'!B722,L722-1,1,1)</f>
        <v>0</v>
      </c>
    </row>
    <row r="723" spans="2:14" x14ac:dyDescent="0.25">
      <c r="B723" s="200">
        <v>9</v>
      </c>
      <c r="C723" s="208" t="s">
        <v>212</v>
      </c>
      <c r="D723" s="208">
        <v>34</v>
      </c>
      <c r="E723" s="208">
        <v>34</v>
      </c>
      <c r="F723" s="208">
        <v>14</v>
      </c>
      <c r="G723" s="208">
        <v>6</v>
      </c>
      <c r="H723" s="208">
        <v>14</v>
      </c>
      <c r="I723" s="208">
        <v>35</v>
      </c>
      <c r="J723" s="208">
        <v>41</v>
      </c>
      <c r="K723" s="208">
        <v>-6</v>
      </c>
      <c r="L723" s="209">
        <f t="shared" si="23"/>
        <v>44</v>
      </c>
      <c r="M723" s="201" t="str">
        <f t="shared" si="24"/>
        <v/>
      </c>
      <c r="N723" s="71">
        <f ca="1">OFFSET(config_posiciones,'H-Temporadas'!B723,L723-1,1,1)</f>
        <v>0</v>
      </c>
    </row>
    <row r="724" spans="2:14" x14ac:dyDescent="0.25">
      <c r="B724" s="200">
        <v>10</v>
      </c>
      <c r="C724" s="208" t="s">
        <v>209</v>
      </c>
      <c r="D724" s="208">
        <v>33</v>
      </c>
      <c r="E724" s="208">
        <v>34</v>
      </c>
      <c r="F724" s="208">
        <v>13</v>
      </c>
      <c r="G724" s="208">
        <v>7</v>
      </c>
      <c r="H724" s="208">
        <v>14</v>
      </c>
      <c r="I724" s="208">
        <v>40</v>
      </c>
      <c r="J724" s="208">
        <v>42</v>
      </c>
      <c r="K724" s="208">
        <v>-2</v>
      </c>
      <c r="L724" s="209">
        <f t="shared" si="23"/>
        <v>44</v>
      </c>
      <c r="M724" s="201" t="str">
        <f t="shared" si="24"/>
        <v/>
      </c>
      <c r="N724" s="71">
        <f ca="1">OFFSET(config_posiciones,'H-Temporadas'!B724,L724-1,1,1)</f>
        <v>0</v>
      </c>
    </row>
    <row r="725" spans="2:14" x14ac:dyDescent="0.25">
      <c r="B725" s="200">
        <v>11</v>
      </c>
      <c r="C725" s="208" t="s">
        <v>52</v>
      </c>
      <c r="D725" s="208">
        <v>33</v>
      </c>
      <c r="E725" s="208">
        <v>34</v>
      </c>
      <c r="F725" s="208">
        <v>14</v>
      </c>
      <c r="G725" s="208">
        <v>5</v>
      </c>
      <c r="H725" s="208">
        <v>15</v>
      </c>
      <c r="I725" s="208">
        <v>38</v>
      </c>
      <c r="J725" s="208">
        <v>47</v>
      </c>
      <c r="K725" s="208">
        <v>-9</v>
      </c>
      <c r="L725" s="209">
        <f t="shared" si="23"/>
        <v>44</v>
      </c>
      <c r="M725" s="201" t="str">
        <f t="shared" si="24"/>
        <v/>
      </c>
      <c r="N725" s="71">
        <f ca="1">OFFSET(config_posiciones,'H-Temporadas'!B725,L725-1,1,1)</f>
        <v>0</v>
      </c>
    </row>
    <row r="726" spans="2:14" x14ac:dyDescent="0.25">
      <c r="B726" s="200">
        <v>12</v>
      </c>
      <c r="C726" s="208" t="s">
        <v>29</v>
      </c>
      <c r="D726" s="208">
        <v>32</v>
      </c>
      <c r="E726" s="208">
        <v>34</v>
      </c>
      <c r="F726" s="208">
        <v>12</v>
      </c>
      <c r="G726" s="208">
        <v>8</v>
      </c>
      <c r="H726" s="208">
        <v>14</v>
      </c>
      <c r="I726" s="208">
        <v>53</v>
      </c>
      <c r="J726" s="208">
        <v>48</v>
      </c>
      <c r="K726" s="208">
        <v>5</v>
      </c>
      <c r="L726" s="209">
        <f t="shared" si="23"/>
        <v>44</v>
      </c>
      <c r="M726" s="201" t="str">
        <f t="shared" si="24"/>
        <v/>
      </c>
      <c r="N726" s="71">
        <f ca="1">OFFSET(config_posiciones,'H-Temporadas'!B726,L726-1,1,1)</f>
        <v>0</v>
      </c>
    </row>
    <row r="727" spans="2:14" x14ac:dyDescent="0.25">
      <c r="B727" s="200">
        <v>13</v>
      </c>
      <c r="C727" s="208" t="s">
        <v>236</v>
      </c>
      <c r="D727" s="208">
        <v>32</v>
      </c>
      <c r="E727" s="208">
        <v>34</v>
      </c>
      <c r="F727" s="208">
        <v>12</v>
      </c>
      <c r="G727" s="208">
        <v>8</v>
      </c>
      <c r="H727" s="208">
        <v>14</v>
      </c>
      <c r="I727" s="208">
        <v>41</v>
      </c>
      <c r="J727" s="208">
        <v>39</v>
      </c>
      <c r="K727" s="208">
        <v>2</v>
      </c>
      <c r="L727" s="209">
        <f t="shared" si="23"/>
        <v>44</v>
      </c>
      <c r="M727" s="201" t="str">
        <f t="shared" si="24"/>
        <v/>
      </c>
      <c r="N727" s="71">
        <f ca="1">OFFSET(config_posiciones,'H-Temporadas'!B727,L727-1,1,1)</f>
        <v>0</v>
      </c>
    </row>
    <row r="728" spans="2:14" x14ac:dyDescent="0.25">
      <c r="B728" s="200">
        <v>14</v>
      </c>
      <c r="C728" s="208" t="s">
        <v>213</v>
      </c>
      <c r="D728" s="208">
        <v>32</v>
      </c>
      <c r="E728" s="208">
        <v>34</v>
      </c>
      <c r="F728" s="208">
        <v>11</v>
      </c>
      <c r="G728" s="208">
        <v>10</v>
      </c>
      <c r="H728" s="208">
        <v>13</v>
      </c>
      <c r="I728" s="208">
        <v>40</v>
      </c>
      <c r="J728" s="208">
        <v>40</v>
      </c>
      <c r="K728" s="208">
        <v>0</v>
      </c>
      <c r="L728" s="209">
        <f t="shared" si="23"/>
        <v>44</v>
      </c>
      <c r="M728" s="201" t="str">
        <f t="shared" si="24"/>
        <v/>
      </c>
      <c r="N728" s="71">
        <f ca="1">OFFSET(config_posiciones,'H-Temporadas'!B728,L728-1,1,1)</f>
        <v>0</v>
      </c>
    </row>
    <row r="729" spans="2:14" x14ac:dyDescent="0.25">
      <c r="B729" s="200">
        <v>15</v>
      </c>
      <c r="C729" s="208" t="s">
        <v>53</v>
      </c>
      <c r="D729" s="208">
        <v>31</v>
      </c>
      <c r="E729" s="208">
        <v>34</v>
      </c>
      <c r="F729" s="208">
        <v>10</v>
      </c>
      <c r="G729" s="208">
        <v>11</v>
      </c>
      <c r="H729" s="208">
        <v>13</v>
      </c>
      <c r="I729" s="208">
        <v>35</v>
      </c>
      <c r="J729" s="208">
        <v>47</v>
      </c>
      <c r="K729" s="208">
        <v>-12</v>
      </c>
      <c r="L729" s="209">
        <f t="shared" si="23"/>
        <v>44</v>
      </c>
      <c r="M729" s="201" t="str">
        <f t="shared" si="24"/>
        <v/>
      </c>
      <c r="N729" s="71">
        <f ca="1">OFFSET(config_posiciones,'H-Temporadas'!B729,L729-1,1,1)</f>
        <v>0</v>
      </c>
    </row>
    <row r="730" spans="2:14" x14ac:dyDescent="0.25">
      <c r="B730" s="200">
        <v>16</v>
      </c>
      <c r="C730" s="208" t="s">
        <v>343</v>
      </c>
      <c r="D730" s="208">
        <v>31</v>
      </c>
      <c r="E730" s="208">
        <v>34</v>
      </c>
      <c r="F730" s="208">
        <v>13</v>
      </c>
      <c r="G730" s="208">
        <v>5</v>
      </c>
      <c r="H730" s="208">
        <v>16</v>
      </c>
      <c r="I730" s="208">
        <v>33</v>
      </c>
      <c r="J730" s="208">
        <v>42</v>
      </c>
      <c r="K730" s="208">
        <v>-9</v>
      </c>
      <c r="L730" s="209">
        <f t="shared" si="23"/>
        <v>44</v>
      </c>
      <c r="M730" s="201" t="str">
        <f t="shared" si="24"/>
        <v/>
      </c>
      <c r="N730" s="71" t="str">
        <f ca="1">OFFSET(config_posiciones,'H-Temporadas'!B730,L730-1,1,1)</f>
        <v>D</v>
      </c>
    </row>
    <row r="731" spans="2:14" x14ac:dyDescent="0.25">
      <c r="B731" s="200">
        <v>17</v>
      </c>
      <c r="C731" s="208" t="s">
        <v>238</v>
      </c>
      <c r="D731" s="208">
        <v>30</v>
      </c>
      <c r="E731" s="208">
        <v>34</v>
      </c>
      <c r="F731" s="208">
        <v>10</v>
      </c>
      <c r="G731" s="208">
        <v>10</v>
      </c>
      <c r="H731" s="208">
        <v>14</v>
      </c>
      <c r="I731" s="208">
        <v>30</v>
      </c>
      <c r="J731" s="208">
        <v>41</v>
      </c>
      <c r="K731" s="208">
        <v>-11</v>
      </c>
      <c r="L731" s="209">
        <f t="shared" si="23"/>
        <v>44</v>
      </c>
      <c r="M731" s="201" t="str">
        <f t="shared" si="24"/>
        <v/>
      </c>
      <c r="N731" s="71" t="str">
        <f ca="1">OFFSET(config_posiciones,'H-Temporadas'!B731,L731-1,1,1)</f>
        <v>D</v>
      </c>
    </row>
    <row r="732" spans="2:14" x14ac:dyDescent="0.25">
      <c r="B732" s="200">
        <v>18</v>
      </c>
      <c r="C732" s="208" t="s">
        <v>225</v>
      </c>
      <c r="D732" s="208">
        <v>23</v>
      </c>
      <c r="E732" s="208">
        <v>34</v>
      </c>
      <c r="F732" s="208">
        <v>7</v>
      </c>
      <c r="G732" s="208">
        <v>9</v>
      </c>
      <c r="H732" s="208">
        <v>18</v>
      </c>
      <c r="I732" s="208">
        <v>31</v>
      </c>
      <c r="J732" s="208">
        <v>66</v>
      </c>
      <c r="K732" s="208">
        <v>-35</v>
      </c>
      <c r="L732" s="209">
        <f t="shared" si="23"/>
        <v>44</v>
      </c>
      <c r="M732" s="201" t="str">
        <f t="shared" si="24"/>
        <v/>
      </c>
      <c r="N732" s="71" t="str">
        <f ca="1">OFFSET(config_posiciones,'H-Temporadas'!B732,L732-1,1,1)</f>
        <v>D</v>
      </c>
    </row>
    <row r="733" spans="2:14" x14ac:dyDescent="0.25">
      <c r="B733" s="200"/>
      <c r="C733" s="208"/>
      <c r="D733" s="208"/>
      <c r="E733" s="208"/>
      <c r="F733" s="208"/>
      <c r="G733" s="208"/>
      <c r="H733" s="208"/>
      <c r="I733" s="208"/>
      <c r="J733" s="208"/>
      <c r="K733" s="208"/>
      <c r="L733" s="209">
        <f t="shared" si="23"/>
        <v>44</v>
      </c>
      <c r="M733" s="201" t="str">
        <f t="shared" si="24"/>
        <v/>
      </c>
      <c r="N733" s="71">
        <f ca="1">OFFSET(config_posiciones,'H-Temporadas'!B733,L733-1,1,1)</f>
        <v>27395</v>
      </c>
    </row>
    <row r="734" spans="2:14" s="204" customFormat="1" x14ac:dyDescent="0.25">
      <c r="B734" s="200" t="s">
        <v>292</v>
      </c>
      <c r="C734" s="200" t="str">
        <f>B734</f>
        <v>1975/76</v>
      </c>
      <c r="D734" s="200" t="s">
        <v>128</v>
      </c>
      <c r="E734" s="200" t="s">
        <v>21</v>
      </c>
      <c r="F734" s="200" t="s">
        <v>22</v>
      </c>
      <c r="G734" s="200" t="s">
        <v>23</v>
      </c>
      <c r="H734" s="200" t="s">
        <v>24</v>
      </c>
      <c r="I734" s="200" t="s">
        <v>25</v>
      </c>
      <c r="J734" s="200" t="s">
        <v>26</v>
      </c>
      <c r="K734" s="200" t="s">
        <v>249</v>
      </c>
      <c r="L734" s="202">
        <f t="shared" si="23"/>
        <v>45</v>
      </c>
      <c r="M734" s="203" t="str">
        <f t="shared" si="24"/>
        <v>n</v>
      </c>
      <c r="N734" s="204" t="e">
        <f ca="1">OFFSET(config_posiciones,'H-Temporadas'!B734,L734-1,1,1)</f>
        <v>#VALUE!</v>
      </c>
    </row>
    <row r="735" spans="2:14" x14ac:dyDescent="0.25">
      <c r="B735" s="200">
        <v>1</v>
      </c>
      <c r="C735" s="208" t="s">
        <v>28</v>
      </c>
      <c r="D735" s="208">
        <v>48</v>
      </c>
      <c r="E735" s="208">
        <v>34</v>
      </c>
      <c r="F735" s="208">
        <v>20</v>
      </c>
      <c r="G735" s="208">
        <v>8</v>
      </c>
      <c r="H735" s="208">
        <v>6</v>
      </c>
      <c r="I735" s="208">
        <v>54</v>
      </c>
      <c r="J735" s="208">
        <v>26</v>
      </c>
      <c r="K735" s="208">
        <v>28</v>
      </c>
      <c r="L735" s="209">
        <f t="shared" si="23"/>
        <v>45</v>
      </c>
      <c r="M735" s="201" t="str">
        <f t="shared" si="24"/>
        <v/>
      </c>
      <c r="N735" s="71" t="str">
        <f ca="1">OFFSET(config_posiciones,'H-Temporadas'!B735,L735-1,1,1)</f>
        <v>C</v>
      </c>
    </row>
    <row r="736" spans="2:14" x14ac:dyDescent="0.25">
      <c r="B736" s="200">
        <v>2</v>
      </c>
      <c r="C736" s="208" t="s">
        <v>27</v>
      </c>
      <c r="D736" s="208">
        <v>43</v>
      </c>
      <c r="E736" s="208">
        <v>34</v>
      </c>
      <c r="F736" s="208">
        <v>18</v>
      </c>
      <c r="G736" s="208">
        <v>7</v>
      </c>
      <c r="H736" s="208">
        <v>9</v>
      </c>
      <c r="I736" s="208">
        <v>61</v>
      </c>
      <c r="J736" s="208">
        <v>41</v>
      </c>
      <c r="K736" s="208">
        <v>20</v>
      </c>
      <c r="L736" s="209">
        <f t="shared" si="23"/>
        <v>45</v>
      </c>
      <c r="M736" s="201" t="str">
        <f t="shared" si="24"/>
        <v/>
      </c>
      <c r="N736" s="71" t="str">
        <f ca="1">OFFSET(config_posiciones,'H-Temporadas'!B736,L736-1,1,1)</f>
        <v>U</v>
      </c>
    </row>
    <row r="737" spans="2:14" x14ac:dyDescent="0.25">
      <c r="B737" s="200">
        <v>3</v>
      </c>
      <c r="C737" s="208" t="s">
        <v>154</v>
      </c>
      <c r="D737" s="208">
        <v>42</v>
      </c>
      <c r="E737" s="208">
        <v>34</v>
      </c>
      <c r="F737" s="208">
        <v>18</v>
      </c>
      <c r="G737" s="208">
        <v>6</v>
      </c>
      <c r="H737" s="208">
        <v>10</v>
      </c>
      <c r="I737" s="208">
        <v>60</v>
      </c>
      <c r="J737" s="208">
        <v>38</v>
      </c>
      <c r="K737" s="208">
        <v>22</v>
      </c>
      <c r="L737" s="209">
        <f t="shared" si="23"/>
        <v>45</v>
      </c>
      <c r="M737" s="201" t="str">
        <f t="shared" si="24"/>
        <v/>
      </c>
      <c r="N737" s="71" t="str">
        <f ca="1">OFFSET(config_posiciones,'H-Temporadas'!B737,L737-1,1,1)</f>
        <v>R</v>
      </c>
    </row>
    <row r="738" spans="2:14" x14ac:dyDescent="0.25">
      <c r="B738" s="200">
        <v>4</v>
      </c>
      <c r="C738" s="208" t="s">
        <v>52</v>
      </c>
      <c r="D738" s="208">
        <v>40</v>
      </c>
      <c r="E738" s="208">
        <v>34</v>
      </c>
      <c r="F738" s="208">
        <v>18</v>
      </c>
      <c r="G738" s="208">
        <v>4</v>
      </c>
      <c r="H738" s="208">
        <v>12</v>
      </c>
      <c r="I738" s="208">
        <v>48</v>
      </c>
      <c r="J738" s="208">
        <v>45</v>
      </c>
      <c r="K738" s="208">
        <v>3</v>
      </c>
      <c r="L738" s="209">
        <f t="shared" si="23"/>
        <v>45</v>
      </c>
      <c r="M738" s="201" t="str">
        <f t="shared" si="24"/>
        <v/>
      </c>
      <c r="N738" s="71" t="str">
        <f ca="1">OFFSET(config_posiciones,'H-Temporadas'!B738,L738-1,1,1)</f>
        <v>U</v>
      </c>
    </row>
    <row r="739" spans="2:14" x14ac:dyDescent="0.25">
      <c r="B739" s="200">
        <v>5</v>
      </c>
      <c r="C739" s="208" t="s">
        <v>209</v>
      </c>
      <c r="D739" s="208">
        <v>39</v>
      </c>
      <c r="E739" s="208">
        <v>34</v>
      </c>
      <c r="F739" s="208">
        <v>14</v>
      </c>
      <c r="G739" s="208">
        <v>11</v>
      </c>
      <c r="H739" s="208">
        <v>9</v>
      </c>
      <c r="I739" s="208">
        <v>43</v>
      </c>
      <c r="J739" s="208">
        <v>38</v>
      </c>
      <c r="K739" s="208">
        <v>5</v>
      </c>
      <c r="L739" s="209">
        <f t="shared" si="23"/>
        <v>45</v>
      </c>
      <c r="M739" s="201" t="str">
        <f t="shared" si="24"/>
        <v/>
      </c>
      <c r="N739" s="71" t="str">
        <f ca="1">OFFSET(config_posiciones,'H-Temporadas'!B739,L739-1,1,1)</f>
        <v>U</v>
      </c>
    </row>
    <row r="740" spans="2:14" x14ac:dyDescent="0.25">
      <c r="B740" s="200">
        <v>6</v>
      </c>
      <c r="C740" s="208" t="s">
        <v>244</v>
      </c>
      <c r="D740" s="208">
        <v>36</v>
      </c>
      <c r="E740" s="208">
        <v>34</v>
      </c>
      <c r="F740" s="208">
        <v>12</v>
      </c>
      <c r="G740" s="208">
        <v>12</v>
      </c>
      <c r="H740" s="208">
        <v>10</v>
      </c>
      <c r="I740" s="208">
        <v>33</v>
      </c>
      <c r="J740" s="208">
        <v>37</v>
      </c>
      <c r="K740" s="208">
        <v>-4</v>
      </c>
      <c r="L740" s="209">
        <f t="shared" si="23"/>
        <v>45</v>
      </c>
      <c r="M740" s="201" t="str">
        <f t="shared" si="24"/>
        <v/>
      </c>
      <c r="N740" s="71">
        <f ca="1">OFFSET(config_posiciones,'H-Temporadas'!B740,L740-1,1,1)</f>
        <v>0</v>
      </c>
    </row>
    <row r="741" spans="2:14" x14ac:dyDescent="0.25">
      <c r="B741" s="200">
        <v>7</v>
      </c>
      <c r="C741" s="208" t="s">
        <v>212</v>
      </c>
      <c r="D741" s="208">
        <v>35</v>
      </c>
      <c r="E741" s="208">
        <v>34</v>
      </c>
      <c r="F741" s="208">
        <v>15</v>
      </c>
      <c r="G741" s="208">
        <v>5</v>
      </c>
      <c r="H741" s="208">
        <v>14</v>
      </c>
      <c r="I741" s="208">
        <v>34</v>
      </c>
      <c r="J741" s="208">
        <v>50</v>
      </c>
      <c r="K741" s="208">
        <v>-16</v>
      </c>
      <c r="L741" s="209">
        <f t="shared" si="23"/>
        <v>45</v>
      </c>
      <c r="M741" s="201" t="str">
        <f t="shared" si="24"/>
        <v/>
      </c>
      <c r="N741" s="71">
        <f ca="1">OFFSET(config_posiciones,'H-Temporadas'!B741,L741-1,1,1)</f>
        <v>0</v>
      </c>
    </row>
    <row r="742" spans="2:14" x14ac:dyDescent="0.25">
      <c r="B742" s="200">
        <v>8</v>
      </c>
      <c r="C742" s="208" t="s">
        <v>31</v>
      </c>
      <c r="D742" s="208">
        <v>34</v>
      </c>
      <c r="E742" s="208">
        <v>34</v>
      </c>
      <c r="F742" s="208">
        <v>12</v>
      </c>
      <c r="G742" s="208">
        <v>10</v>
      </c>
      <c r="H742" s="208">
        <v>12</v>
      </c>
      <c r="I742" s="208">
        <v>45</v>
      </c>
      <c r="J742" s="208">
        <v>45</v>
      </c>
      <c r="K742" s="208">
        <v>0</v>
      </c>
      <c r="L742" s="209">
        <f t="shared" si="23"/>
        <v>45</v>
      </c>
      <c r="M742" s="201" t="str">
        <f t="shared" si="24"/>
        <v/>
      </c>
      <c r="N742" s="71">
        <f ca="1">OFFSET(config_posiciones,'H-Temporadas'!B742,L742-1,1,1)</f>
        <v>0</v>
      </c>
    </row>
    <row r="743" spans="2:14" x14ac:dyDescent="0.25">
      <c r="B743" s="200">
        <v>9</v>
      </c>
      <c r="C743" s="208" t="s">
        <v>237</v>
      </c>
      <c r="D743" s="208">
        <v>34</v>
      </c>
      <c r="E743" s="208">
        <v>34</v>
      </c>
      <c r="F743" s="208">
        <v>12</v>
      </c>
      <c r="G743" s="208">
        <v>10</v>
      </c>
      <c r="H743" s="208">
        <v>12</v>
      </c>
      <c r="I743" s="208">
        <v>31</v>
      </c>
      <c r="J743" s="208">
        <v>33</v>
      </c>
      <c r="K743" s="208">
        <v>-2</v>
      </c>
      <c r="L743" s="209">
        <f t="shared" si="23"/>
        <v>45</v>
      </c>
      <c r="M743" s="201" t="str">
        <f t="shared" si="24"/>
        <v/>
      </c>
      <c r="N743" s="71">
        <f ca="1">OFFSET(config_posiciones,'H-Temporadas'!B743,L743-1,1,1)</f>
        <v>0</v>
      </c>
    </row>
    <row r="744" spans="2:14" x14ac:dyDescent="0.25">
      <c r="B744" s="200">
        <v>10</v>
      </c>
      <c r="C744" s="208" t="s">
        <v>29</v>
      </c>
      <c r="D744" s="208">
        <v>32</v>
      </c>
      <c r="E744" s="208">
        <v>34</v>
      </c>
      <c r="F744" s="208">
        <v>12</v>
      </c>
      <c r="G744" s="208">
        <v>8</v>
      </c>
      <c r="H744" s="208">
        <v>14</v>
      </c>
      <c r="I744" s="208">
        <v>43</v>
      </c>
      <c r="J744" s="208">
        <v>41</v>
      </c>
      <c r="K744" s="208">
        <v>2</v>
      </c>
      <c r="L744" s="209">
        <f t="shared" si="23"/>
        <v>45</v>
      </c>
      <c r="M744" s="201" t="str">
        <f t="shared" si="24"/>
        <v/>
      </c>
      <c r="N744" s="71">
        <f ca="1">OFFSET(config_posiciones,'H-Temporadas'!B744,L744-1,1,1)</f>
        <v>0</v>
      </c>
    </row>
    <row r="745" spans="2:14" x14ac:dyDescent="0.25">
      <c r="B745" s="200">
        <v>11</v>
      </c>
      <c r="C745" s="208" t="s">
        <v>30</v>
      </c>
      <c r="D745" s="208">
        <v>32</v>
      </c>
      <c r="E745" s="208">
        <v>34</v>
      </c>
      <c r="F745" s="208">
        <v>13</v>
      </c>
      <c r="G745" s="208">
        <v>6</v>
      </c>
      <c r="H745" s="208">
        <v>15</v>
      </c>
      <c r="I745" s="208">
        <v>35</v>
      </c>
      <c r="J745" s="208">
        <v>39</v>
      </c>
      <c r="K745" s="208">
        <v>-4</v>
      </c>
      <c r="L745" s="209">
        <f t="shared" si="23"/>
        <v>45</v>
      </c>
      <c r="M745" s="201" t="str">
        <f t="shared" si="24"/>
        <v/>
      </c>
      <c r="N745" s="71">
        <f ca="1">OFFSET(config_posiciones,'H-Temporadas'!B745,L745-1,1,1)</f>
        <v>0</v>
      </c>
    </row>
    <row r="746" spans="2:14" x14ac:dyDescent="0.25">
      <c r="B746" s="200">
        <v>12</v>
      </c>
      <c r="C746" s="208" t="s">
        <v>246</v>
      </c>
      <c r="D746" s="208">
        <v>32</v>
      </c>
      <c r="E746" s="208">
        <v>34</v>
      </c>
      <c r="F746" s="208">
        <v>14</v>
      </c>
      <c r="G746" s="208">
        <v>4</v>
      </c>
      <c r="H746" s="208">
        <v>16</v>
      </c>
      <c r="I746" s="208">
        <v>45</v>
      </c>
      <c r="J746" s="208">
        <v>56</v>
      </c>
      <c r="K746" s="208">
        <v>-11</v>
      </c>
      <c r="L746" s="209">
        <f t="shared" si="23"/>
        <v>45</v>
      </c>
      <c r="M746" s="201" t="str">
        <f t="shared" si="24"/>
        <v/>
      </c>
      <c r="N746" s="71">
        <f ca="1">OFFSET(config_posiciones,'H-Temporadas'!B746,L746-1,1,1)</f>
        <v>0</v>
      </c>
    </row>
    <row r="747" spans="2:14" x14ac:dyDescent="0.25">
      <c r="B747" s="200">
        <v>13</v>
      </c>
      <c r="C747" s="208" t="s">
        <v>236</v>
      </c>
      <c r="D747" s="208">
        <v>30</v>
      </c>
      <c r="E747" s="208">
        <v>34</v>
      </c>
      <c r="F747" s="208">
        <v>12</v>
      </c>
      <c r="G747" s="208">
        <v>6</v>
      </c>
      <c r="H747" s="208">
        <v>16</v>
      </c>
      <c r="I747" s="208">
        <v>39</v>
      </c>
      <c r="J747" s="208">
        <v>43</v>
      </c>
      <c r="K747" s="208">
        <v>-4</v>
      </c>
      <c r="L747" s="209">
        <f t="shared" si="23"/>
        <v>45</v>
      </c>
      <c r="M747" s="201" t="str">
        <f t="shared" si="24"/>
        <v/>
      </c>
      <c r="N747" s="71">
        <f ca="1">OFFSET(config_posiciones,'H-Temporadas'!B747,L747-1,1,1)</f>
        <v>0</v>
      </c>
    </row>
    <row r="748" spans="2:14" x14ac:dyDescent="0.25">
      <c r="B748" s="200">
        <v>14</v>
      </c>
      <c r="C748" s="208" t="s">
        <v>211</v>
      </c>
      <c r="D748" s="208">
        <v>30</v>
      </c>
      <c r="E748" s="208">
        <v>34</v>
      </c>
      <c r="F748" s="208">
        <v>11</v>
      </c>
      <c r="G748" s="208">
        <v>8</v>
      </c>
      <c r="H748" s="208">
        <v>15</v>
      </c>
      <c r="I748" s="208">
        <v>45</v>
      </c>
      <c r="J748" s="208">
        <v>43</v>
      </c>
      <c r="K748" s="208">
        <v>2</v>
      </c>
      <c r="L748" s="209">
        <f t="shared" si="23"/>
        <v>45</v>
      </c>
      <c r="M748" s="201" t="str">
        <f t="shared" si="24"/>
        <v/>
      </c>
      <c r="N748" s="71">
        <f ca="1">OFFSET(config_posiciones,'H-Temporadas'!B748,L748-1,1,1)</f>
        <v>0</v>
      </c>
    </row>
    <row r="749" spans="2:14" x14ac:dyDescent="0.25">
      <c r="B749" s="200">
        <v>15</v>
      </c>
      <c r="C749" s="208" t="s">
        <v>150</v>
      </c>
      <c r="D749" s="208">
        <v>28</v>
      </c>
      <c r="E749" s="208">
        <v>34</v>
      </c>
      <c r="F749" s="208">
        <v>8</v>
      </c>
      <c r="G749" s="208">
        <v>12</v>
      </c>
      <c r="H749" s="208">
        <v>14</v>
      </c>
      <c r="I749" s="208">
        <v>38</v>
      </c>
      <c r="J749" s="208">
        <v>49</v>
      </c>
      <c r="K749" s="208">
        <v>-11</v>
      </c>
      <c r="L749" s="209">
        <f t="shared" si="23"/>
        <v>45</v>
      </c>
      <c r="M749" s="201" t="str">
        <f t="shared" si="24"/>
        <v/>
      </c>
      <c r="N749" s="71">
        <f ca="1">OFFSET(config_posiciones,'H-Temporadas'!B749,L749-1,1,1)</f>
        <v>0</v>
      </c>
    </row>
    <row r="750" spans="2:14" x14ac:dyDescent="0.25">
      <c r="B750" s="200">
        <v>16</v>
      </c>
      <c r="C750" s="208" t="s">
        <v>214</v>
      </c>
      <c r="D750" s="208">
        <v>27</v>
      </c>
      <c r="E750" s="208">
        <v>34</v>
      </c>
      <c r="F750" s="208">
        <v>11</v>
      </c>
      <c r="G750" s="208">
        <v>5</v>
      </c>
      <c r="H750" s="208">
        <v>18</v>
      </c>
      <c r="I750" s="208">
        <v>41</v>
      </c>
      <c r="J750" s="208">
        <v>45</v>
      </c>
      <c r="K750" s="208">
        <v>-4</v>
      </c>
      <c r="L750" s="209">
        <f t="shared" si="23"/>
        <v>45</v>
      </c>
      <c r="M750" s="201" t="str">
        <f t="shared" si="24"/>
        <v/>
      </c>
      <c r="N750" s="71" t="str">
        <f ca="1">OFFSET(config_posiciones,'H-Temporadas'!B750,L750-1,1,1)</f>
        <v>D</v>
      </c>
    </row>
    <row r="751" spans="2:14" x14ac:dyDescent="0.25">
      <c r="B751" s="200">
        <v>17</v>
      </c>
      <c r="C751" s="208" t="s">
        <v>53</v>
      </c>
      <c r="D751" s="208">
        <v>26</v>
      </c>
      <c r="E751" s="208">
        <v>34</v>
      </c>
      <c r="F751" s="208">
        <v>8</v>
      </c>
      <c r="G751" s="208">
        <v>10</v>
      </c>
      <c r="H751" s="208">
        <v>16</v>
      </c>
      <c r="I751" s="208">
        <v>29</v>
      </c>
      <c r="J751" s="208">
        <v>50</v>
      </c>
      <c r="K751" s="208">
        <v>-21</v>
      </c>
      <c r="L751" s="209">
        <f t="shared" si="23"/>
        <v>45</v>
      </c>
      <c r="M751" s="201" t="str">
        <f t="shared" si="24"/>
        <v/>
      </c>
      <c r="N751" s="71" t="str">
        <f ca="1">OFFSET(config_posiciones,'H-Temporadas'!B751,L751-1,1,1)</f>
        <v>D</v>
      </c>
    </row>
    <row r="752" spans="2:14" x14ac:dyDescent="0.25">
      <c r="B752" s="200">
        <v>18</v>
      </c>
      <c r="C752" s="208" t="s">
        <v>213</v>
      </c>
      <c r="D752" s="208">
        <v>24</v>
      </c>
      <c r="E752" s="208">
        <v>34</v>
      </c>
      <c r="F752" s="208">
        <v>7</v>
      </c>
      <c r="G752" s="208">
        <v>10</v>
      </c>
      <c r="H752" s="208">
        <v>17</v>
      </c>
      <c r="I752" s="208">
        <v>41</v>
      </c>
      <c r="J752" s="208">
        <v>46</v>
      </c>
      <c r="K752" s="208">
        <v>-5</v>
      </c>
      <c r="L752" s="209">
        <f t="shared" si="23"/>
        <v>45</v>
      </c>
      <c r="M752" s="201" t="str">
        <f t="shared" si="24"/>
        <v/>
      </c>
      <c r="N752" s="71" t="str">
        <f ca="1">OFFSET(config_posiciones,'H-Temporadas'!B752,L752-1,1,1)</f>
        <v>D</v>
      </c>
    </row>
    <row r="753" spans="2:14" x14ac:dyDescent="0.25">
      <c r="B753" s="200"/>
      <c r="C753" s="208"/>
      <c r="D753" s="208"/>
      <c r="E753" s="208"/>
      <c r="F753" s="208"/>
      <c r="G753" s="208"/>
      <c r="H753" s="208"/>
      <c r="I753" s="208"/>
      <c r="J753" s="208"/>
      <c r="K753" s="208"/>
      <c r="L753" s="209">
        <f t="shared" si="23"/>
        <v>45</v>
      </c>
      <c r="M753" s="201" t="str">
        <f t="shared" si="24"/>
        <v/>
      </c>
      <c r="N753" s="71">
        <f ca="1">OFFSET(config_posiciones,'H-Temporadas'!B753,L753-1,1,1)</f>
        <v>27760</v>
      </c>
    </row>
    <row r="754" spans="2:14" s="204" customFormat="1" x14ac:dyDescent="0.25">
      <c r="B754" s="200" t="s">
        <v>293</v>
      </c>
      <c r="C754" s="200" t="str">
        <f>B754</f>
        <v>1976/77</v>
      </c>
      <c r="D754" s="200" t="s">
        <v>128</v>
      </c>
      <c r="E754" s="200" t="s">
        <v>21</v>
      </c>
      <c r="F754" s="200" t="s">
        <v>22</v>
      </c>
      <c r="G754" s="200" t="s">
        <v>23</v>
      </c>
      <c r="H754" s="200" t="s">
        <v>24</v>
      </c>
      <c r="I754" s="200" t="s">
        <v>25</v>
      </c>
      <c r="J754" s="200" t="s">
        <v>26</v>
      </c>
      <c r="K754" s="200" t="s">
        <v>249</v>
      </c>
      <c r="L754" s="202">
        <f t="shared" si="23"/>
        <v>46</v>
      </c>
      <c r="M754" s="203" t="str">
        <f t="shared" si="24"/>
        <v>n</v>
      </c>
      <c r="N754" s="204" t="e">
        <f ca="1">OFFSET(config_posiciones,'H-Temporadas'!B754,L754-1,1,1)</f>
        <v>#VALUE!</v>
      </c>
    </row>
    <row r="755" spans="2:14" x14ac:dyDescent="0.25">
      <c r="B755" s="200">
        <v>1</v>
      </c>
      <c r="C755" s="208" t="s">
        <v>154</v>
      </c>
      <c r="D755" s="208">
        <v>46</v>
      </c>
      <c r="E755" s="208">
        <v>34</v>
      </c>
      <c r="F755" s="208">
        <v>19</v>
      </c>
      <c r="G755" s="208">
        <v>8</v>
      </c>
      <c r="H755" s="208">
        <v>7</v>
      </c>
      <c r="I755" s="208">
        <v>62</v>
      </c>
      <c r="J755" s="208">
        <v>33</v>
      </c>
      <c r="K755" s="208">
        <v>29</v>
      </c>
      <c r="L755" s="209">
        <f t="shared" si="23"/>
        <v>46</v>
      </c>
      <c r="M755" s="201" t="str">
        <f t="shared" si="24"/>
        <v/>
      </c>
      <c r="N755" s="71" t="str">
        <f ca="1">OFFSET(config_posiciones,'H-Temporadas'!B755,L755-1,1,1)</f>
        <v>C</v>
      </c>
    </row>
    <row r="756" spans="2:14" x14ac:dyDescent="0.25">
      <c r="B756" s="200">
        <v>2</v>
      </c>
      <c r="C756" s="208" t="s">
        <v>27</v>
      </c>
      <c r="D756" s="208">
        <v>45</v>
      </c>
      <c r="E756" s="208">
        <v>34</v>
      </c>
      <c r="F756" s="208">
        <v>18</v>
      </c>
      <c r="G756" s="208">
        <v>9</v>
      </c>
      <c r="H756" s="208">
        <v>7</v>
      </c>
      <c r="I756" s="208">
        <v>69</v>
      </c>
      <c r="J756" s="208">
        <v>34</v>
      </c>
      <c r="K756" s="208">
        <v>35</v>
      </c>
      <c r="L756" s="209">
        <f t="shared" si="23"/>
        <v>46</v>
      </c>
      <c r="M756" s="201" t="str">
        <f t="shared" si="24"/>
        <v/>
      </c>
      <c r="N756" s="71" t="str">
        <f ca="1">OFFSET(config_posiciones,'H-Temporadas'!B756,L756-1,1,1)</f>
        <v>U</v>
      </c>
    </row>
    <row r="757" spans="2:14" x14ac:dyDescent="0.25">
      <c r="B757" s="200">
        <v>3</v>
      </c>
      <c r="C757" s="208" t="s">
        <v>209</v>
      </c>
      <c r="D757" s="208">
        <v>38</v>
      </c>
      <c r="E757" s="208">
        <v>34</v>
      </c>
      <c r="F757" s="208">
        <v>15</v>
      </c>
      <c r="G757" s="208">
        <v>8</v>
      </c>
      <c r="H757" s="208">
        <v>11</v>
      </c>
      <c r="I757" s="208">
        <v>55</v>
      </c>
      <c r="J757" s="208">
        <v>45</v>
      </c>
      <c r="K757" s="208">
        <v>10</v>
      </c>
      <c r="L757" s="209">
        <f t="shared" si="23"/>
        <v>46</v>
      </c>
      <c r="M757" s="201" t="str">
        <f t="shared" si="24"/>
        <v/>
      </c>
      <c r="N757" s="71" t="str">
        <f ca="1">OFFSET(config_posiciones,'H-Temporadas'!B757,L757-1,1,1)</f>
        <v>U</v>
      </c>
    </row>
    <row r="758" spans="2:14" x14ac:dyDescent="0.25">
      <c r="B758" s="200">
        <v>4</v>
      </c>
      <c r="C758" s="208" t="s">
        <v>236</v>
      </c>
      <c r="D758" s="208">
        <v>36</v>
      </c>
      <c r="E758" s="208">
        <v>34</v>
      </c>
      <c r="F758" s="208">
        <v>15</v>
      </c>
      <c r="G758" s="208">
        <v>6</v>
      </c>
      <c r="H758" s="208">
        <v>13</v>
      </c>
      <c r="I758" s="208">
        <v>56</v>
      </c>
      <c r="J758" s="208">
        <v>51</v>
      </c>
      <c r="K758" s="208">
        <v>5</v>
      </c>
      <c r="L758" s="209">
        <f t="shared" si="23"/>
        <v>46</v>
      </c>
      <c r="M758" s="201" t="str">
        <f t="shared" si="24"/>
        <v/>
      </c>
      <c r="N758" s="71" t="str">
        <f ca="1">OFFSET(config_posiciones,'H-Temporadas'!B758,L758-1,1,1)</f>
        <v>U</v>
      </c>
    </row>
    <row r="759" spans="2:14" x14ac:dyDescent="0.25">
      <c r="B759" s="200">
        <v>5</v>
      </c>
      <c r="C759" s="208" t="s">
        <v>212</v>
      </c>
      <c r="D759" s="208">
        <v>36</v>
      </c>
      <c r="E759" s="208">
        <v>34</v>
      </c>
      <c r="F759" s="208">
        <v>15</v>
      </c>
      <c r="G759" s="208">
        <v>6</v>
      </c>
      <c r="H759" s="208">
        <v>13</v>
      </c>
      <c r="I759" s="208">
        <v>42</v>
      </c>
      <c r="J759" s="208">
        <v>42</v>
      </c>
      <c r="K759" s="208">
        <v>0</v>
      </c>
      <c r="L759" s="209">
        <f t="shared" si="23"/>
        <v>46</v>
      </c>
      <c r="M759" s="201" t="str">
        <f t="shared" si="24"/>
        <v/>
      </c>
      <c r="N759" s="71" t="str">
        <f ca="1">OFFSET(config_posiciones,'H-Temporadas'!B759,L759-1,1,1)</f>
        <v>R</v>
      </c>
    </row>
    <row r="760" spans="2:14" x14ac:dyDescent="0.25">
      <c r="B760" s="200">
        <v>6</v>
      </c>
      <c r="C760" s="208" t="s">
        <v>52</v>
      </c>
      <c r="D760" s="208">
        <v>36</v>
      </c>
      <c r="E760" s="208">
        <v>34</v>
      </c>
      <c r="F760" s="208">
        <v>14</v>
      </c>
      <c r="G760" s="208">
        <v>8</v>
      </c>
      <c r="H760" s="208">
        <v>12</v>
      </c>
      <c r="I760" s="208">
        <v>61</v>
      </c>
      <c r="J760" s="208">
        <v>59</v>
      </c>
      <c r="K760" s="208">
        <v>2</v>
      </c>
      <c r="L760" s="209">
        <f t="shared" si="23"/>
        <v>46</v>
      </c>
      <c r="M760" s="201" t="str">
        <f t="shared" si="24"/>
        <v/>
      </c>
      <c r="N760" s="71">
        <f ca="1">OFFSET(config_posiciones,'H-Temporadas'!B760,L760-1,1,1)</f>
        <v>0</v>
      </c>
    </row>
    <row r="761" spans="2:14" x14ac:dyDescent="0.25">
      <c r="B761" s="200">
        <v>7</v>
      </c>
      <c r="C761" s="208" t="s">
        <v>29</v>
      </c>
      <c r="D761" s="208">
        <v>36</v>
      </c>
      <c r="E761" s="208">
        <v>34</v>
      </c>
      <c r="F761" s="208">
        <v>13</v>
      </c>
      <c r="G761" s="208">
        <v>10</v>
      </c>
      <c r="H761" s="208">
        <v>11</v>
      </c>
      <c r="I761" s="208">
        <v>53</v>
      </c>
      <c r="J761" s="208">
        <v>47</v>
      </c>
      <c r="K761" s="208">
        <v>6</v>
      </c>
      <c r="L761" s="209">
        <f t="shared" si="23"/>
        <v>46</v>
      </c>
      <c r="M761" s="201" t="str">
        <f t="shared" si="24"/>
        <v/>
      </c>
      <c r="N761" s="71">
        <f ca="1">OFFSET(config_posiciones,'H-Temporadas'!B761,L761-1,1,1)</f>
        <v>0</v>
      </c>
    </row>
    <row r="762" spans="2:14" x14ac:dyDescent="0.25">
      <c r="B762" s="200">
        <v>8</v>
      </c>
      <c r="C762" s="208" t="s">
        <v>31</v>
      </c>
      <c r="D762" s="208">
        <v>34</v>
      </c>
      <c r="E762" s="208">
        <v>34</v>
      </c>
      <c r="F762" s="208">
        <v>13</v>
      </c>
      <c r="G762" s="208">
        <v>8</v>
      </c>
      <c r="H762" s="208">
        <v>13</v>
      </c>
      <c r="I762" s="208">
        <v>54</v>
      </c>
      <c r="J762" s="208">
        <v>41</v>
      </c>
      <c r="K762" s="208">
        <v>13</v>
      </c>
      <c r="L762" s="209">
        <f t="shared" si="23"/>
        <v>46</v>
      </c>
      <c r="M762" s="201" t="str">
        <f t="shared" si="24"/>
        <v/>
      </c>
      <c r="N762" s="71">
        <f ca="1">OFFSET(config_posiciones,'H-Temporadas'!B762,L762-1,1,1)</f>
        <v>0</v>
      </c>
    </row>
    <row r="763" spans="2:14" x14ac:dyDescent="0.25">
      <c r="B763" s="200">
        <v>9</v>
      </c>
      <c r="C763" s="208" t="s">
        <v>28</v>
      </c>
      <c r="D763" s="208">
        <v>34</v>
      </c>
      <c r="E763" s="208">
        <v>34</v>
      </c>
      <c r="F763" s="208">
        <v>12</v>
      </c>
      <c r="G763" s="208">
        <v>10</v>
      </c>
      <c r="H763" s="208">
        <v>12</v>
      </c>
      <c r="I763" s="208">
        <v>57</v>
      </c>
      <c r="J763" s="208">
        <v>53</v>
      </c>
      <c r="K763" s="208">
        <v>4</v>
      </c>
      <c r="L763" s="209">
        <f t="shared" si="23"/>
        <v>46</v>
      </c>
      <c r="M763" s="201" t="str">
        <f t="shared" si="24"/>
        <v/>
      </c>
      <c r="N763" s="71">
        <f ca="1">OFFSET(config_posiciones,'H-Temporadas'!B763,L763-1,1,1)</f>
        <v>0</v>
      </c>
    </row>
    <row r="764" spans="2:14" x14ac:dyDescent="0.25">
      <c r="B764" s="200">
        <v>10</v>
      </c>
      <c r="C764" s="208" t="s">
        <v>30</v>
      </c>
      <c r="D764" s="208">
        <v>34</v>
      </c>
      <c r="E764" s="208">
        <v>34</v>
      </c>
      <c r="F764" s="208">
        <v>11</v>
      </c>
      <c r="G764" s="208">
        <v>12</v>
      </c>
      <c r="H764" s="208">
        <v>11</v>
      </c>
      <c r="I764" s="208">
        <v>32</v>
      </c>
      <c r="J764" s="208">
        <v>39</v>
      </c>
      <c r="K764" s="208">
        <v>-7</v>
      </c>
      <c r="L764" s="209">
        <f t="shared" si="23"/>
        <v>46</v>
      </c>
      <c r="M764" s="201" t="str">
        <f t="shared" si="24"/>
        <v/>
      </c>
      <c r="N764" s="71">
        <f ca="1">OFFSET(config_posiciones,'H-Temporadas'!B764,L764-1,1,1)</f>
        <v>0</v>
      </c>
    </row>
    <row r="765" spans="2:14" x14ac:dyDescent="0.25">
      <c r="B765" s="200">
        <v>11</v>
      </c>
      <c r="C765" s="208" t="s">
        <v>150</v>
      </c>
      <c r="D765" s="208">
        <v>33</v>
      </c>
      <c r="E765" s="208">
        <v>34</v>
      </c>
      <c r="F765" s="208">
        <v>11</v>
      </c>
      <c r="G765" s="208">
        <v>11</v>
      </c>
      <c r="H765" s="208">
        <v>12</v>
      </c>
      <c r="I765" s="208">
        <v>45</v>
      </c>
      <c r="J765" s="208">
        <v>47</v>
      </c>
      <c r="K765" s="208">
        <v>-2</v>
      </c>
      <c r="L765" s="209">
        <f t="shared" si="23"/>
        <v>46</v>
      </c>
      <c r="M765" s="201" t="str">
        <f t="shared" si="24"/>
        <v/>
      </c>
      <c r="N765" s="71">
        <f ca="1">OFFSET(config_posiciones,'H-Temporadas'!B765,L765-1,1,1)</f>
        <v>0</v>
      </c>
    </row>
    <row r="766" spans="2:14" x14ac:dyDescent="0.25">
      <c r="B766" s="200">
        <v>12</v>
      </c>
      <c r="C766" s="208" t="s">
        <v>237</v>
      </c>
      <c r="D766" s="208">
        <v>32</v>
      </c>
      <c r="E766" s="208">
        <v>34</v>
      </c>
      <c r="F766" s="208">
        <v>13</v>
      </c>
      <c r="G766" s="208">
        <v>6</v>
      </c>
      <c r="H766" s="208">
        <v>15</v>
      </c>
      <c r="I766" s="208">
        <v>30</v>
      </c>
      <c r="J766" s="208">
        <v>34</v>
      </c>
      <c r="K766" s="208">
        <v>-4</v>
      </c>
      <c r="L766" s="209">
        <f t="shared" si="23"/>
        <v>46</v>
      </c>
      <c r="M766" s="201" t="str">
        <f t="shared" si="24"/>
        <v/>
      </c>
      <c r="N766" s="71">
        <f ca="1">OFFSET(config_posiciones,'H-Temporadas'!B766,L766-1,1,1)</f>
        <v>0</v>
      </c>
    </row>
    <row r="767" spans="2:14" x14ac:dyDescent="0.25">
      <c r="B767" s="200">
        <v>13</v>
      </c>
      <c r="C767" s="208" t="s">
        <v>244</v>
      </c>
      <c r="D767" s="208">
        <v>32</v>
      </c>
      <c r="E767" s="208">
        <v>34</v>
      </c>
      <c r="F767" s="208">
        <v>11</v>
      </c>
      <c r="G767" s="208">
        <v>10</v>
      </c>
      <c r="H767" s="208">
        <v>13</v>
      </c>
      <c r="I767" s="208">
        <v>35</v>
      </c>
      <c r="J767" s="208">
        <v>41</v>
      </c>
      <c r="K767" s="208">
        <v>-6</v>
      </c>
      <c r="L767" s="209">
        <f t="shared" si="23"/>
        <v>46</v>
      </c>
      <c r="M767" s="201" t="str">
        <f t="shared" si="24"/>
        <v/>
      </c>
      <c r="N767" s="71">
        <f ca="1">OFFSET(config_posiciones,'H-Temporadas'!B767,L767-1,1,1)</f>
        <v>0</v>
      </c>
    </row>
    <row r="768" spans="2:14" x14ac:dyDescent="0.25">
      <c r="B768" s="200">
        <v>14</v>
      </c>
      <c r="C768" s="208" t="s">
        <v>220</v>
      </c>
      <c r="D768" s="208">
        <v>32</v>
      </c>
      <c r="E768" s="208">
        <v>34</v>
      </c>
      <c r="F768" s="208">
        <v>14</v>
      </c>
      <c r="G768" s="208">
        <v>4</v>
      </c>
      <c r="H768" s="208">
        <v>16</v>
      </c>
      <c r="I768" s="208">
        <v>46</v>
      </c>
      <c r="J768" s="208">
        <v>50</v>
      </c>
      <c r="K768" s="208">
        <v>-4</v>
      </c>
      <c r="L768" s="209">
        <f t="shared" si="23"/>
        <v>46</v>
      </c>
      <c r="M768" s="201" t="str">
        <f t="shared" si="24"/>
        <v/>
      </c>
      <c r="N768" s="71">
        <f ca="1">OFFSET(config_posiciones,'H-Temporadas'!B768,L768-1,1,1)</f>
        <v>0</v>
      </c>
    </row>
    <row r="769" spans="2:14" x14ac:dyDescent="0.25">
      <c r="B769" s="200">
        <v>15</v>
      </c>
      <c r="C769" s="208" t="s">
        <v>246</v>
      </c>
      <c r="D769" s="208">
        <v>31</v>
      </c>
      <c r="E769" s="208">
        <v>34</v>
      </c>
      <c r="F769" s="208">
        <v>12</v>
      </c>
      <c r="G769" s="208">
        <v>7</v>
      </c>
      <c r="H769" s="208">
        <v>15</v>
      </c>
      <c r="I769" s="208">
        <v>41</v>
      </c>
      <c r="J769" s="208">
        <v>62</v>
      </c>
      <c r="K769" s="208">
        <v>-21</v>
      </c>
      <c r="L769" s="209">
        <f t="shared" si="23"/>
        <v>46</v>
      </c>
      <c r="M769" s="201" t="str">
        <f t="shared" si="24"/>
        <v/>
      </c>
      <c r="N769" s="71">
        <f ca="1">OFFSET(config_posiciones,'H-Temporadas'!B769,L769-1,1,1)</f>
        <v>0</v>
      </c>
    </row>
    <row r="770" spans="2:14" x14ac:dyDescent="0.25">
      <c r="B770" s="200">
        <v>16</v>
      </c>
      <c r="C770" s="208" t="s">
        <v>211</v>
      </c>
      <c r="D770" s="208">
        <v>30</v>
      </c>
      <c r="E770" s="208">
        <v>34</v>
      </c>
      <c r="F770" s="208">
        <v>10</v>
      </c>
      <c r="G770" s="208">
        <v>10</v>
      </c>
      <c r="H770" s="208">
        <v>14</v>
      </c>
      <c r="I770" s="208">
        <v>42</v>
      </c>
      <c r="J770" s="208">
        <v>51</v>
      </c>
      <c r="K770" s="208">
        <v>-9</v>
      </c>
      <c r="L770" s="209">
        <f t="shared" si="23"/>
        <v>46</v>
      </c>
      <c r="M770" s="201" t="str">
        <f t="shared" si="24"/>
        <v/>
      </c>
      <c r="N770" s="71" t="str">
        <f ca="1">OFFSET(config_posiciones,'H-Temporadas'!B770,L770-1,1,1)</f>
        <v>D</v>
      </c>
    </row>
    <row r="771" spans="2:14" x14ac:dyDescent="0.25">
      <c r="B771" s="200">
        <v>17</v>
      </c>
      <c r="C771" s="208" t="s">
        <v>238</v>
      </c>
      <c r="D771" s="208">
        <v>29</v>
      </c>
      <c r="E771" s="208">
        <v>34</v>
      </c>
      <c r="F771" s="208">
        <v>9</v>
      </c>
      <c r="G771" s="208">
        <v>11</v>
      </c>
      <c r="H771" s="208">
        <v>14</v>
      </c>
      <c r="I771" s="208">
        <v>22</v>
      </c>
      <c r="J771" s="208">
        <v>40</v>
      </c>
      <c r="K771" s="208">
        <v>-18</v>
      </c>
      <c r="L771" s="209">
        <f t="shared" si="23"/>
        <v>46</v>
      </c>
      <c r="M771" s="201" t="str">
        <f t="shared" si="24"/>
        <v/>
      </c>
      <c r="N771" s="71" t="str">
        <f ca="1">OFFSET(config_posiciones,'H-Temporadas'!B771,L771-1,1,1)</f>
        <v>D</v>
      </c>
    </row>
    <row r="772" spans="2:14" x14ac:dyDescent="0.25">
      <c r="B772" s="200">
        <v>18</v>
      </c>
      <c r="C772" s="208" t="s">
        <v>343</v>
      </c>
      <c r="D772" s="208">
        <v>18</v>
      </c>
      <c r="E772" s="208">
        <v>34</v>
      </c>
      <c r="F772" s="208">
        <v>6</v>
      </c>
      <c r="G772" s="208">
        <v>6</v>
      </c>
      <c r="H772" s="208">
        <v>22</v>
      </c>
      <c r="I772" s="208">
        <v>27</v>
      </c>
      <c r="J772" s="208">
        <v>60</v>
      </c>
      <c r="K772" s="208">
        <v>-33</v>
      </c>
      <c r="L772" s="209">
        <f t="shared" si="23"/>
        <v>46</v>
      </c>
      <c r="M772" s="201" t="str">
        <f t="shared" si="24"/>
        <v/>
      </c>
      <c r="N772" s="71" t="str">
        <f ca="1">OFFSET(config_posiciones,'H-Temporadas'!B772,L772-1,1,1)</f>
        <v>D</v>
      </c>
    </row>
    <row r="773" spans="2:14" x14ac:dyDescent="0.25">
      <c r="B773" s="200"/>
      <c r="C773" s="208"/>
      <c r="D773" s="208"/>
      <c r="E773" s="208"/>
      <c r="F773" s="208"/>
      <c r="G773" s="208"/>
      <c r="H773" s="208"/>
      <c r="I773" s="208"/>
      <c r="J773" s="208"/>
      <c r="K773" s="208"/>
      <c r="L773" s="209">
        <f t="shared" ref="L773:L836" si="25">IF(M773="n",L772+1,L772)</f>
        <v>46</v>
      </c>
      <c r="M773" s="201" t="str">
        <f t="shared" ref="M773:M836" si="26">IF(B774=1,"n","")</f>
        <v/>
      </c>
      <c r="N773" s="71">
        <f ca="1">OFFSET(config_posiciones,'H-Temporadas'!B773,L773-1,1,1)</f>
        <v>28126</v>
      </c>
    </row>
    <row r="774" spans="2:14" s="204" customFormat="1" x14ac:dyDescent="0.25">
      <c r="B774" s="200" t="s">
        <v>294</v>
      </c>
      <c r="C774" s="200" t="str">
        <f>B774</f>
        <v>1977/78</v>
      </c>
      <c r="D774" s="200" t="s">
        <v>128</v>
      </c>
      <c r="E774" s="200" t="s">
        <v>21</v>
      </c>
      <c r="F774" s="200" t="s">
        <v>22</v>
      </c>
      <c r="G774" s="200" t="s">
        <v>23</v>
      </c>
      <c r="H774" s="200" t="s">
        <v>24</v>
      </c>
      <c r="I774" s="200" t="s">
        <v>25</v>
      </c>
      <c r="J774" s="200" t="s">
        <v>26</v>
      </c>
      <c r="K774" s="200" t="s">
        <v>249</v>
      </c>
      <c r="L774" s="202">
        <f t="shared" si="25"/>
        <v>47</v>
      </c>
      <c r="M774" s="203" t="str">
        <f t="shared" si="26"/>
        <v>n</v>
      </c>
      <c r="N774" s="204" t="e">
        <f ca="1">OFFSET(config_posiciones,'H-Temporadas'!B774,L774-1,1,1)</f>
        <v>#VALUE!</v>
      </c>
    </row>
    <row r="775" spans="2:14" x14ac:dyDescent="0.25">
      <c r="B775" s="200">
        <v>1</v>
      </c>
      <c r="C775" s="208" t="s">
        <v>28</v>
      </c>
      <c r="D775" s="208">
        <v>47</v>
      </c>
      <c r="E775" s="208">
        <v>34</v>
      </c>
      <c r="F775" s="208">
        <v>22</v>
      </c>
      <c r="G775" s="208">
        <v>3</v>
      </c>
      <c r="H775" s="208">
        <v>9</v>
      </c>
      <c r="I775" s="208">
        <v>77</v>
      </c>
      <c r="J775" s="208">
        <v>40</v>
      </c>
      <c r="K775" s="208">
        <v>33</v>
      </c>
      <c r="L775" s="209">
        <f t="shared" si="25"/>
        <v>47</v>
      </c>
      <c r="M775" s="201" t="str">
        <f t="shared" si="26"/>
        <v/>
      </c>
      <c r="N775" s="71" t="str">
        <f ca="1">OFFSET(config_posiciones,'H-Temporadas'!B775,L775-1,1,1)</f>
        <v>C</v>
      </c>
    </row>
    <row r="776" spans="2:14" x14ac:dyDescent="0.25">
      <c r="B776" s="200">
        <v>2</v>
      </c>
      <c r="C776" s="208" t="s">
        <v>27</v>
      </c>
      <c r="D776" s="208">
        <v>41</v>
      </c>
      <c r="E776" s="208">
        <v>34</v>
      </c>
      <c r="F776" s="208">
        <v>16</v>
      </c>
      <c r="G776" s="208">
        <v>9</v>
      </c>
      <c r="H776" s="208">
        <v>9</v>
      </c>
      <c r="I776" s="208">
        <v>49</v>
      </c>
      <c r="J776" s="208">
        <v>29</v>
      </c>
      <c r="K776" s="208">
        <v>20</v>
      </c>
      <c r="L776" s="209">
        <f t="shared" si="25"/>
        <v>47</v>
      </c>
      <c r="M776" s="201" t="str">
        <f t="shared" si="26"/>
        <v/>
      </c>
      <c r="N776" s="71" t="str">
        <f ca="1">OFFSET(config_posiciones,'H-Temporadas'!B776,L776-1,1,1)</f>
        <v>R</v>
      </c>
    </row>
    <row r="777" spans="2:14" x14ac:dyDescent="0.25">
      <c r="B777" s="200">
        <v>3</v>
      </c>
      <c r="C777" s="208" t="s">
        <v>209</v>
      </c>
      <c r="D777" s="208">
        <v>40</v>
      </c>
      <c r="E777" s="208">
        <v>34</v>
      </c>
      <c r="F777" s="208">
        <v>16</v>
      </c>
      <c r="G777" s="208">
        <v>8</v>
      </c>
      <c r="H777" s="208">
        <v>10</v>
      </c>
      <c r="I777" s="208">
        <v>62</v>
      </c>
      <c r="J777" s="208">
        <v>36</v>
      </c>
      <c r="K777" s="208">
        <v>26</v>
      </c>
      <c r="L777" s="209">
        <f t="shared" si="25"/>
        <v>47</v>
      </c>
      <c r="M777" s="201" t="str">
        <f t="shared" si="26"/>
        <v/>
      </c>
      <c r="N777" s="71" t="str">
        <f ca="1">OFFSET(config_posiciones,'H-Temporadas'!B777,L777-1,1,1)</f>
        <v>U</v>
      </c>
    </row>
    <row r="778" spans="2:14" x14ac:dyDescent="0.25">
      <c r="B778" s="200">
        <v>4</v>
      </c>
      <c r="C778" s="208" t="s">
        <v>29</v>
      </c>
      <c r="D778" s="208">
        <v>39</v>
      </c>
      <c r="E778" s="208">
        <v>34</v>
      </c>
      <c r="F778" s="208">
        <v>16</v>
      </c>
      <c r="G778" s="208">
        <v>7</v>
      </c>
      <c r="H778" s="208">
        <v>11</v>
      </c>
      <c r="I778" s="208">
        <v>54</v>
      </c>
      <c r="J778" s="208">
        <v>33</v>
      </c>
      <c r="K778" s="208">
        <v>21</v>
      </c>
      <c r="L778" s="209">
        <f t="shared" si="25"/>
        <v>47</v>
      </c>
      <c r="M778" s="201" t="str">
        <f t="shared" si="26"/>
        <v/>
      </c>
      <c r="N778" s="71" t="str">
        <f ca="1">OFFSET(config_posiciones,'H-Temporadas'!B778,L778-1,1,1)</f>
        <v>U</v>
      </c>
    </row>
    <row r="779" spans="2:14" x14ac:dyDescent="0.25">
      <c r="B779" s="200">
        <v>5</v>
      </c>
      <c r="C779" s="208" t="s">
        <v>213</v>
      </c>
      <c r="D779" s="208">
        <v>39</v>
      </c>
      <c r="E779" s="208">
        <v>34</v>
      </c>
      <c r="F779" s="208">
        <v>15</v>
      </c>
      <c r="G779" s="208">
        <v>9</v>
      </c>
      <c r="H779" s="208">
        <v>10</v>
      </c>
      <c r="I779" s="208">
        <v>53</v>
      </c>
      <c r="J779" s="208">
        <v>43</v>
      </c>
      <c r="K779" s="208">
        <v>10</v>
      </c>
      <c r="L779" s="209">
        <f t="shared" si="25"/>
        <v>47</v>
      </c>
      <c r="M779" s="201" t="str">
        <f t="shared" si="26"/>
        <v/>
      </c>
      <c r="N779" s="71" t="str">
        <f ca="1">OFFSET(config_posiciones,'H-Temporadas'!B779,L779-1,1,1)</f>
        <v>U</v>
      </c>
    </row>
    <row r="780" spans="2:14" x14ac:dyDescent="0.25">
      <c r="B780" s="200">
        <v>6</v>
      </c>
      <c r="C780" s="208" t="s">
        <v>154</v>
      </c>
      <c r="D780" s="208">
        <v>36</v>
      </c>
      <c r="E780" s="208">
        <v>34</v>
      </c>
      <c r="F780" s="208">
        <v>16</v>
      </c>
      <c r="G780" s="208">
        <v>4</v>
      </c>
      <c r="H780" s="208">
        <v>14</v>
      </c>
      <c r="I780" s="208">
        <v>61</v>
      </c>
      <c r="J780" s="208">
        <v>52</v>
      </c>
      <c r="K780" s="208">
        <v>9</v>
      </c>
      <c r="L780" s="209">
        <f t="shared" si="25"/>
        <v>47</v>
      </c>
      <c r="M780" s="201" t="str">
        <f t="shared" si="26"/>
        <v/>
      </c>
      <c r="N780" s="71">
        <f ca="1">OFFSET(config_posiciones,'H-Temporadas'!B780,L780-1,1,1)</f>
        <v>0</v>
      </c>
    </row>
    <row r="781" spans="2:14" x14ac:dyDescent="0.25">
      <c r="B781" s="200">
        <v>7</v>
      </c>
      <c r="C781" s="208" t="s">
        <v>236</v>
      </c>
      <c r="D781" s="208">
        <v>35</v>
      </c>
      <c r="E781" s="208">
        <v>34</v>
      </c>
      <c r="F781" s="208">
        <v>12</v>
      </c>
      <c r="G781" s="208">
        <v>11</v>
      </c>
      <c r="H781" s="208">
        <v>11</v>
      </c>
      <c r="I781" s="208">
        <v>43</v>
      </c>
      <c r="J781" s="208">
        <v>41</v>
      </c>
      <c r="K781" s="208">
        <v>2</v>
      </c>
      <c r="L781" s="209">
        <f t="shared" si="25"/>
        <v>47</v>
      </c>
      <c r="M781" s="201" t="str">
        <f t="shared" si="26"/>
        <v/>
      </c>
      <c r="N781" s="71">
        <f ca="1">OFFSET(config_posiciones,'H-Temporadas'!B781,L781-1,1,1)</f>
        <v>0</v>
      </c>
    </row>
    <row r="782" spans="2:14" x14ac:dyDescent="0.25">
      <c r="B782" s="200">
        <v>8</v>
      </c>
      <c r="C782" s="208" t="s">
        <v>30</v>
      </c>
      <c r="D782" s="208">
        <v>34</v>
      </c>
      <c r="E782" s="208">
        <v>34</v>
      </c>
      <c r="F782" s="208">
        <v>13</v>
      </c>
      <c r="G782" s="208">
        <v>8</v>
      </c>
      <c r="H782" s="208">
        <v>13</v>
      </c>
      <c r="I782" s="208">
        <v>38</v>
      </c>
      <c r="J782" s="208">
        <v>45</v>
      </c>
      <c r="K782" s="208">
        <v>-7</v>
      </c>
      <c r="L782" s="209">
        <f t="shared" si="25"/>
        <v>47</v>
      </c>
      <c r="M782" s="201" t="str">
        <f t="shared" si="26"/>
        <v/>
      </c>
      <c r="N782" s="71">
        <f ca="1">OFFSET(config_posiciones,'H-Temporadas'!B782,L782-1,1,1)</f>
        <v>0</v>
      </c>
    </row>
    <row r="783" spans="2:14" x14ac:dyDescent="0.25">
      <c r="B783" s="200">
        <v>9</v>
      </c>
      <c r="C783" s="208" t="s">
        <v>237</v>
      </c>
      <c r="D783" s="208">
        <v>34</v>
      </c>
      <c r="E783" s="208">
        <v>34</v>
      </c>
      <c r="F783" s="208">
        <v>14</v>
      </c>
      <c r="G783" s="208">
        <v>6</v>
      </c>
      <c r="H783" s="208">
        <v>14</v>
      </c>
      <c r="I783" s="208">
        <v>37</v>
      </c>
      <c r="J783" s="208">
        <v>40</v>
      </c>
      <c r="K783" s="208">
        <v>-3</v>
      </c>
      <c r="L783" s="209">
        <f t="shared" si="25"/>
        <v>47</v>
      </c>
      <c r="M783" s="201" t="str">
        <f t="shared" si="26"/>
        <v/>
      </c>
      <c r="N783" s="71">
        <f ca="1">OFFSET(config_posiciones,'H-Temporadas'!B783,L783-1,1,1)</f>
        <v>0</v>
      </c>
    </row>
    <row r="784" spans="2:14" x14ac:dyDescent="0.25">
      <c r="B784" s="200">
        <v>10</v>
      </c>
      <c r="C784" s="208" t="s">
        <v>50</v>
      </c>
      <c r="D784" s="208">
        <v>33</v>
      </c>
      <c r="E784" s="208">
        <v>34</v>
      </c>
      <c r="F784" s="208">
        <v>12</v>
      </c>
      <c r="G784" s="208">
        <v>9</v>
      </c>
      <c r="H784" s="208">
        <v>13</v>
      </c>
      <c r="I784" s="208">
        <v>50</v>
      </c>
      <c r="J784" s="208">
        <v>59</v>
      </c>
      <c r="K784" s="208">
        <v>-9</v>
      </c>
      <c r="L784" s="209">
        <f t="shared" si="25"/>
        <v>47</v>
      </c>
      <c r="M784" s="201" t="str">
        <f t="shared" si="26"/>
        <v/>
      </c>
      <c r="N784" s="71">
        <f ca="1">OFFSET(config_posiciones,'H-Temporadas'!B784,L784-1,1,1)</f>
        <v>0</v>
      </c>
    </row>
    <row r="785" spans="2:14" x14ac:dyDescent="0.25">
      <c r="B785" s="200">
        <v>11</v>
      </c>
      <c r="C785" s="208" t="s">
        <v>31</v>
      </c>
      <c r="D785" s="208">
        <v>33</v>
      </c>
      <c r="E785" s="208">
        <v>34</v>
      </c>
      <c r="F785" s="208">
        <v>12</v>
      </c>
      <c r="G785" s="208">
        <v>9</v>
      </c>
      <c r="H785" s="208">
        <v>13</v>
      </c>
      <c r="I785" s="208">
        <v>52</v>
      </c>
      <c r="J785" s="208">
        <v>46</v>
      </c>
      <c r="K785" s="208">
        <v>6</v>
      </c>
      <c r="L785" s="209">
        <f t="shared" si="25"/>
        <v>47</v>
      </c>
      <c r="M785" s="201" t="str">
        <f t="shared" si="26"/>
        <v/>
      </c>
      <c r="N785" s="71">
        <f ca="1">OFFSET(config_posiciones,'H-Temporadas'!B785,L785-1,1,1)</f>
        <v>0</v>
      </c>
    </row>
    <row r="786" spans="2:14" x14ac:dyDescent="0.25">
      <c r="B786" s="200">
        <v>12</v>
      </c>
      <c r="C786" s="208" t="s">
        <v>220</v>
      </c>
      <c r="D786" s="208">
        <v>31</v>
      </c>
      <c r="E786" s="208">
        <v>34</v>
      </c>
      <c r="F786" s="208">
        <v>10</v>
      </c>
      <c r="G786" s="208">
        <v>11</v>
      </c>
      <c r="H786" s="208">
        <v>13</v>
      </c>
      <c r="I786" s="208">
        <v>33</v>
      </c>
      <c r="J786" s="208">
        <v>47</v>
      </c>
      <c r="K786" s="208">
        <v>-14</v>
      </c>
      <c r="L786" s="209">
        <f t="shared" si="25"/>
        <v>47</v>
      </c>
      <c r="M786" s="201" t="str">
        <f t="shared" si="26"/>
        <v/>
      </c>
      <c r="N786" s="71">
        <f ca="1">OFFSET(config_posiciones,'H-Temporadas'!B786,L786-1,1,1)</f>
        <v>0</v>
      </c>
    </row>
    <row r="787" spans="2:14" x14ac:dyDescent="0.25">
      <c r="B787" s="200">
        <v>13</v>
      </c>
      <c r="C787" s="208" t="s">
        <v>246</v>
      </c>
      <c r="D787" s="208">
        <v>31</v>
      </c>
      <c r="E787" s="208">
        <v>34</v>
      </c>
      <c r="F787" s="208">
        <v>11</v>
      </c>
      <c r="G787" s="208">
        <v>9</v>
      </c>
      <c r="H787" s="208">
        <v>14</v>
      </c>
      <c r="I787" s="208">
        <v>29</v>
      </c>
      <c r="J787" s="208">
        <v>45</v>
      </c>
      <c r="K787" s="208">
        <v>-16</v>
      </c>
      <c r="L787" s="209">
        <f t="shared" si="25"/>
        <v>47</v>
      </c>
      <c r="M787" s="201" t="str">
        <f t="shared" si="26"/>
        <v/>
      </c>
      <c r="N787" s="71">
        <f ca="1">OFFSET(config_posiciones,'H-Temporadas'!B787,L787-1,1,1)</f>
        <v>0</v>
      </c>
    </row>
    <row r="788" spans="2:14" x14ac:dyDescent="0.25">
      <c r="B788" s="200">
        <v>14</v>
      </c>
      <c r="C788" s="208" t="s">
        <v>52</v>
      </c>
      <c r="D788" s="208">
        <v>30</v>
      </c>
      <c r="E788" s="208">
        <v>34</v>
      </c>
      <c r="F788" s="208">
        <v>12</v>
      </c>
      <c r="G788" s="208">
        <v>6</v>
      </c>
      <c r="H788" s="208">
        <v>16</v>
      </c>
      <c r="I788" s="208">
        <v>48</v>
      </c>
      <c r="J788" s="208">
        <v>60</v>
      </c>
      <c r="K788" s="208">
        <v>-12</v>
      </c>
      <c r="L788" s="209">
        <f t="shared" si="25"/>
        <v>47</v>
      </c>
      <c r="M788" s="201" t="str">
        <f t="shared" si="26"/>
        <v/>
      </c>
      <c r="N788" s="71">
        <f ca="1">OFFSET(config_posiciones,'H-Temporadas'!B788,L788-1,1,1)</f>
        <v>0</v>
      </c>
    </row>
    <row r="789" spans="2:14" x14ac:dyDescent="0.25">
      <c r="B789" s="200">
        <v>15</v>
      </c>
      <c r="C789" s="208" t="s">
        <v>244</v>
      </c>
      <c r="D789" s="208">
        <v>30</v>
      </c>
      <c r="E789" s="208">
        <v>34</v>
      </c>
      <c r="F789" s="208">
        <v>10</v>
      </c>
      <c r="G789" s="208">
        <v>10</v>
      </c>
      <c r="H789" s="208">
        <v>14</v>
      </c>
      <c r="I789" s="208">
        <v>32</v>
      </c>
      <c r="J789" s="208">
        <v>40</v>
      </c>
      <c r="K789" s="208">
        <v>-8</v>
      </c>
      <c r="L789" s="209">
        <f t="shared" si="25"/>
        <v>47</v>
      </c>
      <c r="M789" s="201" t="str">
        <f t="shared" si="26"/>
        <v/>
      </c>
      <c r="N789" s="71">
        <f ca="1">OFFSET(config_posiciones,'H-Temporadas'!B789,L789-1,1,1)</f>
        <v>0</v>
      </c>
    </row>
    <row r="790" spans="2:14" x14ac:dyDescent="0.25">
      <c r="B790" s="200">
        <v>16</v>
      </c>
      <c r="C790" s="208" t="s">
        <v>212</v>
      </c>
      <c r="D790" s="208">
        <v>30</v>
      </c>
      <c r="E790" s="208">
        <v>34</v>
      </c>
      <c r="F790" s="208">
        <v>11</v>
      </c>
      <c r="G790" s="208">
        <v>8</v>
      </c>
      <c r="H790" s="208">
        <v>15</v>
      </c>
      <c r="I790" s="208">
        <v>51</v>
      </c>
      <c r="J790" s="208">
        <v>52</v>
      </c>
      <c r="K790" s="208">
        <v>-1</v>
      </c>
      <c r="L790" s="209">
        <f t="shared" si="25"/>
        <v>47</v>
      </c>
      <c r="M790" s="201" t="str">
        <f t="shared" si="26"/>
        <v/>
      </c>
      <c r="N790" s="71" t="str">
        <f ca="1">OFFSET(config_posiciones,'H-Temporadas'!B790,L790-1,1,1)</f>
        <v>D</v>
      </c>
    </row>
    <row r="791" spans="2:14" x14ac:dyDescent="0.25">
      <c r="B791" s="200">
        <v>17</v>
      </c>
      <c r="C791" s="208" t="s">
        <v>150</v>
      </c>
      <c r="D791" s="208">
        <v>27</v>
      </c>
      <c r="E791" s="208">
        <v>34</v>
      </c>
      <c r="F791" s="208">
        <v>11</v>
      </c>
      <c r="G791" s="208">
        <v>5</v>
      </c>
      <c r="H791" s="208">
        <v>18</v>
      </c>
      <c r="I791" s="208">
        <v>44</v>
      </c>
      <c r="J791" s="208">
        <v>66</v>
      </c>
      <c r="K791" s="208">
        <v>-22</v>
      </c>
      <c r="L791" s="209">
        <f t="shared" si="25"/>
        <v>47</v>
      </c>
      <c r="M791" s="201" t="str">
        <f t="shared" si="26"/>
        <v/>
      </c>
      <c r="N791" s="71" t="str">
        <f ca="1">OFFSET(config_posiciones,'H-Temporadas'!B791,L791-1,1,1)</f>
        <v>D</v>
      </c>
    </row>
    <row r="792" spans="2:14" x14ac:dyDescent="0.25">
      <c r="B792" s="200">
        <v>18</v>
      </c>
      <c r="C792" s="208" t="s">
        <v>221</v>
      </c>
      <c r="D792" s="208">
        <v>22</v>
      </c>
      <c r="E792" s="208">
        <v>34</v>
      </c>
      <c r="F792" s="208">
        <v>7</v>
      </c>
      <c r="G792" s="208">
        <v>8</v>
      </c>
      <c r="H792" s="208">
        <v>19</v>
      </c>
      <c r="I792" s="208">
        <v>30</v>
      </c>
      <c r="J792" s="208">
        <v>69</v>
      </c>
      <c r="K792" s="208">
        <v>-39</v>
      </c>
      <c r="L792" s="209">
        <f t="shared" si="25"/>
        <v>47</v>
      </c>
      <c r="M792" s="201" t="str">
        <f t="shared" si="26"/>
        <v/>
      </c>
      <c r="N792" s="71" t="str">
        <f ca="1">OFFSET(config_posiciones,'H-Temporadas'!B792,L792-1,1,1)</f>
        <v>D</v>
      </c>
    </row>
    <row r="793" spans="2:14" x14ac:dyDescent="0.25">
      <c r="B793" s="200"/>
      <c r="C793" s="208"/>
      <c r="D793" s="208"/>
      <c r="E793" s="208"/>
      <c r="F793" s="208"/>
      <c r="G793" s="208"/>
      <c r="H793" s="208"/>
      <c r="I793" s="208"/>
      <c r="J793" s="208"/>
      <c r="K793" s="208"/>
      <c r="L793" s="209">
        <f t="shared" si="25"/>
        <v>47</v>
      </c>
      <c r="M793" s="201" t="str">
        <f t="shared" si="26"/>
        <v/>
      </c>
      <c r="N793" s="71">
        <f ca="1">OFFSET(config_posiciones,'H-Temporadas'!B793,L793-1,1,1)</f>
        <v>28491</v>
      </c>
    </row>
    <row r="794" spans="2:14" s="204" customFormat="1" x14ac:dyDescent="0.25">
      <c r="B794" s="200" t="s">
        <v>295</v>
      </c>
      <c r="C794" s="200" t="str">
        <f>B794</f>
        <v>1978/79</v>
      </c>
      <c r="D794" s="200" t="s">
        <v>128</v>
      </c>
      <c r="E794" s="200" t="s">
        <v>21</v>
      </c>
      <c r="F794" s="200" t="s">
        <v>22</v>
      </c>
      <c r="G794" s="200" t="s">
        <v>23</v>
      </c>
      <c r="H794" s="200" t="s">
        <v>24</v>
      </c>
      <c r="I794" s="200" t="s">
        <v>25</v>
      </c>
      <c r="J794" s="200" t="s">
        <v>26</v>
      </c>
      <c r="K794" s="200" t="s">
        <v>90</v>
      </c>
      <c r="L794" s="202">
        <f t="shared" si="25"/>
        <v>48</v>
      </c>
      <c r="M794" s="203" t="str">
        <f t="shared" si="26"/>
        <v>n</v>
      </c>
      <c r="N794" s="204" t="e">
        <f ca="1">OFFSET(config_posiciones,'H-Temporadas'!B794,L794-1,1,1)</f>
        <v>#VALUE!</v>
      </c>
    </row>
    <row r="795" spans="2:14" x14ac:dyDescent="0.25">
      <c r="B795" s="200">
        <v>1</v>
      </c>
      <c r="C795" s="208" t="s">
        <v>28</v>
      </c>
      <c r="D795" s="208">
        <v>47</v>
      </c>
      <c r="E795" s="208">
        <v>34</v>
      </c>
      <c r="F795" s="208">
        <v>16</v>
      </c>
      <c r="G795" s="208">
        <v>15</v>
      </c>
      <c r="H795" s="208">
        <v>3</v>
      </c>
      <c r="I795" s="208">
        <v>61</v>
      </c>
      <c r="J795" s="208">
        <v>36</v>
      </c>
      <c r="K795" s="208">
        <v>25</v>
      </c>
      <c r="L795" s="209">
        <f t="shared" si="25"/>
        <v>48</v>
      </c>
      <c r="M795" s="201" t="str">
        <f t="shared" si="26"/>
        <v/>
      </c>
      <c r="N795" s="71" t="str">
        <f ca="1">OFFSET(config_posiciones,'H-Temporadas'!B795,L795-1,1,1)</f>
        <v>C</v>
      </c>
    </row>
    <row r="796" spans="2:14" x14ac:dyDescent="0.25">
      <c r="B796" s="200">
        <v>2</v>
      </c>
      <c r="C796" s="208" t="s">
        <v>213</v>
      </c>
      <c r="D796" s="208">
        <v>43</v>
      </c>
      <c r="E796" s="208">
        <v>34</v>
      </c>
      <c r="F796" s="208">
        <v>17</v>
      </c>
      <c r="G796" s="208">
        <v>9</v>
      </c>
      <c r="H796" s="208">
        <v>8</v>
      </c>
      <c r="I796" s="208">
        <v>50</v>
      </c>
      <c r="J796" s="208">
        <v>35</v>
      </c>
      <c r="K796" s="208">
        <v>15</v>
      </c>
      <c r="L796" s="209">
        <f t="shared" si="25"/>
        <v>48</v>
      </c>
      <c r="M796" s="201" t="str">
        <f t="shared" si="26"/>
        <v/>
      </c>
      <c r="N796" s="71" t="str">
        <f ca="1">OFFSET(config_posiciones,'H-Temporadas'!B796,L796-1,1,1)</f>
        <v>U</v>
      </c>
    </row>
    <row r="797" spans="2:14" x14ac:dyDescent="0.25">
      <c r="B797" s="200">
        <v>3</v>
      </c>
      <c r="C797" s="208" t="s">
        <v>154</v>
      </c>
      <c r="D797" s="208">
        <v>41</v>
      </c>
      <c r="E797" s="208">
        <v>34</v>
      </c>
      <c r="F797" s="208">
        <v>14</v>
      </c>
      <c r="G797" s="208">
        <v>13</v>
      </c>
      <c r="H797" s="208">
        <v>7</v>
      </c>
      <c r="I797" s="208">
        <v>55</v>
      </c>
      <c r="J797" s="208">
        <v>37</v>
      </c>
      <c r="K797" s="208">
        <v>18</v>
      </c>
      <c r="L797" s="209">
        <f t="shared" si="25"/>
        <v>48</v>
      </c>
      <c r="M797" s="201" t="str">
        <f t="shared" si="26"/>
        <v/>
      </c>
      <c r="N797" s="71" t="str">
        <f ca="1">OFFSET(config_posiciones,'H-Temporadas'!B797,L797-1,1,1)</f>
        <v>U</v>
      </c>
    </row>
    <row r="798" spans="2:14" x14ac:dyDescent="0.25">
      <c r="B798" s="200">
        <v>4</v>
      </c>
      <c r="C798" s="208" t="s">
        <v>31</v>
      </c>
      <c r="D798" s="208">
        <v>41</v>
      </c>
      <c r="E798" s="208">
        <v>34</v>
      </c>
      <c r="F798" s="208">
        <v>18</v>
      </c>
      <c r="G798" s="208">
        <v>5</v>
      </c>
      <c r="H798" s="208">
        <v>11</v>
      </c>
      <c r="I798" s="208">
        <v>53</v>
      </c>
      <c r="J798" s="208">
        <v>36</v>
      </c>
      <c r="K798" s="208">
        <v>17</v>
      </c>
      <c r="L798" s="209">
        <f t="shared" si="25"/>
        <v>48</v>
      </c>
      <c r="M798" s="201" t="str">
        <f t="shared" si="26"/>
        <v/>
      </c>
      <c r="N798" s="71" t="str">
        <f ca="1">OFFSET(config_posiciones,'H-Temporadas'!B798,L798-1,1,1)</f>
        <v>U</v>
      </c>
    </row>
    <row r="799" spans="2:14" x14ac:dyDescent="0.25">
      <c r="B799" s="200">
        <v>5</v>
      </c>
      <c r="C799" s="208" t="s">
        <v>27</v>
      </c>
      <c r="D799" s="208">
        <v>38</v>
      </c>
      <c r="E799" s="208">
        <v>34</v>
      </c>
      <c r="F799" s="208">
        <v>16</v>
      </c>
      <c r="G799" s="208">
        <v>6</v>
      </c>
      <c r="H799" s="208">
        <v>12</v>
      </c>
      <c r="I799" s="208">
        <v>69</v>
      </c>
      <c r="J799" s="208">
        <v>37</v>
      </c>
      <c r="K799" s="208">
        <v>32</v>
      </c>
      <c r="L799" s="209">
        <f t="shared" si="25"/>
        <v>48</v>
      </c>
      <c r="M799" s="201" t="str">
        <f t="shared" si="26"/>
        <v/>
      </c>
      <c r="N799" s="71" t="str">
        <f ca="1">OFFSET(config_posiciones,'H-Temporadas'!B799,L799-1,1,1)</f>
        <v>R</v>
      </c>
    </row>
    <row r="800" spans="2:14" x14ac:dyDescent="0.25">
      <c r="B800" s="200">
        <v>6</v>
      </c>
      <c r="C800" s="208" t="s">
        <v>236</v>
      </c>
      <c r="D800" s="208">
        <v>37</v>
      </c>
      <c r="E800" s="208">
        <v>34</v>
      </c>
      <c r="F800" s="208">
        <v>14</v>
      </c>
      <c r="G800" s="208">
        <v>9</v>
      </c>
      <c r="H800" s="208">
        <v>11</v>
      </c>
      <c r="I800" s="208">
        <v>49</v>
      </c>
      <c r="J800" s="208">
        <v>43</v>
      </c>
      <c r="K800" s="208">
        <v>6</v>
      </c>
      <c r="L800" s="209">
        <f t="shared" si="25"/>
        <v>48</v>
      </c>
      <c r="M800" s="201" t="str">
        <f t="shared" si="26"/>
        <v/>
      </c>
      <c r="N800" s="71">
        <f ca="1">OFFSET(config_posiciones,'H-Temporadas'!B800,L800-1,1,1)</f>
        <v>0</v>
      </c>
    </row>
    <row r="801" spans="2:14" x14ac:dyDescent="0.25">
      <c r="B801" s="200">
        <v>7</v>
      </c>
      <c r="C801" s="208" t="s">
        <v>29</v>
      </c>
      <c r="D801" s="208">
        <v>35</v>
      </c>
      <c r="E801" s="208">
        <v>34</v>
      </c>
      <c r="F801" s="208">
        <v>14</v>
      </c>
      <c r="G801" s="208">
        <v>7</v>
      </c>
      <c r="H801" s="208">
        <v>13</v>
      </c>
      <c r="I801" s="208">
        <v>44</v>
      </c>
      <c r="J801" s="208">
        <v>39</v>
      </c>
      <c r="K801" s="208">
        <v>5</v>
      </c>
      <c r="L801" s="209">
        <f t="shared" si="25"/>
        <v>48</v>
      </c>
      <c r="M801" s="201" t="str">
        <f t="shared" si="26"/>
        <v/>
      </c>
      <c r="N801" s="71" t="str">
        <f ca="1">OFFSET(config_posiciones,'H-Temporadas'!B801,L801-1,1,1)</f>
        <v>R</v>
      </c>
    </row>
    <row r="802" spans="2:14" x14ac:dyDescent="0.25">
      <c r="B802" s="200">
        <v>8</v>
      </c>
      <c r="C802" s="208" t="s">
        <v>52</v>
      </c>
      <c r="D802" s="208">
        <v>35</v>
      </c>
      <c r="E802" s="208">
        <v>34</v>
      </c>
      <c r="F802" s="208">
        <v>15</v>
      </c>
      <c r="G802" s="208">
        <v>5</v>
      </c>
      <c r="H802" s="208">
        <v>14</v>
      </c>
      <c r="I802" s="208">
        <v>37</v>
      </c>
      <c r="J802" s="208">
        <v>46</v>
      </c>
      <c r="K802" s="208">
        <v>-9</v>
      </c>
      <c r="L802" s="209">
        <f t="shared" si="25"/>
        <v>48</v>
      </c>
      <c r="M802" s="201" t="str">
        <f t="shared" si="26"/>
        <v/>
      </c>
      <c r="N802" s="71">
        <f ca="1">OFFSET(config_posiciones,'H-Temporadas'!B802,L802-1,1,1)</f>
        <v>0</v>
      </c>
    </row>
    <row r="803" spans="2:14" x14ac:dyDescent="0.25">
      <c r="B803" s="200">
        <v>9</v>
      </c>
      <c r="C803" s="208" t="s">
        <v>209</v>
      </c>
      <c r="D803" s="208">
        <v>34</v>
      </c>
      <c r="E803" s="208">
        <v>34</v>
      </c>
      <c r="F803" s="208">
        <v>12</v>
      </c>
      <c r="G803" s="208">
        <v>10</v>
      </c>
      <c r="H803" s="208">
        <v>12</v>
      </c>
      <c r="I803" s="208">
        <v>56</v>
      </c>
      <c r="J803" s="208">
        <v>46</v>
      </c>
      <c r="K803" s="208">
        <v>10</v>
      </c>
      <c r="L803" s="209">
        <f t="shared" si="25"/>
        <v>48</v>
      </c>
      <c r="M803" s="201" t="str">
        <f t="shared" si="26"/>
        <v/>
      </c>
      <c r="N803" s="71">
        <f ca="1">OFFSET(config_posiciones,'H-Temporadas'!B803,L803-1,1,1)</f>
        <v>0</v>
      </c>
    </row>
    <row r="804" spans="2:14" x14ac:dyDescent="0.25">
      <c r="B804" s="200">
        <v>10</v>
      </c>
      <c r="C804" s="208" t="s">
        <v>237</v>
      </c>
      <c r="D804" s="208">
        <v>34</v>
      </c>
      <c r="E804" s="208">
        <v>34</v>
      </c>
      <c r="F804" s="208">
        <v>13</v>
      </c>
      <c r="G804" s="208">
        <v>8</v>
      </c>
      <c r="H804" s="208">
        <v>13</v>
      </c>
      <c r="I804" s="208">
        <v>36</v>
      </c>
      <c r="J804" s="208">
        <v>40</v>
      </c>
      <c r="K804" s="208">
        <v>-4</v>
      </c>
      <c r="L804" s="209">
        <f t="shared" si="25"/>
        <v>48</v>
      </c>
      <c r="M804" s="201" t="str">
        <f t="shared" si="26"/>
        <v/>
      </c>
      <c r="N804" s="71">
        <f ca="1">OFFSET(config_posiciones,'H-Temporadas'!B804,L804-1,1,1)</f>
        <v>0</v>
      </c>
    </row>
    <row r="805" spans="2:14" x14ac:dyDescent="0.25">
      <c r="B805" s="200">
        <v>11</v>
      </c>
      <c r="C805" s="208" t="s">
        <v>30</v>
      </c>
      <c r="D805" s="208">
        <v>33</v>
      </c>
      <c r="E805" s="208">
        <v>34</v>
      </c>
      <c r="F805" s="208">
        <v>12</v>
      </c>
      <c r="G805" s="208">
        <v>9</v>
      </c>
      <c r="H805" s="208">
        <v>13</v>
      </c>
      <c r="I805" s="208">
        <v>47</v>
      </c>
      <c r="J805" s="208">
        <v>48</v>
      </c>
      <c r="K805" s="208">
        <v>-1</v>
      </c>
      <c r="L805" s="209">
        <f t="shared" si="25"/>
        <v>48</v>
      </c>
      <c r="M805" s="201" t="str">
        <f t="shared" si="26"/>
        <v/>
      </c>
      <c r="N805" s="71">
        <f ca="1">OFFSET(config_posiciones,'H-Temporadas'!B805,L805-1,1,1)</f>
        <v>0</v>
      </c>
    </row>
    <row r="806" spans="2:14" x14ac:dyDescent="0.25">
      <c r="B806" s="200">
        <v>12</v>
      </c>
      <c r="C806" s="208" t="s">
        <v>244</v>
      </c>
      <c r="D806" s="208">
        <v>32</v>
      </c>
      <c r="E806" s="208">
        <v>34</v>
      </c>
      <c r="F806" s="208">
        <v>13</v>
      </c>
      <c r="G806" s="208">
        <v>6</v>
      </c>
      <c r="H806" s="208">
        <v>15</v>
      </c>
      <c r="I806" s="208">
        <v>32</v>
      </c>
      <c r="J806" s="208">
        <v>38</v>
      </c>
      <c r="K806" s="208">
        <v>-6</v>
      </c>
      <c r="L806" s="209">
        <f t="shared" si="25"/>
        <v>48</v>
      </c>
      <c r="M806" s="201" t="str">
        <f t="shared" si="26"/>
        <v/>
      </c>
      <c r="N806" s="71">
        <f ca="1">OFFSET(config_posiciones,'H-Temporadas'!B806,L806-1,1,1)</f>
        <v>0</v>
      </c>
    </row>
    <row r="807" spans="2:14" x14ac:dyDescent="0.25">
      <c r="B807" s="200">
        <v>13</v>
      </c>
      <c r="C807" s="208" t="s">
        <v>220</v>
      </c>
      <c r="D807" s="208">
        <v>32</v>
      </c>
      <c r="E807" s="208">
        <v>34</v>
      </c>
      <c r="F807" s="208">
        <v>10</v>
      </c>
      <c r="G807" s="208">
        <v>12</v>
      </c>
      <c r="H807" s="208">
        <v>12</v>
      </c>
      <c r="I807" s="208">
        <v>38</v>
      </c>
      <c r="J807" s="208">
        <v>47</v>
      </c>
      <c r="K807" s="208">
        <v>-9</v>
      </c>
      <c r="L807" s="209">
        <f t="shared" si="25"/>
        <v>48</v>
      </c>
      <c r="M807" s="201" t="str">
        <f t="shared" si="26"/>
        <v/>
      </c>
      <c r="N807" s="71">
        <f ca="1">OFFSET(config_posiciones,'H-Temporadas'!B807,L807-1,1,1)</f>
        <v>0</v>
      </c>
    </row>
    <row r="808" spans="2:14" x14ac:dyDescent="0.25">
      <c r="B808" s="200">
        <v>14</v>
      </c>
      <c r="C808" s="208" t="s">
        <v>211</v>
      </c>
      <c r="D808" s="208">
        <v>30</v>
      </c>
      <c r="E808" s="208">
        <v>34</v>
      </c>
      <c r="F808" s="208">
        <v>12</v>
      </c>
      <c r="G808" s="208">
        <v>6</v>
      </c>
      <c r="H808" s="208">
        <v>16</v>
      </c>
      <c r="I808" s="208">
        <v>56</v>
      </c>
      <c r="J808" s="208">
        <v>59</v>
      </c>
      <c r="K808" s="208">
        <v>-3</v>
      </c>
      <c r="L808" s="209">
        <f t="shared" si="25"/>
        <v>48</v>
      </c>
      <c r="M808" s="201" t="str">
        <f t="shared" si="26"/>
        <v/>
      </c>
      <c r="N808" s="71">
        <f ca="1">OFFSET(config_posiciones,'H-Temporadas'!B808,L808-1,1,1)</f>
        <v>0</v>
      </c>
    </row>
    <row r="809" spans="2:14" x14ac:dyDescent="0.25">
      <c r="B809" s="200">
        <v>15</v>
      </c>
      <c r="C809" s="208" t="s">
        <v>50</v>
      </c>
      <c r="D809" s="208">
        <v>29</v>
      </c>
      <c r="E809" s="208">
        <v>34</v>
      </c>
      <c r="F809" s="208">
        <v>9</v>
      </c>
      <c r="G809" s="208">
        <v>11</v>
      </c>
      <c r="H809" s="208">
        <v>14</v>
      </c>
      <c r="I809" s="208">
        <v>31</v>
      </c>
      <c r="J809" s="208">
        <v>54</v>
      </c>
      <c r="K809" s="208">
        <v>-23</v>
      </c>
      <c r="L809" s="209">
        <f t="shared" si="25"/>
        <v>48</v>
      </c>
      <c r="M809" s="201" t="str">
        <f t="shared" si="26"/>
        <v/>
      </c>
      <c r="N809" s="71">
        <f ca="1">OFFSET(config_posiciones,'H-Temporadas'!B809,L809-1,1,1)</f>
        <v>0</v>
      </c>
    </row>
    <row r="810" spans="2:14" x14ac:dyDescent="0.25">
      <c r="B810" s="200">
        <v>16</v>
      </c>
      <c r="C810" s="208" t="s">
        <v>238</v>
      </c>
      <c r="D810" s="208">
        <v>28</v>
      </c>
      <c r="E810" s="208">
        <v>34</v>
      </c>
      <c r="F810" s="208">
        <v>9</v>
      </c>
      <c r="G810" s="208">
        <v>10</v>
      </c>
      <c r="H810" s="208">
        <v>15</v>
      </c>
      <c r="I810" s="208">
        <v>35</v>
      </c>
      <c r="J810" s="208">
        <v>55</v>
      </c>
      <c r="K810" s="208">
        <v>-20</v>
      </c>
      <c r="L810" s="209">
        <f t="shared" si="25"/>
        <v>48</v>
      </c>
      <c r="M810" s="201" t="str">
        <f t="shared" si="26"/>
        <v/>
      </c>
      <c r="N810" s="71" t="str">
        <f ca="1">OFFSET(config_posiciones,'H-Temporadas'!B810,L810-1,1,1)</f>
        <v>D</v>
      </c>
    </row>
    <row r="811" spans="2:14" x14ac:dyDescent="0.25">
      <c r="B811" s="200">
        <v>17</v>
      </c>
      <c r="C811" s="208" t="s">
        <v>246</v>
      </c>
      <c r="D811" s="208">
        <v>22</v>
      </c>
      <c r="E811" s="208">
        <v>34</v>
      </c>
      <c r="F811" s="208">
        <v>9</v>
      </c>
      <c r="G811" s="208">
        <v>4</v>
      </c>
      <c r="H811" s="208">
        <v>21</v>
      </c>
      <c r="I811" s="208">
        <v>37</v>
      </c>
      <c r="J811" s="208">
        <v>63</v>
      </c>
      <c r="K811" s="208">
        <v>-26</v>
      </c>
      <c r="L811" s="209">
        <f t="shared" si="25"/>
        <v>48</v>
      </c>
      <c r="M811" s="201" t="str">
        <f t="shared" si="26"/>
        <v/>
      </c>
      <c r="N811" s="71" t="str">
        <f ca="1">OFFSET(config_posiciones,'H-Temporadas'!B811,L811-1,1,1)</f>
        <v>D</v>
      </c>
    </row>
    <row r="812" spans="2:14" x14ac:dyDescent="0.25">
      <c r="B812" s="200">
        <v>18</v>
      </c>
      <c r="C812" s="208" t="s">
        <v>245</v>
      </c>
      <c r="D812" s="208">
        <v>21</v>
      </c>
      <c r="E812" s="208">
        <v>34</v>
      </c>
      <c r="F812" s="208">
        <v>8</v>
      </c>
      <c r="G812" s="208">
        <v>5</v>
      </c>
      <c r="H812" s="208">
        <v>21</v>
      </c>
      <c r="I812" s="208">
        <v>39</v>
      </c>
      <c r="J812" s="208">
        <v>66</v>
      </c>
      <c r="K812" s="208">
        <v>-27</v>
      </c>
      <c r="L812" s="209">
        <f t="shared" si="25"/>
        <v>48</v>
      </c>
      <c r="M812" s="201" t="str">
        <f t="shared" si="26"/>
        <v/>
      </c>
      <c r="N812" s="71" t="str">
        <f ca="1">OFFSET(config_posiciones,'H-Temporadas'!B812,L812-1,1,1)</f>
        <v>D</v>
      </c>
    </row>
    <row r="813" spans="2:14" x14ac:dyDescent="0.25">
      <c r="B813" s="200"/>
      <c r="C813" s="208"/>
      <c r="D813" s="208"/>
      <c r="E813" s="208"/>
      <c r="F813" s="208"/>
      <c r="G813" s="208"/>
      <c r="H813" s="208"/>
      <c r="I813" s="208"/>
      <c r="J813" s="208"/>
      <c r="K813" s="208"/>
      <c r="L813" s="209">
        <f t="shared" si="25"/>
        <v>48</v>
      </c>
      <c r="M813" s="201" t="str">
        <f t="shared" si="26"/>
        <v/>
      </c>
      <c r="N813" s="71">
        <f ca="1">OFFSET(config_posiciones,'H-Temporadas'!B813,L813-1,1,1)</f>
        <v>28856</v>
      </c>
    </row>
    <row r="814" spans="2:14" s="204" customFormat="1" x14ac:dyDescent="0.25">
      <c r="B814" s="200" t="s">
        <v>296</v>
      </c>
      <c r="C814" s="200" t="str">
        <f>B814</f>
        <v>1979/80</v>
      </c>
      <c r="D814" s="200" t="s">
        <v>128</v>
      </c>
      <c r="E814" s="200" t="s">
        <v>21</v>
      </c>
      <c r="F814" s="200" t="s">
        <v>22</v>
      </c>
      <c r="G814" s="200" t="s">
        <v>23</v>
      </c>
      <c r="H814" s="200" t="s">
        <v>24</v>
      </c>
      <c r="I814" s="200" t="s">
        <v>25</v>
      </c>
      <c r="J814" s="200" t="s">
        <v>26</v>
      </c>
      <c r="K814" s="200" t="s">
        <v>249</v>
      </c>
      <c r="L814" s="202">
        <f t="shared" si="25"/>
        <v>49</v>
      </c>
      <c r="M814" s="203" t="str">
        <f t="shared" si="26"/>
        <v>n</v>
      </c>
      <c r="N814" s="204" t="e">
        <f ca="1">OFFSET(config_posiciones,'H-Temporadas'!B814,L814-1,1,1)</f>
        <v>#VALUE!</v>
      </c>
    </row>
    <row r="815" spans="2:14" x14ac:dyDescent="0.25">
      <c r="B815" s="200">
        <v>1</v>
      </c>
      <c r="C815" s="208" t="s">
        <v>28</v>
      </c>
      <c r="D815" s="208">
        <v>53</v>
      </c>
      <c r="E815" s="208">
        <v>34</v>
      </c>
      <c r="F815" s="208">
        <v>22</v>
      </c>
      <c r="G815" s="208">
        <v>9</v>
      </c>
      <c r="H815" s="208">
        <v>3</v>
      </c>
      <c r="I815" s="208">
        <v>70</v>
      </c>
      <c r="J815" s="208">
        <v>33</v>
      </c>
      <c r="K815" s="208">
        <v>37</v>
      </c>
      <c r="L815" s="209">
        <f t="shared" si="25"/>
        <v>49</v>
      </c>
      <c r="M815" s="201" t="str">
        <f t="shared" si="26"/>
        <v/>
      </c>
      <c r="N815" s="71" t="str">
        <f ca="1">OFFSET(config_posiciones,'H-Temporadas'!B815,L815-1,1,1)</f>
        <v>C</v>
      </c>
    </row>
    <row r="816" spans="2:14" x14ac:dyDescent="0.25">
      <c r="B816" s="200">
        <v>2</v>
      </c>
      <c r="C816" s="208" t="s">
        <v>31</v>
      </c>
      <c r="D816" s="208">
        <v>52</v>
      </c>
      <c r="E816" s="208">
        <v>34</v>
      </c>
      <c r="F816" s="208">
        <v>19</v>
      </c>
      <c r="G816" s="208">
        <v>14</v>
      </c>
      <c r="H816" s="208">
        <v>1</v>
      </c>
      <c r="I816" s="208">
        <v>54</v>
      </c>
      <c r="J816" s="208">
        <v>20</v>
      </c>
      <c r="K816" s="208">
        <v>34</v>
      </c>
      <c r="L816" s="209">
        <f t="shared" si="25"/>
        <v>49</v>
      </c>
      <c r="M816" s="201" t="str">
        <f t="shared" si="26"/>
        <v/>
      </c>
      <c r="N816" s="71" t="str">
        <f ca="1">OFFSET(config_posiciones,'H-Temporadas'!B816,L816-1,1,1)</f>
        <v>U</v>
      </c>
    </row>
    <row r="817" spans="2:14" x14ac:dyDescent="0.25">
      <c r="B817" s="200">
        <v>3</v>
      </c>
      <c r="C817" s="208" t="s">
        <v>213</v>
      </c>
      <c r="D817" s="208">
        <v>39</v>
      </c>
      <c r="E817" s="208">
        <v>34</v>
      </c>
      <c r="F817" s="208">
        <v>16</v>
      </c>
      <c r="G817" s="208">
        <v>7</v>
      </c>
      <c r="H817" s="208">
        <v>11</v>
      </c>
      <c r="I817" s="208">
        <v>47</v>
      </c>
      <c r="J817" s="208">
        <v>34</v>
      </c>
      <c r="K817" s="208">
        <v>13</v>
      </c>
      <c r="L817" s="209">
        <f t="shared" si="25"/>
        <v>49</v>
      </c>
      <c r="M817" s="201" t="str">
        <f t="shared" si="26"/>
        <v/>
      </c>
      <c r="N817" s="71" t="str">
        <f ca="1">OFFSET(config_posiciones,'H-Temporadas'!B817,L817-1,1,1)</f>
        <v>U</v>
      </c>
    </row>
    <row r="818" spans="2:14" x14ac:dyDescent="0.25">
      <c r="B818" s="200">
        <v>4</v>
      </c>
      <c r="C818" s="208" t="s">
        <v>27</v>
      </c>
      <c r="D818" s="208">
        <v>38</v>
      </c>
      <c r="E818" s="208">
        <v>34</v>
      </c>
      <c r="F818" s="208">
        <v>13</v>
      </c>
      <c r="G818" s="208">
        <v>12</v>
      </c>
      <c r="H818" s="208">
        <v>9</v>
      </c>
      <c r="I818" s="208">
        <v>42</v>
      </c>
      <c r="J818" s="208">
        <v>33</v>
      </c>
      <c r="K818" s="208">
        <v>9</v>
      </c>
      <c r="L818" s="209">
        <f t="shared" si="25"/>
        <v>49</v>
      </c>
      <c r="M818" s="201" t="str">
        <f t="shared" si="26"/>
        <v/>
      </c>
      <c r="N818" s="71" t="str">
        <f ca="1">OFFSET(config_posiciones,'H-Temporadas'!B818,L818-1,1,1)</f>
        <v>U</v>
      </c>
    </row>
    <row r="819" spans="2:14" x14ac:dyDescent="0.25">
      <c r="B819" s="200">
        <v>5</v>
      </c>
      <c r="C819" s="208" t="s">
        <v>212</v>
      </c>
      <c r="D819" s="208">
        <v>36</v>
      </c>
      <c r="E819" s="208">
        <v>34</v>
      </c>
      <c r="F819" s="208">
        <v>12</v>
      </c>
      <c r="G819" s="208">
        <v>12</v>
      </c>
      <c r="H819" s="208">
        <v>10</v>
      </c>
      <c r="I819" s="208">
        <v>42</v>
      </c>
      <c r="J819" s="208">
        <v>40</v>
      </c>
      <c r="K819" s="208">
        <v>2</v>
      </c>
      <c r="L819" s="209">
        <f t="shared" si="25"/>
        <v>49</v>
      </c>
      <c r="M819" s="201" t="str">
        <f t="shared" si="26"/>
        <v/>
      </c>
      <c r="N819" s="71">
        <f ca="1">OFFSET(config_posiciones,'H-Temporadas'!B819,L819-1,1,1)</f>
        <v>0</v>
      </c>
    </row>
    <row r="820" spans="2:14" x14ac:dyDescent="0.25">
      <c r="B820" s="200">
        <v>6</v>
      </c>
      <c r="C820" s="208" t="s">
        <v>29</v>
      </c>
      <c r="D820" s="208">
        <v>36</v>
      </c>
      <c r="E820" s="208">
        <v>34</v>
      </c>
      <c r="F820" s="208">
        <v>12</v>
      </c>
      <c r="G820" s="208">
        <v>12</v>
      </c>
      <c r="H820" s="208">
        <v>10</v>
      </c>
      <c r="I820" s="208">
        <v>50</v>
      </c>
      <c r="J820" s="208">
        <v>42</v>
      </c>
      <c r="K820" s="208">
        <v>8</v>
      </c>
      <c r="L820" s="209">
        <f t="shared" si="25"/>
        <v>49</v>
      </c>
      <c r="M820" s="201" t="str">
        <f t="shared" si="26"/>
        <v/>
      </c>
      <c r="N820" s="71" t="str">
        <f ca="1">OFFSET(config_posiciones,'H-Temporadas'!B820,L820-1,1,1)</f>
        <v>R</v>
      </c>
    </row>
    <row r="821" spans="2:14" x14ac:dyDescent="0.25">
      <c r="B821" s="200">
        <v>7</v>
      </c>
      <c r="C821" s="208" t="s">
        <v>209</v>
      </c>
      <c r="D821" s="208">
        <v>35</v>
      </c>
      <c r="E821" s="208">
        <v>34</v>
      </c>
      <c r="F821" s="208">
        <v>15</v>
      </c>
      <c r="G821" s="208">
        <v>5</v>
      </c>
      <c r="H821" s="208">
        <v>14</v>
      </c>
      <c r="I821" s="208">
        <v>52</v>
      </c>
      <c r="J821" s="208">
        <v>44</v>
      </c>
      <c r="K821" s="208">
        <v>8</v>
      </c>
      <c r="L821" s="209">
        <f t="shared" si="25"/>
        <v>49</v>
      </c>
      <c r="M821" s="201" t="str">
        <f t="shared" si="26"/>
        <v/>
      </c>
      <c r="N821" s="71">
        <f ca="1">OFFSET(config_posiciones,'H-Temporadas'!B821,L821-1,1,1)</f>
        <v>0</v>
      </c>
    </row>
    <row r="822" spans="2:14" x14ac:dyDescent="0.25">
      <c r="B822" s="200">
        <v>8</v>
      </c>
      <c r="C822" s="208" t="s">
        <v>30</v>
      </c>
      <c r="D822" s="208">
        <v>34</v>
      </c>
      <c r="E822" s="208">
        <v>34</v>
      </c>
      <c r="F822" s="208">
        <v>14</v>
      </c>
      <c r="G822" s="208">
        <v>6</v>
      </c>
      <c r="H822" s="208">
        <v>14</v>
      </c>
      <c r="I822" s="208">
        <v>50</v>
      </c>
      <c r="J822" s="208">
        <v>47</v>
      </c>
      <c r="K822" s="208">
        <v>3</v>
      </c>
      <c r="L822" s="209">
        <f t="shared" si="25"/>
        <v>49</v>
      </c>
      <c r="M822" s="201" t="str">
        <f t="shared" si="26"/>
        <v/>
      </c>
      <c r="N822" s="71">
        <f ca="1">OFFSET(config_posiciones,'H-Temporadas'!B822,L822-1,1,1)</f>
        <v>0</v>
      </c>
    </row>
    <row r="823" spans="2:14" x14ac:dyDescent="0.25">
      <c r="B823" s="200">
        <v>9</v>
      </c>
      <c r="C823" s="208" t="s">
        <v>237</v>
      </c>
      <c r="D823" s="208">
        <v>34</v>
      </c>
      <c r="E823" s="208">
        <v>34</v>
      </c>
      <c r="F823" s="208">
        <v>13</v>
      </c>
      <c r="G823" s="208">
        <v>8</v>
      </c>
      <c r="H823" s="208">
        <v>13</v>
      </c>
      <c r="I823" s="208">
        <v>37</v>
      </c>
      <c r="J823" s="208">
        <v>37</v>
      </c>
      <c r="K823" s="208">
        <v>0</v>
      </c>
      <c r="L823" s="209">
        <f t="shared" si="25"/>
        <v>49</v>
      </c>
      <c r="M823" s="201" t="str">
        <f t="shared" si="26"/>
        <v/>
      </c>
      <c r="N823" s="71">
        <f ca="1">OFFSET(config_posiciones,'H-Temporadas'!B823,L823-1,1,1)</f>
        <v>0</v>
      </c>
    </row>
    <row r="824" spans="2:14" x14ac:dyDescent="0.25">
      <c r="B824" s="200">
        <v>10</v>
      </c>
      <c r="C824" s="208" t="s">
        <v>298</v>
      </c>
      <c r="D824" s="208">
        <v>33</v>
      </c>
      <c r="E824" s="208">
        <v>34</v>
      </c>
      <c r="F824" s="208">
        <v>11</v>
      </c>
      <c r="G824" s="208">
        <v>11</v>
      </c>
      <c r="H824" s="208">
        <v>12</v>
      </c>
      <c r="I824" s="208">
        <v>41</v>
      </c>
      <c r="J824" s="208">
        <v>50</v>
      </c>
      <c r="K824" s="208">
        <v>-9</v>
      </c>
      <c r="L824" s="209">
        <f t="shared" si="25"/>
        <v>49</v>
      </c>
      <c r="M824" s="201" t="str">
        <f t="shared" si="26"/>
        <v/>
      </c>
      <c r="N824" s="71">
        <f ca="1">OFFSET(config_posiciones,'H-Temporadas'!B824,L824-1,1,1)</f>
        <v>0</v>
      </c>
    </row>
    <row r="825" spans="2:14" x14ac:dyDescent="0.25">
      <c r="B825" s="200">
        <v>11</v>
      </c>
      <c r="C825" s="208" t="s">
        <v>211</v>
      </c>
      <c r="D825" s="208">
        <v>33</v>
      </c>
      <c r="E825" s="208">
        <v>34</v>
      </c>
      <c r="F825" s="208">
        <v>13</v>
      </c>
      <c r="G825" s="208">
        <v>7</v>
      </c>
      <c r="H825" s="208">
        <v>14</v>
      </c>
      <c r="I825" s="208">
        <v>43</v>
      </c>
      <c r="J825" s="208">
        <v>40</v>
      </c>
      <c r="K825" s="208">
        <v>3</v>
      </c>
      <c r="L825" s="209">
        <f t="shared" si="25"/>
        <v>49</v>
      </c>
      <c r="M825" s="201" t="str">
        <f t="shared" si="26"/>
        <v/>
      </c>
      <c r="N825" s="71">
        <f ca="1">OFFSET(config_posiciones,'H-Temporadas'!B825,L825-1,1,1)</f>
        <v>0</v>
      </c>
    </row>
    <row r="826" spans="2:14" x14ac:dyDescent="0.25">
      <c r="B826" s="200">
        <v>12</v>
      </c>
      <c r="C826" s="208" t="s">
        <v>236</v>
      </c>
      <c r="D826" s="208">
        <v>32</v>
      </c>
      <c r="E826" s="208">
        <v>34</v>
      </c>
      <c r="F826" s="208">
        <v>13</v>
      </c>
      <c r="G826" s="208">
        <v>6</v>
      </c>
      <c r="H826" s="208">
        <v>15</v>
      </c>
      <c r="I826" s="208">
        <v>36</v>
      </c>
      <c r="J826" s="208">
        <v>49</v>
      </c>
      <c r="K826" s="208">
        <v>-13</v>
      </c>
      <c r="L826" s="209">
        <f t="shared" si="25"/>
        <v>49</v>
      </c>
      <c r="M826" s="201" t="str">
        <f t="shared" si="26"/>
        <v/>
      </c>
      <c r="N826" s="71">
        <f ca="1">OFFSET(config_posiciones,'H-Temporadas'!B826,L826-1,1,1)</f>
        <v>0</v>
      </c>
    </row>
    <row r="827" spans="2:14" x14ac:dyDescent="0.25">
      <c r="B827" s="200">
        <v>13</v>
      </c>
      <c r="C827" s="208" t="s">
        <v>154</v>
      </c>
      <c r="D827" s="208">
        <v>31</v>
      </c>
      <c r="E827" s="208">
        <v>34</v>
      </c>
      <c r="F827" s="208">
        <v>10</v>
      </c>
      <c r="G827" s="208">
        <v>11</v>
      </c>
      <c r="H827" s="208">
        <v>13</v>
      </c>
      <c r="I827" s="208">
        <v>38</v>
      </c>
      <c r="J827" s="208">
        <v>44</v>
      </c>
      <c r="K827" s="208">
        <v>-6</v>
      </c>
      <c r="L827" s="209">
        <f t="shared" si="25"/>
        <v>49</v>
      </c>
      <c r="M827" s="201" t="str">
        <f t="shared" si="26"/>
        <v/>
      </c>
      <c r="N827" s="71">
        <f ca="1">OFFSET(config_posiciones,'H-Temporadas'!B827,L827-1,1,1)</f>
        <v>0</v>
      </c>
    </row>
    <row r="828" spans="2:14" x14ac:dyDescent="0.25">
      <c r="B828" s="200">
        <v>14</v>
      </c>
      <c r="C828" s="208" t="s">
        <v>52</v>
      </c>
      <c r="D828" s="208">
        <v>30</v>
      </c>
      <c r="E828" s="208">
        <v>34</v>
      </c>
      <c r="F828" s="208">
        <v>9</v>
      </c>
      <c r="G828" s="208">
        <v>12</v>
      </c>
      <c r="H828" s="208">
        <v>13</v>
      </c>
      <c r="I828" s="208">
        <v>28</v>
      </c>
      <c r="J828" s="208">
        <v>37</v>
      </c>
      <c r="K828" s="208">
        <v>-9</v>
      </c>
      <c r="L828" s="209">
        <f t="shared" si="25"/>
        <v>49</v>
      </c>
      <c r="M828" s="201" t="str">
        <f t="shared" si="26"/>
        <v/>
      </c>
      <c r="N828" s="71">
        <f ca="1">OFFSET(config_posiciones,'H-Temporadas'!B828,L828-1,1,1)</f>
        <v>0</v>
      </c>
    </row>
    <row r="829" spans="2:14" x14ac:dyDescent="0.25">
      <c r="B829" s="200">
        <v>15</v>
      </c>
      <c r="C829" s="208" t="s">
        <v>244</v>
      </c>
      <c r="D829" s="208">
        <v>28</v>
      </c>
      <c r="E829" s="208">
        <v>34</v>
      </c>
      <c r="F829" s="208">
        <v>8</v>
      </c>
      <c r="G829" s="208">
        <v>12</v>
      </c>
      <c r="H829" s="208">
        <v>14</v>
      </c>
      <c r="I829" s="208">
        <v>36</v>
      </c>
      <c r="J829" s="208">
        <v>39</v>
      </c>
      <c r="K829" s="208">
        <v>-3</v>
      </c>
      <c r="L829" s="209">
        <f t="shared" si="25"/>
        <v>49</v>
      </c>
      <c r="M829" s="201" t="str">
        <f t="shared" si="26"/>
        <v/>
      </c>
      <c r="N829" s="71">
        <f ca="1">OFFSET(config_posiciones,'H-Temporadas'!B829,L829-1,1,1)</f>
        <v>0</v>
      </c>
    </row>
    <row r="830" spans="2:14" x14ac:dyDescent="0.25">
      <c r="B830" s="200">
        <v>16</v>
      </c>
      <c r="C830" s="208" t="s">
        <v>50</v>
      </c>
      <c r="D830" s="208">
        <v>26</v>
      </c>
      <c r="E830" s="208">
        <v>34</v>
      </c>
      <c r="F830" s="208">
        <v>9</v>
      </c>
      <c r="G830" s="208">
        <v>8</v>
      </c>
      <c r="H830" s="208">
        <v>17</v>
      </c>
      <c r="I830" s="208">
        <v>46</v>
      </c>
      <c r="J830" s="208">
        <v>61</v>
      </c>
      <c r="K830" s="208">
        <v>-15</v>
      </c>
      <c r="L830" s="209">
        <f t="shared" si="25"/>
        <v>49</v>
      </c>
      <c r="M830" s="201" t="str">
        <f t="shared" si="26"/>
        <v/>
      </c>
      <c r="N830" s="71" t="str">
        <f ca="1">OFFSET(config_posiciones,'H-Temporadas'!B830,L830-1,1,1)</f>
        <v>D</v>
      </c>
    </row>
    <row r="831" spans="2:14" x14ac:dyDescent="0.25">
      <c r="B831" s="200">
        <v>17</v>
      </c>
      <c r="C831" s="208" t="s">
        <v>220</v>
      </c>
      <c r="D831" s="208">
        <v>20</v>
      </c>
      <c r="E831" s="208">
        <v>34</v>
      </c>
      <c r="F831" s="208">
        <v>5</v>
      </c>
      <c r="G831" s="208">
        <v>10</v>
      </c>
      <c r="H831" s="208">
        <v>19</v>
      </c>
      <c r="I831" s="208">
        <v>29</v>
      </c>
      <c r="J831" s="208">
        <v>61</v>
      </c>
      <c r="K831" s="208">
        <v>-32</v>
      </c>
      <c r="L831" s="209">
        <f t="shared" si="25"/>
        <v>49</v>
      </c>
      <c r="M831" s="201" t="str">
        <f t="shared" si="26"/>
        <v/>
      </c>
      <c r="N831" s="71" t="str">
        <f ca="1">OFFSET(config_posiciones,'H-Temporadas'!B831,L831-1,1,1)</f>
        <v>D</v>
      </c>
    </row>
    <row r="832" spans="2:14" x14ac:dyDescent="0.25">
      <c r="B832" s="200">
        <v>18</v>
      </c>
      <c r="C832" s="208" t="s">
        <v>343</v>
      </c>
      <c r="D832" s="208">
        <v>19</v>
      </c>
      <c r="E832" s="208">
        <v>34</v>
      </c>
      <c r="F832" s="208">
        <v>8</v>
      </c>
      <c r="G832" s="208">
        <v>6</v>
      </c>
      <c r="H832" s="208">
        <v>20</v>
      </c>
      <c r="I832" s="208">
        <v>28</v>
      </c>
      <c r="J832" s="208">
        <v>58</v>
      </c>
      <c r="K832" s="208">
        <v>-30</v>
      </c>
      <c r="L832" s="209">
        <f t="shared" si="25"/>
        <v>49</v>
      </c>
      <c r="M832" s="201" t="str">
        <f t="shared" si="26"/>
        <v/>
      </c>
      <c r="N832" s="71" t="str">
        <f ca="1">OFFSET(config_posiciones,'H-Temporadas'!B832,L832-1,1,1)</f>
        <v>D</v>
      </c>
    </row>
    <row r="833" spans="2:14" x14ac:dyDescent="0.25">
      <c r="B833" s="200"/>
      <c r="C833" s="208"/>
      <c r="D833" s="208"/>
      <c r="E833" s="208"/>
      <c r="F833" s="208"/>
      <c r="G833" s="208"/>
      <c r="H833" s="208"/>
      <c r="I833" s="208"/>
      <c r="J833" s="208"/>
      <c r="K833" s="208"/>
      <c r="L833" s="209">
        <f t="shared" si="25"/>
        <v>49</v>
      </c>
      <c r="M833" s="201" t="str">
        <f t="shared" si="26"/>
        <v/>
      </c>
      <c r="N833" s="71">
        <f ca="1">OFFSET(config_posiciones,'H-Temporadas'!B833,L833-1,1,1)</f>
        <v>29221</v>
      </c>
    </row>
    <row r="834" spans="2:14" s="204" customFormat="1" x14ac:dyDescent="0.25">
      <c r="B834" s="200" t="s">
        <v>297</v>
      </c>
      <c r="C834" s="200" t="str">
        <f>B834</f>
        <v>1980/81</v>
      </c>
      <c r="D834" s="200" t="s">
        <v>128</v>
      </c>
      <c r="E834" s="200" t="s">
        <v>21</v>
      </c>
      <c r="F834" s="200" t="s">
        <v>22</v>
      </c>
      <c r="G834" s="200" t="s">
        <v>23</v>
      </c>
      <c r="H834" s="200" t="s">
        <v>24</v>
      </c>
      <c r="I834" s="200" t="s">
        <v>25</v>
      </c>
      <c r="J834" s="200" t="s">
        <v>26</v>
      </c>
      <c r="K834" s="200" t="s">
        <v>249</v>
      </c>
      <c r="L834" s="202">
        <f t="shared" si="25"/>
        <v>50</v>
      </c>
      <c r="M834" s="203" t="str">
        <f t="shared" si="26"/>
        <v>n</v>
      </c>
      <c r="N834" s="204" t="e">
        <f ca="1">OFFSET(config_posiciones,'H-Temporadas'!B834,L834-1,1,1)</f>
        <v>#VALUE!</v>
      </c>
    </row>
    <row r="835" spans="2:14" x14ac:dyDescent="0.25">
      <c r="B835" s="200">
        <v>1</v>
      </c>
      <c r="C835" s="208" t="s">
        <v>31</v>
      </c>
      <c r="D835" s="208">
        <v>45</v>
      </c>
      <c r="E835" s="208">
        <v>34</v>
      </c>
      <c r="F835" s="208">
        <v>19</v>
      </c>
      <c r="G835" s="208">
        <v>7</v>
      </c>
      <c r="H835" s="208">
        <v>8</v>
      </c>
      <c r="I835" s="208">
        <v>52</v>
      </c>
      <c r="J835" s="208">
        <v>29</v>
      </c>
      <c r="K835" s="208">
        <v>23</v>
      </c>
      <c r="L835" s="209">
        <f t="shared" si="25"/>
        <v>50</v>
      </c>
      <c r="M835" s="201" t="str">
        <f t="shared" si="26"/>
        <v/>
      </c>
      <c r="N835" s="71" t="str">
        <f ca="1">OFFSET(config_posiciones,'H-Temporadas'!B835,L835-1,1,1)</f>
        <v>C</v>
      </c>
    </row>
    <row r="836" spans="2:14" x14ac:dyDescent="0.25">
      <c r="B836" s="200">
        <v>2</v>
      </c>
      <c r="C836" s="208" t="s">
        <v>28</v>
      </c>
      <c r="D836" s="208">
        <v>45</v>
      </c>
      <c r="E836" s="208">
        <v>34</v>
      </c>
      <c r="F836" s="208">
        <v>20</v>
      </c>
      <c r="G836" s="208">
        <v>5</v>
      </c>
      <c r="H836" s="208">
        <v>9</v>
      </c>
      <c r="I836" s="208">
        <v>66</v>
      </c>
      <c r="J836" s="208">
        <v>37</v>
      </c>
      <c r="K836" s="208">
        <v>29</v>
      </c>
      <c r="L836" s="209">
        <f t="shared" si="25"/>
        <v>50</v>
      </c>
      <c r="M836" s="201" t="str">
        <f t="shared" si="26"/>
        <v/>
      </c>
      <c r="N836" s="71" t="str">
        <f ca="1">OFFSET(config_posiciones,'H-Temporadas'!B836,L836-1,1,1)</f>
        <v>U</v>
      </c>
    </row>
    <row r="837" spans="2:14" x14ac:dyDescent="0.25">
      <c r="B837" s="200">
        <v>3</v>
      </c>
      <c r="C837" s="208" t="s">
        <v>154</v>
      </c>
      <c r="D837" s="208">
        <v>42</v>
      </c>
      <c r="E837" s="208">
        <v>34</v>
      </c>
      <c r="F837" s="208">
        <v>16</v>
      </c>
      <c r="G837" s="208">
        <v>10</v>
      </c>
      <c r="H837" s="208">
        <v>8</v>
      </c>
      <c r="I837" s="208">
        <v>46</v>
      </c>
      <c r="J837" s="208">
        <v>39</v>
      </c>
      <c r="K837" s="208">
        <v>7</v>
      </c>
      <c r="L837" s="209">
        <f t="shared" ref="L837:L900" si="27">IF(M837="n",L836+1,L836)</f>
        <v>50</v>
      </c>
      <c r="M837" s="201" t="str">
        <f t="shared" ref="M837:M900" si="28">IF(B838=1,"n","")</f>
        <v/>
      </c>
      <c r="N837" s="71" t="str">
        <f ca="1">OFFSET(config_posiciones,'H-Temporadas'!B837,L837-1,1,1)</f>
        <v>U</v>
      </c>
    </row>
    <row r="838" spans="2:14" x14ac:dyDescent="0.25">
      <c r="B838" s="200">
        <v>4</v>
      </c>
      <c r="C838" s="208" t="s">
        <v>29</v>
      </c>
      <c r="D838" s="208">
        <v>42</v>
      </c>
      <c r="E838" s="208">
        <v>34</v>
      </c>
      <c r="F838" s="208">
        <v>17</v>
      </c>
      <c r="G838" s="208">
        <v>8</v>
      </c>
      <c r="H838" s="208">
        <v>9</v>
      </c>
      <c r="I838" s="208">
        <v>59</v>
      </c>
      <c r="J838" s="208">
        <v>41</v>
      </c>
      <c r="K838" s="208">
        <v>18</v>
      </c>
      <c r="L838" s="209">
        <f t="shared" si="27"/>
        <v>50</v>
      </c>
      <c r="M838" s="201" t="str">
        <f t="shared" si="28"/>
        <v/>
      </c>
      <c r="N838" s="71" t="str">
        <f ca="1">OFFSET(config_posiciones,'H-Temporadas'!B838,L838-1,1,1)</f>
        <v>U</v>
      </c>
    </row>
    <row r="839" spans="2:14" x14ac:dyDescent="0.25">
      <c r="B839" s="200">
        <v>5</v>
      </c>
      <c r="C839" s="208" t="s">
        <v>27</v>
      </c>
      <c r="D839" s="208">
        <v>41</v>
      </c>
      <c r="E839" s="208">
        <v>34</v>
      </c>
      <c r="F839" s="208">
        <v>18</v>
      </c>
      <c r="G839" s="208">
        <v>5</v>
      </c>
      <c r="H839" s="208">
        <v>11</v>
      </c>
      <c r="I839" s="208">
        <v>66</v>
      </c>
      <c r="J839" s="208">
        <v>41</v>
      </c>
      <c r="K839" s="208">
        <v>25</v>
      </c>
      <c r="L839" s="209">
        <f t="shared" si="27"/>
        <v>50</v>
      </c>
      <c r="M839" s="201" t="str">
        <f t="shared" si="28"/>
        <v/>
      </c>
      <c r="N839" s="71" t="str">
        <f ca="1">OFFSET(config_posiciones,'H-Temporadas'!B839,L839-1,1,1)</f>
        <v>R</v>
      </c>
    </row>
    <row r="840" spans="2:14" x14ac:dyDescent="0.25">
      <c r="B840" s="200">
        <v>6</v>
      </c>
      <c r="C840" s="208" t="s">
        <v>212</v>
      </c>
      <c r="D840" s="208">
        <v>40</v>
      </c>
      <c r="E840" s="208">
        <v>34</v>
      </c>
      <c r="F840" s="208">
        <v>17</v>
      </c>
      <c r="G840" s="208">
        <v>6</v>
      </c>
      <c r="H840" s="208">
        <v>11</v>
      </c>
      <c r="I840" s="208">
        <v>55</v>
      </c>
      <c r="J840" s="208">
        <v>38</v>
      </c>
      <c r="K840" s="208">
        <v>17</v>
      </c>
      <c r="L840" s="209">
        <f t="shared" si="27"/>
        <v>50</v>
      </c>
      <c r="M840" s="201" t="str">
        <f t="shared" si="28"/>
        <v/>
      </c>
      <c r="N840" s="71">
        <f ca="1">OFFSET(config_posiciones,'H-Temporadas'!B840,L840-1,1,1)</f>
        <v>0</v>
      </c>
    </row>
    <row r="841" spans="2:14" x14ac:dyDescent="0.25">
      <c r="B841" s="200">
        <v>7</v>
      </c>
      <c r="C841" s="208" t="s">
        <v>213</v>
      </c>
      <c r="D841" s="208">
        <v>38</v>
      </c>
      <c r="E841" s="208">
        <v>34</v>
      </c>
      <c r="F841" s="208">
        <v>14</v>
      </c>
      <c r="G841" s="208">
        <v>10</v>
      </c>
      <c r="H841" s="208">
        <v>10</v>
      </c>
      <c r="I841" s="208">
        <v>58</v>
      </c>
      <c r="J841" s="208">
        <v>40</v>
      </c>
      <c r="K841" s="208">
        <v>18</v>
      </c>
      <c r="L841" s="209">
        <f t="shared" si="27"/>
        <v>50</v>
      </c>
      <c r="M841" s="201" t="str">
        <f t="shared" si="28"/>
        <v/>
      </c>
      <c r="N841" s="71">
        <f ca="1">OFFSET(config_posiciones,'H-Temporadas'!B841,L841-1,1,1)</f>
        <v>0</v>
      </c>
    </row>
    <row r="842" spans="2:14" x14ac:dyDescent="0.25">
      <c r="B842" s="200">
        <v>8</v>
      </c>
      <c r="C842" s="208" t="s">
        <v>30</v>
      </c>
      <c r="D842" s="208">
        <v>37</v>
      </c>
      <c r="E842" s="208">
        <v>34</v>
      </c>
      <c r="F842" s="208">
        <v>14</v>
      </c>
      <c r="G842" s="208">
        <v>9</v>
      </c>
      <c r="H842" s="208">
        <v>11</v>
      </c>
      <c r="I842" s="208">
        <v>34</v>
      </c>
      <c r="J842" s="208">
        <v>42</v>
      </c>
      <c r="K842" s="208">
        <v>-8</v>
      </c>
      <c r="L842" s="209">
        <f t="shared" si="27"/>
        <v>50</v>
      </c>
      <c r="M842" s="201" t="str">
        <f t="shared" si="28"/>
        <v/>
      </c>
      <c r="N842" s="71">
        <f ca="1">OFFSET(config_posiciones,'H-Temporadas'!B842,L842-1,1,1)</f>
        <v>0</v>
      </c>
    </row>
    <row r="843" spans="2:14" x14ac:dyDescent="0.25">
      <c r="B843" s="200">
        <v>9</v>
      </c>
      <c r="C843" s="208" t="s">
        <v>209</v>
      </c>
      <c r="D843" s="208">
        <v>35</v>
      </c>
      <c r="E843" s="208">
        <v>34</v>
      </c>
      <c r="F843" s="208">
        <v>14</v>
      </c>
      <c r="G843" s="208">
        <v>7</v>
      </c>
      <c r="H843" s="208">
        <v>13</v>
      </c>
      <c r="I843" s="208">
        <v>64</v>
      </c>
      <c r="J843" s="208">
        <v>53</v>
      </c>
      <c r="K843" s="208">
        <v>11</v>
      </c>
      <c r="L843" s="209">
        <f t="shared" si="27"/>
        <v>50</v>
      </c>
      <c r="M843" s="201" t="str">
        <f t="shared" si="28"/>
        <v/>
      </c>
      <c r="N843" s="71">
        <f ca="1">OFFSET(config_posiciones,'H-Temporadas'!B843,L843-1,1,1)</f>
        <v>0</v>
      </c>
    </row>
    <row r="844" spans="2:14" x14ac:dyDescent="0.25">
      <c r="B844" s="200">
        <v>10</v>
      </c>
      <c r="C844" s="208" t="s">
        <v>52</v>
      </c>
      <c r="D844" s="208">
        <v>34</v>
      </c>
      <c r="E844" s="208">
        <v>34</v>
      </c>
      <c r="F844" s="208">
        <v>14</v>
      </c>
      <c r="G844" s="208">
        <v>6</v>
      </c>
      <c r="H844" s="208">
        <v>14</v>
      </c>
      <c r="I844" s="208">
        <v>37</v>
      </c>
      <c r="J844" s="208">
        <v>42</v>
      </c>
      <c r="K844" s="208">
        <v>-5</v>
      </c>
      <c r="L844" s="209">
        <f t="shared" si="27"/>
        <v>50</v>
      </c>
      <c r="M844" s="201" t="str">
        <f t="shared" si="28"/>
        <v/>
      </c>
      <c r="N844" s="71">
        <f ca="1">OFFSET(config_posiciones,'H-Temporadas'!B844,L844-1,1,1)</f>
        <v>0</v>
      </c>
    </row>
    <row r="845" spans="2:14" x14ac:dyDescent="0.25">
      <c r="B845" s="200">
        <v>11</v>
      </c>
      <c r="C845" s="208" t="s">
        <v>228</v>
      </c>
      <c r="D845" s="208">
        <v>32</v>
      </c>
      <c r="E845" s="208">
        <v>34</v>
      </c>
      <c r="F845" s="208">
        <v>12</v>
      </c>
      <c r="G845" s="208">
        <v>8</v>
      </c>
      <c r="H845" s="208">
        <v>14</v>
      </c>
      <c r="I845" s="208">
        <v>35</v>
      </c>
      <c r="J845" s="208">
        <v>46</v>
      </c>
      <c r="K845" s="208">
        <v>-11</v>
      </c>
      <c r="L845" s="209">
        <f t="shared" si="27"/>
        <v>50</v>
      </c>
      <c r="M845" s="201" t="str">
        <f t="shared" si="28"/>
        <v/>
      </c>
      <c r="N845" s="71">
        <f ca="1">OFFSET(config_posiciones,'H-Temporadas'!B845,L845-1,1,1)</f>
        <v>0</v>
      </c>
    </row>
    <row r="846" spans="2:14" x14ac:dyDescent="0.25">
      <c r="B846" s="200">
        <v>12</v>
      </c>
      <c r="C846" s="208" t="s">
        <v>226</v>
      </c>
      <c r="D846" s="208">
        <v>31</v>
      </c>
      <c r="E846" s="208">
        <v>34</v>
      </c>
      <c r="F846" s="208">
        <v>9</v>
      </c>
      <c r="G846" s="208">
        <v>13</v>
      </c>
      <c r="H846" s="208">
        <v>12</v>
      </c>
      <c r="I846" s="208">
        <v>40</v>
      </c>
      <c r="J846" s="208">
        <v>46</v>
      </c>
      <c r="K846" s="208">
        <v>-6</v>
      </c>
      <c r="L846" s="209">
        <f t="shared" si="27"/>
        <v>50</v>
      </c>
      <c r="M846" s="201" t="str">
        <f t="shared" si="28"/>
        <v/>
      </c>
      <c r="N846" s="71">
        <f ca="1">OFFSET(config_posiciones,'H-Temporadas'!B846,L846-1,1,1)</f>
        <v>0</v>
      </c>
    </row>
    <row r="847" spans="2:14" x14ac:dyDescent="0.25">
      <c r="B847" s="200">
        <v>13</v>
      </c>
      <c r="C847" s="208" t="s">
        <v>244</v>
      </c>
      <c r="D847" s="208">
        <v>30</v>
      </c>
      <c r="E847" s="208">
        <v>34</v>
      </c>
      <c r="F847" s="208">
        <v>10</v>
      </c>
      <c r="G847" s="208">
        <v>10</v>
      </c>
      <c r="H847" s="208">
        <v>14</v>
      </c>
      <c r="I847" s="208">
        <v>42</v>
      </c>
      <c r="J847" s="208">
        <v>48</v>
      </c>
      <c r="K847" s="208">
        <v>-6</v>
      </c>
      <c r="L847" s="209">
        <f t="shared" si="27"/>
        <v>50</v>
      </c>
      <c r="M847" s="201" t="str">
        <f t="shared" si="28"/>
        <v/>
      </c>
      <c r="N847" s="71">
        <f ca="1">OFFSET(config_posiciones,'H-Temporadas'!B847,L847-1,1,1)</f>
        <v>0</v>
      </c>
    </row>
    <row r="848" spans="2:14" x14ac:dyDescent="0.25">
      <c r="B848" s="200">
        <v>14</v>
      </c>
      <c r="C848" s="208" t="s">
        <v>211</v>
      </c>
      <c r="D848" s="208">
        <v>29</v>
      </c>
      <c r="E848" s="208">
        <v>34</v>
      </c>
      <c r="F848" s="208">
        <v>9</v>
      </c>
      <c r="G848" s="208">
        <v>11</v>
      </c>
      <c r="H848" s="208">
        <v>14</v>
      </c>
      <c r="I848" s="208">
        <v>31</v>
      </c>
      <c r="J848" s="208">
        <v>44</v>
      </c>
      <c r="K848" s="208">
        <v>-13</v>
      </c>
      <c r="L848" s="209">
        <f t="shared" si="27"/>
        <v>50</v>
      </c>
      <c r="M848" s="201" t="str">
        <f t="shared" si="28"/>
        <v/>
      </c>
      <c r="N848" s="71">
        <f ca="1">OFFSET(config_posiciones,'H-Temporadas'!B848,L848-1,1,1)</f>
        <v>0</v>
      </c>
    </row>
    <row r="849" spans="2:14" x14ac:dyDescent="0.25">
      <c r="B849" s="200">
        <v>15</v>
      </c>
      <c r="C849" s="208" t="s">
        <v>236</v>
      </c>
      <c r="D849" s="208">
        <v>28</v>
      </c>
      <c r="E849" s="208">
        <v>34</v>
      </c>
      <c r="F849" s="208">
        <v>12</v>
      </c>
      <c r="G849" s="208">
        <v>4</v>
      </c>
      <c r="H849" s="208">
        <v>18</v>
      </c>
      <c r="I849" s="208">
        <v>47</v>
      </c>
      <c r="J849" s="208">
        <v>61</v>
      </c>
      <c r="K849" s="208">
        <v>-14</v>
      </c>
      <c r="L849" s="209">
        <f t="shared" si="27"/>
        <v>50</v>
      </c>
      <c r="M849" s="201" t="str">
        <f t="shared" si="28"/>
        <v/>
      </c>
      <c r="N849" s="71">
        <f ca="1">OFFSET(config_posiciones,'H-Temporadas'!B849,L849-1,1,1)</f>
        <v>0</v>
      </c>
    </row>
    <row r="850" spans="2:14" x14ac:dyDescent="0.25">
      <c r="B850" s="200">
        <v>16</v>
      </c>
      <c r="C850" s="208" t="s">
        <v>225</v>
      </c>
      <c r="D850" s="208">
        <v>23</v>
      </c>
      <c r="E850" s="208">
        <v>34</v>
      </c>
      <c r="F850" s="208">
        <v>8</v>
      </c>
      <c r="G850" s="208">
        <v>7</v>
      </c>
      <c r="H850" s="208">
        <v>19</v>
      </c>
      <c r="I850" s="208">
        <v>35</v>
      </c>
      <c r="J850" s="208">
        <v>49</v>
      </c>
      <c r="K850" s="208">
        <v>-14</v>
      </c>
      <c r="L850" s="209">
        <f t="shared" si="27"/>
        <v>50</v>
      </c>
      <c r="M850" s="201" t="str">
        <f t="shared" si="28"/>
        <v/>
      </c>
      <c r="N850" s="71" t="str">
        <f ca="1">OFFSET(config_posiciones,'H-Temporadas'!B850,L850-1,1,1)</f>
        <v>D</v>
      </c>
    </row>
    <row r="851" spans="2:14" x14ac:dyDescent="0.25">
      <c r="B851" s="200">
        <v>17</v>
      </c>
      <c r="C851" s="208" t="s">
        <v>237</v>
      </c>
      <c r="D851" s="208">
        <v>21</v>
      </c>
      <c r="E851" s="208">
        <v>34</v>
      </c>
      <c r="F851" s="208">
        <v>7</v>
      </c>
      <c r="G851" s="208">
        <v>7</v>
      </c>
      <c r="H851" s="208">
        <v>20</v>
      </c>
      <c r="I851" s="208">
        <v>32</v>
      </c>
      <c r="J851" s="208">
        <v>67</v>
      </c>
      <c r="K851" s="208">
        <v>-35</v>
      </c>
      <c r="L851" s="209">
        <f t="shared" si="27"/>
        <v>50</v>
      </c>
      <c r="M851" s="201" t="str">
        <f t="shared" si="28"/>
        <v/>
      </c>
      <c r="N851" s="71" t="str">
        <f ca="1">OFFSET(config_posiciones,'H-Temporadas'!B851,L851-1,1,1)</f>
        <v>D</v>
      </c>
    </row>
    <row r="852" spans="2:14" x14ac:dyDescent="0.25">
      <c r="B852" s="200">
        <v>18</v>
      </c>
      <c r="C852" s="208" t="s">
        <v>298</v>
      </c>
      <c r="D852" s="208">
        <v>19</v>
      </c>
      <c r="E852" s="208">
        <v>34</v>
      </c>
      <c r="F852" s="208">
        <v>6</v>
      </c>
      <c r="G852" s="208">
        <v>7</v>
      </c>
      <c r="H852" s="208">
        <v>21</v>
      </c>
      <c r="I852" s="208">
        <v>30</v>
      </c>
      <c r="J852" s="208">
        <v>66</v>
      </c>
      <c r="K852" s="208">
        <v>-36</v>
      </c>
      <c r="L852" s="209">
        <f t="shared" si="27"/>
        <v>50</v>
      </c>
      <c r="M852" s="201" t="str">
        <f t="shared" si="28"/>
        <v/>
      </c>
      <c r="N852" s="71" t="str">
        <f ca="1">OFFSET(config_posiciones,'H-Temporadas'!B852,L852-1,1,1)</f>
        <v>D</v>
      </c>
    </row>
    <row r="853" spans="2:14" x14ac:dyDescent="0.25">
      <c r="B853" s="200"/>
      <c r="C853" s="208"/>
      <c r="D853" s="208"/>
      <c r="E853" s="208"/>
      <c r="F853" s="208"/>
      <c r="G853" s="208"/>
      <c r="H853" s="208"/>
      <c r="I853" s="208"/>
      <c r="J853" s="208"/>
      <c r="K853" s="208"/>
      <c r="L853" s="209">
        <f t="shared" si="27"/>
        <v>50</v>
      </c>
      <c r="M853" s="201" t="str">
        <f t="shared" si="28"/>
        <v/>
      </c>
      <c r="N853" s="71">
        <f ca="1">OFFSET(config_posiciones,'H-Temporadas'!B853,L853-1,1,1)</f>
        <v>29587</v>
      </c>
    </row>
    <row r="854" spans="2:14" s="204" customFormat="1" x14ac:dyDescent="0.25">
      <c r="B854" s="200" t="s">
        <v>299</v>
      </c>
      <c r="C854" s="200" t="str">
        <f>B854</f>
        <v>1981/82</v>
      </c>
      <c r="D854" s="200" t="s">
        <v>128</v>
      </c>
      <c r="E854" s="200" t="s">
        <v>21</v>
      </c>
      <c r="F854" s="200" t="s">
        <v>22</v>
      </c>
      <c r="G854" s="200" t="s">
        <v>23</v>
      </c>
      <c r="H854" s="200" t="s">
        <v>24</v>
      </c>
      <c r="I854" s="200" t="s">
        <v>25</v>
      </c>
      <c r="J854" s="200" t="s">
        <v>26</v>
      </c>
      <c r="K854" s="200" t="s">
        <v>249</v>
      </c>
      <c r="L854" s="202">
        <f t="shared" si="27"/>
        <v>51</v>
      </c>
      <c r="M854" s="203" t="str">
        <f t="shared" si="28"/>
        <v>n</v>
      </c>
      <c r="N854" s="204" t="e">
        <f ca="1">OFFSET(config_posiciones,'H-Temporadas'!B854,L854-1,1,1)</f>
        <v>#VALUE!</v>
      </c>
    </row>
    <row r="855" spans="2:14" x14ac:dyDescent="0.25">
      <c r="B855" s="200">
        <v>1</v>
      </c>
      <c r="C855" s="208" t="s">
        <v>31</v>
      </c>
      <c r="D855" s="208">
        <v>47</v>
      </c>
      <c r="E855" s="208">
        <v>34</v>
      </c>
      <c r="F855" s="208">
        <v>20</v>
      </c>
      <c r="G855" s="208">
        <v>7</v>
      </c>
      <c r="H855" s="208">
        <v>7</v>
      </c>
      <c r="I855" s="208">
        <v>58</v>
      </c>
      <c r="J855" s="208">
        <v>33</v>
      </c>
      <c r="K855" s="208">
        <v>25</v>
      </c>
      <c r="L855" s="209">
        <f t="shared" si="27"/>
        <v>51</v>
      </c>
      <c r="M855" s="201" t="str">
        <f t="shared" si="28"/>
        <v/>
      </c>
      <c r="N855" s="71" t="str">
        <f ca="1">OFFSET(config_posiciones,'H-Temporadas'!B855,L855-1,1,1)</f>
        <v>C</v>
      </c>
    </row>
    <row r="856" spans="2:14" x14ac:dyDescent="0.25">
      <c r="B856" s="200">
        <v>2</v>
      </c>
      <c r="C856" s="208" t="s">
        <v>27</v>
      </c>
      <c r="D856" s="208">
        <v>45</v>
      </c>
      <c r="E856" s="208">
        <v>34</v>
      </c>
      <c r="F856" s="208">
        <v>19</v>
      </c>
      <c r="G856" s="208">
        <v>7</v>
      </c>
      <c r="H856" s="208">
        <v>8</v>
      </c>
      <c r="I856" s="208">
        <v>75</v>
      </c>
      <c r="J856" s="208">
        <v>40</v>
      </c>
      <c r="K856" s="208">
        <v>35</v>
      </c>
      <c r="L856" s="209">
        <f t="shared" si="27"/>
        <v>51</v>
      </c>
      <c r="M856" s="201" t="str">
        <f t="shared" si="28"/>
        <v/>
      </c>
      <c r="N856" s="71" t="str">
        <f ca="1">OFFSET(config_posiciones,'H-Temporadas'!B856,L856-1,1,1)</f>
        <v>R</v>
      </c>
    </row>
    <row r="857" spans="2:14" x14ac:dyDescent="0.25">
      <c r="B857" s="200">
        <v>3</v>
      </c>
      <c r="C857" s="208" t="s">
        <v>28</v>
      </c>
      <c r="D857" s="208">
        <v>44</v>
      </c>
      <c r="E857" s="208">
        <v>34</v>
      </c>
      <c r="F857" s="208">
        <v>18</v>
      </c>
      <c r="G857" s="208">
        <v>8</v>
      </c>
      <c r="H857" s="208">
        <v>8</v>
      </c>
      <c r="I857" s="208">
        <v>57</v>
      </c>
      <c r="J857" s="208">
        <v>34</v>
      </c>
      <c r="K857" s="208">
        <v>23</v>
      </c>
      <c r="L857" s="209">
        <f t="shared" si="27"/>
        <v>51</v>
      </c>
      <c r="M857" s="201" t="str">
        <f t="shared" si="28"/>
        <v/>
      </c>
      <c r="N857" s="71" t="str">
        <f ca="1">OFFSET(config_posiciones,'H-Temporadas'!B857,L857-1,1,1)</f>
        <v>R</v>
      </c>
    </row>
    <row r="858" spans="2:14" x14ac:dyDescent="0.25">
      <c r="B858" s="200">
        <v>4</v>
      </c>
      <c r="C858" s="208" t="s">
        <v>209</v>
      </c>
      <c r="D858" s="208">
        <v>40</v>
      </c>
      <c r="E858" s="208">
        <v>34</v>
      </c>
      <c r="F858" s="208">
        <v>18</v>
      </c>
      <c r="G858" s="208">
        <v>4</v>
      </c>
      <c r="H858" s="208">
        <v>12</v>
      </c>
      <c r="I858" s="208">
        <v>63</v>
      </c>
      <c r="J858" s="208">
        <v>41</v>
      </c>
      <c r="K858" s="208">
        <v>22</v>
      </c>
      <c r="L858" s="209">
        <f t="shared" si="27"/>
        <v>51</v>
      </c>
      <c r="M858" s="201" t="str">
        <f t="shared" si="28"/>
        <v/>
      </c>
      <c r="N858" s="71" t="str">
        <f ca="1">OFFSET(config_posiciones,'H-Temporadas'!B858,L858-1,1,1)</f>
        <v>U</v>
      </c>
    </row>
    <row r="859" spans="2:14" x14ac:dyDescent="0.25">
      <c r="B859" s="200">
        <v>5</v>
      </c>
      <c r="C859" s="208" t="s">
        <v>29</v>
      </c>
      <c r="D859" s="208">
        <v>39</v>
      </c>
      <c r="E859" s="208">
        <v>34</v>
      </c>
      <c r="F859" s="208">
        <v>17</v>
      </c>
      <c r="G859" s="208">
        <v>5</v>
      </c>
      <c r="H859" s="208">
        <v>12</v>
      </c>
      <c r="I859" s="208">
        <v>54</v>
      </c>
      <c r="J859" s="208">
        <v>46</v>
      </c>
      <c r="K859" s="208">
        <v>8</v>
      </c>
      <c r="L859" s="209">
        <f t="shared" si="27"/>
        <v>51</v>
      </c>
      <c r="M859" s="201" t="str">
        <f t="shared" si="28"/>
        <v/>
      </c>
      <c r="N859" s="71" t="str">
        <f ca="1">OFFSET(config_posiciones,'H-Temporadas'!B859,L859-1,1,1)</f>
        <v>U</v>
      </c>
    </row>
    <row r="860" spans="2:14" x14ac:dyDescent="0.25">
      <c r="B860" s="200">
        <v>6</v>
      </c>
      <c r="C860" s="208" t="s">
        <v>212</v>
      </c>
      <c r="D860" s="208">
        <v>36</v>
      </c>
      <c r="E860" s="208">
        <v>34</v>
      </c>
      <c r="F860" s="208">
        <v>15</v>
      </c>
      <c r="G860" s="208">
        <v>6</v>
      </c>
      <c r="H860" s="208">
        <v>13</v>
      </c>
      <c r="I860" s="208">
        <v>53</v>
      </c>
      <c r="J860" s="208">
        <v>44</v>
      </c>
      <c r="K860" s="208">
        <v>9</v>
      </c>
      <c r="L860" s="209">
        <f t="shared" si="27"/>
        <v>51</v>
      </c>
      <c r="M860" s="201" t="str">
        <f t="shared" si="28"/>
        <v/>
      </c>
      <c r="N860" s="71" t="str">
        <f ca="1">OFFSET(config_posiciones,'H-Temporadas'!B860,L860-1,1,1)</f>
        <v>U</v>
      </c>
    </row>
    <row r="861" spans="2:14" x14ac:dyDescent="0.25">
      <c r="B861" s="200">
        <v>7</v>
      </c>
      <c r="C861" s="208" t="s">
        <v>30</v>
      </c>
      <c r="D861" s="208">
        <v>35</v>
      </c>
      <c r="E861" s="208">
        <v>34</v>
      </c>
      <c r="F861" s="208">
        <v>15</v>
      </c>
      <c r="G861" s="208">
        <v>5</v>
      </c>
      <c r="H861" s="208">
        <v>14</v>
      </c>
      <c r="I861" s="208">
        <v>52</v>
      </c>
      <c r="J861" s="208">
        <v>39</v>
      </c>
      <c r="K861" s="208">
        <v>13</v>
      </c>
      <c r="L861" s="209">
        <f t="shared" si="27"/>
        <v>51</v>
      </c>
      <c r="M861" s="201" t="str">
        <f t="shared" si="28"/>
        <v/>
      </c>
      <c r="N861" s="71" t="str">
        <f ca="1">OFFSET(config_posiciones,'H-Temporadas'!B861,L861-1,1,1)</f>
        <v>U</v>
      </c>
    </row>
    <row r="862" spans="2:14" x14ac:dyDescent="0.25">
      <c r="B862" s="200">
        <v>8</v>
      </c>
      <c r="C862" s="208" t="s">
        <v>154</v>
      </c>
      <c r="D862" s="208">
        <v>34</v>
      </c>
      <c r="E862" s="208">
        <v>34</v>
      </c>
      <c r="F862" s="208">
        <v>15</v>
      </c>
      <c r="G862" s="208">
        <v>4</v>
      </c>
      <c r="H862" s="208">
        <v>15</v>
      </c>
      <c r="I862" s="208">
        <v>38</v>
      </c>
      <c r="J862" s="208">
        <v>37</v>
      </c>
      <c r="K862" s="208">
        <v>1</v>
      </c>
      <c r="L862" s="209">
        <f t="shared" si="27"/>
        <v>51</v>
      </c>
      <c r="M862" s="201" t="str">
        <f t="shared" si="28"/>
        <v/>
      </c>
      <c r="N862" s="71">
        <f ca="1">OFFSET(config_posiciones,'H-Temporadas'!B862,L862-1,1,1)</f>
        <v>0</v>
      </c>
    </row>
    <row r="863" spans="2:14" x14ac:dyDescent="0.25">
      <c r="B863" s="200">
        <v>9</v>
      </c>
      <c r="C863" s="208" t="s">
        <v>226</v>
      </c>
      <c r="D863" s="208">
        <v>34</v>
      </c>
      <c r="E863" s="208">
        <v>34</v>
      </c>
      <c r="F863" s="208">
        <v>13</v>
      </c>
      <c r="G863" s="208">
        <v>8</v>
      </c>
      <c r="H863" s="208">
        <v>13</v>
      </c>
      <c r="I863" s="208">
        <v>40</v>
      </c>
      <c r="J863" s="208">
        <v>53</v>
      </c>
      <c r="K863" s="208">
        <v>-13</v>
      </c>
      <c r="L863" s="209">
        <f t="shared" si="27"/>
        <v>51</v>
      </c>
      <c r="M863" s="201" t="str">
        <f t="shared" si="28"/>
        <v/>
      </c>
      <c r="N863" s="71">
        <f ca="1">OFFSET(config_posiciones,'H-Temporadas'!B863,L863-1,1,1)</f>
        <v>0</v>
      </c>
    </row>
    <row r="864" spans="2:14" x14ac:dyDescent="0.25">
      <c r="B864" s="200">
        <v>10</v>
      </c>
      <c r="C864" s="208" t="s">
        <v>228</v>
      </c>
      <c r="D864" s="208">
        <v>34</v>
      </c>
      <c r="E864" s="208">
        <v>34</v>
      </c>
      <c r="F864" s="208">
        <v>14</v>
      </c>
      <c r="G864" s="208">
        <v>6</v>
      </c>
      <c r="H864" s="208">
        <v>14</v>
      </c>
      <c r="I864" s="208">
        <v>45</v>
      </c>
      <c r="J864" s="208">
        <v>45</v>
      </c>
      <c r="K864" s="208">
        <v>0</v>
      </c>
      <c r="L864" s="209">
        <f t="shared" si="27"/>
        <v>51</v>
      </c>
      <c r="M864" s="201" t="str">
        <f t="shared" si="28"/>
        <v/>
      </c>
      <c r="N864" s="71">
        <f ca="1">OFFSET(config_posiciones,'H-Temporadas'!B864,L864-1,1,1)</f>
        <v>0</v>
      </c>
    </row>
    <row r="865" spans="2:14" x14ac:dyDescent="0.25">
      <c r="B865" s="200">
        <v>11</v>
      </c>
      <c r="C865" s="208" t="s">
        <v>211</v>
      </c>
      <c r="D865" s="208">
        <v>34</v>
      </c>
      <c r="E865" s="208">
        <v>34</v>
      </c>
      <c r="F865" s="208">
        <v>13</v>
      </c>
      <c r="G865" s="208">
        <v>8</v>
      </c>
      <c r="H865" s="208">
        <v>13</v>
      </c>
      <c r="I865" s="208">
        <v>45</v>
      </c>
      <c r="J865" s="208">
        <v>56</v>
      </c>
      <c r="K865" s="208">
        <v>-11</v>
      </c>
      <c r="L865" s="209">
        <f t="shared" si="27"/>
        <v>51</v>
      </c>
      <c r="M865" s="201" t="str">
        <f t="shared" si="28"/>
        <v/>
      </c>
      <c r="N865" s="71">
        <f ca="1">OFFSET(config_posiciones,'H-Temporadas'!B865,L865-1,1,1)</f>
        <v>0</v>
      </c>
    </row>
    <row r="866" spans="2:14" x14ac:dyDescent="0.25">
      <c r="B866" s="200">
        <v>12</v>
      </c>
      <c r="C866" s="208" t="s">
        <v>246</v>
      </c>
      <c r="D866" s="208">
        <v>32</v>
      </c>
      <c r="E866" s="208">
        <v>34</v>
      </c>
      <c r="F866" s="208">
        <v>12</v>
      </c>
      <c r="G866" s="208">
        <v>8</v>
      </c>
      <c r="H866" s="208">
        <v>14</v>
      </c>
      <c r="I866" s="208">
        <v>41</v>
      </c>
      <c r="J866" s="208">
        <v>52</v>
      </c>
      <c r="K866" s="208">
        <v>-11</v>
      </c>
      <c r="L866" s="209">
        <f t="shared" si="27"/>
        <v>51</v>
      </c>
      <c r="M866" s="201" t="str">
        <f t="shared" si="28"/>
        <v/>
      </c>
      <c r="N866" s="71">
        <f ca="1">OFFSET(config_posiciones,'H-Temporadas'!B866,L866-1,1,1)</f>
        <v>0</v>
      </c>
    </row>
    <row r="867" spans="2:14" x14ac:dyDescent="0.25">
      <c r="B867" s="200">
        <v>13</v>
      </c>
      <c r="C867" s="208" t="s">
        <v>52</v>
      </c>
      <c r="D867" s="208">
        <v>32</v>
      </c>
      <c r="E867" s="208">
        <v>34</v>
      </c>
      <c r="F867" s="208">
        <v>13</v>
      </c>
      <c r="G867" s="208">
        <v>6</v>
      </c>
      <c r="H867" s="208">
        <v>15</v>
      </c>
      <c r="I867" s="208">
        <v>48</v>
      </c>
      <c r="J867" s="208">
        <v>55</v>
      </c>
      <c r="K867" s="208">
        <v>-7</v>
      </c>
      <c r="L867" s="209">
        <f t="shared" si="27"/>
        <v>51</v>
      </c>
      <c r="M867" s="201" t="str">
        <f t="shared" si="28"/>
        <v/>
      </c>
      <c r="N867" s="71">
        <f ca="1">OFFSET(config_posiciones,'H-Temporadas'!B867,L867-1,1,1)</f>
        <v>0</v>
      </c>
    </row>
    <row r="868" spans="2:14" x14ac:dyDescent="0.25">
      <c r="B868" s="200">
        <v>14</v>
      </c>
      <c r="C868" s="208" t="s">
        <v>213</v>
      </c>
      <c r="D868" s="208">
        <v>29</v>
      </c>
      <c r="E868" s="208">
        <v>34</v>
      </c>
      <c r="F868" s="208">
        <v>10</v>
      </c>
      <c r="G868" s="208">
        <v>9</v>
      </c>
      <c r="H868" s="208">
        <v>15</v>
      </c>
      <c r="I868" s="208">
        <v>38</v>
      </c>
      <c r="J868" s="208">
        <v>44</v>
      </c>
      <c r="K868" s="208">
        <v>-6</v>
      </c>
      <c r="L868" s="209">
        <f t="shared" si="27"/>
        <v>51</v>
      </c>
      <c r="M868" s="201" t="str">
        <f t="shared" si="28"/>
        <v/>
      </c>
      <c r="N868" s="71">
        <f ca="1">OFFSET(config_posiciones,'H-Temporadas'!B868,L868-1,1,1)</f>
        <v>0</v>
      </c>
    </row>
    <row r="869" spans="2:14" x14ac:dyDescent="0.25">
      <c r="B869" s="200">
        <v>15</v>
      </c>
      <c r="C869" s="208" t="s">
        <v>236</v>
      </c>
      <c r="D869" s="208">
        <v>29</v>
      </c>
      <c r="E869" s="208">
        <v>34</v>
      </c>
      <c r="F869" s="208">
        <v>11</v>
      </c>
      <c r="G869" s="208">
        <v>7</v>
      </c>
      <c r="H869" s="208">
        <v>16</v>
      </c>
      <c r="I869" s="208">
        <v>41</v>
      </c>
      <c r="J869" s="208">
        <v>53</v>
      </c>
      <c r="K869" s="208">
        <v>-12</v>
      </c>
      <c r="L869" s="209">
        <f t="shared" si="27"/>
        <v>51</v>
      </c>
      <c r="M869" s="201" t="str">
        <f t="shared" si="28"/>
        <v/>
      </c>
      <c r="N869" s="71">
        <f ca="1">OFFSET(config_posiciones,'H-Temporadas'!B869,L869-1,1,1)</f>
        <v>0</v>
      </c>
    </row>
    <row r="870" spans="2:14" x14ac:dyDescent="0.25">
      <c r="B870" s="200">
        <v>16</v>
      </c>
      <c r="C870" s="208" t="s">
        <v>221</v>
      </c>
      <c r="D870" s="208">
        <v>29</v>
      </c>
      <c r="E870" s="208">
        <v>34</v>
      </c>
      <c r="F870" s="208">
        <v>13</v>
      </c>
      <c r="G870" s="208">
        <v>3</v>
      </c>
      <c r="H870" s="208">
        <v>18</v>
      </c>
      <c r="I870" s="208">
        <v>31</v>
      </c>
      <c r="J870" s="208">
        <v>47</v>
      </c>
      <c r="K870" s="208">
        <v>-16</v>
      </c>
      <c r="L870" s="209">
        <f t="shared" si="27"/>
        <v>51</v>
      </c>
      <c r="M870" s="201" t="str">
        <f t="shared" si="28"/>
        <v/>
      </c>
      <c r="N870" s="71" t="str">
        <f ca="1">OFFSET(config_posiciones,'H-Temporadas'!B870,L870-1,1,1)</f>
        <v>D</v>
      </c>
    </row>
    <row r="871" spans="2:14" x14ac:dyDescent="0.25">
      <c r="B871" s="200">
        <v>17</v>
      </c>
      <c r="C871" s="208" t="s">
        <v>244</v>
      </c>
      <c r="D871" s="208">
        <v>27</v>
      </c>
      <c r="E871" s="208">
        <v>34</v>
      </c>
      <c r="F871" s="208">
        <v>11</v>
      </c>
      <c r="G871" s="208">
        <v>5</v>
      </c>
      <c r="H871" s="208">
        <v>18</v>
      </c>
      <c r="I871" s="208">
        <v>41</v>
      </c>
      <c r="J871" s="208">
        <v>52</v>
      </c>
      <c r="K871" s="208">
        <v>-11</v>
      </c>
      <c r="L871" s="209">
        <f t="shared" si="27"/>
        <v>51</v>
      </c>
      <c r="M871" s="201" t="str">
        <f t="shared" si="28"/>
        <v/>
      </c>
      <c r="N871" s="71" t="str">
        <f ca="1">OFFSET(config_posiciones,'H-Temporadas'!B871,L871-1,1,1)</f>
        <v>D</v>
      </c>
    </row>
    <row r="872" spans="2:14" x14ac:dyDescent="0.25">
      <c r="B872" s="200">
        <v>18</v>
      </c>
      <c r="C872" s="208" t="s">
        <v>230</v>
      </c>
      <c r="D872" s="208">
        <v>12</v>
      </c>
      <c r="E872" s="208">
        <v>34</v>
      </c>
      <c r="F872" s="208">
        <v>3</v>
      </c>
      <c r="G872" s="208">
        <v>6</v>
      </c>
      <c r="H872" s="208">
        <v>25</v>
      </c>
      <c r="I872" s="208">
        <v>33</v>
      </c>
      <c r="J872" s="208">
        <v>82</v>
      </c>
      <c r="K872" s="208">
        <v>-49</v>
      </c>
      <c r="L872" s="209">
        <f t="shared" si="27"/>
        <v>51</v>
      </c>
      <c r="M872" s="201" t="str">
        <f t="shared" si="28"/>
        <v/>
      </c>
      <c r="N872" s="71" t="str">
        <f ca="1">OFFSET(config_posiciones,'H-Temporadas'!B872,L872-1,1,1)</f>
        <v>D</v>
      </c>
    </row>
    <row r="873" spans="2:14" x14ac:dyDescent="0.25">
      <c r="B873" s="200"/>
      <c r="C873" s="208"/>
      <c r="D873" s="208"/>
      <c r="E873" s="208"/>
      <c r="F873" s="208"/>
      <c r="G873" s="208"/>
      <c r="H873" s="208"/>
      <c r="I873" s="208"/>
      <c r="J873" s="208"/>
      <c r="K873" s="208"/>
      <c r="L873" s="209">
        <f t="shared" si="27"/>
        <v>51</v>
      </c>
      <c r="M873" s="201" t="str">
        <f t="shared" si="28"/>
        <v/>
      </c>
      <c r="N873" s="71">
        <f ca="1">OFFSET(config_posiciones,'H-Temporadas'!B873,L873-1,1,1)</f>
        <v>29952</v>
      </c>
    </row>
    <row r="874" spans="2:14" s="204" customFormat="1" x14ac:dyDescent="0.25">
      <c r="B874" s="200" t="s">
        <v>300</v>
      </c>
      <c r="C874" s="200" t="str">
        <f>B874</f>
        <v>1982/83</v>
      </c>
      <c r="D874" s="200" t="s">
        <v>128</v>
      </c>
      <c r="E874" s="200" t="s">
        <v>21</v>
      </c>
      <c r="F874" s="200" t="s">
        <v>22</v>
      </c>
      <c r="G874" s="200" t="s">
        <v>23</v>
      </c>
      <c r="H874" s="200" t="s">
        <v>24</v>
      </c>
      <c r="I874" s="200" t="s">
        <v>25</v>
      </c>
      <c r="J874" s="200" t="s">
        <v>26</v>
      </c>
      <c r="K874" s="200" t="s">
        <v>249</v>
      </c>
      <c r="L874" s="202">
        <f t="shared" si="27"/>
        <v>52</v>
      </c>
      <c r="M874" s="203" t="str">
        <f t="shared" si="28"/>
        <v>n</v>
      </c>
      <c r="N874" s="204" t="e">
        <f ca="1">OFFSET(config_posiciones,'H-Temporadas'!B874,L874-1,1,1)</f>
        <v>#VALUE!</v>
      </c>
    </row>
    <row r="875" spans="2:14" x14ac:dyDescent="0.25">
      <c r="B875" s="200">
        <v>1</v>
      </c>
      <c r="C875" s="208" t="s">
        <v>209</v>
      </c>
      <c r="D875" s="208">
        <v>50</v>
      </c>
      <c r="E875" s="208">
        <v>34</v>
      </c>
      <c r="F875" s="208">
        <v>22</v>
      </c>
      <c r="G875" s="208">
        <v>6</v>
      </c>
      <c r="H875" s="208">
        <v>6</v>
      </c>
      <c r="I875" s="208">
        <v>71</v>
      </c>
      <c r="J875" s="208">
        <v>36</v>
      </c>
      <c r="K875" s="208">
        <v>35</v>
      </c>
      <c r="L875" s="209">
        <f t="shared" si="27"/>
        <v>52</v>
      </c>
      <c r="M875" s="201" t="str">
        <f t="shared" si="28"/>
        <v/>
      </c>
      <c r="N875" s="71" t="str">
        <f ca="1">OFFSET(config_posiciones,'H-Temporadas'!B875,L875-1,1,1)</f>
        <v>C</v>
      </c>
    </row>
    <row r="876" spans="2:14" x14ac:dyDescent="0.25">
      <c r="B876" s="200">
        <v>2</v>
      </c>
      <c r="C876" s="208" t="s">
        <v>28</v>
      </c>
      <c r="D876" s="208">
        <v>49</v>
      </c>
      <c r="E876" s="208">
        <v>34</v>
      </c>
      <c r="F876" s="208">
        <v>20</v>
      </c>
      <c r="G876" s="208">
        <v>9</v>
      </c>
      <c r="H876" s="208">
        <v>5</v>
      </c>
      <c r="I876" s="208">
        <v>57</v>
      </c>
      <c r="J876" s="208">
        <v>25</v>
      </c>
      <c r="K876" s="208">
        <v>32</v>
      </c>
      <c r="L876" s="209">
        <f t="shared" si="27"/>
        <v>52</v>
      </c>
      <c r="M876" s="201" t="str">
        <f t="shared" si="28"/>
        <v/>
      </c>
      <c r="N876" s="71" t="str">
        <f ca="1">OFFSET(config_posiciones,'H-Temporadas'!B876,L876-1,1,1)</f>
        <v>U</v>
      </c>
    </row>
    <row r="877" spans="2:14" x14ac:dyDescent="0.25">
      <c r="B877" s="200">
        <v>3</v>
      </c>
      <c r="C877" s="208" t="s">
        <v>154</v>
      </c>
      <c r="D877" s="208">
        <v>46</v>
      </c>
      <c r="E877" s="208">
        <v>34</v>
      </c>
      <c r="F877" s="208">
        <v>20</v>
      </c>
      <c r="G877" s="208">
        <v>6</v>
      </c>
      <c r="H877" s="208">
        <v>8</v>
      </c>
      <c r="I877" s="208">
        <v>56</v>
      </c>
      <c r="J877" s="208">
        <v>38</v>
      </c>
      <c r="K877" s="208">
        <v>18</v>
      </c>
      <c r="L877" s="209">
        <f t="shared" si="27"/>
        <v>52</v>
      </c>
      <c r="M877" s="201" t="str">
        <f t="shared" si="28"/>
        <v/>
      </c>
      <c r="N877" s="71" t="str">
        <f ca="1">OFFSET(config_posiciones,'H-Temporadas'!B877,L877-1,1,1)</f>
        <v>U</v>
      </c>
    </row>
    <row r="878" spans="2:14" x14ac:dyDescent="0.25">
      <c r="B878" s="200">
        <v>4</v>
      </c>
      <c r="C878" s="208" t="s">
        <v>27</v>
      </c>
      <c r="D878" s="208">
        <v>44</v>
      </c>
      <c r="E878" s="208">
        <v>34</v>
      </c>
      <c r="F878" s="208">
        <v>17</v>
      </c>
      <c r="G878" s="208">
        <v>10</v>
      </c>
      <c r="H878" s="208">
        <v>7</v>
      </c>
      <c r="I878" s="208">
        <v>60</v>
      </c>
      <c r="J878" s="208">
        <v>29</v>
      </c>
      <c r="K878" s="208">
        <v>31</v>
      </c>
      <c r="L878" s="209">
        <f t="shared" si="27"/>
        <v>52</v>
      </c>
      <c r="M878" s="201" t="str">
        <f t="shared" si="28"/>
        <v/>
      </c>
      <c r="N878" s="71" t="str">
        <f ca="1">OFFSET(config_posiciones,'H-Temporadas'!B878,L878-1,1,1)</f>
        <v>R</v>
      </c>
    </row>
    <row r="879" spans="2:14" x14ac:dyDescent="0.25">
      <c r="B879" s="200">
        <v>5</v>
      </c>
      <c r="C879" s="208" t="s">
        <v>30</v>
      </c>
      <c r="D879" s="208">
        <v>42</v>
      </c>
      <c r="E879" s="208">
        <v>34</v>
      </c>
      <c r="F879" s="208">
        <v>15</v>
      </c>
      <c r="G879" s="208">
        <v>12</v>
      </c>
      <c r="H879" s="208">
        <v>7</v>
      </c>
      <c r="I879" s="208">
        <v>44</v>
      </c>
      <c r="J879" s="208">
        <v>31</v>
      </c>
      <c r="K879" s="208">
        <v>13</v>
      </c>
      <c r="L879" s="209">
        <f t="shared" si="27"/>
        <v>52</v>
      </c>
      <c r="M879" s="201" t="str">
        <f t="shared" si="28"/>
        <v/>
      </c>
      <c r="N879" s="71" t="str">
        <f ca="1">OFFSET(config_posiciones,'H-Temporadas'!B879,L879-1,1,1)</f>
        <v>U</v>
      </c>
    </row>
    <row r="880" spans="2:14" x14ac:dyDescent="0.25">
      <c r="B880" s="200">
        <v>6</v>
      </c>
      <c r="C880" s="208" t="s">
        <v>211</v>
      </c>
      <c r="D880" s="208">
        <v>40</v>
      </c>
      <c r="E880" s="208">
        <v>34</v>
      </c>
      <c r="F880" s="208">
        <v>17</v>
      </c>
      <c r="G880" s="208">
        <v>6</v>
      </c>
      <c r="H880" s="208">
        <v>11</v>
      </c>
      <c r="I880" s="208">
        <v>59</v>
      </c>
      <c r="J880" s="208">
        <v>39</v>
      </c>
      <c r="K880" s="208">
        <v>20</v>
      </c>
      <c r="L880" s="209">
        <f t="shared" si="27"/>
        <v>52</v>
      </c>
      <c r="M880" s="201" t="str">
        <f t="shared" si="28"/>
        <v/>
      </c>
      <c r="N880" s="71">
        <f ca="1">OFFSET(config_posiciones,'H-Temporadas'!B880,L880-1,1,1)</f>
        <v>0</v>
      </c>
    </row>
    <row r="881" spans="2:14" x14ac:dyDescent="0.25">
      <c r="B881" s="200">
        <v>7</v>
      </c>
      <c r="C881" s="208" t="s">
        <v>31</v>
      </c>
      <c r="D881" s="208">
        <v>36</v>
      </c>
      <c r="E881" s="208">
        <v>34</v>
      </c>
      <c r="F881" s="208">
        <v>12</v>
      </c>
      <c r="G881" s="208">
        <v>12</v>
      </c>
      <c r="H881" s="208">
        <v>10</v>
      </c>
      <c r="I881" s="208">
        <v>29</v>
      </c>
      <c r="J881" s="208">
        <v>27</v>
      </c>
      <c r="K881" s="208">
        <v>2</v>
      </c>
      <c r="L881" s="209">
        <f t="shared" si="27"/>
        <v>52</v>
      </c>
      <c r="M881" s="201" t="str">
        <f t="shared" si="28"/>
        <v/>
      </c>
      <c r="N881" s="71">
        <f ca="1">OFFSET(config_posiciones,'H-Temporadas'!B881,L881-1,1,1)</f>
        <v>0</v>
      </c>
    </row>
    <row r="882" spans="2:14" x14ac:dyDescent="0.25">
      <c r="B882" s="200">
        <v>8</v>
      </c>
      <c r="C882" s="208" t="s">
        <v>213</v>
      </c>
      <c r="D882" s="208">
        <v>33</v>
      </c>
      <c r="E882" s="208">
        <v>34</v>
      </c>
      <c r="F882" s="208">
        <v>9</v>
      </c>
      <c r="G882" s="208">
        <v>15</v>
      </c>
      <c r="H882" s="208">
        <v>10</v>
      </c>
      <c r="I882" s="208">
        <v>31</v>
      </c>
      <c r="J882" s="208">
        <v>32</v>
      </c>
      <c r="K882" s="208">
        <v>-1</v>
      </c>
      <c r="L882" s="209">
        <f t="shared" si="27"/>
        <v>52</v>
      </c>
      <c r="M882" s="201" t="str">
        <f t="shared" si="28"/>
        <v/>
      </c>
      <c r="N882" s="71">
        <f ca="1">OFFSET(config_posiciones,'H-Temporadas'!B882,L882-1,1,1)</f>
        <v>0</v>
      </c>
    </row>
    <row r="883" spans="2:14" x14ac:dyDescent="0.25">
      <c r="B883" s="200">
        <v>9</v>
      </c>
      <c r="C883" s="208" t="s">
        <v>52</v>
      </c>
      <c r="D883" s="208">
        <v>32</v>
      </c>
      <c r="E883" s="208">
        <v>34</v>
      </c>
      <c r="F883" s="208">
        <v>13</v>
      </c>
      <c r="G883" s="208">
        <v>6</v>
      </c>
      <c r="H883" s="208">
        <v>15</v>
      </c>
      <c r="I883" s="208">
        <v>45</v>
      </c>
      <c r="J883" s="208">
        <v>47</v>
      </c>
      <c r="K883" s="208">
        <v>-2</v>
      </c>
      <c r="L883" s="209">
        <f t="shared" si="27"/>
        <v>52</v>
      </c>
      <c r="M883" s="201" t="str">
        <f t="shared" si="28"/>
        <v/>
      </c>
      <c r="N883" s="71">
        <f ca="1">OFFSET(config_posiciones,'H-Temporadas'!B883,L883-1,1,1)</f>
        <v>0</v>
      </c>
    </row>
    <row r="884" spans="2:14" x14ac:dyDescent="0.25">
      <c r="B884" s="200">
        <v>10</v>
      </c>
      <c r="C884" s="208" t="s">
        <v>343</v>
      </c>
      <c r="D884" s="208">
        <v>30</v>
      </c>
      <c r="E884" s="208">
        <v>34</v>
      </c>
      <c r="F884" s="208">
        <v>10</v>
      </c>
      <c r="G884" s="208">
        <v>10</v>
      </c>
      <c r="H884" s="208">
        <v>14</v>
      </c>
      <c r="I884" s="208">
        <v>37</v>
      </c>
      <c r="J884" s="208">
        <v>48</v>
      </c>
      <c r="K884" s="208">
        <v>-11</v>
      </c>
      <c r="L884" s="209">
        <f t="shared" si="27"/>
        <v>52</v>
      </c>
      <c r="M884" s="201" t="str">
        <f t="shared" si="28"/>
        <v/>
      </c>
      <c r="N884" s="71">
        <f ca="1">OFFSET(config_posiciones,'H-Temporadas'!B884,L884-1,1,1)</f>
        <v>0</v>
      </c>
    </row>
    <row r="885" spans="2:14" x14ac:dyDescent="0.25">
      <c r="B885" s="200">
        <v>11</v>
      </c>
      <c r="C885" s="208" t="s">
        <v>212</v>
      </c>
      <c r="D885" s="208">
        <v>30</v>
      </c>
      <c r="E885" s="208">
        <v>34</v>
      </c>
      <c r="F885" s="208">
        <v>9</v>
      </c>
      <c r="G885" s="208">
        <v>12</v>
      </c>
      <c r="H885" s="208">
        <v>13</v>
      </c>
      <c r="I885" s="208">
        <v>42</v>
      </c>
      <c r="J885" s="208">
        <v>45</v>
      </c>
      <c r="K885" s="208">
        <v>-3</v>
      </c>
      <c r="L885" s="209">
        <f t="shared" si="27"/>
        <v>52</v>
      </c>
      <c r="M885" s="201" t="str">
        <f t="shared" si="28"/>
        <v/>
      </c>
      <c r="N885" s="71">
        <f ca="1">OFFSET(config_posiciones,'H-Temporadas'!B885,L885-1,1,1)</f>
        <v>0</v>
      </c>
    </row>
    <row r="886" spans="2:14" x14ac:dyDescent="0.25">
      <c r="B886" s="200">
        <v>12</v>
      </c>
      <c r="C886" s="208" t="s">
        <v>226</v>
      </c>
      <c r="D886" s="208">
        <v>29</v>
      </c>
      <c r="E886" s="208">
        <v>34</v>
      </c>
      <c r="F886" s="208">
        <v>9</v>
      </c>
      <c r="G886" s="208">
        <v>11</v>
      </c>
      <c r="H886" s="208">
        <v>14</v>
      </c>
      <c r="I886" s="208">
        <v>34</v>
      </c>
      <c r="J886" s="208">
        <v>51</v>
      </c>
      <c r="K886" s="208">
        <v>-17</v>
      </c>
      <c r="L886" s="209">
        <f t="shared" si="27"/>
        <v>52</v>
      </c>
      <c r="M886" s="201" t="str">
        <f t="shared" si="28"/>
        <v/>
      </c>
      <c r="N886" s="71">
        <f ca="1">OFFSET(config_posiciones,'H-Temporadas'!B886,L886-1,1,1)</f>
        <v>0</v>
      </c>
    </row>
    <row r="887" spans="2:14" x14ac:dyDescent="0.25">
      <c r="B887" s="200">
        <v>13</v>
      </c>
      <c r="C887" s="208" t="s">
        <v>237</v>
      </c>
      <c r="D887" s="208">
        <v>28</v>
      </c>
      <c r="E887" s="208">
        <v>34</v>
      </c>
      <c r="F887" s="208">
        <v>10</v>
      </c>
      <c r="G887" s="208">
        <v>8</v>
      </c>
      <c r="H887" s="208">
        <v>16</v>
      </c>
      <c r="I887" s="208">
        <v>31</v>
      </c>
      <c r="J887" s="208">
        <v>48</v>
      </c>
      <c r="K887" s="208">
        <v>-17</v>
      </c>
      <c r="L887" s="209">
        <f t="shared" si="27"/>
        <v>52</v>
      </c>
      <c r="M887" s="201" t="str">
        <f t="shared" si="28"/>
        <v/>
      </c>
      <c r="N887" s="71">
        <f ca="1">OFFSET(config_posiciones,'H-Temporadas'!B887,L887-1,1,1)</f>
        <v>0</v>
      </c>
    </row>
    <row r="888" spans="2:14" x14ac:dyDescent="0.25">
      <c r="B888" s="200">
        <v>14</v>
      </c>
      <c r="C888" s="208" t="s">
        <v>228</v>
      </c>
      <c r="D888" s="208">
        <v>26</v>
      </c>
      <c r="E888" s="208">
        <v>34</v>
      </c>
      <c r="F888" s="208">
        <v>10</v>
      </c>
      <c r="G888" s="208">
        <v>6</v>
      </c>
      <c r="H888" s="208">
        <v>18</v>
      </c>
      <c r="I888" s="208">
        <v>39</v>
      </c>
      <c r="J888" s="208">
        <v>54</v>
      </c>
      <c r="K888" s="208">
        <v>-15</v>
      </c>
      <c r="L888" s="209">
        <f t="shared" si="27"/>
        <v>52</v>
      </c>
      <c r="M888" s="201" t="str">
        <f t="shared" si="28"/>
        <v/>
      </c>
      <c r="N888" s="71">
        <f ca="1">OFFSET(config_posiciones,'H-Temporadas'!B888,L888-1,1,1)</f>
        <v>0</v>
      </c>
    </row>
    <row r="889" spans="2:14" x14ac:dyDescent="0.25">
      <c r="B889" s="200">
        <v>15</v>
      </c>
      <c r="C889" s="208" t="s">
        <v>29</v>
      </c>
      <c r="D889" s="208">
        <v>25</v>
      </c>
      <c r="E889" s="208">
        <v>34</v>
      </c>
      <c r="F889" s="208">
        <v>9</v>
      </c>
      <c r="G889" s="208">
        <v>7</v>
      </c>
      <c r="H889" s="208">
        <v>18</v>
      </c>
      <c r="I889" s="208">
        <v>42</v>
      </c>
      <c r="J889" s="208">
        <v>56</v>
      </c>
      <c r="K889" s="208">
        <v>-14</v>
      </c>
      <c r="L889" s="209">
        <f t="shared" si="27"/>
        <v>52</v>
      </c>
      <c r="M889" s="201" t="str">
        <f t="shared" si="28"/>
        <v/>
      </c>
      <c r="N889" s="71">
        <f ca="1">OFFSET(config_posiciones,'H-Temporadas'!B889,L889-1,1,1)</f>
        <v>0</v>
      </c>
    </row>
    <row r="890" spans="2:14" x14ac:dyDescent="0.25">
      <c r="B890" s="200">
        <v>16</v>
      </c>
      <c r="C890" s="208" t="s">
        <v>236</v>
      </c>
      <c r="D890" s="208">
        <v>25</v>
      </c>
      <c r="E890" s="208">
        <v>34</v>
      </c>
      <c r="F890" s="208">
        <v>7</v>
      </c>
      <c r="G890" s="208">
        <v>11</v>
      </c>
      <c r="H890" s="208">
        <v>16</v>
      </c>
      <c r="I890" s="208">
        <v>32</v>
      </c>
      <c r="J890" s="208">
        <v>55</v>
      </c>
      <c r="K890" s="208">
        <v>-23</v>
      </c>
      <c r="L890" s="209">
        <f t="shared" si="27"/>
        <v>52</v>
      </c>
      <c r="M890" s="201" t="str">
        <f t="shared" si="28"/>
        <v/>
      </c>
      <c r="N890" s="71" t="str">
        <f ca="1">OFFSET(config_posiciones,'H-Temporadas'!B890,L890-1,1,1)</f>
        <v>D</v>
      </c>
    </row>
    <row r="891" spans="2:14" x14ac:dyDescent="0.25">
      <c r="B891" s="200">
        <v>17</v>
      </c>
      <c r="C891" s="208" t="s">
        <v>238</v>
      </c>
      <c r="D891" s="208">
        <v>24</v>
      </c>
      <c r="E891" s="208">
        <v>34</v>
      </c>
      <c r="F891" s="208">
        <v>9</v>
      </c>
      <c r="G891" s="208">
        <v>6</v>
      </c>
      <c r="H891" s="208">
        <v>19</v>
      </c>
      <c r="I891" s="208">
        <v>27</v>
      </c>
      <c r="J891" s="208">
        <v>56</v>
      </c>
      <c r="K891" s="208">
        <v>-29</v>
      </c>
      <c r="L891" s="209">
        <f t="shared" si="27"/>
        <v>52</v>
      </c>
      <c r="M891" s="201" t="str">
        <f t="shared" si="28"/>
        <v/>
      </c>
      <c r="N891" s="71" t="str">
        <f ca="1">OFFSET(config_posiciones,'H-Temporadas'!B891,L891-1,1,1)</f>
        <v>D</v>
      </c>
    </row>
    <row r="892" spans="2:14" x14ac:dyDescent="0.25">
      <c r="B892" s="200">
        <v>18</v>
      </c>
      <c r="C892" s="208" t="s">
        <v>246</v>
      </c>
      <c r="D892" s="208">
        <v>23</v>
      </c>
      <c r="E892" s="208">
        <v>34</v>
      </c>
      <c r="F892" s="208">
        <v>9</v>
      </c>
      <c r="G892" s="208">
        <v>5</v>
      </c>
      <c r="H892" s="208">
        <v>20</v>
      </c>
      <c r="I892" s="208">
        <v>44</v>
      </c>
      <c r="J892" s="208">
        <v>63</v>
      </c>
      <c r="K892" s="208">
        <v>-19</v>
      </c>
      <c r="L892" s="209">
        <f t="shared" si="27"/>
        <v>52</v>
      </c>
      <c r="M892" s="201" t="str">
        <f t="shared" si="28"/>
        <v/>
      </c>
      <c r="N892" s="71" t="str">
        <f ca="1">OFFSET(config_posiciones,'H-Temporadas'!B892,L892-1,1,1)</f>
        <v>D</v>
      </c>
    </row>
    <row r="893" spans="2:14" x14ac:dyDescent="0.25">
      <c r="B893" s="200"/>
      <c r="C893" s="208"/>
      <c r="D893" s="208"/>
      <c r="E893" s="208"/>
      <c r="F893" s="208"/>
      <c r="G893" s="208"/>
      <c r="H893" s="208"/>
      <c r="I893" s="208"/>
      <c r="J893" s="208"/>
      <c r="K893" s="208"/>
      <c r="L893" s="209">
        <f t="shared" si="27"/>
        <v>52</v>
      </c>
      <c r="M893" s="201" t="str">
        <f t="shared" si="28"/>
        <v/>
      </c>
      <c r="N893" s="71">
        <f ca="1">OFFSET(config_posiciones,'H-Temporadas'!B893,L893-1,1,1)</f>
        <v>30317</v>
      </c>
    </row>
    <row r="894" spans="2:14" s="204" customFormat="1" x14ac:dyDescent="0.25">
      <c r="B894" s="200" t="s">
        <v>301</v>
      </c>
      <c r="C894" s="200" t="str">
        <f>B894</f>
        <v>1983/84</v>
      </c>
      <c r="D894" s="200" t="s">
        <v>128</v>
      </c>
      <c r="E894" s="200" t="s">
        <v>21</v>
      </c>
      <c r="F894" s="200" t="s">
        <v>22</v>
      </c>
      <c r="G894" s="200" t="s">
        <v>23</v>
      </c>
      <c r="H894" s="200" t="s">
        <v>24</v>
      </c>
      <c r="I894" s="200" t="s">
        <v>25</v>
      </c>
      <c r="J894" s="200" t="s">
        <v>26</v>
      </c>
      <c r="K894" s="200" t="s">
        <v>249</v>
      </c>
      <c r="L894" s="202">
        <f t="shared" si="27"/>
        <v>53</v>
      </c>
      <c r="M894" s="203" t="str">
        <f t="shared" si="28"/>
        <v>n</v>
      </c>
      <c r="N894" s="204" t="e">
        <f ca="1">OFFSET(config_posiciones,'H-Temporadas'!B894,L894-1,1,1)</f>
        <v>#VALUE!</v>
      </c>
    </row>
    <row r="895" spans="2:14" x14ac:dyDescent="0.25">
      <c r="B895" s="200">
        <v>1</v>
      </c>
      <c r="C895" s="208" t="s">
        <v>209</v>
      </c>
      <c r="D895" s="208">
        <v>49</v>
      </c>
      <c r="E895" s="208">
        <v>34</v>
      </c>
      <c r="F895" s="208">
        <v>20</v>
      </c>
      <c r="G895" s="208">
        <v>9</v>
      </c>
      <c r="H895" s="208">
        <v>5</v>
      </c>
      <c r="I895" s="208">
        <v>53</v>
      </c>
      <c r="J895" s="208">
        <v>30</v>
      </c>
      <c r="K895" s="208">
        <v>23</v>
      </c>
      <c r="L895" s="209">
        <f t="shared" si="27"/>
        <v>53</v>
      </c>
      <c r="M895" s="201" t="str">
        <f t="shared" si="28"/>
        <v/>
      </c>
      <c r="N895" s="71" t="str">
        <f ca="1">OFFSET(config_posiciones,'H-Temporadas'!B895,L895-1,1,1)</f>
        <v>C</v>
      </c>
    </row>
    <row r="896" spans="2:14" x14ac:dyDescent="0.25">
      <c r="B896" s="200">
        <v>2</v>
      </c>
      <c r="C896" s="208" t="s">
        <v>28</v>
      </c>
      <c r="D896" s="208">
        <v>49</v>
      </c>
      <c r="E896" s="208">
        <v>34</v>
      </c>
      <c r="F896" s="208">
        <v>22</v>
      </c>
      <c r="G896" s="208">
        <v>5</v>
      </c>
      <c r="H896" s="208">
        <v>7</v>
      </c>
      <c r="I896" s="208">
        <v>59</v>
      </c>
      <c r="J896" s="208">
        <v>37</v>
      </c>
      <c r="K896" s="208">
        <v>22</v>
      </c>
      <c r="L896" s="209">
        <f t="shared" si="27"/>
        <v>53</v>
      </c>
      <c r="M896" s="201" t="str">
        <f t="shared" si="28"/>
        <v/>
      </c>
      <c r="N896" s="71" t="str">
        <f ca="1">OFFSET(config_posiciones,'H-Temporadas'!B896,L896-1,1,1)</f>
        <v>U</v>
      </c>
    </row>
    <row r="897" spans="2:14" x14ac:dyDescent="0.25">
      <c r="B897" s="200">
        <v>3</v>
      </c>
      <c r="C897" s="208" t="s">
        <v>27</v>
      </c>
      <c r="D897" s="208">
        <v>48</v>
      </c>
      <c r="E897" s="208">
        <v>34</v>
      </c>
      <c r="F897" s="208">
        <v>20</v>
      </c>
      <c r="G897" s="208">
        <v>8</v>
      </c>
      <c r="H897" s="208">
        <v>6</v>
      </c>
      <c r="I897" s="208">
        <v>62</v>
      </c>
      <c r="J897" s="208">
        <v>28</v>
      </c>
      <c r="K897" s="208">
        <v>34</v>
      </c>
      <c r="L897" s="209">
        <f t="shared" si="27"/>
        <v>53</v>
      </c>
      <c r="M897" s="201" t="str">
        <f t="shared" si="28"/>
        <v/>
      </c>
      <c r="N897" s="71" t="str">
        <f ca="1">OFFSET(config_posiciones,'H-Temporadas'!B897,L897-1,1,1)</f>
        <v>R</v>
      </c>
    </row>
    <row r="898" spans="2:14" x14ac:dyDescent="0.25">
      <c r="B898" s="200">
        <v>4</v>
      </c>
      <c r="C898" s="208" t="s">
        <v>154</v>
      </c>
      <c r="D898" s="208">
        <v>42</v>
      </c>
      <c r="E898" s="208">
        <v>34</v>
      </c>
      <c r="F898" s="208">
        <v>17</v>
      </c>
      <c r="G898" s="208">
        <v>8</v>
      </c>
      <c r="H898" s="208">
        <v>9</v>
      </c>
      <c r="I898" s="208">
        <v>53</v>
      </c>
      <c r="J898" s="208">
        <v>47</v>
      </c>
      <c r="K898" s="208">
        <v>6</v>
      </c>
      <c r="L898" s="209">
        <f t="shared" si="27"/>
        <v>53</v>
      </c>
      <c r="M898" s="201" t="str">
        <f t="shared" si="28"/>
        <v/>
      </c>
      <c r="N898" s="71" t="str">
        <f ca="1">OFFSET(config_posiciones,'H-Temporadas'!B898,L898-1,1,1)</f>
        <v>U</v>
      </c>
    </row>
    <row r="899" spans="2:14" x14ac:dyDescent="0.25">
      <c r="B899" s="200">
        <v>5</v>
      </c>
      <c r="C899" s="208" t="s">
        <v>212</v>
      </c>
      <c r="D899" s="208">
        <v>38</v>
      </c>
      <c r="E899" s="208">
        <v>34</v>
      </c>
      <c r="F899" s="208">
        <v>17</v>
      </c>
      <c r="G899" s="208">
        <v>4</v>
      </c>
      <c r="H899" s="208">
        <v>13</v>
      </c>
      <c r="I899" s="208">
        <v>45</v>
      </c>
      <c r="J899" s="208">
        <v>40</v>
      </c>
      <c r="K899" s="208">
        <v>5</v>
      </c>
      <c r="L899" s="209">
        <f t="shared" si="27"/>
        <v>53</v>
      </c>
      <c r="M899" s="201" t="str">
        <f t="shared" si="28"/>
        <v/>
      </c>
      <c r="N899" s="71" t="str">
        <f ca="1">OFFSET(config_posiciones,'H-Temporadas'!B899,L899-1,1,1)</f>
        <v>U</v>
      </c>
    </row>
    <row r="900" spans="2:14" x14ac:dyDescent="0.25">
      <c r="B900" s="200">
        <v>6</v>
      </c>
      <c r="C900" s="208" t="s">
        <v>31</v>
      </c>
      <c r="D900" s="208">
        <v>37</v>
      </c>
      <c r="E900" s="208">
        <v>34</v>
      </c>
      <c r="F900" s="208">
        <v>14</v>
      </c>
      <c r="G900" s="208">
        <v>9</v>
      </c>
      <c r="H900" s="208">
        <v>11</v>
      </c>
      <c r="I900" s="208">
        <v>43</v>
      </c>
      <c r="J900" s="208">
        <v>35</v>
      </c>
      <c r="K900" s="208">
        <v>8</v>
      </c>
      <c r="L900" s="209">
        <f t="shared" si="27"/>
        <v>53</v>
      </c>
      <c r="M900" s="201" t="str">
        <f t="shared" si="28"/>
        <v/>
      </c>
      <c r="N900" s="71">
        <f ca="1">OFFSET(config_posiciones,'H-Temporadas'!B900,L900-1,1,1)</f>
        <v>0</v>
      </c>
    </row>
    <row r="901" spans="2:14" x14ac:dyDescent="0.25">
      <c r="B901" s="200">
        <v>7</v>
      </c>
      <c r="C901" s="208" t="s">
        <v>211</v>
      </c>
      <c r="D901" s="208">
        <v>35</v>
      </c>
      <c r="E901" s="208">
        <v>34</v>
      </c>
      <c r="F901" s="208">
        <v>12</v>
      </c>
      <c r="G901" s="208">
        <v>11</v>
      </c>
      <c r="H901" s="208">
        <v>11</v>
      </c>
      <c r="I901" s="208">
        <v>50</v>
      </c>
      <c r="J901" s="208">
        <v>41</v>
      </c>
      <c r="K901" s="208">
        <v>9</v>
      </c>
      <c r="L901" s="209">
        <f t="shared" ref="L901:L964" si="29">IF(M901="n",L900+1,L900)</f>
        <v>53</v>
      </c>
      <c r="M901" s="201" t="str">
        <f t="shared" ref="M901:M964" si="30">IF(B902=1,"n","")</f>
        <v/>
      </c>
      <c r="N901" s="71">
        <f ca="1">OFFSET(config_posiciones,'H-Temporadas'!B901,L901-1,1,1)</f>
        <v>0</v>
      </c>
    </row>
    <row r="902" spans="2:14" x14ac:dyDescent="0.25">
      <c r="B902" s="200">
        <v>8</v>
      </c>
      <c r="C902" s="208" t="s">
        <v>30</v>
      </c>
      <c r="D902" s="208">
        <v>34</v>
      </c>
      <c r="E902" s="208">
        <v>34</v>
      </c>
      <c r="F902" s="208">
        <v>13</v>
      </c>
      <c r="G902" s="208">
        <v>8</v>
      </c>
      <c r="H902" s="208">
        <v>13</v>
      </c>
      <c r="I902" s="208">
        <v>42</v>
      </c>
      <c r="J902" s="208">
        <v>43</v>
      </c>
      <c r="K902" s="208">
        <v>-1</v>
      </c>
      <c r="L902" s="209">
        <f t="shared" si="29"/>
        <v>53</v>
      </c>
      <c r="M902" s="201" t="str">
        <f t="shared" si="30"/>
        <v/>
      </c>
      <c r="N902" s="71">
        <f ca="1">OFFSET(config_posiciones,'H-Temporadas'!B902,L902-1,1,1)</f>
        <v>0</v>
      </c>
    </row>
    <row r="903" spans="2:14" x14ac:dyDescent="0.25">
      <c r="B903" s="200">
        <v>9</v>
      </c>
      <c r="C903" s="208" t="s">
        <v>343</v>
      </c>
      <c r="D903" s="208">
        <v>33</v>
      </c>
      <c r="E903" s="208">
        <v>34</v>
      </c>
      <c r="F903" s="208">
        <v>11</v>
      </c>
      <c r="G903" s="208">
        <v>11</v>
      </c>
      <c r="H903" s="208">
        <v>12</v>
      </c>
      <c r="I903" s="208">
        <v>41</v>
      </c>
      <c r="J903" s="208">
        <v>35</v>
      </c>
      <c r="K903" s="208">
        <v>6</v>
      </c>
      <c r="L903" s="209">
        <f t="shared" si="29"/>
        <v>53</v>
      </c>
      <c r="M903" s="201" t="str">
        <f t="shared" si="30"/>
        <v/>
      </c>
      <c r="N903" s="71">
        <f ca="1">OFFSET(config_posiciones,'H-Temporadas'!B903,L903-1,1,1)</f>
        <v>0</v>
      </c>
    </row>
    <row r="904" spans="2:14" x14ac:dyDescent="0.25">
      <c r="B904" s="200">
        <v>10</v>
      </c>
      <c r="C904" s="208" t="s">
        <v>52</v>
      </c>
      <c r="D904" s="208">
        <v>33</v>
      </c>
      <c r="E904" s="208">
        <v>34</v>
      </c>
      <c r="F904" s="208">
        <v>10</v>
      </c>
      <c r="G904" s="208">
        <v>13</v>
      </c>
      <c r="H904" s="208">
        <v>11</v>
      </c>
      <c r="I904" s="208">
        <v>42</v>
      </c>
      <c r="J904" s="208">
        <v>44</v>
      </c>
      <c r="K904" s="208">
        <v>-2</v>
      </c>
      <c r="L904" s="209">
        <f t="shared" si="29"/>
        <v>53</v>
      </c>
      <c r="M904" s="201" t="str">
        <f t="shared" si="30"/>
        <v/>
      </c>
      <c r="N904" s="71">
        <f ca="1">OFFSET(config_posiciones,'H-Temporadas'!B904,L904-1,1,1)</f>
        <v>0</v>
      </c>
    </row>
    <row r="905" spans="2:14" x14ac:dyDescent="0.25">
      <c r="B905" s="200">
        <v>11</v>
      </c>
      <c r="C905" s="208" t="s">
        <v>225</v>
      </c>
      <c r="D905" s="208">
        <v>32</v>
      </c>
      <c r="E905" s="208">
        <v>34</v>
      </c>
      <c r="F905" s="208">
        <v>10</v>
      </c>
      <c r="G905" s="208">
        <v>12</v>
      </c>
      <c r="H905" s="208">
        <v>12</v>
      </c>
      <c r="I905" s="208">
        <v>42</v>
      </c>
      <c r="J905" s="208">
        <v>38</v>
      </c>
      <c r="K905" s="208">
        <v>4</v>
      </c>
      <c r="L905" s="209">
        <f t="shared" si="29"/>
        <v>53</v>
      </c>
      <c r="M905" s="201" t="str">
        <f t="shared" si="30"/>
        <v/>
      </c>
      <c r="N905" s="71">
        <f ca="1">OFFSET(config_posiciones,'H-Temporadas'!B905,L905-1,1,1)</f>
        <v>0</v>
      </c>
    </row>
    <row r="906" spans="2:14" x14ac:dyDescent="0.25">
      <c r="B906" s="200">
        <v>12</v>
      </c>
      <c r="C906" s="208" t="s">
        <v>29</v>
      </c>
      <c r="D906" s="208">
        <v>32</v>
      </c>
      <c r="E906" s="208">
        <v>34</v>
      </c>
      <c r="F906" s="208">
        <v>12</v>
      </c>
      <c r="G906" s="208">
        <v>8</v>
      </c>
      <c r="H906" s="208">
        <v>14</v>
      </c>
      <c r="I906" s="208">
        <v>45</v>
      </c>
      <c r="J906" s="208">
        <v>47</v>
      </c>
      <c r="K906" s="208">
        <v>-2</v>
      </c>
      <c r="L906" s="209">
        <f t="shared" si="29"/>
        <v>53</v>
      </c>
      <c r="M906" s="201" t="str">
        <f t="shared" si="30"/>
        <v/>
      </c>
      <c r="N906" s="71">
        <f ca="1">OFFSET(config_posiciones,'H-Temporadas'!B906,L906-1,1,1)</f>
        <v>0</v>
      </c>
    </row>
    <row r="907" spans="2:14" x14ac:dyDescent="0.25">
      <c r="B907" s="200">
        <v>13</v>
      </c>
      <c r="C907" s="208" t="s">
        <v>213</v>
      </c>
      <c r="D907" s="208">
        <v>30</v>
      </c>
      <c r="E907" s="208">
        <v>34</v>
      </c>
      <c r="F907" s="208">
        <v>11</v>
      </c>
      <c r="G907" s="208">
        <v>8</v>
      </c>
      <c r="H907" s="208">
        <v>15</v>
      </c>
      <c r="I907" s="208">
        <v>38</v>
      </c>
      <c r="J907" s="208">
        <v>47</v>
      </c>
      <c r="K907" s="208">
        <v>-9</v>
      </c>
      <c r="L907" s="209">
        <f t="shared" si="29"/>
        <v>53</v>
      </c>
      <c r="M907" s="201" t="str">
        <f t="shared" si="30"/>
        <v/>
      </c>
      <c r="N907" s="71">
        <f ca="1">OFFSET(config_posiciones,'H-Temporadas'!B907,L907-1,1,1)</f>
        <v>0</v>
      </c>
    </row>
    <row r="908" spans="2:14" x14ac:dyDescent="0.25">
      <c r="B908" s="200">
        <v>14</v>
      </c>
      <c r="C908" s="208" t="s">
        <v>226</v>
      </c>
      <c r="D908" s="208">
        <v>29</v>
      </c>
      <c r="E908" s="208">
        <v>34</v>
      </c>
      <c r="F908" s="208">
        <v>11</v>
      </c>
      <c r="G908" s="208">
        <v>7</v>
      </c>
      <c r="H908" s="208">
        <v>16</v>
      </c>
      <c r="I908" s="208">
        <v>44</v>
      </c>
      <c r="J908" s="208">
        <v>60</v>
      </c>
      <c r="K908" s="208">
        <v>-16</v>
      </c>
      <c r="L908" s="209">
        <f t="shared" si="29"/>
        <v>53</v>
      </c>
      <c r="M908" s="201" t="str">
        <f t="shared" si="30"/>
        <v/>
      </c>
      <c r="N908" s="71" t="str">
        <f ca="1">OFFSET(config_posiciones,'H-Temporadas'!B908,L908-1,1,1)</f>
        <v>U</v>
      </c>
    </row>
    <row r="909" spans="2:14" x14ac:dyDescent="0.25">
      <c r="B909" s="200">
        <v>15</v>
      </c>
      <c r="C909" s="208" t="s">
        <v>228</v>
      </c>
      <c r="D909" s="208">
        <v>28</v>
      </c>
      <c r="E909" s="208">
        <v>34</v>
      </c>
      <c r="F909" s="208">
        <v>11</v>
      </c>
      <c r="G909" s="208">
        <v>6</v>
      </c>
      <c r="H909" s="208">
        <v>17</v>
      </c>
      <c r="I909" s="208">
        <v>30</v>
      </c>
      <c r="J909" s="208">
        <v>44</v>
      </c>
      <c r="K909" s="208">
        <v>-14</v>
      </c>
      <c r="L909" s="209">
        <f t="shared" si="29"/>
        <v>53</v>
      </c>
      <c r="M909" s="201" t="str">
        <f t="shared" si="30"/>
        <v/>
      </c>
      <c r="N909" s="71">
        <f ca="1">OFFSET(config_posiciones,'H-Temporadas'!B909,L909-1,1,1)</f>
        <v>0</v>
      </c>
    </row>
    <row r="910" spans="2:14" x14ac:dyDescent="0.25">
      <c r="B910" s="200">
        <v>16</v>
      </c>
      <c r="C910" s="208" t="s">
        <v>221</v>
      </c>
      <c r="D910" s="208">
        <v>22</v>
      </c>
      <c r="E910" s="208">
        <v>34</v>
      </c>
      <c r="F910" s="208">
        <v>6</v>
      </c>
      <c r="G910" s="208">
        <v>10</v>
      </c>
      <c r="H910" s="208">
        <v>18</v>
      </c>
      <c r="I910" s="208">
        <v>36</v>
      </c>
      <c r="J910" s="208">
        <v>51</v>
      </c>
      <c r="K910" s="208">
        <v>-15</v>
      </c>
      <c r="L910" s="209">
        <f t="shared" si="29"/>
        <v>53</v>
      </c>
      <c r="M910" s="201" t="str">
        <f t="shared" si="30"/>
        <v/>
      </c>
      <c r="N910" s="71" t="str">
        <f ca="1">OFFSET(config_posiciones,'H-Temporadas'!B910,L910-1,1,1)</f>
        <v>D</v>
      </c>
    </row>
    <row r="911" spans="2:14" x14ac:dyDescent="0.25">
      <c r="B911" s="200">
        <v>17</v>
      </c>
      <c r="C911" s="208" t="s">
        <v>239</v>
      </c>
      <c r="D911" s="208">
        <v>21</v>
      </c>
      <c r="E911" s="208">
        <v>34</v>
      </c>
      <c r="F911" s="208">
        <v>3</v>
      </c>
      <c r="G911" s="208">
        <v>15</v>
      </c>
      <c r="H911" s="208">
        <v>16</v>
      </c>
      <c r="I911" s="208">
        <v>27</v>
      </c>
      <c r="J911" s="208">
        <v>56</v>
      </c>
      <c r="K911" s="208">
        <v>-29</v>
      </c>
      <c r="L911" s="209">
        <f t="shared" si="29"/>
        <v>53</v>
      </c>
      <c r="M911" s="201" t="str">
        <f t="shared" si="30"/>
        <v/>
      </c>
      <c r="N911" s="71" t="str">
        <f ca="1">OFFSET(config_posiciones,'H-Temporadas'!B911,L911-1,1,1)</f>
        <v>D</v>
      </c>
    </row>
    <row r="912" spans="2:14" x14ac:dyDescent="0.25">
      <c r="B912" s="200">
        <v>18</v>
      </c>
      <c r="C912" s="208" t="s">
        <v>237</v>
      </c>
      <c r="D912" s="208">
        <v>20</v>
      </c>
      <c r="E912" s="208">
        <v>34</v>
      </c>
      <c r="F912" s="208">
        <v>5</v>
      </c>
      <c r="G912" s="208">
        <v>10</v>
      </c>
      <c r="H912" s="208">
        <v>19</v>
      </c>
      <c r="I912" s="208">
        <v>30</v>
      </c>
      <c r="J912" s="208">
        <v>59</v>
      </c>
      <c r="K912" s="208">
        <v>-29</v>
      </c>
      <c r="L912" s="209">
        <f t="shared" si="29"/>
        <v>53</v>
      </c>
      <c r="M912" s="201" t="str">
        <f t="shared" si="30"/>
        <v/>
      </c>
      <c r="N912" s="71" t="str">
        <f ca="1">OFFSET(config_posiciones,'H-Temporadas'!B912,L912-1,1,1)</f>
        <v>D</v>
      </c>
    </row>
    <row r="913" spans="2:14" x14ac:dyDescent="0.25">
      <c r="B913" s="200"/>
      <c r="C913" s="208"/>
      <c r="D913" s="208"/>
      <c r="E913" s="208"/>
      <c r="F913" s="208"/>
      <c r="G913" s="208"/>
      <c r="H913" s="208"/>
      <c r="I913" s="208"/>
      <c r="J913" s="208"/>
      <c r="K913" s="208"/>
      <c r="L913" s="209">
        <f t="shared" si="29"/>
        <v>53</v>
      </c>
      <c r="M913" s="201" t="str">
        <f t="shared" si="30"/>
        <v/>
      </c>
      <c r="N913" s="71">
        <f ca="1">OFFSET(config_posiciones,'H-Temporadas'!B913,L913-1,1,1)</f>
        <v>30682</v>
      </c>
    </row>
    <row r="914" spans="2:14" s="204" customFormat="1" x14ac:dyDescent="0.25">
      <c r="B914" s="200" t="s">
        <v>302</v>
      </c>
      <c r="C914" s="200" t="str">
        <f>B914</f>
        <v>1984/85</v>
      </c>
      <c r="D914" s="200" t="s">
        <v>128</v>
      </c>
      <c r="E914" s="200" t="s">
        <v>21</v>
      </c>
      <c r="F914" s="200" t="s">
        <v>22</v>
      </c>
      <c r="G914" s="200" t="s">
        <v>23</v>
      </c>
      <c r="H914" s="200" t="s">
        <v>24</v>
      </c>
      <c r="I914" s="200" t="s">
        <v>25</v>
      </c>
      <c r="J914" s="200" t="s">
        <v>26</v>
      </c>
      <c r="K914" s="200" t="s">
        <v>249</v>
      </c>
      <c r="L914" s="202">
        <f t="shared" si="29"/>
        <v>54</v>
      </c>
      <c r="M914" s="203" t="str">
        <f t="shared" si="30"/>
        <v>n</v>
      </c>
      <c r="N914" s="204" t="e">
        <f ca="1">OFFSET(config_posiciones,'H-Temporadas'!B914,L914-1,1,1)</f>
        <v>#VALUE!</v>
      </c>
    </row>
    <row r="915" spans="2:14" x14ac:dyDescent="0.25">
      <c r="B915" s="200">
        <v>1</v>
      </c>
      <c r="C915" s="208" t="s">
        <v>27</v>
      </c>
      <c r="D915" s="208">
        <v>53</v>
      </c>
      <c r="E915" s="208">
        <v>34</v>
      </c>
      <c r="F915" s="208">
        <v>21</v>
      </c>
      <c r="G915" s="208">
        <v>11</v>
      </c>
      <c r="H915" s="208">
        <v>2</v>
      </c>
      <c r="I915" s="208">
        <v>69</v>
      </c>
      <c r="J915" s="208">
        <v>25</v>
      </c>
      <c r="K915" s="208">
        <v>44</v>
      </c>
      <c r="L915" s="209">
        <f t="shared" si="29"/>
        <v>54</v>
      </c>
      <c r="M915" s="201" t="str">
        <f t="shared" si="30"/>
        <v/>
      </c>
      <c r="N915" s="71" t="str">
        <f ca="1">OFFSET(config_posiciones,'H-Temporadas'!B915,L915-1,1,1)</f>
        <v>C</v>
      </c>
    </row>
    <row r="916" spans="2:14" x14ac:dyDescent="0.25">
      <c r="B916" s="200">
        <v>2</v>
      </c>
      <c r="C916" s="208" t="s">
        <v>154</v>
      </c>
      <c r="D916" s="208">
        <v>43</v>
      </c>
      <c r="E916" s="208">
        <v>34</v>
      </c>
      <c r="F916" s="208">
        <v>16</v>
      </c>
      <c r="G916" s="208">
        <v>11</v>
      </c>
      <c r="H916" s="208">
        <v>7</v>
      </c>
      <c r="I916" s="208">
        <v>51</v>
      </c>
      <c r="J916" s="208">
        <v>28</v>
      </c>
      <c r="K916" s="208">
        <v>23</v>
      </c>
      <c r="L916" s="209">
        <f t="shared" si="29"/>
        <v>54</v>
      </c>
      <c r="M916" s="201" t="str">
        <f t="shared" si="30"/>
        <v/>
      </c>
      <c r="N916" s="71" t="str">
        <f ca="1">OFFSET(config_posiciones,'H-Temporadas'!B916,L916-1,1,1)</f>
        <v>R</v>
      </c>
    </row>
    <row r="917" spans="2:14" x14ac:dyDescent="0.25">
      <c r="B917" s="200">
        <v>3</v>
      </c>
      <c r="C917" s="208" t="s">
        <v>209</v>
      </c>
      <c r="D917" s="208">
        <v>41</v>
      </c>
      <c r="E917" s="208">
        <v>34</v>
      </c>
      <c r="F917" s="208">
        <v>13</v>
      </c>
      <c r="G917" s="208">
        <v>15</v>
      </c>
      <c r="H917" s="208">
        <v>6</v>
      </c>
      <c r="I917" s="208">
        <v>39</v>
      </c>
      <c r="J917" s="208">
        <v>26</v>
      </c>
      <c r="K917" s="208">
        <v>13</v>
      </c>
      <c r="L917" s="209">
        <f t="shared" si="29"/>
        <v>54</v>
      </c>
      <c r="M917" s="201" t="str">
        <f t="shared" si="30"/>
        <v/>
      </c>
      <c r="N917" s="71" t="str">
        <f ca="1">OFFSET(config_posiciones,'H-Temporadas'!B917,L917-1,1,1)</f>
        <v>U</v>
      </c>
    </row>
    <row r="918" spans="2:14" x14ac:dyDescent="0.25">
      <c r="B918" s="200">
        <v>4</v>
      </c>
      <c r="C918" s="208" t="s">
        <v>213</v>
      </c>
      <c r="D918" s="208">
        <v>41</v>
      </c>
      <c r="E918" s="208">
        <v>34</v>
      </c>
      <c r="F918" s="208">
        <v>13</v>
      </c>
      <c r="G918" s="208">
        <v>15</v>
      </c>
      <c r="H918" s="208">
        <v>6</v>
      </c>
      <c r="I918" s="208">
        <v>34</v>
      </c>
      <c r="J918" s="208">
        <v>23</v>
      </c>
      <c r="K918" s="208">
        <v>11</v>
      </c>
      <c r="L918" s="209">
        <f t="shared" si="29"/>
        <v>54</v>
      </c>
      <c r="M918" s="201" t="str">
        <f t="shared" si="30"/>
        <v/>
      </c>
      <c r="N918" s="71" t="str">
        <f ca="1">OFFSET(config_posiciones,'H-Temporadas'!B918,L918-1,1,1)</f>
        <v>U</v>
      </c>
    </row>
    <row r="919" spans="2:14" x14ac:dyDescent="0.25">
      <c r="B919" s="200">
        <v>5</v>
      </c>
      <c r="C919" s="208" t="s">
        <v>28</v>
      </c>
      <c r="D919" s="208">
        <v>36</v>
      </c>
      <c r="E919" s="208">
        <v>34</v>
      </c>
      <c r="F919" s="208">
        <v>13</v>
      </c>
      <c r="G919" s="208">
        <v>10</v>
      </c>
      <c r="H919" s="208">
        <v>11</v>
      </c>
      <c r="I919" s="208">
        <v>46</v>
      </c>
      <c r="J919" s="208">
        <v>36</v>
      </c>
      <c r="K919" s="208">
        <v>10</v>
      </c>
      <c r="L919" s="209">
        <f t="shared" si="29"/>
        <v>54</v>
      </c>
      <c r="M919" s="201" t="str">
        <f t="shared" si="30"/>
        <v/>
      </c>
      <c r="N919" s="71" t="str">
        <f ca="1">OFFSET(config_posiciones,'H-Temporadas'!B919,L919-1,1,1)</f>
        <v>U</v>
      </c>
    </row>
    <row r="920" spans="2:14" x14ac:dyDescent="0.25">
      <c r="B920" s="200">
        <v>6</v>
      </c>
      <c r="C920" s="208" t="s">
        <v>228</v>
      </c>
      <c r="D920" s="208">
        <v>34</v>
      </c>
      <c r="E920" s="208">
        <v>34</v>
      </c>
      <c r="F920" s="208">
        <v>13</v>
      </c>
      <c r="G920" s="208">
        <v>8</v>
      </c>
      <c r="H920" s="208">
        <v>13</v>
      </c>
      <c r="I920" s="208">
        <v>38</v>
      </c>
      <c r="J920" s="208">
        <v>38</v>
      </c>
      <c r="K920" s="208">
        <v>0</v>
      </c>
      <c r="L920" s="209">
        <f t="shared" si="29"/>
        <v>54</v>
      </c>
      <c r="M920" s="201" t="str">
        <f t="shared" si="30"/>
        <v/>
      </c>
      <c r="N920" s="71" t="str">
        <f ca="1">OFFSET(config_posiciones,'H-Temporadas'!B920,L920-1,1,1)</f>
        <v>U</v>
      </c>
    </row>
    <row r="921" spans="2:14" x14ac:dyDescent="0.25">
      <c r="B921" s="200">
        <v>7</v>
      </c>
      <c r="C921" s="208" t="s">
        <v>31</v>
      </c>
      <c r="D921" s="208">
        <v>34</v>
      </c>
      <c r="E921" s="208">
        <v>34</v>
      </c>
      <c r="F921" s="208">
        <v>11</v>
      </c>
      <c r="G921" s="208">
        <v>12</v>
      </c>
      <c r="H921" s="208">
        <v>11</v>
      </c>
      <c r="I921" s="208">
        <v>41</v>
      </c>
      <c r="J921" s="208">
        <v>33</v>
      </c>
      <c r="K921" s="208">
        <v>8</v>
      </c>
      <c r="L921" s="209">
        <f t="shared" si="29"/>
        <v>54</v>
      </c>
      <c r="M921" s="201" t="str">
        <f t="shared" si="30"/>
        <v/>
      </c>
      <c r="N921" s="71">
        <f ca="1">OFFSET(config_posiciones,'H-Temporadas'!B921,L921-1,1,1)</f>
        <v>0</v>
      </c>
    </row>
    <row r="922" spans="2:14" x14ac:dyDescent="0.25">
      <c r="B922" s="200">
        <v>8</v>
      </c>
      <c r="C922" s="208" t="s">
        <v>52</v>
      </c>
      <c r="D922" s="208">
        <v>34</v>
      </c>
      <c r="E922" s="208">
        <v>34</v>
      </c>
      <c r="F922" s="208">
        <v>11</v>
      </c>
      <c r="G922" s="208">
        <v>12</v>
      </c>
      <c r="H922" s="208">
        <v>11</v>
      </c>
      <c r="I922" s="208">
        <v>40</v>
      </c>
      <c r="J922" s="208">
        <v>44</v>
      </c>
      <c r="K922" s="208">
        <v>-4</v>
      </c>
      <c r="L922" s="209">
        <f t="shared" si="29"/>
        <v>54</v>
      </c>
      <c r="M922" s="201" t="str">
        <f t="shared" si="30"/>
        <v/>
      </c>
      <c r="N922" s="71">
        <f ca="1">OFFSET(config_posiciones,'H-Temporadas'!B922,L922-1,1,1)</f>
        <v>0</v>
      </c>
    </row>
    <row r="923" spans="2:14" x14ac:dyDescent="0.25">
      <c r="B923" s="200">
        <v>9</v>
      </c>
      <c r="C923" s="208" t="s">
        <v>29</v>
      </c>
      <c r="D923" s="208">
        <v>33</v>
      </c>
      <c r="E923" s="208">
        <v>34</v>
      </c>
      <c r="F923" s="208">
        <v>9</v>
      </c>
      <c r="G923" s="208">
        <v>15</v>
      </c>
      <c r="H923" s="208">
        <v>10</v>
      </c>
      <c r="I923" s="208">
        <v>40</v>
      </c>
      <c r="J923" s="208">
        <v>37</v>
      </c>
      <c r="K923" s="208">
        <v>3</v>
      </c>
      <c r="L923" s="209">
        <f t="shared" si="29"/>
        <v>54</v>
      </c>
      <c r="M923" s="201" t="str">
        <f t="shared" si="30"/>
        <v/>
      </c>
      <c r="N923" s="71">
        <f ca="1">OFFSET(config_posiciones,'H-Temporadas'!B923,L923-1,1,1)</f>
        <v>0</v>
      </c>
    </row>
    <row r="924" spans="2:14" x14ac:dyDescent="0.25">
      <c r="B924" s="200">
        <v>10</v>
      </c>
      <c r="C924" s="208" t="s">
        <v>211</v>
      </c>
      <c r="D924" s="208">
        <v>33</v>
      </c>
      <c r="E924" s="208">
        <v>34</v>
      </c>
      <c r="F924" s="208">
        <v>11</v>
      </c>
      <c r="G924" s="208">
        <v>11</v>
      </c>
      <c r="H924" s="208">
        <v>12</v>
      </c>
      <c r="I924" s="208">
        <v>39</v>
      </c>
      <c r="J924" s="208">
        <v>39</v>
      </c>
      <c r="K924" s="208">
        <v>0</v>
      </c>
      <c r="L924" s="209">
        <f t="shared" si="29"/>
        <v>54</v>
      </c>
      <c r="M924" s="201" t="str">
        <f t="shared" si="30"/>
        <v/>
      </c>
      <c r="N924" s="71">
        <f ca="1">OFFSET(config_posiciones,'H-Temporadas'!B924,L924-1,1,1)</f>
        <v>0</v>
      </c>
    </row>
    <row r="925" spans="2:14" x14ac:dyDescent="0.25">
      <c r="B925" s="200">
        <v>11</v>
      </c>
      <c r="C925" s="208" t="s">
        <v>246</v>
      </c>
      <c r="D925" s="208">
        <v>32</v>
      </c>
      <c r="E925" s="208">
        <v>34</v>
      </c>
      <c r="F925" s="208">
        <v>10</v>
      </c>
      <c r="G925" s="208">
        <v>12</v>
      </c>
      <c r="H925" s="208">
        <v>12</v>
      </c>
      <c r="I925" s="208">
        <v>27</v>
      </c>
      <c r="J925" s="208">
        <v>34</v>
      </c>
      <c r="K925" s="208">
        <v>-7</v>
      </c>
      <c r="L925" s="209">
        <f t="shared" si="29"/>
        <v>54</v>
      </c>
      <c r="M925" s="201" t="str">
        <f t="shared" si="30"/>
        <v/>
      </c>
      <c r="N925" s="71">
        <f ca="1">OFFSET(config_posiciones,'H-Temporadas'!B925,L925-1,1,1)</f>
        <v>0</v>
      </c>
    </row>
    <row r="926" spans="2:14" x14ac:dyDescent="0.25">
      <c r="B926" s="200">
        <v>12</v>
      </c>
      <c r="C926" s="208" t="s">
        <v>30</v>
      </c>
      <c r="D926" s="208">
        <v>31</v>
      </c>
      <c r="E926" s="208">
        <v>34</v>
      </c>
      <c r="F926" s="208">
        <v>10</v>
      </c>
      <c r="G926" s="208">
        <v>11</v>
      </c>
      <c r="H926" s="208">
        <v>13</v>
      </c>
      <c r="I926" s="208">
        <v>29</v>
      </c>
      <c r="J926" s="208">
        <v>41</v>
      </c>
      <c r="K926" s="208">
        <v>-12</v>
      </c>
      <c r="L926" s="209">
        <f t="shared" si="29"/>
        <v>54</v>
      </c>
      <c r="M926" s="201" t="str">
        <f t="shared" si="30"/>
        <v/>
      </c>
      <c r="N926" s="71">
        <f ca="1">OFFSET(config_posiciones,'H-Temporadas'!B926,L926-1,1,1)</f>
        <v>0</v>
      </c>
    </row>
    <row r="927" spans="2:14" x14ac:dyDescent="0.25">
      <c r="B927" s="200">
        <v>13</v>
      </c>
      <c r="C927" s="208" t="s">
        <v>226</v>
      </c>
      <c r="D927" s="208">
        <v>30</v>
      </c>
      <c r="E927" s="208">
        <v>34</v>
      </c>
      <c r="F927" s="208">
        <v>7</v>
      </c>
      <c r="G927" s="208">
        <v>16</v>
      </c>
      <c r="H927" s="208">
        <v>11</v>
      </c>
      <c r="I927" s="208">
        <v>39</v>
      </c>
      <c r="J927" s="208">
        <v>45</v>
      </c>
      <c r="K927" s="208">
        <v>-6</v>
      </c>
      <c r="L927" s="209">
        <f t="shared" si="29"/>
        <v>54</v>
      </c>
      <c r="M927" s="201" t="str">
        <f t="shared" si="30"/>
        <v/>
      </c>
      <c r="N927" s="71">
        <f ca="1">OFFSET(config_posiciones,'H-Temporadas'!B927,L927-1,1,1)</f>
        <v>0</v>
      </c>
    </row>
    <row r="928" spans="2:14" x14ac:dyDescent="0.25">
      <c r="B928" s="200">
        <v>14</v>
      </c>
      <c r="C928" s="208" t="s">
        <v>212</v>
      </c>
      <c r="D928" s="208">
        <v>30</v>
      </c>
      <c r="E928" s="208">
        <v>34</v>
      </c>
      <c r="F928" s="208">
        <v>11</v>
      </c>
      <c r="G928" s="208">
        <v>8</v>
      </c>
      <c r="H928" s="208">
        <v>15</v>
      </c>
      <c r="I928" s="208">
        <v>37</v>
      </c>
      <c r="J928" s="208">
        <v>43</v>
      </c>
      <c r="K928" s="208">
        <v>-6</v>
      </c>
      <c r="L928" s="209">
        <f t="shared" si="29"/>
        <v>54</v>
      </c>
      <c r="M928" s="201" t="str">
        <f t="shared" si="30"/>
        <v/>
      </c>
      <c r="N928" s="71">
        <f ca="1">OFFSET(config_posiciones,'H-Temporadas'!B928,L928-1,1,1)</f>
        <v>0</v>
      </c>
    </row>
    <row r="929" spans="2:14" x14ac:dyDescent="0.25">
      <c r="B929" s="200">
        <v>15</v>
      </c>
      <c r="C929" s="208" t="s">
        <v>244</v>
      </c>
      <c r="D929" s="208">
        <v>30</v>
      </c>
      <c r="E929" s="208">
        <v>34</v>
      </c>
      <c r="F929" s="208">
        <v>9</v>
      </c>
      <c r="G929" s="208">
        <v>12</v>
      </c>
      <c r="H929" s="208">
        <v>13</v>
      </c>
      <c r="I929" s="208">
        <v>28</v>
      </c>
      <c r="J929" s="208">
        <v>45</v>
      </c>
      <c r="K929" s="208">
        <v>-17</v>
      </c>
      <c r="L929" s="209">
        <f t="shared" si="29"/>
        <v>54</v>
      </c>
      <c r="M929" s="201" t="str">
        <f t="shared" si="30"/>
        <v/>
      </c>
      <c r="N929" s="71">
        <f ca="1">OFFSET(config_posiciones,'H-Temporadas'!B929,L929-1,1,1)</f>
        <v>0</v>
      </c>
    </row>
    <row r="930" spans="2:14" x14ac:dyDescent="0.25">
      <c r="B930" s="200">
        <v>16</v>
      </c>
      <c r="C930" s="208" t="s">
        <v>343</v>
      </c>
      <c r="D930" s="208">
        <v>29</v>
      </c>
      <c r="E930" s="208">
        <v>34</v>
      </c>
      <c r="F930" s="208">
        <v>7</v>
      </c>
      <c r="G930" s="208">
        <v>15</v>
      </c>
      <c r="H930" s="208">
        <v>12</v>
      </c>
      <c r="I930" s="208">
        <v>23</v>
      </c>
      <c r="J930" s="208">
        <v>36</v>
      </c>
      <c r="K930" s="208">
        <v>-13</v>
      </c>
      <c r="L930" s="209">
        <f t="shared" si="29"/>
        <v>54</v>
      </c>
      <c r="M930" s="201" t="str">
        <f t="shared" si="30"/>
        <v/>
      </c>
      <c r="N930" s="71" t="str">
        <f ca="1">OFFSET(config_posiciones,'H-Temporadas'!B930,L930-1,1,1)</f>
        <v>D</v>
      </c>
    </row>
    <row r="931" spans="2:14" x14ac:dyDescent="0.25">
      <c r="B931" s="200">
        <v>17</v>
      </c>
      <c r="C931" s="208" t="s">
        <v>150</v>
      </c>
      <c r="D931" s="208">
        <v>26</v>
      </c>
      <c r="E931" s="208">
        <v>34</v>
      </c>
      <c r="F931" s="208">
        <v>6</v>
      </c>
      <c r="G931" s="208">
        <v>14</v>
      </c>
      <c r="H931" s="208">
        <v>14</v>
      </c>
      <c r="I931" s="208">
        <v>18</v>
      </c>
      <c r="J931" s="208">
        <v>37</v>
      </c>
      <c r="K931" s="208">
        <v>-19</v>
      </c>
      <c r="L931" s="209">
        <f t="shared" si="29"/>
        <v>54</v>
      </c>
      <c r="M931" s="201" t="str">
        <f t="shared" si="30"/>
        <v/>
      </c>
      <c r="N931" s="71" t="str">
        <f ca="1">OFFSET(config_posiciones,'H-Temporadas'!B931,L931-1,1,1)</f>
        <v>D</v>
      </c>
    </row>
    <row r="932" spans="2:14" x14ac:dyDescent="0.25">
      <c r="B932" s="200">
        <v>18</v>
      </c>
      <c r="C932" s="208" t="s">
        <v>225</v>
      </c>
      <c r="D932" s="208">
        <v>22</v>
      </c>
      <c r="E932" s="208">
        <v>34</v>
      </c>
      <c r="F932" s="208">
        <v>6</v>
      </c>
      <c r="G932" s="208">
        <v>10</v>
      </c>
      <c r="H932" s="208">
        <v>18</v>
      </c>
      <c r="I932" s="208">
        <v>24</v>
      </c>
      <c r="J932" s="208">
        <v>52</v>
      </c>
      <c r="K932" s="208">
        <v>-28</v>
      </c>
      <c r="L932" s="209">
        <f t="shared" si="29"/>
        <v>54</v>
      </c>
      <c r="M932" s="201" t="str">
        <f t="shared" si="30"/>
        <v/>
      </c>
      <c r="N932" s="71" t="str">
        <f ca="1">OFFSET(config_posiciones,'H-Temporadas'!B932,L932-1,1,1)</f>
        <v>D</v>
      </c>
    </row>
    <row r="933" spans="2:14" x14ac:dyDescent="0.25">
      <c r="B933" s="200"/>
      <c r="C933" s="208"/>
      <c r="D933" s="208"/>
      <c r="E933" s="208"/>
      <c r="F933" s="208"/>
      <c r="G933" s="208"/>
      <c r="H933" s="208"/>
      <c r="I933" s="208"/>
      <c r="J933" s="208"/>
      <c r="K933" s="208"/>
      <c r="L933" s="209">
        <f t="shared" si="29"/>
        <v>54</v>
      </c>
      <c r="M933" s="201" t="str">
        <f t="shared" si="30"/>
        <v/>
      </c>
      <c r="N933" s="71">
        <f ca="1">OFFSET(config_posiciones,'H-Temporadas'!B933,L933-1,1,1)</f>
        <v>31048</v>
      </c>
    </row>
    <row r="934" spans="2:14" s="204" customFormat="1" x14ac:dyDescent="0.25">
      <c r="B934" s="200" t="s">
        <v>303</v>
      </c>
      <c r="C934" s="200" t="str">
        <f>B934</f>
        <v>1985/86</v>
      </c>
      <c r="D934" s="200" t="s">
        <v>128</v>
      </c>
      <c r="E934" s="200" t="s">
        <v>21</v>
      </c>
      <c r="F934" s="200" t="s">
        <v>22</v>
      </c>
      <c r="G934" s="200" t="s">
        <v>23</v>
      </c>
      <c r="H934" s="200" t="s">
        <v>24</v>
      </c>
      <c r="I934" s="200" t="s">
        <v>25</v>
      </c>
      <c r="J934" s="200" t="s">
        <v>26</v>
      </c>
      <c r="K934" s="200" t="s">
        <v>249</v>
      </c>
      <c r="L934" s="202">
        <f t="shared" si="29"/>
        <v>55</v>
      </c>
      <c r="M934" s="203" t="str">
        <f t="shared" si="30"/>
        <v>n</v>
      </c>
      <c r="N934" s="204" t="e">
        <f ca="1">OFFSET(config_posiciones,'H-Temporadas'!B934,L934-1,1,1)</f>
        <v>#VALUE!</v>
      </c>
    </row>
    <row r="935" spans="2:14" x14ac:dyDescent="0.25">
      <c r="B935" s="200">
        <v>1</v>
      </c>
      <c r="C935" s="208" t="s">
        <v>28</v>
      </c>
      <c r="D935" s="208">
        <v>56</v>
      </c>
      <c r="E935" s="208">
        <v>34</v>
      </c>
      <c r="F935" s="208">
        <v>26</v>
      </c>
      <c r="G935" s="208">
        <v>4</v>
      </c>
      <c r="H935" s="208">
        <v>4</v>
      </c>
      <c r="I935" s="208">
        <v>83</v>
      </c>
      <c r="J935" s="208">
        <v>33</v>
      </c>
      <c r="K935" s="208">
        <v>50</v>
      </c>
      <c r="L935" s="209">
        <f t="shared" si="29"/>
        <v>55</v>
      </c>
      <c r="M935" s="201" t="str">
        <f t="shared" si="30"/>
        <v/>
      </c>
      <c r="N935" s="71" t="str">
        <f ca="1">OFFSET(config_posiciones,'H-Temporadas'!B935,L935-1,1,1)</f>
        <v>C</v>
      </c>
    </row>
    <row r="936" spans="2:14" x14ac:dyDescent="0.25">
      <c r="B936" s="200">
        <v>2</v>
      </c>
      <c r="C936" s="208" t="s">
        <v>27</v>
      </c>
      <c r="D936" s="208">
        <v>45</v>
      </c>
      <c r="E936" s="208">
        <v>34</v>
      </c>
      <c r="F936" s="208">
        <v>18</v>
      </c>
      <c r="G936" s="208">
        <v>9</v>
      </c>
      <c r="H936" s="208">
        <v>7</v>
      </c>
      <c r="I936" s="208">
        <v>61</v>
      </c>
      <c r="J936" s="208">
        <v>36</v>
      </c>
      <c r="K936" s="208">
        <v>25</v>
      </c>
      <c r="L936" s="209">
        <f t="shared" si="29"/>
        <v>55</v>
      </c>
      <c r="M936" s="201" t="str">
        <f t="shared" si="30"/>
        <v/>
      </c>
      <c r="N936" s="71" t="str">
        <f ca="1">OFFSET(config_posiciones,'H-Temporadas'!B936,L936-1,1,1)</f>
        <v>U</v>
      </c>
    </row>
    <row r="937" spans="2:14" x14ac:dyDescent="0.25">
      <c r="B937" s="200">
        <v>3</v>
      </c>
      <c r="C937" s="208" t="s">
        <v>209</v>
      </c>
      <c r="D937" s="208">
        <v>43</v>
      </c>
      <c r="E937" s="208">
        <v>34</v>
      </c>
      <c r="F937" s="208">
        <v>17</v>
      </c>
      <c r="G937" s="208">
        <v>9</v>
      </c>
      <c r="H937" s="208">
        <v>8</v>
      </c>
      <c r="I937" s="208">
        <v>44</v>
      </c>
      <c r="J937" s="208">
        <v>31</v>
      </c>
      <c r="K937" s="208">
        <v>13</v>
      </c>
      <c r="L937" s="209">
        <f t="shared" si="29"/>
        <v>55</v>
      </c>
      <c r="M937" s="201" t="str">
        <f t="shared" si="30"/>
        <v/>
      </c>
      <c r="N937" s="71" t="str">
        <f ca="1">OFFSET(config_posiciones,'H-Temporadas'!B937,L937-1,1,1)</f>
        <v>U</v>
      </c>
    </row>
    <row r="938" spans="2:14" x14ac:dyDescent="0.25">
      <c r="B938" s="200">
        <v>4</v>
      </c>
      <c r="C938" s="208" t="s">
        <v>211</v>
      </c>
      <c r="D938" s="208">
        <v>42</v>
      </c>
      <c r="E938" s="208">
        <v>34</v>
      </c>
      <c r="F938" s="208">
        <v>15</v>
      </c>
      <c r="G938" s="208">
        <v>12</v>
      </c>
      <c r="H938" s="208">
        <v>7</v>
      </c>
      <c r="I938" s="208">
        <v>51</v>
      </c>
      <c r="J938" s="208">
        <v>34</v>
      </c>
      <c r="K938" s="208">
        <v>17</v>
      </c>
      <c r="L938" s="209">
        <f t="shared" si="29"/>
        <v>55</v>
      </c>
      <c r="M938" s="201" t="str">
        <f t="shared" si="30"/>
        <v/>
      </c>
      <c r="N938" s="71" t="str">
        <f ca="1">OFFSET(config_posiciones,'H-Temporadas'!B938,L938-1,1,1)</f>
        <v>R</v>
      </c>
    </row>
    <row r="939" spans="2:14" x14ac:dyDescent="0.25">
      <c r="B939" s="200">
        <v>5</v>
      </c>
      <c r="C939" s="208" t="s">
        <v>154</v>
      </c>
      <c r="D939" s="208">
        <v>42</v>
      </c>
      <c r="E939" s="208">
        <v>34</v>
      </c>
      <c r="F939" s="208">
        <v>17</v>
      </c>
      <c r="G939" s="208">
        <v>8</v>
      </c>
      <c r="H939" s="208">
        <v>9</v>
      </c>
      <c r="I939" s="208">
        <v>53</v>
      </c>
      <c r="J939" s="208">
        <v>38</v>
      </c>
      <c r="K939" s="208">
        <v>15</v>
      </c>
      <c r="L939" s="209">
        <f t="shared" si="29"/>
        <v>55</v>
      </c>
      <c r="M939" s="201" t="str">
        <f t="shared" si="30"/>
        <v/>
      </c>
      <c r="N939" s="71" t="str">
        <f ca="1">OFFSET(config_posiciones,'H-Temporadas'!B939,L939-1,1,1)</f>
        <v>U</v>
      </c>
    </row>
    <row r="940" spans="2:14" x14ac:dyDescent="0.25">
      <c r="B940" s="200">
        <v>6</v>
      </c>
      <c r="C940" s="208" t="s">
        <v>213</v>
      </c>
      <c r="D940" s="208">
        <v>41</v>
      </c>
      <c r="E940" s="208">
        <v>34</v>
      </c>
      <c r="F940" s="208">
        <v>13</v>
      </c>
      <c r="G940" s="208">
        <v>15</v>
      </c>
      <c r="H940" s="208">
        <v>6</v>
      </c>
      <c r="I940" s="208">
        <v>37</v>
      </c>
      <c r="J940" s="208">
        <v>27</v>
      </c>
      <c r="K940" s="208">
        <v>10</v>
      </c>
      <c r="L940" s="209">
        <f t="shared" si="29"/>
        <v>55</v>
      </c>
      <c r="M940" s="201" t="str">
        <f t="shared" si="30"/>
        <v/>
      </c>
      <c r="N940" s="71">
        <f ca="1">OFFSET(config_posiciones,'H-Temporadas'!B940,L940-1,1,1)</f>
        <v>0</v>
      </c>
    </row>
    <row r="941" spans="2:14" x14ac:dyDescent="0.25">
      <c r="B941" s="200">
        <v>7</v>
      </c>
      <c r="C941" s="208" t="s">
        <v>31</v>
      </c>
      <c r="D941" s="208">
        <v>39</v>
      </c>
      <c r="E941" s="208">
        <v>34</v>
      </c>
      <c r="F941" s="208">
        <v>17</v>
      </c>
      <c r="G941" s="208">
        <v>5</v>
      </c>
      <c r="H941" s="208">
        <v>12</v>
      </c>
      <c r="I941" s="208">
        <v>64</v>
      </c>
      <c r="J941" s="208">
        <v>51</v>
      </c>
      <c r="K941" s="208">
        <v>13</v>
      </c>
      <c r="L941" s="209">
        <f t="shared" si="29"/>
        <v>55</v>
      </c>
      <c r="M941" s="201" t="str">
        <f t="shared" si="30"/>
        <v/>
      </c>
      <c r="N941" s="71">
        <f ca="1">OFFSET(config_posiciones,'H-Temporadas'!B941,L941-1,1,1)</f>
        <v>0</v>
      </c>
    </row>
    <row r="942" spans="2:14" x14ac:dyDescent="0.25">
      <c r="B942" s="200">
        <v>8</v>
      </c>
      <c r="C942" s="208" t="s">
        <v>212</v>
      </c>
      <c r="D942" s="208">
        <v>35</v>
      </c>
      <c r="E942" s="208">
        <v>34</v>
      </c>
      <c r="F942" s="208">
        <v>11</v>
      </c>
      <c r="G942" s="208">
        <v>13</v>
      </c>
      <c r="H942" s="208">
        <v>10</v>
      </c>
      <c r="I942" s="208">
        <v>40</v>
      </c>
      <c r="J942" s="208">
        <v>40</v>
      </c>
      <c r="K942" s="208">
        <v>0</v>
      </c>
      <c r="L942" s="209">
        <f t="shared" si="29"/>
        <v>55</v>
      </c>
      <c r="M942" s="201" t="str">
        <f t="shared" si="30"/>
        <v/>
      </c>
      <c r="N942" s="71">
        <f ca="1">OFFSET(config_posiciones,'H-Temporadas'!B942,L942-1,1,1)</f>
        <v>0</v>
      </c>
    </row>
    <row r="943" spans="2:14" x14ac:dyDescent="0.25">
      <c r="B943" s="200">
        <v>9</v>
      </c>
      <c r="C943" s="208" t="s">
        <v>30</v>
      </c>
      <c r="D943" s="208">
        <v>34</v>
      </c>
      <c r="E943" s="208">
        <v>34</v>
      </c>
      <c r="F943" s="208">
        <v>12</v>
      </c>
      <c r="G943" s="208">
        <v>10</v>
      </c>
      <c r="H943" s="208">
        <v>12</v>
      </c>
      <c r="I943" s="208">
        <v>39</v>
      </c>
      <c r="J943" s="208">
        <v>34</v>
      </c>
      <c r="K943" s="208">
        <v>5</v>
      </c>
      <c r="L943" s="209">
        <f t="shared" si="29"/>
        <v>55</v>
      </c>
      <c r="M943" s="201" t="str">
        <f t="shared" si="30"/>
        <v/>
      </c>
      <c r="N943" s="71">
        <f ca="1">OFFSET(config_posiciones,'H-Temporadas'!B943,L943-1,1,1)</f>
        <v>0</v>
      </c>
    </row>
    <row r="944" spans="2:14" x14ac:dyDescent="0.25">
      <c r="B944" s="200">
        <v>10</v>
      </c>
      <c r="C944" s="208" t="s">
        <v>226</v>
      </c>
      <c r="D944" s="208">
        <v>32</v>
      </c>
      <c r="E944" s="208">
        <v>34</v>
      </c>
      <c r="F944" s="208">
        <v>13</v>
      </c>
      <c r="G944" s="208">
        <v>6</v>
      </c>
      <c r="H944" s="208">
        <v>15</v>
      </c>
      <c r="I944" s="208">
        <v>54</v>
      </c>
      <c r="J944" s="208">
        <v>48</v>
      </c>
      <c r="K944" s="208">
        <v>6</v>
      </c>
      <c r="L944" s="209">
        <f t="shared" si="29"/>
        <v>55</v>
      </c>
      <c r="M944" s="201" t="str">
        <f t="shared" si="30"/>
        <v/>
      </c>
      <c r="N944" s="71">
        <f ca="1">OFFSET(config_posiciones,'H-Temporadas'!B944,L944-1,1,1)</f>
        <v>0</v>
      </c>
    </row>
    <row r="945" spans="2:14" x14ac:dyDescent="0.25">
      <c r="B945" s="200">
        <v>11</v>
      </c>
      <c r="C945" s="208" t="s">
        <v>52</v>
      </c>
      <c r="D945" s="208">
        <v>31</v>
      </c>
      <c r="E945" s="208">
        <v>34</v>
      </c>
      <c r="F945" s="208">
        <v>11</v>
      </c>
      <c r="G945" s="208">
        <v>9</v>
      </c>
      <c r="H945" s="208">
        <v>14</v>
      </c>
      <c r="I945" s="208">
        <v>43</v>
      </c>
      <c r="J945" s="208">
        <v>40</v>
      </c>
      <c r="K945" s="208">
        <v>3</v>
      </c>
      <c r="L945" s="209">
        <f t="shared" si="29"/>
        <v>55</v>
      </c>
      <c r="M945" s="201" t="str">
        <f t="shared" si="30"/>
        <v/>
      </c>
      <c r="N945" s="71">
        <f ca="1">OFFSET(config_posiciones,'H-Temporadas'!B945,L945-1,1,1)</f>
        <v>0</v>
      </c>
    </row>
    <row r="946" spans="2:14" x14ac:dyDescent="0.25">
      <c r="B946" s="200">
        <v>12</v>
      </c>
      <c r="C946" s="208" t="s">
        <v>246</v>
      </c>
      <c r="D946" s="208">
        <v>31</v>
      </c>
      <c r="E946" s="208">
        <v>34</v>
      </c>
      <c r="F946" s="208">
        <v>10</v>
      </c>
      <c r="G946" s="208">
        <v>11</v>
      </c>
      <c r="H946" s="208">
        <v>13</v>
      </c>
      <c r="I946" s="208">
        <v>33</v>
      </c>
      <c r="J946" s="208">
        <v>34</v>
      </c>
      <c r="K946" s="208">
        <v>-1</v>
      </c>
      <c r="L946" s="209">
        <f t="shared" si="29"/>
        <v>55</v>
      </c>
      <c r="M946" s="201" t="str">
        <f t="shared" si="30"/>
        <v/>
      </c>
      <c r="N946" s="71">
        <f ca="1">OFFSET(config_posiciones,'H-Temporadas'!B946,L946-1,1,1)</f>
        <v>0</v>
      </c>
    </row>
    <row r="947" spans="2:14" x14ac:dyDescent="0.25">
      <c r="B947" s="200">
        <v>13</v>
      </c>
      <c r="C947" s="208" t="s">
        <v>236</v>
      </c>
      <c r="D947" s="208">
        <v>27</v>
      </c>
      <c r="E947" s="208">
        <v>34</v>
      </c>
      <c r="F947" s="208">
        <v>9</v>
      </c>
      <c r="G947" s="208">
        <v>9</v>
      </c>
      <c r="H947" s="208">
        <v>16</v>
      </c>
      <c r="I947" s="208">
        <v>37</v>
      </c>
      <c r="J947" s="208">
        <v>65</v>
      </c>
      <c r="K947" s="208">
        <v>-28</v>
      </c>
      <c r="L947" s="209">
        <f t="shared" si="29"/>
        <v>55</v>
      </c>
      <c r="M947" s="201" t="str">
        <f t="shared" si="30"/>
        <v/>
      </c>
      <c r="N947" s="71">
        <f ca="1">OFFSET(config_posiciones,'H-Temporadas'!B947,L947-1,1,1)</f>
        <v>0</v>
      </c>
    </row>
    <row r="948" spans="2:14" x14ac:dyDescent="0.25">
      <c r="B948" s="200">
        <v>14</v>
      </c>
      <c r="C948" s="208" t="s">
        <v>228</v>
      </c>
      <c r="D948" s="208">
        <v>27</v>
      </c>
      <c r="E948" s="208">
        <v>34</v>
      </c>
      <c r="F948" s="208">
        <v>9</v>
      </c>
      <c r="G948" s="208">
        <v>9</v>
      </c>
      <c r="H948" s="208">
        <v>16</v>
      </c>
      <c r="I948" s="208">
        <v>24</v>
      </c>
      <c r="J948" s="208">
        <v>33</v>
      </c>
      <c r="K948" s="208">
        <v>-9</v>
      </c>
      <c r="L948" s="209">
        <f t="shared" si="29"/>
        <v>55</v>
      </c>
      <c r="M948" s="201" t="str">
        <f t="shared" si="30"/>
        <v/>
      </c>
      <c r="N948" s="71">
        <f ca="1">OFFSET(config_posiciones,'H-Temporadas'!B948,L948-1,1,1)</f>
        <v>0</v>
      </c>
    </row>
    <row r="949" spans="2:14" x14ac:dyDescent="0.25">
      <c r="B949" s="200">
        <v>15</v>
      </c>
      <c r="C949" s="208" t="s">
        <v>221</v>
      </c>
      <c r="D949" s="208">
        <v>26</v>
      </c>
      <c r="E949" s="208">
        <v>34</v>
      </c>
      <c r="F949" s="208">
        <v>9</v>
      </c>
      <c r="G949" s="208">
        <v>8</v>
      </c>
      <c r="H949" s="208">
        <v>17</v>
      </c>
      <c r="I949" s="208">
        <v>30</v>
      </c>
      <c r="J949" s="208">
        <v>58</v>
      </c>
      <c r="K949" s="208">
        <v>-28</v>
      </c>
      <c r="L949" s="209">
        <f t="shared" si="29"/>
        <v>55</v>
      </c>
      <c r="M949" s="201" t="str">
        <f t="shared" si="30"/>
        <v/>
      </c>
      <c r="N949" s="71">
        <f ca="1">OFFSET(config_posiciones,'H-Temporadas'!B949,L949-1,1,1)</f>
        <v>0</v>
      </c>
    </row>
    <row r="950" spans="2:14" x14ac:dyDescent="0.25">
      <c r="B950" s="200">
        <v>16</v>
      </c>
      <c r="C950" s="208" t="s">
        <v>29</v>
      </c>
      <c r="D950" s="208">
        <v>25</v>
      </c>
      <c r="E950" s="208">
        <v>34</v>
      </c>
      <c r="F950" s="208">
        <v>8</v>
      </c>
      <c r="G950" s="208">
        <v>9</v>
      </c>
      <c r="H950" s="208">
        <v>17</v>
      </c>
      <c r="I950" s="208">
        <v>38</v>
      </c>
      <c r="J950" s="208">
        <v>62</v>
      </c>
      <c r="K950" s="208">
        <v>-24</v>
      </c>
      <c r="L950" s="209">
        <f t="shared" si="29"/>
        <v>55</v>
      </c>
      <c r="M950" s="201" t="str">
        <f t="shared" si="30"/>
        <v/>
      </c>
      <c r="N950" s="71" t="str">
        <f ca="1">OFFSET(config_posiciones,'H-Temporadas'!B950,L950-1,1,1)</f>
        <v>D</v>
      </c>
    </row>
    <row r="951" spans="2:14" x14ac:dyDescent="0.25">
      <c r="B951" s="200">
        <v>17</v>
      </c>
      <c r="C951" s="208" t="s">
        <v>244</v>
      </c>
      <c r="D951" s="208">
        <v>22</v>
      </c>
      <c r="E951" s="208">
        <v>34</v>
      </c>
      <c r="F951" s="208">
        <v>8</v>
      </c>
      <c r="G951" s="208">
        <v>6</v>
      </c>
      <c r="H951" s="208">
        <v>20</v>
      </c>
      <c r="I951" s="208">
        <v>35</v>
      </c>
      <c r="J951" s="208">
        <v>62</v>
      </c>
      <c r="K951" s="208">
        <v>-27</v>
      </c>
      <c r="L951" s="209">
        <f t="shared" si="29"/>
        <v>55</v>
      </c>
      <c r="M951" s="201" t="str">
        <f t="shared" si="30"/>
        <v/>
      </c>
      <c r="N951" s="71" t="str">
        <f ca="1">OFFSET(config_posiciones,'H-Temporadas'!B951,L951-1,1,1)</f>
        <v>D</v>
      </c>
    </row>
    <row r="952" spans="2:14" x14ac:dyDescent="0.25">
      <c r="B952" s="200">
        <v>18</v>
      </c>
      <c r="C952" s="208" t="s">
        <v>238</v>
      </c>
      <c r="D952" s="208">
        <v>14</v>
      </c>
      <c r="E952" s="208">
        <v>34</v>
      </c>
      <c r="F952" s="208">
        <v>5</v>
      </c>
      <c r="G952" s="208">
        <v>4</v>
      </c>
      <c r="H952" s="208">
        <v>25</v>
      </c>
      <c r="I952" s="208">
        <v>32</v>
      </c>
      <c r="J952" s="208">
        <v>72</v>
      </c>
      <c r="K952" s="208">
        <v>-40</v>
      </c>
      <c r="L952" s="209">
        <f t="shared" si="29"/>
        <v>55</v>
      </c>
      <c r="M952" s="201" t="str">
        <f t="shared" si="30"/>
        <v/>
      </c>
      <c r="N952" s="71" t="str">
        <f ca="1">OFFSET(config_posiciones,'H-Temporadas'!B952,L952-1,1,1)</f>
        <v>D</v>
      </c>
    </row>
    <row r="953" spans="2:14" x14ac:dyDescent="0.25">
      <c r="B953" s="200"/>
      <c r="C953" s="208"/>
      <c r="D953" s="208"/>
      <c r="E953" s="208"/>
      <c r="F953" s="208"/>
      <c r="G953" s="208"/>
      <c r="H953" s="208"/>
      <c r="I953" s="208"/>
      <c r="J953" s="208"/>
      <c r="K953" s="208"/>
      <c r="L953" s="209">
        <f t="shared" si="29"/>
        <v>55</v>
      </c>
      <c r="M953" s="201" t="str">
        <f t="shared" si="30"/>
        <v/>
      </c>
      <c r="N953" s="71">
        <f ca="1">OFFSET(config_posiciones,'H-Temporadas'!B953,L953-1,1,1)</f>
        <v>31413</v>
      </c>
    </row>
    <row r="954" spans="2:14" s="204" customFormat="1" x14ac:dyDescent="0.25">
      <c r="B954" s="200" t="s">
        <v>304</v>
      </c>
      <c r="C954" s="200" t="str">
        <f>B954</f>
        <v>1986/87</v>
      </c>
      <c r="D954" s="200" t="s">
        <v>128</v>
      </c>
      <c r="E954" s="200" t="s">
        <v>21</v>
      </c>
      <c r="F954" s="200" t="s">
        <v>22</v>
      </c>
      <c r="G954" s="200" t="s">
        <v>23</v>
      </c>
      <c r="H954" s="200" t="s">
        <v>24</v>
      </c>
      <c r="I954" s="200" t="s">
        <v>25</v>
      </c>
      <c r="J954" s="200" t="s">
        <v>26</v>
      </c>
      <c r="K954" s="200" t="s">
        <v>249</v>
      </c>
      <c r="L954" s="202">
        <f t="shared" si="29"/>
        <v>56</v>
      </c>
      <c r="M954" s="203" t="str">
        <f t="shared" si="30"/>
        <v>n</v>
      </c>
      <c r="N954" s="204" t="e">
        <f ca="1">OFFSET(config_posiciones,'H-Temporadas'!B954,L954-1,1,1)</f>
        <v>#VALUE!</v>
      </c>
    </row>
    <row r="955" spans="2:14" x14ac:dyDescent="0.25">
      <c r="B955" s="200">
        <v>1</v>
      </c>
      <c r="C955" s="208" t="s">
        <v>28</v>
      </c>
      <c r="D955" s="208">
        <v>66</v>
      </c>
      <c r="E955" s="208">
        <v>44</v>
      </c>
      <c r="F955" s="208">
        <v>27</v>
      </c>
      <c r="G955" s="208">
        <v>12</v>
      </c>
      <c r="H955" s="208">
        <v>5</v>
      </c>
      <c r="I955" s="208">
        <v>84</v>
      </c>
      <c r="J955" s="208">
        <v>37</v>
      </c>
      <c r="K955" s="208">
        <v>47</v>
      </c>
      <c r="L955" s="209">
        <f t="shared" si="29"/>
        <v>56</v>
      </c>
      <c r="M955" s="201" t="str">
        <f t="shared" si="30"/>
        <v/>
      </c>
      <c r="N955" s="71" t="str">
        <f ca="1">OFFSET(config_posiciones,'H-Temporadas'!B955,L955-1,1,1)</f>
        <v>C</v>
      </c>
    </row>
    <row r="956" spans="2:14" x14ac:dyDescent="0.25">
      <c r="B956" s="200">
        <v>2</v>
      </c>
      <c r="C956" s="208" t="s">
        <v>27</v>
      </c>
      <c r="D956" s="208">
        <v>63</v>
      </c>
      <c r="E956" s="208">
        <v>44</v>
      </c>
      <c r="F956" s="208">
        <v>24</v>
      </c>
      <c r="G956" s="208">
        <v>15</v>
      </c>
      <c r="H956" s="208">
        <v>5</v>
      </c>
      <c r="I956" s="208">
        <v>63</v>
      </c>
      <c r="J956" s="208">
        <v>29</v>
      </c>
      <c r="K956" s="208">
        <v>34</v>
      </c>
      <c r="L956" s="209">
        <f t="shared" si="29"/>
        <v>56</v>
      </c>
      <c r="M956" s="201" t="str">
        <f t="shared" si="30"/>
        <v/>
      </c>
      <c r="N956" s="71" t="str">
        <f ca="1">OFFSET(config_posiciones,'H-Temporadas'!B956,L956-1,1,1)</f>
        <v>U</v>
      </c>
    </row>
    <row r="957" spans="2:14" x14ac:dyDescent="0.25">
      <c r="B957" s="200">
        <v>3</v>
      </c>
      <c r="C957" s="208" t="s">
        <v>52</v>
      </c>
      <c r="D957" s="208">
        <v>51</v>
      </c>
      <c r="E957" s="208">
        <v>44</v>
      </c>
      <c r="F957" s="208">
        <v>20</v>
      </c>
      <c r="G957" s="208">
        <v>11</v>
      </c>
      <c r="H957" s="208">
        <v>13</v>
      </c>
      <c r="I957" s="208">
        <v>66</v>
      </c>
      <c r="J957" s="208">
        <v>46</v>
      </c>
      <c r="K957" s="208">
        <v>20</v>
      </c>
      <c r="L957" s="209">
        <f t="shared" si="29"/>
        <v>56</v>
      </c>
      <c r="M957" s="201" t="str">
        <f t="shared" si="30"/>
        <v/>
      </c>
      <c r="N957" s="71" t="str">
        <f ca="1">OFFSET(config_posiciones,'H-Temporadas'!B957,L957-1,1,1)</f>
        <v>U</v>
      </c>
    </row>
    <row r="958" spans="2:14" x14ac:dyDescent="0.25">
      <c r="B958" s="200">
        <v>4</v>
      </c>
      <c r="C958" s="208" t="s">
        <v>213</v>
      </c>
      <c r="D958" s="208">
        <v>45</v>
      </c>
      <c r="E958" s="208">
        <v>44</v>
      </c>
      <c r="F958" s="208">
        <v>16</v>
      </c>
      <c r="G958" s="208">
        <v>13</v>
      </c>
      <c r="H958" s="208">
        <v>15</v>
      </c>
      <c r="I958" s="208">
        <v>58</v>
      </c>
      <c r="J958" s="208">
        <v>50</v>
      </c>
      <c r="K958" s="208">
        <v>8</v>
      </c>
      <c r="L958" s="209">
        <f t="shared" si="29"/>
        <v>56</v>
      </c>
      <c r="M958" s="201" t="str">
        <f t="shared" si="30"/>
        <v/>
      </c>
      <c r="N958" s="71" t="str">
        <f ca="1">OFFSET(config_posiciones,'H-Temporadas'!B958,L958-1,1,1)</f>
        <v>U</v>
      </c>
    </row>
    <row r="959" spans="2:14" x14ac:dyDescent="0.25">
      <c r="B959" s="200">
        <v>5</v>
      </c>
      <c r="C959" s="208" t="s">
        <v>211</v>
      </c>
      <c r="D959" s="208">
        <v>44</v>
      </c>
      <c r="E959" s="208">
        <v>44</v>
      </c>
      <c r="F959" s="208">
        <v>15</v>
      </c>
      <c r="G959" s="208">
        <v>14</v>
      </c>
      <c r="H959" s="208">
        <v>15</v>
      </c>
      <c r="I959" s="208">
        <v>46</v>
      </c>
      <c r="J959" s="208">
        <v>47</v>
      </c>
      <c r="K959" s="208">
        <v>-1</v>
      </c>
      <c r="L959" s="209">
        <f t="shared" si="29"/>
        <v>56</v>
      </c>
      <c r="M959" s="201" t="str">
        <f t="shared" si="30"/>
        <v/>
      </c>
      <c r="N959" s="71">
        <f ca="1">OFFSET(config_posiciones,'H-Temporadas'!B959,L959-1,1,1)</f>
        <v>0</v>
      </c>
    </row>
    <row r="960" spans="2:14" x14ac:dyDescent="0.25">
      <c r="B960" s="200">
        <v>6</v>
      </c>
      <c r="C960" s="208" t="s">
        <v>239</v>
      </c>
      <c r="D960" s="208">
        <v>42</v>
      </c>
      <c r="E960" s="208">
        <v>44</v>
      </c>
      <c r="F960" s="208">
        <v>15</v>
      </c>
      <c r="G960" s="208">
        <v>12</v>
      </c>
      <c r="H960" s="208">
        <v>17</v>
      </c>
      <c r="I960" s="208">
        <v>48</v>
      </c>
      <c r="J960" s="208">
        <v>65</v>
      </c>
      <c r="K960" s="208">
        <v>-17</v>
      </c>
      <c r="L960" s="209">
        <f t="shared" si="29"/>
        <v>56</v>
      </c>
      <c r="M960" s="201" t="str">
        <f t="shared" si="30"/>
        <v/>
      </c>
      <c r="N960" s="71">
        <f ca="1">OFFSET(config_posiciones,'H-Temporadas'!B960,L960-1,1,1)</f>
        <v>0</v>
      </c>
    </row>
    <row r="961" spans="2:14" x14ac:dyDescent="0.25">
      <c r="B961" s="200">
        <v>7</v>
      </c>
      <c r="C961" s="208" t="s">
        <v>154</v>
      </c>
      <c r="D961" s="208">
        <v>47</v>
      </c>
      <c r="E961" s="208">
        <v>44</v>
      </c>
      <c r="F961" s="208">
        <v>18</v>
      </c>
      <c r="G961" s="208">
        <v>11</v>
      </c>
      <c r="H961" s="208">
        <v>15</v>
      </c>
      <c r="I961" s="208">
        <v>58</v>
      </c>
      <c r="J961" s="208">
        <v>54</v>
      </c>
      <c r="K961" s="208">
        <v>4</v>
      </c>
      <c r="L961" s="209">
        <f t="shared" si="29"/>
        <v>56</v>
      </c>
      <c r="M961" s="201" t="str">
        <f t="shared" si="30"/>
        <v/>
      </c>
      <c r="N961" s="71">
        <f ca="1">OFFSET(config_posiciones,'H-Temporadas'!B961,L961-1,1,1)</f>
        <v>0</v>
      </c>
    </row>
    <row r="962" spans="2:14" x14ac:dyDescent="0.25">
      <c r="B962" s="200">
        <v>8</v>
      </c>
      <c r="C962" s="208" t="s">
        <v>31</v>
      </c>
      <c r="D962" s="208">
        <v>47</v>
      </c>
      <c r="E962" s="208">
        <v>44</v>
      </c>
      <c r="F962" s="208">
        <v>19</v>
      </c>
      <c r="G962" s="208">
        <v>9</v>
      </c>
      <c r="H962" s="208">
        <v>16</v>
      </c>
      <c r="I962" s="208">
        <v>59</v>
      </c>
      <c r="J962" s="208">
        <v>54</v>
      </c>
      <c r="K962" s="208">
        <v>5</v>
      </c>
      <c r="L962" s="209">
        <f t="shared" si="29"/>
        <v>56</v>
      </c>
      <c r="M962" s="201" t="str">
        <f t="shared" si="30"/>
        <v/>
      </c>
      <c r="N962" s="71" t="str">
        <f ca="1">OFFSET(config_posiciones,'H-Temporadas'!B962,L962-1,1,1)</f>
        <v>R</v>
      </c>
    </row>
    <row r="963" spans="2:14" x14ac:dyDescent="0.25">
      <c r="B963" s="200">
        <v>9</v>
      </c>
      <c r="C963" s="208" t="s">
        <v>212</v>
      </c>
      <c r="D963" s="208">
        <v>45</v>
      </c>
      <c r="E963" s="208">
        <v>44</v>
      </c>
      <c r="F963" s="208">
        <v>18</v>
      </c>
      <c r="G963" s="208">
        <v>9</v>
      </c>
      <c r="H963" s="208">
        <v>17</v>
      </c>
      <c r="I963" s="208">
        <v>61</v>
      </c>
      <c r="J963" s="208">
        <v>59</v>
      </c>
      <c r="K963" s="208">
        <v>2</v>
      </c>
      <c r="L963" s="209">
        <f t="shared" si="29"/>
        <v>56</v>
      </c>
      <c r="M963" s="201" t="str">
        <f t="shared" si="30"/>
        <v/>
      </c>
      <c r="N963" s="71">
        <f ca="1">OFFSET(config_posiciones,'H-Temporadas'!B963,L963-1,1,1)</f>
        <v>0</v>
      </c>
    </row>
    <row r="964" spans="2:14" x14ac:dyDescent="0.25">
      <c r="B964" s="200">
        <v>10</v>
      </c>
      <c r="C964" s="208" t="s">
        <v>226</v>
      </c>
      <c r="D964" s="208">
        <v>41</v>
      </c>
      <c r="E964" s="208">
        <v>44</v>
      </c>
      <c r="F964" s="208">
        <v>15</v>
      </c>
      <c r="G964" s="208">
        <v>11</v>
      </c>
      <c r="H964" s="208">
        <v>18</v>
      </c>
      <c r="I964" s="208">
        <v>42</v>
      </c>
      <c r="J964" s="208">
        <v>45</v>
      </c>
      <c r="K964" s="208">
        <v>-3</v>
      </c>
      <c r="L964" s="209">
        <f t="shared" si="29"/>
        <v>56</v>
      </c>
      <c r="M964" s="201" t="str">
        <f t="shared" si="30"/>
        <v/>
      </c>
      <c r="N964" s="71">
        <f ca="1">OFFSET(config_posiciones,'H-Temporadas'!B964,L964-1,1,1)</f>
        <v>0</v>
      </c>
    </row>
    <row r="965" spans="2:14" x14ac:dyDescent="0.25">
      <c r="B965" s="200">
        <v>11</v>
      </c>
      <c r="C965" s="208" t="s">
        <v>225</v>
      </c>
      <c r="D965" s="208">
        <v>41</v>
      </c>
      <c r="E965" s="208">
        <v>44</v>
      </c>
      <c r="F965" s="208">
        <v>17</v>
      </c>
      <c r="G965" s="208">
        <v>7</v>
      </c>
      <c r="H965" s="208">
        <v>20</v>
      </c>
      <c r="I965" s="208">
        <v>50</v>
      </c>
      <c r="J965" s="208">
        <v>63</v>
      </c>
      <c r="K965" s="208">
        <v>-13</v>
      </c>
      <c r="L965" s="209">
        <f t="shared" ref="L965:L1028" si="31">IF(M965="n",L964+1,L964)</f>
        <v>56</v>
      </c>
      <c r="M965" s="201" t="str">
        <f t="shared" ref="M965:M1028" si="32">IF(B966=1,"n","")</f>
        <v/>
      </c>
      <c r="N965" s="71">
        <f ca="1">OFFSET(config_posiciones,'H-Temporadas'!B965,L965-1,1,1)</f>
        <v>0</v>
      </c>
    </row>
    <row r="966" spans="2:14" x14ac:dyDescent="0.25">
      <c r="B966" s="200">
        <v>12</v>
      </c>
      <c r="C966" s="208" t="s">
        <v>30</v>
      </c>
      <c r="D966" s="208">
        <v>39</v>
      </c>
      <c r="E966" s="208">
        <v>44</v>
      </c>
      <c r="F966" s="208">
        <v>14</v>
      </c>
      <c r="G966" s="208">
        <v>11</v>
      </c>
      <c r="H966" s="208">
        <v>19</v>
      </c>
      <c r="I966" s="208">
        <v>51</v>
      </c>
      <c r="J966" s="208">
        <v>53</v>
      </c>
      <c r="K966" s="208">
        <v>-2</v>
      </c>
      <c r="L966" s="209">
        <f t="shared" si="31"/>
        <v>56</v>
      </c>
      <c r="M966" s="201" t="str">
        <f t="shared" si="32"/>
        <v/>
      </c>
      <c r="N966" s="71">
        <f ca="1">OFFSET(config_posiciones,'H-Temporadas'!B966,L966-1,1,1)</f>
        <v>0</v>
      </c>
    </row>
    <row r="967" spans="2:14" x14ac:dyDescent="0.25">
      <c r="B967" s="200">
        <v>13</v>
      </c>
      <c r="C967" s="208" t="s">
        <v>209</v>
      </c>
      <c r="D967" s="208">
        <v>42</v>
      </c>
      <c r="E967" s="208">
        <v>44</v>
      </c>
      <c r="F967" s="208">
        <v>15</v>
      </c>
      <c r="G967" s="208">
        <v>12</v>
      </c>
      <c r="H967" s="208">
        <v>17</v>
      </c>
      <c r="I967" s="208">
        <v>51</v>
      </c>
      <c r="J967" s="208">
        <v>50</v>
      </c>
      <c r="K967" s="208">
        <v>1</v>
      </c>
      <c r="L967" s="209">
        <f t="shared" si="31"/>
        <v>56</v>
      </c>
      <c r="M967" s="201" t="str">
        <f t="shared" si="32"/>
        <v/>
      </c>
      <c r="N967" s="71">
        <f ca="1">OFFSET(config_posiciones,'H-Temporadas'!B967,L967-1,1,1)</f>
        <v>0</v>
      </c>
    </row>
    <row r="968" spans="2:14" x14ac:dyDescent="0.25">
      <c r="B968" s="200">
        <v>14</v>
      </c>
      <c r="C968" s="208" t="s">
        <v>236</v>
      </c>
      <c r="D968" s="208">
        <v>41</v>
      </c>
      <c r="E968" s="208">
        <v>44</v>
      </c>
      <c r="F968" s="208">
        <v>16</v>
      </c>
      <c r="G968" s="208">
        <v>9</v>
      </c>
      <c r="H968" s="208">
        <v>19</v>
      </c>
      <c r="I968" s="208">
        <v>59</v>
      </c>
      <c r="J968" s="208">
        <v>67</v>
      </c>
      <c r="K968" s="208">
        <v>-8</v>
      </c>
      <c r="L968" s="209">
        <f t="shared" si="31"/>
        <v>56</v>
      </c>
      <c r="M968" s="201" t="str">
        <f t="shared" si="32"/>
        <v/>
      </c>
      <c r="N968" s="71">
        <f ca="1">OFFSET(config_posiciones,'H-Temporadas'!B968,L968-1,1,1)</f>
        <v>0</v>
      </c>
    </row>
    <row r="969" spans="2:14" x14ac:dyDescent="0.25">
      <c r="B969" s="200">
        <v>15</v>
      </c>
      <c r="C969" s="208" t="s">
        <v>235</v>
      </c>
      <c r="D969" s="208">
        <v>38</v>
      </c>
      <c r="E969" s="208">
        <v>44</v>
      </c>
      <c r="F969" s="208">
        <v>12</v>
      </c>
      <c r="G969" s="208">
        <v>14</v>
      </c>
      <c r="H969" s="208">
        <v>18</v>
      </c>
      <c r="I969" s="208">
        <v>38</v>
      </c>
      <c r="J969" s="208">
        <v>59</v>
      </c>
      <c r="K969" s="208">
        <v>-21</v>
      </c>
      <c r="L969" s="209">
        <f t="shared" si="31"/>
        <v>56</v>
      </c>
      <c r="M969" s="201" t="str">
        <f t="shared" si="32"/>
        <v/>
      </c>
      <c r="N969" s="71">
        <f ca="1">OFFSET(config_posiciones,'H-Temporadas'!B969,L969-1,1,1)</f>
        <v>0</v>
      </c>
    </row>
    <row r="970" spans="2:14" x14ac:dyDescent="0.25">
      <c r="B970" s="200">
        <v>16</v>
      </c>
      <c r="C970" s="208" t="s">
        <v>228</v>
      </c>
      <c r="D970" s="208">
        <v>38</v>
      </c>
      <c r="E970" s="208">
        <v>44</v>
      </c>
      <c r="F970" s="208">
        <v>12</v>
      </c>
      <c r="G970" s="208">
        <v>14</v>
      </c>
      <c r="H970" s="208">
        <v>18</v>
      </c>
      <c r="I970" s="208">
        <v>40</v>
      </c>
      <c r="J970" s="208">
        <v>48</v>
      </c>
      <c r="K970" s="208">
        <v>-8</v>
      </c>
      <c r="L970" s="209">
        <f t="shared" si="31"/>
        <v>56</v>
      </c>
      <c r="M970" s="201" t="str">
        <f t="shared" si="32"/>
        <v/>
      </c>
      <c r="N970" s="71" t="str">
        <f ca="1">OFFSET(config_posiciones,'H-Temporadas'!B970,L970-1,1,1)</f>
        <v>P</v>
      </c>
    </row>
    <row r="971" spans="2:14" x14ac:dyDescent="0.25">
      <c r="B971" s="200">
        <v>17</v>
      </c>
      <c r="C971" s="208" t="s">
        <v>246</v>
      </c>
      <c r="D971" s="208">
        <v>33</v>
      </c>
      <c r="E971" s="208">
        <v>44</v>
      </c>
      <c r="F971" s="208">
        <v>12</v>
      </c>
      <c r="G971" s="208">
        <v>9</v>
      </c>
      <c r="H971" s="208">
        <v>23</v>
      </c>
      <c r="I971" s="208">
        <v>46</v>
      </c>
      <c r="J971" s="208">
        <v>66</v>
      </c>
      <c r="K971" s="208">
        <v>-20</v>
      </c>
      <c r="L971" s="209">
        <f t="shared" si="31"/>
        <v>56</v>
      </c>
      <c r="M971" s="201" t="str">
        <f t="shared" si="32"/>
        <v/>
      </c>
      <c r="N971" s="71" t="str">
        <f ca="1">OFFSET(config_posiciones,'H-Temporadas'!B971,L971-1,1,1)</f>
        <v>P</v>
      </c>
    </row>
    <row r="972" spans="2:14" x14ac:dyDescent="0.25">
      <c r="B972" s="200">
        <v>18</v>
      </c>
      <c r="C972" s="208" t="s">
        <v>221</v>
      </c>
      <c r="D972" s="208">
        <v>29</v>
      </c>
      <c r="E972" s="208">
        <v>44</v>
      </c>
      <c r="F972" s="208">
        <v>10</v>
      </c>
      <c r="G972" s="208">
        <v>9</v>
      </c>
      <c r="H972" s="208">
        <v>25</v>
      </c>
      <c r="I972" s="208">
        <v>31</v>
      </c>
      <c r="J972" s="208">
        <v>59</v>
      </c>
      <c r="K972" s="208">
        <v>-28</v>
      </c>
      <c r="L972" s="209">
        <f t="shared" si="31"/>
        <v>56</v>
      </c>
      <c r="M972" s="201" t="str">
        <f t="shared" si="32"/>
        <v/>
      </c>
      <c r="N972" s="71" t="str">
        <f ca="1">OFFSET(config_posiciones,'H-Temporadas'!B972,L972-1,1,1)</f>
        <v>P</v>
      </c>
    </row>
    <row r="973" spans="2:14" x14ac:dyDescent="0.25">
      <c r="B973" s="200"/>
      <c r="C973" s="208"/>
      <c r="D973" s="208"/>
      <c r="E973" s="208"/>
      <c r="F973" s="208"/>
      <c r="G973" s="208"/>
      <c r="H973" s="208"/>
      <c r="I973" s="208"/>
      <c r="J973" s="208"/>
      <c r="K973" s="208"/>
      <c r="L973" s="209">
        <f t="shared" si="31"/>
        <v>56</v>
      </c>
      <c r="M973" s="201" t="str">
        <f t="shared" si="32"/>
        <v/>
      </c>
      <c r="N973" s="71">
        <f ca="1">OFFSET(config_posiciones,'H-Temporadas'!B973,L973-1,1,1)</f>
        <v>31778</v>
      </c>
    </row>
    <row r="974" spans="2:14" s="204" customFormat="1" x14ac:dyDescent="0.25">
      <c r="B974" s="200" t="s">
        <v>305</v>
      </c>
      <c r="C974" s="200" t="str">
        <f>B974</f>
        <v>1987/88</v>
      </c>
      <c r="D974" s="200" t="s">
        <v>128</v>
      </c>
      <c r="E974" s="200" t="s">
        <v>21</v>
      </c>
      <c r="F974" s="200" t="s">
        <v>22</v>
      </c>
      <c r="G974" s="200" t="s">
        <v>23</v>
      </c>
      <c r="H974" s="200" t="s">
        <v>24</v>
      </c>
      <c r="I974" s="200" t="s">
        <v>25</v>
      </c>
      <c r="J974" s="200" t="s">
        <v>26</v>
      </c>
      <c r="K974" s="200" t="s">
        <v>249</v>
      </c>
      <c r="L974" s="202">
        <f t="shared" si="31"/>
        <v>57</v>
      </c>
      <c r="M974" s="203" t="str">
        <f t="shared" si="32"/>
        <v>n</v>
      </c>
      <c r="N974" s="204" t="e">
        <f ca="1">OFFSET(config_posiciones,'H-Temporadas'!B974,L974-1,1,1)</f>
        <v>#VALUE!</v>
      </c>
    </row>
    <row r="975" spans="2:14" x14ac:dyDescent="0.25">
      <c r="B975" s="200">
        <v>1</v>
      </c>
      <c r="C975" s="208" t="s">
        <v>28</v>
      </c>
      <c r="D975" s="208">
        <v>62</v>
      </c>
      <c r="E975" s="208">
        <v>38</v>
      </c>
      <c r="F975" s="208">
        <v>28</v>
      </c>
      <c r="G975" s="208">
        <v>6</v>
      </c>
      <c r="H975" s="208">
        <v>4</v>
      </c>
      <c r="I975" s="208">
        <v>95</v>
      </c>
      <c r="J975" s="208">
        <v>26</v>
      </c>
      <c r="K975" s="208">
        <v>69</v>
      </c>
      <c r="L975" s="209">
        <f t="shared" si="31"/>
        <v>57</v>
      </c>
      <c r="M975" s="201" t="str">
        <f t="shared" si="32"/>
        <v/>
      </c>
      <c r="N975" s="71" t="str">
        <f ca="1">OFFSET(config_posiciones,'H-Temporadas'!B975,L975-1,1,1)</f>
        <v>C</v>
      </c>
    </row>
    <row r="976" spans="2:14" x14ac:dyDescent="0.25">
      <c r="B976" s="200">
        <v>2</v>
      </c>
      <c r="C976" s="208" t="s">
        <v>31</v>
      </c>
      <c r="D976" s="208">
        <v>51</v>
      </c>
      <c r="E976" s="208">
        <v>38</v>
      </c>
      <c r="F976" s="208">
        <v>22</v>
      </c>
      <c r="G976" s="208">
        <v>7</v>
      </c>
      <c r="H976" s="208">
        <v>9</v>
      </c>
      <c r="I976" s="208">
        <v>61</v>
      </c>
      <c r="J976" s="208">
        <v>33</v>
      </c>
      <c r="K976" s="208">
        <v>28</v>
      </c>
      <c r="L976" s="209">
        <f t="shared" si="31"/>
        <v>57</v>
      </c>
      <c r="M976" s="201" t="str">
        <f t="shared" si="32"/>
        <v/>
      </c>
      <c r="N976" s="71" t="str">
        <f ca="1">OFFSET(config_posiciones,'H-Temporadas'!B976,L976-1,1,1)</f>
        <v>U</v>
      </c>
    </row>
    <row r="977" spans="2:14" x14ac:dyDescent="0.25">
      <c r="B977" s="200">
        <v>3</v>
      </c>
      <c r="C977" s="208" t="s">
        <v>154</v>
      </c>
      <c r="D977" s="208">
        <v>48</v>
      </c>
      <c r="E977" s="208">
        <v>38</v>
      </c>
      <c r="F977" s="208">
        <v>19</v>
      </c>
      <c r="G977" s="208">
        <v>10</v>
      </c>
      <c r="H977" s="208">
        <v>9</v>
      </c>
      <c r="I977" s="208">
        <v>60</v>
      </c>
      <c r="J977" s="208">
        <v>38</v>
      </c>
      <c r="K977" s="208">
        <v>22</v>
      </c>
      <c r="L977" s="209">
        <f t="shared" si="31"/>
        <v>57</v>
      </c>
      <c r="M977" s="201" t="str">
        <f t="shared" si="32"/>
        <v/>
      </c>
      <c r="N977" s="71" t="str">
        <f ca="1">OFFSET(config_posiciones,'H-Temporadas'!B977,L977-1,1,1)</f>
        <v>U</v>
      </c>
    </row>
    <row r="978" spans="2:14" x14ac:dyDescent="0.25">
      <c r="B978" s="200">
        <v>4</v>
      </c>
      <c r="C978" s="208" t="s">
        <v>209</v>
      </c>
      <c r="D978" s="208">
        <v>46</v>
      </c>
      <c r="E978" s="208">
        <v>38</v>
      </c>
      <c r="F978" s="208">
        <v>17</v>
      </c>
      <c r="G978" s="208">
        <v>12</v>
      </c>
      <c r="H978" s="208">
        <v>9</v>
      </c>
      <c r="I978" s="208">
        <v>50</v>
      </c>
      <c r="J978" s="208">
        <v>43</v>
      </c>
      <c r="K978" s="208">
        <v>7</v>
      </c>
      <c r="L978" s="209">
        <f t="shared" si="31"/>
        <v>57</v>
      </c>
      <c r="M978" s="201" t="str">
        <f t="shared" si="32"/>
        <v/>
      </c>
      <c r="N978" s="71" t="str">
        <f ca="1">OFFSET(config_posiciones,'H-Temporadas'!B978,L978-1,1,1)</f>
        <v>U</v>
      </c>
    </row>
    <row r="979" spans="2:14" x14ac:dyDescent="0.25">
      <c r="B979" s="200">
        <v>5</v>
      </c>
      <c r="C979" s="208" t="s">
        <v>228</v>
      </c>
      <c r="D979" s="208">
        <v>40</v>
      </c>
      <c r="E979" s="208">
        <v>38</v>
      </c>
      <c r="F979" s="208">
        <v>15</v>
      </c>
      <c r="G979" s="208">
        <v>10</v>
      </c>
      <c r="H979" s="208">
        <v>13</v>
      </c>
      <c r="I979" s="208">
        <v>40</v>
      </c>
      <c r="J979" s="208">
        <v>34</v>
      </c>
      <c r="K979" s="208">
        <v>6</v>
      </c>
      <c r="L979" s="209">
        <f t="shared" si="31"/>
        <v>57</v>
      </c>
      <c r="M979" s="201" t="str">
        <f t="shared" si="32"/>
        <v/>
      </c>
      <c r="N979" s="71">
        <f ca="1">OFFSET(config_posiciones,'H-Temporadas'!B979,L979-1,1,1)</f>
        <v>0</v>
      </c>
    </row>
    <row r="980" spans="2:14" x14ac:dyDescent="0.25">
      <c r="B980" s="200">
        <v>6</v>
      </c>
      <c r="C980" s="208" t="s">
        <v>27</v>
      </c>
      <c r="D980" s="208">
        <v>39</v>
      </c>
      <c r="E980" s="208">
        <v>38</v>
      </c>
      <c r="F980" s="208">
        <v>15</v>
      </c>
      <c r="G980" s="208">
        <v>9</v>
      </c>
      <c r="H980" s="208">
        <v>14</v>
      </c>
      <c r="I980" s="208">
        <v>49</v>
      </c>
      <c r="J980" s="208">
        <v>44</v>
      </c>
      <c r="K980" s="208">
        <v>5</v>
      </c>
      <c r="L980" s="209">
        <f t="shared" si="31"/>
        <v>57</v>
      </c>
      <c r="M980" s="201" t="str">
        <f t="shared" si="32"/>
        <v/>
      </c>
      <c r="N980" s="71" t="str">
        <f ca="1">OFFSET(config_posiciones,'H-Temporadas'!B980,L980-1,1,1)</f>
        <v>R</v>
      </c>
    </row>
    <row r="981" spans="2:14" x14ac:dyDescent="0.25">
      <c r="B981" s="200">
        <v>7</v>
      </c>
      <c r="C981" s="208" t="s">
        <v>238</v>
      </c>
      <c r="D981" s="208">
        <v>39</v>
      </c>
      <c r="E981" s="208">
        <v>38</v>
      </c>
      <c r="F981" s="208">
        <v>14</v>
      </c>
      <c r="G981" s="208">
        <v>11</v>
      </c>
      <c r="H981" s="208">
        <v>13</v>
      </c>
      <c r="I981" s="208">
        <v>43</v>
      </c>
      <c r="J981" s="208">
        <v>40</v>
      </c>
      <c r="K981" s="208">
        <v>3</v>
      </c>
      <c r="L981" s="209">
        <f t="shared" si="31"/>
        <v>57</v>
      </c>
      <c r="M981" s="201" t="str">
        <f t="shared" si="32"/>
        <v/>
      </c>
      <c r="N981" s="71">
        <f ca="1">OFFSET(config_posiciones,'H-Temporadas'!B981,L981-1,1,1)</f>
        <v>0</v>
      </c>
    </row>
    <row r="982" spans="2:14" x14ac:dyDescent="0.25">
      <c r="B982" s="200">
        <v>8</v>
      </c>
      <c r="C982" s="208" t="s">
        <v>226</v>
      </c>
      <c r="D982" s="208">
        <v>38</v>
      </c>
      <c r="E982" s="208">
        <v>38</v>
      </c>
      <c r="F982" s="208">
        <v>13</v>
      </c>
      <c r="G982" s="208">
        <v>12</v>
      </c>
      <c r="H982" s="208">
        <v>13</v>
      </c>
      <c r="I982" s="208">
        <v>31</v>
      </c>
      <c r="J982" s="208">
        <v>34</v>
      </c>
      <c r="K982" s="208">
        <v>-3</v>
      </c>
      <c r="L982" s="209">
        <f t="shared" si="31"/>
        <v>57</v>
      </c>
      <c r="M982" s="201" t="str">
        <f t="shared" si="32"/>
        <v/>
      </c>
      <c r="N982" s="71">
        <f ca="1">OFFSET(config_posiciones,'H-Temporadas'!B982,L982-1,1,1)</f>
        <v>0</v>
      </c>
    </row>
    <row r="983" spans="2:14" x14ac:dyDescent="0.25">
      <c r="B983" s="200">
        <v>9</v>
      </c>
      <c r="C983" s="208" t="s">
        <v>213</v>
      </c>
      <c r="D983" s="208">
        <v>38</v>
      </c>
      <c r="E983" s="208">
        <v>38</v>
      </c>
      <c r="F983" s="208">
        <v>14</v>
      </c>
      <c r="G983" s="208">
        <v>10</v>
      </c>
      <c r="H983" s="208">
        <v>14</v>
      </c>
      <c r="I983" s="208">
        <v>44</v>
      </c>
      <c r="J983" s="208">
        <v>49</v>
      </c>
      <c r="K983" s="208">
        <v>-5</v>
      </c>
      <c r="L983" s="209">
        <f t="shared" si="31"/>
        <v>57</v>
      </c>
      <c r="M983" s="201" t="str">
        <f t="shared" si="32"/>
        <v/>
      </c>
      <c r="N983" s="71">
        <f ca="1">OFFSET(config_posiciones,'H-Temporadas'!B983,L983-1,1,1)</f>
        <v>0</v>
      </c>
    </row>
    <row r="984" spans="2:14" x14ac:dyDescent="0.25">
      <c r="B984" s="200">
        <v>10</v>
      </c>
      <c r="C984" s="208" t="s">
        <v>30</v>
      </c>
      <c r="D984" s="208">
        <v>37</v>
      </c>
      <c r="E984" s="208">
        <v>38</v>
      </c>
      <c r="F984" s="208">
        <v>13</v>
      </c>
      <c r="G984" s="208">
        <v>11</v>
      </c>
      <c r="H984" s="208">
        <v>14</v>
      </c>
      <c r="I984" s="208">
        <v>41</v>
      </c>
      <c r="J984" s="208">
        <v>46</v>
      </c>
      <c r="K984" s="208">
        <v>-5</v>
      </c>
      <c r="L984" s="209">
        <f t="shared" si="31"/>
        <v>57</v>
      </c>
      <c r="M984" s="201" t="str">
        <f t="shared" si="32"/>
        <v/>
      </c>
      <c r="N984" s="71">
        <f ca="1">OFFSET(config_posiciones,'H-Temporadas'!B984,L984-1,1,1)</f>
        <v>0</v>
      </c>
    </row>
    <row r="985" spans="2:14" x14ac:dyDescent="0.25">
      <c r="B985" s="200">
        <v>11</v>
      </c>
      <c r="C985" s="208" t="s">
        <v>211</v>
      </c>
      <c r="D985" s="208">
        <v>36</v>
      </c>
      <c r="E985" s="208">
        <v>38</v>
      </c>
      <c r="F985" s="208">
        <v>11</v>
      </c>
      <c r="G985" s="208">
        <v>14</v>
      </c>
      <c r="H985" s="208">
        <v>13</v>
      </c>
      <c r="I985" s="208">
        <v>54</v>
      </c>
      <c r="J985" s="208">
        <v>56</v>
      </c>
      <c r="K985" s="208">
        <v>-2</v>
      </c>
      <c r="L985" s="209">
        <f t="shared" si="31"/>
        <v>57</v>
      </c>
      <c r="M985" s="201" t="str">
        <f t="shared" si="32"/>
        <v/>
      </c>
      <c r="N985" s="71">
        <f ca="1">OFFSET(config_posiciones,'H-Temporadas'!B985,L985-1,1,1)</f>
        <v>0</v>
      </c>
    </row>
    <row r="986" spans="2:14" x14ac:dyDescent="0.25">
      <c r="B986" s="200">
        <v>12</v>
      </c>
      <c r="C986" s="208" t="s">
        <v>221</v>
      </c>
      <c r="D986" s="208">
        <v>35</v>
      </c>
      <c r="E986" s="208">
        <v>38</v>
      </c>
      <c r="F986" s="208">
        <v>11</v>
      </c>
      <c r="G986" s="208">
        <v>13</v>
      </c>
      <c r="H986" s="208">
        <v>14</v>
      </c>
      <c r="I986" s="208">
        <v>47</v>
      </c>
      <c r="J986" s="208">
        <v>54</v>
      </c>
      <c r="K986" s="208">
        <v>-7</v>
      </c>
      <c r="L986" s="209">
        <f t="shared" si="31"/>
        <v>57</v>
      </c>
      <c r="M986" s="201" t="str">
        <f t="shared" si="32"/>
        <v/>
      </c>
      <c r="N986" s="71">
        <f ca="1">OFFSET(config_posiciones,'H-Temporadas'!B986,L986-1,1,1)</f>
        <v>0</v>
      </c>
    </row>
    <row r="987" spans="2:14" x14ac:dyDescent="0.25">
      <c r="B987" s="200">
        <v>13</v>
      </c>
      <c r="C987" s="208" t="s">
        <v>232</v>
      </c>
      <c r="D987" s="208">
        <v>33</v>
      </c>
      <c r="E987" s="208">
        <v>38</v>
      </c>
      <c r="F987" s="208">
        <v>12</v>
      </c>
      <c r="G987" s="208">
        <v>9</v>
      </c>
      <c r="H987" s="208">
        <v>17</v>
      </c>
      <c r="I987" s="208">
        <v>28</v>
      </c>
      <c r="J987" s="208">
        <v>45</v>
      </c>
      <c r="K987" s="208">
        <v>-17</v>
      </c>
      <c r="L987" s="209">
        <f t="shared" si="31"/>
        <v>57</v>
      </c>
      <c r="M987" s="201" t="str">
        <f t="shared" si="32"/>
        <v/>
      </c>
      <c r="N987" s="71">
        <f ca="1">OFFSET(config_posiciones,'H-Temporadas'!B987,L987-1,1,1)</f>
        <v>0</v>
      </c>
    </row>
    <row r="988" spans="2:14" x14ac:dyDescent="0.25">
      <c r="B988" s="200">
        <v>14</v>
      </c>
      <c r="C988" s="208" t="s">
        <v>29</v>
      </c>
      <c r="D988" s="208">
        <v>33</v>
      </c>
      <c r="E988" s="208">
        <v>38</v>
      </c>
      <c r="F988" s="208">
        <v>10</v>
      </c>
      <c r="G988" s="208">
        <v>13</v>
      </c>
      <c r="H988" s="208">
        <v>15</v>
      </c>
      <c r="I988" s="208">
        <v>44</v>
      </c>
      <c r="J988" s="208">
        <v>53</v>
      </c>
      <c r="K988" s="208">
        <v>-9</v>
      </c>
      <c r="L988" s="209">
        <f t="shared" si="31"/>
        <v>57</v>
      </c>
      <c r="M988" s="201" t="str">
        <f t="shared" si="32"/>
        <v/>
      </c>
      <c r="N988" s="71">
        <f ca="1">OFFSET(config_posiciones,'H-Temporadas'!B988,L988-1,1,1)</f>
        <v>0</v>
      </c>
    </row>
    <row r="989" spans="2:14" x14ac:dyDescent="0.25">
      <c r="B989" s="200">
        <v>15</v>
      </c>
      <c r="C989" s="208" t="s">
        <v>52</v>
      </c>
      <c r="D989" s="208">
        <v>33</v>
      </c>
      <c r="E989" s="208">
        <v>38</v>
      </c>
      <c r="F989" s="208">
        <v>11</v>
      </c>
      <c r="G989" s="208">
        <v>11</v>
      </c>
      <c r="H989" s="208">
        <v>16</v>
      </c>
      <c r="I989" s="208">
        <v>44</v>
      </c>
      <c r="J989" s="208">
        <v>55</v>
      </c>
      <c r="K989" s="208">
        <v>-11</v>
      </c>
      <c r="L989" s="209">
        <f t="shared" si="31"/>
        <v>57</v>
      </c>
      <c r="M989" s="201" t="str">
        <f t="shared" si="32"/>
        <v/>
      </c>
      <c r="N989" s="71">
        <f ca="1">OFFSET(config_posiciones,'H-Temporadas'!B989,L989-1,1,1)</f>
        <v>0</v>
      </c>
    </row>
    <row r="990" spans="2:14" x14ac:dyDescent="0.25">
      <c r="B990" s="200">
        <v>16</v>
      </c>
      <c r="C990" s="208" t="s">
        <v>212</v>
      </c>
      <c r="D990" s="208">
        <v>33</v>
      </c>
      <c r="E990" s="208">
        <v>38</v>
      </c>
      <c r="F990" s="208">
        <v>14</v>
      </c>
      <c r="G990" s="208">
        <v>5</v>
      </c>
      <c r="H990" s="208">
        <v>19</v>
      </c>
      <c r="I990" s="208">
        <v>42</v>
      </c>
      <c r="J990" s="208">
        <v>54</v>
      </c>
      <c r="K990" s="208">
        <v>-12</v>
      </c>
      <c r="L990" s="209">
        <f t="shared" si="31"/>
        <v>57</v>
      </c>
      <c r="M990" s="201" t="str">
        <f t="shared" si="32"/>
        <v/>
      </c>
      <c r="N990" s="71">
        <f ca="1">OFFSET(config_posiciones,'H-Temporadas'!B990,L990-1,1,1)</f>
        <v>0</v>
      </c>
    </row>
    <row r="991" spans="2:14" x14ac:dyDescent="0.25">
      <c r="B991" s="200">
        <v>17</v>
      </c>
      <c r="C991" s="208" t="s">
        <v>225</v>
      </c>
      <c r="D991" s="208">
        <v>31</v>
      </c>
      <c r="E991" s="208">
        <v>38</v>
      </c>
      <c r="F991" s="208">
        <v>9</v>
      </c>
      <c r="G991" s="208">
        <v>13</v>
      </c>
      <c r="H991" s="208">
        <v>16</v>
      </c>
      <c r="I991" s="208">
        <v>31</v>
      </c>
      <c r="J991" s="208">
        <v>42</v>
      </c>
      <c r="K991" s="208">
        <v>-11</v>
      </c>
      <c r="L991" s="209">
        <f t="shared" si="31"/>
        <v>57</v>
      </c>
      <c r="M991" s="201" t="str">
        <f t="shared" si="32"/>
        <v/>
      </c>
      <c r="N991" s="71" t="str">
        <f ca="1">OFFSET(config_posiciones,'H-Temporadas'!B991,L991-1,1,1)</f>
        <v>P</v>
      </c>
    </row>
    <row r="992" spans="2:14" x14ac:dyDescent="0.25">
      <c r="B992" s="200">
        <v>18</v>
      </c>
      <c r="C992" s="208" t="s">
        <v>239</v>
      </c>
      <c r="D992" s="208">
        <v>30</v>
      </c>
      <c r="E992" s="208">
        <v>38</v>
      </c>
      <c r="F992" s="208">
        <v>9</v>
      </c>
      <c r="G992" s="208">
        <v>12</v>
      </c>
      <c r="H992" s="208">
        <v>17</v>
      </c>
      <c r="I992" s="208">
        <v>35</v>
      </c>
      <c r="J992" s="208">
        <v>50</v>
      </c>
      <c r="K992" s="208">
        <v>-15</v>
      </c>
      <c r="L992" s="209">
        <f t="shared" si="31"/>
        <v>57</v>
      </c>
      <c r="M992" s="201" t="str">
        <f t="shared" si="32"/>
        <v/>
      </c>
      <c r="N992" s="71" t="str">
        <f ca="1">OFFSET(config_posiciones,'H-Temporadas'!B992,L992-1,1,1)</f>
        <v>P</v>
      </c>
    </row>
    <row r="993" spans="2:14" x14ac:dyDescent="0.25">
      <c r="B993" s="200">
        <v>19</v>
      </c>
      <c r="C993" s="208" t="s">
        <v>235</v>
      </c>
      <c r="D993" s="208">
        <v>29</v>
      </c>
      <c r="E993" s="208">
        <v>38</v>
      </c>
      <c r="F993" s="208">
        <v>9</v>
      </c>
      <c r="G993" s="208">
        <v>11</v>
      </c>
      <c r="H993" s="208">
        <v>18</v>
      </c>
      <c r="I993" s="208">
        <v>27</v>
      </c>
      <c r="J993" s="208">
        <v>48</v>
      </c>
      <c r="K993" s="208">
        <v>-21</v>
      </c>
      <c r="L993" s="209">
        <f t="shared" si="31"/>
        <v>57</v>
      </c>
      <c r="M993" s="201" t="str">
        <f t="shared" si="32"/>
        <v/>
      </c>
      <c r="N993" s="71" t="str">
        <f ca="1">OFFSET(config_posiciones,'H-Temporadas'!B993,L993-1,1,1)</f>
        <v>D</v>
      </c>
    </row>
    <row r="994" spans="2:14" x14ac:dyDescent="0.25">
      <c r="B994" s="200">
        <v>20</v>
      </c>
      <c r="C994" s="208" t="s">
        <v>236</v>
      </c>
      <c r="D994" s="208">
        <v>29</v>
      </c>
      <c r="E994" s="208">
        <v>38</v>
      </c>
      <c r="F994" s="208">
        <v>12</v>
      </c>
      <c r="G994" s="208">
        <v>5</v>
      </c>
      <c r="H994" s="208">
        <v>21</v>
      </c>
      <c r="I994" s="208">
        <v>43</v>
      </c>
      <c r="J994" s="208">
        <v>65</v>
      </c>
      <c r="K994" s="208">
        <v>-22</v>
      </c>
      <c r="L994" s="209">
        <f t="shared" si="31"/>
        <v>57</v>
      </c>
      <c r="M994" s="201" t="str">
        <f t="shared" si="32"/>
        <v/>
      </c>
      <c r="N994" s="71" t="str">
        <f ca="1">OFFSET(config_posiciones,'H-Temporadas'!B994,L994-1,1,1)</f>
        <v>D</v>
      </c>
    </row>
    <row r="995" spans="2:14" x14ac:dyDescent="0.25">
      <c r="B995" s="200"/>
      <c r="C995" s="208"/>
      <c r="D995" s="208"/>
      <c r="E995" s="208"/>
      <c r="F995" s="208"/>
      <c r="G995" s="208"/>
      <c r="H995" s="208"/>
      <c r="I995" s="208"/>
      <c r="J995" s="208"/>
      <c r="K995" s="208"/>
      <c r="L995" s="209">
        <f t="shared" si="31"/>
        <v>57</v>
      </c>
      <c r="M995" s="201" t="str">
        <f t="shared" si="32"/>
        <v/>
      </c>
      <c r="N995" s="71">
        <f ca="1">OFFSET(config_posiciones,'H-Temporadas'!B995,L995-1,1,1)</f>
        <v>32143</v>
      </c>
    </row>
    <row r="996" spans="2:14" s="204" customFormat="1" x14ac:dyDescent="0.25">
      <c r="B996" s="200" t="s">
        <v>306</v>
      </c>
      <c r="C996" s="200" t="str">
        <f>B996</f>
        <v>1988/89</v>
      </c>
      <c r="D996" s="200" t="s">
        <v>128</v>
      </c>
      <c r="E996" s="200" t="s">
        <v>21</v>
      </c>
      <c r="F996" s="200" t="s">
        <v>22</v>
      </c>
      <c r="G996" s="200" t="s">
        <v>23</v>
      </c>
      <c r="H996" s="200" t="s">
        <v>24</v>
      </c>
      <c r="I996" s="200" t="s">
        <v>25</v>
      </c>
      <c r="J996" s="200" t="s">
        <v>26</v>
      </c>
      <c r="K996" s="200" t="s">
        <v>249</v>
      </c>
      <c r="L996" s="202">
        <f t="shared" si="31"/>
        <v>58</v>
      </c>
      <c r="M996" s="203" t="str">
        <f t="shared" si="32"/>
        <v>n</v>
      </c>
      <c r="N996" s="204" t="e">
        <f ca="1">OFFSET(config_posiciones,'H-Temporadas'!B996,L996-1,1,1)</f>
        <v>#VALUE!</v>
      </c>
    </row>
    <row r="997" spans="2:14" x14ac:dyDescent="0.25">
      <c r="B997" s="200">
        <v>1</v>
      </c>
      <c r="C997" s="208" t="s">
        <v>28</v>
      </c>
      <c r="D997" s="208">
        <v>62</v>
      </c>
      <c r="E997" s="208">
        <v>38</v>
      </c>
      <c r="F997" s="208">
        <v>25</v>
      </c>
      <c r="G997" s="208">
        <v>12</v>
      </c>
      <c r="H997" s="208">
        <v>1</v>
      </c>
      <c r="I997" s="208">
        <v>91</v>
      </c>
      <c r="J997" s="208">
        <v>37</v>
      </c>
      <c r="K997" s="208">
        <v>54</v>
      </c>
      <c r="L997" s="209">
        <f t="shared" si="31"/>
        <v>58</v>
      </c>
      <c r="M997" s="201" t="str">
        <f t="shared" si="32"/>
        <v/>
      </c>
      <c r="N997" s="71" t="str">
        <f ca="1">OFFSET(config_posiciones,'H-Temporadas'!B997,L997-1,1,1)</f>
        <v>C</v>
      </c>
    </row>
    <row r="998" spans="2:14" x14ac:dyDescent="0.25">
      <c r="B998" s="200">
        <v>2</v>
      </c>
      <c r="C998" s="208" t="s">
        <v>27</v>
      </c>
      <c r="D998" s="208">
        <v>57</v>
      </c>
      <c r="E998" s="208">
        <v>38</v>
      </c>
      <c r="F998" s="208">
        <v>23</v>
      </c>
      <c r="G998" s="208">
        <v>11</v>
      </c>
      <c r="H998" s="208">
        <v>4</v>
      </c>
      <c r="I998" s="208">
        <v>80</v>
      </c>
      <c r="J998" s="208">
        <v>26</v>
      </c>
      <c r="K998" s="208">
        <v>54</v>
      </c>
      <c r="L998" s="209">
        <f t="shared" si="31"/>
        <v>58</v>
      </c>
      <c r="M998" s="201" t="str">
        <f t="shared" si="32"/>
        <v/>
      </c>
      <c r="N998" s="71" t="str">
        <f ca="1">OFFSET(config_posiciones,'H-Temporadas'!B998,L998-1,1,1)</f>
        <v>R</v>
      </c>
    </row>
    <row r="999" spans="2:14" x14ac:dyDescent="0.25">
      <c r="B999" s="200">
        <v>3</v>
      </c>
      <c r="C999" s="208" t="s">
        <v>29</v>
      </c>
      <c r="D999" s="208">
        <v>49</v>
      </c>
      <c r="E999" s="208">
        <v>38</v>
      </c>
      <c r="F999" s="208">
        <v>18</v>
      </c>
      <c r="G999" s="208">
        <v>13</v>
      </c>
      <c r="H999" s="208">
        <v>7</v>
      </c>
      <c r="I999" s="208">
        <v>39</v>
      </c>
      <c r="J999" s="208">
        <v>26</v>
      </c>
      <c r="K999" s="208">
        <v>13</v>
      </c>
      <c r="L999" s="209">
        <f t="shared" si="31"/>
        <v>58</v>
      </c>
      <c r="M999" s="201" t="str">
        <f t="shared" si="32"/>
        <v/>
      </c>
      <c r="N999" s="71" t="str">
        <f ca="1">OFFSET(config_posiciones,'H-Temporadas'!B999,L999-1,1,1)</f>
        <v>U</v>
      </c>
    </row>
    <row r="1000" spans="2:14" x14ac:dyDescent="0.25">
      <c r="B1000" s="200">
        <v>4</v>
      </c>
      <c r="C1000" s="208" t="s">
        <v>154</v>
      </c>
      <c r="D1000" s="208">
        <v>46</v>
      </c>
      <c r="E1000" s="208">
        <v>38</v>
      </c>
      <c r="F1000" s="208">
        <v>19</v>
      </c>
      <c r="G1000" s="208">
        <v>8</v>
      </c>
      <c r="H1000" s="208">
        <v>11</v>
      </c>
      <c r="I1000" s="208">
        <v>69</v>
      </c>
      <c r="J1000" s="208">
        <v>45</v>
      </c>
      <c r="K1000" s="208">
        <v>24</v>
      </c>
      <c r="L1000" s="209">
        <f t="shared" si="31"/>
        <v>58</v>
      </c>
      <c r="M1000" s="201" t="str">
        <f t="shared" si="32"/>
        <v/>
      </c>
      <c r="N1000" s="71" t="str">
        <f ca="1">OFFSET(config_posiciones,'H-Temporadas'!B1000,L1000-1,1,1)</f>
        <v>U</v>
      </c>
    </row>
    <row r="1001" spans="2:14" x14ac:dyDescent="0.25">
      <c r="B1001" s="200">
        <v>5</v>
      </c>
      <c r="C1001" s="208" t="s">
        <v>211</v>
      </c>
      <c r="D1001" s="208">
        <v>43</v>
      </c>
      <c r="E1001" s="208">
        <v>38</v>
      </c>
      <c r="F1001" s="208">
        <v>15</v>
      </c>
      <c r="G1001" s="208">
        <v>13</v>
      </c>
      <c r="H1001" s="208">
        <v>10</v>
      </c>
      <c r="I1001" s="208">
        <v>48</v>
      </c>
      <c r="J1001" s="208">
        <v>42</v>
      </c>
      <c r="K1001" s="208">
        <v>6</v>
      </c>
      <c r="L1001" s="209">
        <f t="shared" si="31"/>
        <v>58</v>
      </c>
      <c r="M1001" s="201" t="str">
        <f t="shared" si="32"/>
        <v/>
      </c>
      <c r="N1001" s="71" t="str">
        <f ca="1">OFFSET(config_posiciones,'H-Temporadas'!B1001,L1001-1,1,1)</f>
        <v>U</v>
      </c>
    </row>
    <row r="1002" spans="2:14" x14ac:dyDescent="0.25">
      <c r="B1002" s="200">
        <v>6</v>
      </c>
      <c r="C1002" s="208" t="s">
        <v>226</v>
      </c>
      <c r="D1002" s="208">
        <v>43</v>
      </c>
      <c r="E1002" s="208">
        <v>38</v>
      </c>
      <c r="F1002" s="208">
        <v>18</v>
      </c>
      <c r="G1002" s="208">
        <v>7</v>
      </c>
      <c r="H1002" s="208">
        <v>13</v>
      </c>
      <c r="I1002" s="208">
        <v>40</v>
      </c>
      <c r="J1002" s="208">
        <v>31</v>
      </c>
      <c r="K1002" s="208">
        <v>9</v>
      </c>
      <c r="L1002" s="209">
        <f t="shared" si="31"/>
        <v>58</v>
      </c>
      <c r="M1002" s="201" t="str">
        <f t="shared" si="32"/>
        <v/>
      </c>
      <c r="N1002" s="71" t="str">
        <f ca="1">OFFSET(config_posiciones,'H-Temporadas'!B1002,L1002-1,1,1)</f>
        <v>R</v>
      </c>
    </row>
    <row r="1003" spans="2:14" x14ac:dyDescent="0.25">
      <c r="B1003" s="200">
        <v>7</v>
      </c>
      <c r="C1003" s="208" t="s">
        <v>209</v>
      </c>
      <c r="D1003" s="208">
        <v>42</v>
      </c>
      <c r="E1003" s="208">
        <v>38</v>
      </c>
      <c r="F1003" s="208">
        <v>15</v>
      </c>
      <c r="G1003" s="208">
        <v>12</v>
      </c>
      <c r="H1003" s="208">
        <v>11</v>
      </c>
      <c r="I1003" s="208">
        <v>45</v>
      </c>
      <c r="J1003" s="208">
        <v>35</v>
      </c>
      <c r="K1003" s="208">
        <v>10</v>
      </c>
      <c r="L1003" s="209">
        <f t="shared" si="31"/>
        <v>58</v>
      </c>
      <c r="M1003" s="201" t="str">
        <f t="shared" si="32"/>
        <v/>
      </c>
      <c r="N1003" s="71">
        <f ca="1">OFFSET(config_posiciones,'H-Temporadas'!B1003,L1003-1,1,1)</f>
        <v>0</v>
      </c>
    </row>
    <row r="1004" spans="2:14" x14ac:dyDescent="0.25">
      <c r="B1004" s="200">
        <v>8</v>
      </c>
      <c r="C1004" s="208" t="s">
        <v>238</v>
      </c>
      <c r="D1004" s="208">
        <v>39</v>
      </c>
      <c r="E1004" s="208">
        <v>38</v>
      </c>
      <c r="F1004" s="208">
        <v>14</v>
      </c>
      <c r="G1004" s="208">
        <v>11</v>
      </c>
      <c r="H1004" s="208">
        <v>13</v>
      </c>
      <c r="I1004" s="208">
        <v>42</v>
      </c>
      <c r="J1004" s="208">
        <v>48</v>
      </c>
      <c r="K1004" s="208">
        <v>-6</v>
      </c>
      <c r="L1004" s="209">
        <f t="shared" si="31"/>
        <v>58</v>
      </c>
      <c r="M1004" s="201" t="str">
        <f t="shared" si="32"/>
        <v/>
      </c>
      <c r="N1004" s="71">
        <f ca="1">OFFSET(config_posiciones,'H-Temporadas'!B1004,L1004-1,1,1)</f>
        <v>0</v>
      </c>
    </row>
    <row r="1005" spans="2:14" x14ac:dyDescent="0.25">
      <c r="B1005" s="200">
        <v>9</v>
      </c>
      <c r="C1005" s="208" t="s">
        <v>30</v>
      </c>
      <c r="D1005" s="208">
        <v>38</v>
      </c>
      <c r="E1005" s="208">
        <v>38</v>
      </c>
      <c r="F1005" s="208">
        <v>13</v>
      </c>
      <c r="G1005" s="208">
        <v>12</v>
      </c>
      <c r="H1005" s="208">
        <v>13</v>
      </c>
      <c r="I1005" s="208">
        <v>38</v>
      </c>
      <c r="J1005" s="208">
        <v>39</v>
      </c>
      <c r="K1005" s="208">
        <v>-1</v>
      </c>
      <c r="L1005" s="209">
        <f t="shared" si="31"/>
        <v>58</v>
      </c>
      <c r="M1005" s="201" t="str">
        <f t="shared" si="32"/>
        <v/>
      </c>
      <c r="N1005" s="71">
        <f ca="1">OFFSET(config_posiciones,'H-Temporadas'!B1005,L1005-1,1,1)</f>
        <v>0</v>
      </c>
    </row>
    <row r="1006" spans="2:14" x14ac:dyDescent="0.25">
      <c r="B1006" s="200">
        <v>10</v>
      </c>
      <c r="C1006" s="208" t="s">
        <v>228</v>
      </c>
      <c r="D1006" s="208">
        <v>37</v>
      </c>
      <c r="E1006" s="208">
        <v>38</v>
      </c>
      <c r="F1006" s="208">
        <v>13</v>
      </c>
      <c r="G1006" s="208">
        <v>11</v>
      </c>
      <c r="H1006" s="208">
        <v>14</v>
      </c>
      <c r="I1006" s="208">
        <v>39</v>
      </c>
      <c r="J1006" s="208">
        <v>43</v>
      </c>
      <c r="K1006" s="208">
        <v>-4</v>
      </c>
      <c r="L1006" s="209">
        <f t="shared" si="31"/>
        <v>58</v>
      </c>
      <c r="M1006" s="201" t="str">
        <f t="shared" si="32"/>
        <v/>
      </c>
      <c r="N1006" s="71">
        <f ca="1">OFFSET(config_posiciones,'H-Temporadas'!B1006,L1006-1,1,1)</f>
        <v>0</v>
      </c>
    </row>
    <row r="1007" spans="2:14" x14ac:dyDescent="0.25">
      <c r="B1007" s="200">
        <v>11</v>
      </c>
      <c r="C1007" s="208" t="s">
        <v>31</v>
      </c>
      <c r="D1007" s="208">
        <v>36</v>
      </c>
      <c r="E1007" s="208">
        <v>38</v>
      </c>
      <c r="F1007" s="208">
        <v>11</v>
      </c>
      <c r="G1007" s="208">
        <v>14</v>
      </c>
      <c r="H1007" s="208">
        <v>13</v>
      </c>
      <c r="I1007" s="208">
        <v>38</v>
      </c>
      <c r="J1007" s="208">
        <v>47</v>
      </c>
      <c r="K1007" s="208">
        <v>-9</v>
      </c>
      <c r="L1007" s="209">
        <f t="shared" si="31"/>
        <v>58</v>
      </c>
      <c r="M1007" s="201" t="str">
        <f t="shared" si="32"/>
        <v/>
      </c>
      <c r="N1007" s="71">
        <f ca="1">OFFSET(config_posiciones,'H-Temporadas'!B1007,L1007-1,1,1)</f>
        <v>0</v>
      </c>
    </row>
    <row r="1008" spans="2:14" x14ac:dyDescent="0.25">
      <c r="B1008" s="200">
        <v>12</v>
      </c>
      <c r="C1008" s="208" t="s">
        <v>214</v>
      </c>
      <c r="D1008" s="208">
        <v>35</v>
      </c>
      <c r="E1008" s="208">
        <v>38</v>
      </c>
      <c r="F1008" s="208">
        <v>12</v>
      </c>
      <c r="G1008" s="208">
        <v>11</v>
      </c>
      <c r="H1008" s="208">
        <v>15</v>
      </c>
      <c r="I1008" s="208">
        <v>41</v>
      </c>
      <c r="J1008" s="208">
        <v>48</v>
      </c>
      <c r="K1008" s="208">
        <v>-7</v>
      </c>
      <c r="L1008" s="209">
        <f t="shared" si="31"/>
        <v>58</v>
      </c>
      <c r="M1008" s="201" t="str">
        <f t="shared" si="32"/>
        <v/>
      </c>
      <c r="N1008" s="71">
        <f ca="1">OFFSET(config_posiciones,'H-Temporadas'!B1008,L1008-1,1,1)</f>
        <v>0</v>
      </c>
    </row>
    <row r="1009" spans="2:14" x14ac:dyDescent="0.25">
      <c r="B1009" s="200">
        <v>13</v>
      </c>
      <c r="C1009" s="208" t="s">
        <v>213</v>
      </c>
      <c r="D1009" s="208">
        <v>35</v>
      </c>
      <c r="E1009" s="208">
        <v>38</v>
      </c>
      <c r="F1009" s="208">
        <v>13</v>
      </c>
      <c r="G1009" s="208">
        <v>9</v>
      </c>
      <c r="H1009" s="208">
        <v>16</v>
      </c>
      <c r="I1009" s="208">
        <v>42</v>
      </c>
      <c r="J1009" s="208">
        <v>42</v>
      </c>
      <c r="K1009" s="208">
        <v>0</v>
      </c>
      <c r="L1009" s="209">
        <f t="shared" si="31"/>
        <v>58</v>
      </c>
      <c r="M1009" s="201" t="str">
        <f t="shared" si="32"/>
        <v/>
      </c>
      <c r="N1009" s="71">
        <f ca="1">OFFSET(config_posiciones,'H-Temporadas'!B1009,L1009-1,1,1)</f>
        <v>0</v>
      </c>
    </row>
    <row r="1010" spans="2:14" x14ac:dyDescent="0.25">
      <c r="B1010" s="200">
        <v>14</v>
      </c>
      <c r="C1010" s="208" t="s">
        <v>232</v>
      </c>
      <c r="D1010" s="208">
        <v>34</v>
      </c>
      <c r="E1010" s="208">
        <v>38</v>
      </c>
      <c r="F1010" s="208">
        <v>9</v>
      </c>
      <c r="G1010" s="208">
        <v>16</v>
      </c>
      <c r="H1010" s="208">
        <v>13</v>
      </c>
      <c r="I1010" s="208">
        <v>25</v>
      </c>
      <c r="J1010" s="208">
        <v>37</v>
      </c>
      <c r="K1010" s="208">
        <v>-12</v>
      </c>
      <c r="L1010" s="209">
        <f t="shared" si="31"/>
        <v>58</v>
      </c>
      <c r="M1010" s="201" t="str">
        <f t="shared" si="32"/>
        <v/>
      </c>
      <c r="N1010" s="71">
        <f ca="1">OFFSET(config_posiciones,'H-Temporadas'!B1010,L1010-1,1,1)</f>
        <v>0</v>
      </c>
    </row>
    <row r="1011" spans="2:14" x14ac:dyDescent="0.25">
      <c r="B1011" s="200">
        <v>15</v>
      </c>
      <c r="C1011" s="208" t="s">
        <v>221</v>
      </c>
      <c r="D1011" s="208">
        <v>33</v>
      </c>
      <c r="E1011" s="208">
        <v>38</v>
      </c>
      <c r="F1011" s="208">
        <v>9</v>
      </c>
      <c r="G1011" s="208">
        <v>15</v>
      </c>
      <c r="H1011" s="208">
        <v>14</v>
      </c>
      <c r="I1011" s="208">
        <v>31</v>
      </c>
      <c r="J1011" s="208">
        <v>41</v>
      </c>
      <c r="K1011" s="208">
        <v>-10</v>
      </c>
      <c r="L1011" s="209">
        <f t="shared" si="31"/>
        <v>58</v>
      </c>
      <c r="M1011" s="201" t="str">
        <f t="shared" si="32"/>
        <v/>
      </c>
      <c r="N1011" s="71">
        <f ca="1">OFFSET(config_posiciones,'H-Temporadas'!B1011,L1011-1,1,1)</f>
        <v>0</v>
      </c>
    </row>
    <row r="1012" spans="2:14" x14ac:dyDescent="0.25">
      <c r="B1012" s="200">
        <v>16</v>
      </c>
      <c r="C1012" s="208" t="s">
        <v>343</v>
      </c>
      <c r="D1012" s="208">
        <v>33</v>
      </c>
      <c r="E1012" s="208">
        <v>38</v>
      </c>
      <c r="F1012" s="208">
        <v>12</v>
      </c>
      <c r="G1012" s="208">
        <v>9</v>
      </c>
      <c r="H1012" s="208">
        <v>17</v>
      </c>
      <c r="I1012" s="208">
        <v>39</v>
      </c>
      <c r="J1012" s="208">
        <v>53</v>
      </c>
      <c r="K1012" s="208">
        <v>-14</v>
      </c>
      <c r="L1012" s="209">
        <f t="shared" si="31"/>
        <v>58</v>
      </c>
      <c r="M1012" s="201" t="str">
        <f t="shared" si="32"/>
        <v/>
      </c>
      <c r="N1012" s="71">
        <f ca="1">OFFSET(config_posiciones,'H-Temporadas'!B1012,L1012-1,1,1)</f>
        <v>0</v>
      </c>
    </row>
    <row r="1013" spans="2:14" x14ac:dyDescent="0.25">
      <c r="B1013" s="200">
        <v>17</v>
      </c>
      <c r="C1013" s="208" t="s">
        <v>52</v>
      </c>
      <c r="D1013" s="208">
        <v>30</v>
      </c>
      <c r="E1013" s="208">
        <v>38</v>
      </c>
      <c r="F1013" s="208">
        <v>7</v>
      </c>
      <c r="G1013" s="208">
        <v>16</v>
      </c>
      <c r="H1013" s="208">
        <v>15</v>
      </c>
      <c r="I1013" s="208">
        <v>29</v>
      </c>
      <c r="J1013" s="208">
        <v>44</v>
      </c>
      <c r="K1013" s="208">
        <v>-15</v>
      </c>
      <c r="L1013" s="209">
        <f t="shared" si="31"/>
        <v>58</v>
      </c>
      <c r="M1013" s="201" t="str">
        <f t="shared" si="32"/>
        <v/>
      </c>
      <c r="N1013" s="71" t="str">
        <f ca="1">OFFSET(config_posiciones,'H-Temporadas'!B1013,L1013-1,1,1)</f>
        <v>P</v>
      </c>
    </row>
    <row r="1014" spans="2:14" x14ac:dyDescent="0.25">
      <c r="B1014" s="200">
        <v>18</v>
      </c>
      <c r="C1014" s="208" t="s">
        <v>212</v>
      </c>
      <c r="D1014" s="208">
        <v>29</v>
      </c>
      <c r="E1014" s="208">
        <v>38</v>
      </c>
      <c r="F1014" s="208">
        <v>9</v>
      </c>
      <c r="G1014" s="208">
        <v>11</v>
      </c>
      <c r="H1014" s="208">
        <v>18</v>
      </c>
      <c r="I1014" s="208">
        <v>36</v>
      </c>
      <c r="J1014" s="208">
        <v>55</v>
      </c>
      <c r="K1014" s="208">
        <v>-19</v>
      </c>
      <c r="L1014" s="209">
        <f t="shared" si="31"/>
        <v>58</v>
      </c>
      <c r="M1014" s="201" t="str">
        <f t="shared" si="32"/>
        <v/>
      </c>
      <c r="N1014" s="71" t="str">
        <f ca="1">OFFSET(config_posiciones,'H-Temporadas'!B1014,L1014-1,1,1)</f>
        <v>P</v>
      </c>
    </row>
    <row r="1015" spans="2:14" x14ac:dyDescent="0.25">
      <c r="B1015" s="200">
        <v>19</v>
      </c>
      <c r="C1015" s="208" t="s">
        <v>225</v>
      </c>
      <c r="D1015" s="208">
        <v>24</v>
      </c>
      <c r="E1015" s="208">
        <v>38</v>
      </c>
      <c r="F1015" s="208">
        <v>9</v>
      </c>
      <c r="G1015" s="208">
        <v>6</v>
      </c>
      <c r="H1015" s="208">
        <v>23</v>
      </c>
      <c r="I1015" s="208">
        <v>27</v>
      </c>
      <c r="J1015" s="208">
        <v>58</v>
      </c>
      <c r="K1015" s="208">
        <v>-31</v>
      </c>
      <c r="L1015" s="209">
        <f t="shared" si="31"/>
        <v>58</v>
      </c>
      <c r="M1015" s="201" t="str">
        <f t="shared" si="32"/>
        <v/>
      </c>
      <c r="N1015" s="71" t="str">
        <f ca="1">OFFSET(config_posiciones,'H-Temporadas'!B1015,L1015-1,1,1)</f>
        <v>D</v>
      </c>
    </row>
    <row r="1016" spans="2:14" x14ac:dyDescent="0.25">
      <c r="B1016" s="200">
        <v>20</v>
      </c>
      <c r="C1016" s="208" t="s">
        <v>150</v>
      </c>
      <c r="D1016" s="208">
        <v>15</v>
      </c>
      <c r="E1016" s="208">
        <v>38</v>
      </c>
      <c r="F1016" s="208">
        <v>4</v>
      </c>
      <c r="G1016" s="208">
        <v>7</v>
      </c>
      <c r="H1016" s="208">
        <v>27</v>
      </c>
      <c r="I1016" s="208">
        <v>29</v>
      </c>
      <c r="J1016" s="208">
        <v>71</v>
      </c>
      <c r="K1016" s="208">
        <v>-42</v>
      </c>
      <c r="L1016" s="209">
        <f t="shared" si="31"/>
        <v>58</v>
      </c>
      <c r="M1016" s="201" t="str">
        <f t="shared" si="32"/>
        <v/>
      </c>
      <c r="N1016" s="71" t="str">
        <f ca="1">OFFSET(config_posiciones,'H-Temporadas'!B1016,L1016-1,1,1)</f>
        <v>D</v>
      </c>
    </row>
    <row r="1017" spans="2:14" x14ac:dyDescent="0.25">
      <c r="B1017" s="200"/>
      <c r="C1017" s="208"/>
      <c r="D1017" s="208"/>
      <c r="E1017" s="208"/>
      <c r="F1017" s="208"/>
      <c r="G1017" s="208"/>
      <c r="H1017" s="208"/>
      <c r="I1017" s="208"/>
      <c r="J1017" s="208"/>
      <c r="K1017" s="208"/>
      <c r="L1017" s="209">
        <f t="shared" si="31"/>
        <v>58</v>
      </c>
      <c r="M1017" s="201" t="str">
        <f t="shared" si="32"/>
        <v/>
      </c>
      <c r="N1017" s="71">
        <f ca="1">OFFSET(config_posiciones,'H-Temporadas'!B1017,L1017-1,1,1)</f>
        <v>32509</v>
      </c>
    </row>
    <row r="1018" spans="2:14" s="204" customFormat="1" x14ac:dyDescent="0.25">
      <c r="B1018" s="200" t="s">
        <v>307</v>
      </c>
      <c r="C1018" s="200" t="str">
        <f>B1018</f>
        <v>1989/90</v>
      </c>
      <c r="D1018" s="200" t="s">
        <v>128</v>
      </c>
      <c r="E1018" s="200" t="s">
        <v>21</v>
      </c>
      <c r="F1018" s="200" t="s">
        <v>22</v>
      </c>
      <c r="G1018" s="200" t="s">
        <v>23</v>
      </c>
      <c r="H1018" s="200" t="s">
        <v>24</v>
      </c>
      <c r="I1018" s="200" t="s">
        <v>25</v>
      </c>
      <c r="J1018" s="200" t="s">
        <v>26</v>
      </c>
      <c r="K1018" s="200" t="s">
        <v>249</v>
      </c>
      <c r="L1018" s="202">
        <f t="shared" si="31"/>
        <v>59</v>
      </c>
      <c r="M1018" s="203" t="str">
        <f t="shared" si="32"/>
        <v>n</v>
      </c>
      <c r="N1018" s="204" t="e">
        <f ca="1">OFFSET(config_posiciones,'H-Temporadas'!B1018,L1018-1,1,1)</f>
        <v>#VALUE!</v>
      </c>
    </row>
    <row r="1019" spans="2:14" x14ac:dyDescent="0.25">
      <c r="B1019" s="200">
        <v>1</v>
      </c>
      <c r="C1019" s="208" t="s">
        <v>28</v>
      </c>
      <c r="D1019" s="208">
        <v>62</v>
      </c>
      <c r="E1019" s="208">
        <v>38</v>
      </c>
      <c r="F1019" s="208">
        <v>26</v>
      </c>
      <c r="G1019" s="208">
        <v>10</v>
      </c>
      <c r="H1019" s="208">
        <v>2</v>
      </c>
      <c r="I1019" s="208">
        <v>107</v>
      </c>
      <c r="J1019" s="208">
        <v>38</v>
      </c>
      <c r="K1019" s="208">
        <v>69</v>
      </c>
      <c r="L1019" s="209">
        <f t="shared" si="31"/>
        <v>59</v>
      </c>
      <c r="M1019" s="201" t="str">
        <f t="shared" si="32"/>
        <v/>
      </c>
      <c r="N1019" s="71" t="str">
        <f ca="1">OFFSET(config_posiciones,'H-Temporadas'!B1019,L1019-1,1,1)</f>
        <v>C</v>
      </c>
    </row>
    <row r="1020" spans="2:14" x14ac:dyDescent="0.25">
      <c r="B1020" s="200">
        <v>2</v>
      </c>
      <c r="C1020" s="208" t="s">
        <v>29</v>
      </c>
      <c r="D1020" s="208">
        <v>53</v>
      </c>
      <c r="E1020" s="208">
        <v>38</v>
      </c>
      <c r="F1020" s="208">
        <v>20</v>
      </c>
      <c r="G1020" s="208">
        <v>13</v>
      </c>
      <c r="H1020" s="208">
        <v>5</v>
      </c>
      <c r="I1020" s="208">
        <v>67</v>
      </c>
      <c r="J1020" s="208">
        <v>42</v>
      </c>
      <c r="K1020" s="208">
        <v>25</v>
      </c>
      <c r="L1020" s="209">
        <f t="shared" si="31"/>
        <v>59</v>
      </c>
      <c r="M1020" s="201" t="str">
        <f t="shared" si="32"/>
        <v/>
      </c>
      <c r="N1020" s="71" t="str">
        <f ca="1">OFFSET(config_posiciones,'H-Temporadas'!B1020,L1020-1,1,1)</f>
        <v>U</v>
      </c>
    </row>
    <row r="1021" spans="2:14" x14ac:dyDescent="0.25">
      <c r="B1021" s="200">
        <v>3</v>
      </c>
      <c r="C1021" s="208" t="s">
        <v>27</v>
      </c>
      <c r="D1021" s="208">
        <v>51</v>
      </c>
      <c r="E1021" s="208">
        <v>38</v>
      </c>
      <c r="F1021" s="208">
        <v>23</v>
      </c>
      <c r="G1021" s="208">
        <v>5</v>
      </c>
      <c r="H1021" s="208">
        <v>10</v>
      </c>
      <c r="I1021" s="208">
        <v>83</v>
      </c>
      <c r="J1021" s="208">
        <v>39</v>
      </c>
      <c r="K1021" s="208">
        <v>44</v>
      </c>
      <c r="L1021" s="209">
        <f t="shared" si="31"/>
        <v>59</v>
      </c>
      <c r="M1021" s="201" t="str">
        <f t="shared" si="32"/>
        <v/>
      </c>
      <c r="N1021" s="71" t="str">
        <f ca="1">OFFSET(config_posiciones,'H-Temporadas'!B1021,L1021-1,1,1)</f>
        <v>R</v>
      </c>
    </row>
    <row r="1022" spans="2:14" x14ac:dyDescent="0.25">
      <c r="B1022" s="200">
        <v>4</v>
      </c>
      <c r="C1022" s="208" t="s">
        <v>154</v>
      </c>
      <c r="D1022" s="208">
        <v>50</v>
      </c>
      <c r="E1022" s="208">
        <v>38</v>
      </c>
      <c r="F1022" s="208">
        <v>20</v>
      </c>
      <c r="G1022" s="208">
        <v>10</v>
      </c>
      <c r="H1022" s="208">
        <v>8</v>
      </c>
      <c r="I1022" s="208">
        <v>55</v>
      </c>
      <c r="J1022" s="208">
        <v>35</v>
      </c>
      <c r="K1022" s="208">
        <v>20</v>
      </c>
      <c r="L1022" s="209">
        <f t="shared" si="31"/>
        <v>59</v>
      </c>
      <c r="M1022" s="201" t="str">
        <f t="shared" si="32"/>
        <v/>
      </c>
      <c r="N1022" s="71" t="str">
        <f ca="1">OFFSET(config_posiciones,'H-Temporadas'!B1022,L1022-1,1,1)</f>
        <v>U</v>
      </c>
    </row>
    <row r="1023" spans="2:14" x14ac:dyDescent="0.25">
      <c r="B1023" s="200">
        <v>5</v>
      </c>
      <c r="C1023" s="208" t="s">
        <v>31</v>
      </c>
      <c r="D1023" s="208">
        <v>44</v>
      </c>
      <c r="E1023" s="208">
        <v>38</v>
      </c>
      <c r="F1023" s="208">
        <v>15</v>
      </c>
      <c r="G1023" s="208">
        <v>14</v>
      </c>
      <c r="H1023" s="208">
        <v>9</v>
      </c>
      <c r="I1023" s="208">
        <v>43</v>
      </c>
      <c r="J1023" s="208">
        <v>35</v>
      </c>
      <c r="K1023" s="208">
        <v>8</v>
      </c>
      <c r="L1023" s="209">
        <f t="shared" si="31"/>
        <v>59</v>
      </c>
      <c r="M1023" s="201" t="str">
        <f t="shared" si="32"/>
        <v/>
      </c>
      <c r="N1023" s="71" t="str">
        <f ca="1">OFFSET(config_posiciones,'H-Temporadas'!B1023,L1023-1,1,1)</f>
        <v>U</v>
      </c>
    </row>
    <row r="1024" spans="2:14" x14ac:dyDescent="0.25">
      <c r="B1024" s="200">
        <v>6</v>
      </c>
      <c r="C1024" s="208" t="s">
        <v>30</v>
      </c>
      <c r="D1024" s="208">
        <v>43</v>
      </c>
      <c r="E1024" s="208">
        <v>38</v>
      </c>
      <c r="F1024" s="208">
        <v>18</v>
      </c>
      <c r="G1024" s="208">
        <v>7</v>
      </c>
      <c r="H1024" s="208">
        <v>13</v>
      </c>
      <c r="I1024" s="208">
        <v>64</v>
      </c>
      <c r="J1024" s="208">
        <v>46</v>
      </c>
      <c r="K1024" s="208">
        <v>18</v>
      </c>
      <c r="L1024" s="209">
        <f t="shared" si="31"/>
        <v>59</v>
      </c>
      <c r="M1024" s="201" t="str">
        <f t="shared" si="32"/>
        <v/>
      </c>
      <c r="N1024" s="71" t="str">
        <f ca="1">OFFSET(config_posiciones,'H-Temporadas'!B1024,L1024-1,1,1)</f>
        <v>U</v>
      </c>
    </row>
    <row r="1025" spans="2:14" x14ac:dyDescent="0.25">
      <c r="B1025" s="200">
        <v>7</v>
      </c>
      <c r="C1025" s="208" t="s">
        <v>232</v>
      </c>
      <c r="D1025" s="208">
        <v>41</v>
      </c>
      <c r="E1025" s="208">
        <v>38</v>
      </c>
      <c r="F1025" s="208">
        <v>18</v>
      </c>
      <c r="G1025" s="208">
        <v>5</v>
      </c>
      <c r="H1025" s="208">
        <v>15</v>
      </c>
      <c r="I1025" s="208">
        <v>47</v>
      </c>
      <c r="J1025" s="208">
        <v>51</v>
      </c>
      <c r="K1025" s="208">
        <v>-4</v>
      </c>
      <c r="L1025" s="209">
        <f t="shared" si="31"/>
        <v>59</v>
      </c>
      <c r="M1025" s="201" t="str">
        <f t="shared" si="32"/>
        <v/>
      </c>
      <c r="N1025" s="71">
        <f ca="1">OFFSET(config_posiciones,'H-Temporadas'!B1025,L1025-1,1,1)</f>
        <v>0</v>
      </c>
    </row>
    <row r="1026" spans="2:14" x14ac:dyDescent="0.25">
      <c r="B1026" s="200">
        <v>8</v>
      </c>
      <c r="C1026" s="208" t="s">
        <v>228</v>
      </c>
      <c r="D1026" s="208">
        <v>40</v>
      </c>
      <c r="E1026" s="208">
        <v>38</v>
      </c>
      <c r="F1026" s="208">
        <v>14</v>
      </c>
      <c r="G1026" s="208">
        <v>12</v>
      </c>
      <c r="H1026" s="208">
        <v>12</v>
      </c>
      <c r="I1026" s="208">
        <v>42</v>
      </c>
      <c r="J1026" s="208">
        <v>42</v>
      </c>
      <c r="K1026" s="208">
        <v>0</v>
      </c>
      <c r="L1026" s="209">
        <f t="shared" si="31"/>
        <v>59</v>
      </c>
      <c r="M1026" s="201" t="str">
        <f t="shared" si="32"/>
        <v/>
      </c>
      <c r="N1026" s="71">
        <f ca="1">OFFSET(config_posiciones,'H-Temporadas'!B1026,L1026-1,1,1)</f>
        <v>0</v>
      </c>
    </row>
    <row r="1027" spans="2:14" x14ac:dyDescent="0.25">
      <c r="B1027" s="200">
        <v>9</v>
      </c>
      <c r="C1027" s="208" t="s">
        <v>211</v>
      </c>
      <c r="D1027" s="208">
        <v>40</v>
      </c>
      <c r="E1027" s="208">
        <v>38</v>
      </c>
      <c r="F1027" s="208">
        <v>16</v>
      </c>
      <c r="G1027" s="208">
        <v>8</v>
      </c>
      <c r="H1027" s="208">
        <v>14</v>
      </c>
      <c r="I1027" s="208">
        <v>52</v>
      </c>
      <c r="J1027" s="208">
        <v>52</v>
      </c>
      <c r="K1027" s="208">
        <v>0</v>
      </c>
      <c r="L1027" s="209">
        <f t="shared" si="31"/>
        <v>59</v>
      </c>
      <c r="M1027" s="201" t="str">
        <f t="shared" si="32"/>
        <v/>
      </c>
      <c r="N1027" s="71">
        <f ca="1">OFFSET(config_posiciones,'H-Temporadas'!B1027,L1027-1,1,1)</f>
        <v>0</v>
      </c>
    </row>
    <row r="1028" spans="2:14" x14ac:dyDescent="0.25">
      <c r="B1028" s="200">
        <v>10</v>
      </c>
      <c r="C1028" s="208" t="s">
        <v>239</v>
      </c>
      <c r="D1028" s="208">
        <v>39</v>
      </c>
      <c r="E1028" s="208">
        <v>38</v>
      </c>
      <c r="F1028" s="208">
        <v>11</v>
      </c>
      <c r="G1028" s="208">
        <v>17</v>
      </c>
      <c r="H1028" s="208">
        <v>10</v>
      </c>
      <c r="I1028" s="208">
        <v>36</v>
      </c>
      <c r="J1028" s="208">
        <v>34</v>
      </c>
      <c r="K1028" s="208">
        <v>2</v>
      </c>
      <c r="L1028" s="209">
        <f t="shared" si="31"/>
        <v>59</v>
      </c>
      <c r="M1028" s="201" t="str">
        <f t="shared" si="32"/>
        <v/>
      </c>
      <c r="N1028" s="71">
        <f ca="1">OFFSET(config_posiciones,'H-Temporadas'!B1028,L1028-1,1,1)</f>
        <v>0</v>
      </c>
    </row>
    <row r="1029" spans="2:14" x14ac:dyDescent="0.25">
      <c r="B1029" s="200">
        <v>11</v>
      </c>
      <c r="C1029" s="208" t="s">
        <v>214</v>
      </c>
      <c r="D1029" s="208">
        <v>39</v>
      </c>
      <c r="E1029" s="208">
        <v>38</v>
      </c>
      <c r="F1029" s="208">
        <v>12</v>
      </c>
      <c r="G1029" s="208">
        <v>15</v>
      </c>
      <c r="H1029" s="208">
        <v>11</v>
      </c>
      <c r="I1029" s="208">
        <v>41</v>
      </c>
      <c r="J1029" s="208">
        <v>46</v>
      </c>
      <c r="K1029" s="208">
        <v>-5</v>
      </c>
      <c r="L1029" s="209">
        <f t="shared" ref="L1029:L1092" si="33">IF(M1029="n",L1028+1,L1028)</f>
        <v>59</v>
      </c>
      <c r="M1029" s="201" t="str">
        <f t="shared" ref="M1029:M1092" si="34">IF(B1030=1,"n","")</f>
        <v/>
      </c>
      <c r="N1029" s="71">
        <f ca="1">OFFSET(config_posiciones,'H-Temporadas'!B1029,L1029-1,1,1)</f>
        <v>0</v>
      </c>
    </row>
    <row r="1030" spans="2:14" x14ac:dyDescent="0.25">
      <c r="B1030" s="200">
        <v>12</v>
      </c>
      <c r="C1030" s="208" t="s">
        <v>209</v>
      </c>
      <c r="D1030" s="208">
        <v>37</v>
      </c>
      <c r="E1030" s="208">
        <v>38</v>
      </c>
      <c r="F1030" s="208">
        <v>11</v>
      </c>
      <c r="G1030" s="208">
        <v>15</v>
      </c>
      <c r="H1030" s="208">
        <v>12</v>
      </c>
      <c r="I1030" s="208">
        <v>37</v>
      </c>
      <c r="J1030" s="208">
        <v>39</v>
      </c>
      <c r="K1030" s="208">
        <v>-2</v>
      </c>
      <c r="L1030" s="209">
        <f t="shared" si="33"/>
        <v>59</v>
      </c>
      <c r="M1030" s="201" t="str">
        <f t="shared" si="34"/>
        <v/>
      </c>
      <c r="N1030" s="71">
        <f ca="1">OFFSET(config_posiciones,'H-Temporadas'!B1030,L1030-1,1,1)</f>
        <v>0</v>
      </c>
    </row>
    <row r="1031" spans="2:14" x14ac:dyDescent="0.25">
      <c r="B1031" s="200">
        <v>13</v>
      </c>
      <c r="C1031" s="208" t="s">
        <v>213</v>
      </c>
      <c r="D1031" s="208">
        <v>34</v>
      </c>
      <c r="E1031" s="208">
        <v>38</v>
      </c>
      <c r="F1031" s="208">
        <v>12</v>
      </c>
      <c r="G1031" s="208">
        <v>10</v>
      </c>
      <c r="H1031" s="208">
        <v>16</v>
      </c>
      <c r="I1031" s="208">
        <v>37</v>
      </c>
      <c r="J1031" s="208">
        <v>34</v>
      </c>
      <c r="K1031" s="208">
        <v>3</v>
      </c>
      <c r="L1031" s="209">
        <f t="shared" si="33"/>
        <v>59</v>
      </c>
      <c r="M1031" s="201" t="str">
        <f t="shared" si="34"/>
        <v/>
      </c>
      <c r="N1031" s="71">
        <f ca="1">OFFSET(config_posiciones,'H-Temporadas'!B1031,L1031-1,1,1)</f>
        <v>0</v>
      </c>
    </row>
    <row r="1032" spans="2:14" x14ac:dyDescent="0.25">
      <c r="B1032" s="200">
        <v>14</v>
      </c>
      <c r="C1032" s="208" t="s">
        <v>230</v>
      </c>
      <c r="D1032" s="208">
        <v>32</v>
      </c>
      <c r="E1032" s="208">
        <v>38</v>
      </c>
      <c r="F1032" s="208">
        <v>9</v>
      </c>
      <c r="G1032" s="208">
        <v>14</v>
      </c>
      <c r="H1032" s="208">
        <v>15</v>
      </c>
      <c r="I1032" s="208">
        <v>30</v>
      </c>
      <c r="J1032" s="208">
        <v>48</v>
      </c>
      <c r="K1032" s="208">
        <v>-18</v>
      </c>
      <c r="L1032" s="209">
        <f t="shared" si="33"/>
        <v>59</v>
      </c>
      <c r="M1032" s="201" t="str">
        <f t="shared" si="34"/>
        <v/>
      </c>
      <c r="N1032" s="71">
        <f ca="1">OFFSET(config_posiciones,'H-Temporadas'!B1032,L1032-1,1,1)</f>
        <v>0</v>
      </c>
    </row>
    <row r="1033" spans="2:14" x14ac:dyDescent="0.25">
      <c r="B1033" s="200">
        <v>15</v>
      </c>
      <c r="C1033" s="208" t="s">
        <v>221</v>
      </c>
      <c r="D1033" s="208">
        <v>30</v>
      </c>
      <c r="E1033" s="208">
        <v>38</v>
      </c>
      <c r="F1033" s="208">
        <v>12</v>
      </c>
      <c r="G1033" s="208">
        <v>6</v>
      </c>
      <c r="H1033" s="208">
        <v>20</v>
      </c>
      <c r="I1033" s="208">
        <v>28</v>
      </c>
      <c r="J1033" s="208">
        <v>63</v>
      </c>
      <c r="K1033" s="208">
        <v>-35</v>
      </c>
      <c r="L1033" s="209">
        <f t="shared" si="33"/>
        <v>59</v>
      </c>
      <c r="M1033" s="201" t="str">
        <f t="shared" si="34"/>
        <v/>
      </c>
      <c r="N1033" s="71">
        <f ca="1">OFFSET(config_posiciones,'H-Temporadas'!B1033,L1033-1,1,1)</f>
        <v>0</v>
      </c>
    </row>
    <row r="1034" spans="2:14" x14ac:dyDescent="0.25">
      <c r="B1034" s="200">
        <v>16</v>
      </c>
      <c r="C1034" s="208" t="s">
        <v>226</v>
      </c>
      <c r="D1034" s="208">
        <v>30</v>
      </c>
      <c r="E1034" s="208">
        <v>38</v>
      </c>
      <c r="F1034" s="208">
        <v>8</v>
      </c>
      <c r="G1034" s="208">
        <v>14</v>
      </c>
      <c r="H1034" s="208">
        <v>16</v>
      </c>
      <c r="I1034" s="208">
        <v>31</v>
      </c>
      <c r="J1034" s="208">
        <v>41</v>
      </c>
      <c r="K1034" s="208">
        <v>-10</v>
      </c>
      <c r="L1034" s="209">
        <f t="shared" si="33"/>
        <v>59</v>
      </c>
      <c r="M1034" s="201" t="str">
        <f t="shared" si="34"/>
        <v/>
      </c>
      <c r="N1034" s="71">
        <f ca="1">OFFSET(config_posiciones,'H-Temporadas'!B1034,L1034-1,1,1)</f>
        <v>0</v>
      </c>
    </row>
    <row r="1035" spans="2:14" x14ac:dyDescent="0.25">
      <c r="B1035" s="200">
        <v>17</v>
      </c>
      <c r="C1035" s="208" t="s">
        <v>343</v>
      </c>
      <c r="D1035" s="208">
        <v>28</v>
      </c>
      <c r="E1035" s="208">
        <v>38</v>
      </c>
      <c r="F1035" s="208">
        <v>9</v>
      </c>
      <c r="G1035" s="208">
        <v>10</v>
      </c>
      <c r="H1035" s="208">
        <v>19</v>
      </c>
      <c r="I1035" s="208">
        <v>23</v>
      </c>
      <c r="J1035" s="208">
        <v>50</v>
      </c>
      <c r="K1035" s="208">
        <v>-27</v>
      </c>
      <c r="L1035" s="209">
        <f t="shared" si="33"/>
        <v>59</v>
      </c>
      <c r="M1035" s="201" t="str">
        <f t="shared" si="34"/>
        <v/>
      </c>
      <c r="N1035" s="71" t="str">
        <f ca="1">OFFSET(config_posiciones,'H-Temporadas'!B1035,L1035-1,1,1)</f>
        <v>P</v>
      </c>
    </row>
    <row r="1036" spans="2:14" x14ac:dyDescent="0.25">
      <c r="B1036" s="200">
        <v>18</v>
      </c>
      <c r="C1036" s="208" t="s">
        <v>233</v>
      </c>
      <c r="D1036" s="208">
        <v>26</v>
      </c>
      <c r="E1036" s="208">
        <v>38</v>
      </c>
      <c r="F1036" s="208">
        <v>8</v>
      </c>
      <c r="G1036" s="208">
        <v>10</v>
      </c>
      <c r="H1036" s="208">
        <v>20</v>
      </c>
      <c r="I1036" s="208">
        <v>42</v>
      </c>
      <c r="J1036" s="208">
        <v>60</v>
      </c>
      <c r="K1036" s="208">
        <v>-18</v>
      </c>
      <c r="L1036" s="209">
        <f t="shared" si="33"/>
        <v>59</v>
      </c>
      <c r="M1036" s="201" t="str">
        <f t="shared" si="34"/>
        <v/>
      </c>
      <c r="N1036" s="71" t="str">
        <f ca="1">OFFSET(config_posiciones,'H-Temporadas'!B1036,L1036-1,1,1)</f>
        <v>P</v>
      </c>
    </row>
    <row r="1037" spans="2:14" x14ac:dyDescent="0.25">
      <c r="B1037" s="200">
        <v>19</v>
      </c>
      <c r="C1037" s="208" t="s">
        <v>238</v>
      </c>
      <c r="D1037" s="208">
        <v>22</v>
      </c>
      <c r="E1037" s="208">
        <v>38</v>
      </c>
      <c r="F1037" s="208">
        <v>5</v>
      </c>
      <c r="G1037" s="208">
        <v>12</v>
      </c>
      <c r="H1037" s="208">
        <v>21</v>
      </c>
      <c r="I1037" s="208">
        <v>24</v>
      </c>
      <c r="J1037" s="208">
        <v>51</v>
      </c>
      <c r="K1037" s="208">
        <v>-27</v>
      </c>
      <c r="L1037" s="209">
        <f t="shared" si="33"/>
        <v>59</v>
      </c>
      <c r="M1037" s="201" t="str">
        <f t="shared" si="34"/>
        <v/>
      </c>
      <c r="N1037" s="71" t="str">
        <f ca="1">OFFSET(config_posiciones,'H-Temporadas'!B1037,L1037-1,1,1)</f>
        <v>D</v>
      </c>
    </row>
    <row r="1038" spans="2:14" x14ac:dyDescent="0.25">
      <c r="B1038" s="200">
        <v>20</v>
      </c>
      <c r="C1038" s="208" t="s">
        <v>50</v>
      </c>
      <c r="D1038" s="208">
        <v>19</v>
      </c>
      <c r="E1038" s="208">
        <v>38</v>
      </c>
      <c r="F1038" s="208">
        <v>6</v>
      </c>
      <c r="G1038" s="208">
        <v>7</v>
      </c>
      <c r="H1038" s="208">
        <v>25</v>
      </c>
      <c r="I1038" s="208">
        <v>32</v>
      </c>
      <c r="J1038" s="208">
        <v>75</v>
      </c>
      <c r="K1038" s="208">
        <v>-43</v>
      </c>
      <c r="L1038" s="209">
        <f t="shared" si="33"/>
        <v>59</v>
      </c>
      <c r="M1038" s="201" t="str">
        <f t="shared" si="34"/>
        <v/>
      </c>
      <c r="N1038" s="71" t="str">
        <f ca="1">OFFSET(config_posiciones,'H-Temporadas'!B1038,L1038-1,1,1)</f>
        <v>D</v>
      </c>
    </row>
    <row r="1039" spans="2:14" x14ac:dyDescent="0.25">
      <c r="B1039" s="200"/>
      <c r="C1039" s="208"/>
      <c r="D1039" s="208"/>
      <c r="E1039" s="208"/>
      <c r="F1039" s="208"/>
      <c r="G1039" s="208"/>
      <c r="H1039" s="208"/>
      <c r="I1039" s="208"/>
      <c r="J1039" s="208"/>
      <c r="K1039" s="208"/>
      <c r="L1039" s="209">
        <f t="shared" si="33"/>
        <v>59</v>
      </c>
      <c r="M1039" s="201" t="str">
        <f t="shared" si="34"/>
        <v/>
      </c>
      <c r="N1039" s="71">
        <f ca="1">OFFSET(config_posiciones,'H-Temporadas'!B1039,L1039-1,1,1)</f>
        <v>32874</v>
      </c>
    </row>
    <row r="1040" spans="2:14" s="204" customFormat="1" x14ac:dyDescent="0.25">
      <c r="B1040" s="200" t="s">
        <v>308</v>
      </c>
      <c r="C1040" s="200" t="str">
        <f>B1040</f>
        <v>1990/91</v>
      </c>
      <c r="D1040" s="200" t="s">
        <v>128</v>
      </c>
      <c r="E1040" s="200" t="s">
        <v>21</v>
      </c>
      <c r="F1040" s="200" t="s">
        <v>22</v>
      </c>
      <c r="G1040" s="200" t="s">
        <v>23</v>
      </c>
      <c r="H1040" s="200" t="s">
        <v>24</v>
      </c>
      <c r="I1040" s="200" t="s">
        <v>25</v>
      </c>
      <c r="J1040" s="200" t="s">
        <v>26</v>
      </c>
      <c r="K1040" s="200" t="s">
        <v>249</v>
      </c>
      <c r="L1040" s="202">
        <f t="shared" si="33"/>
        <v>60</v>
      </c>
      <c r="M1040" s="203" t="str">
        <f t="shared" si="34"/>
        <v>n</v>
      </c>
      <c r="N1040" s="204" t="e">
        <f ca="1">OFFSET(config_posiciones,'H-Temporadas'!B1040,L1040-1,1,1)</f>
        <v>#VALUE!</v>
      </c>
    </row>
    <row r="1041" spans="2:14" x14ac:dyDescent="0.25">
      <c r="B1041" s="200">
        <v>1</v>
      </c>
      <c r="C1041" s="208" t="s">
        <v>27</v>
      </c>
      <c r="D1041" s="208">
        <v>57</v>
      </c>
      <c r="E1041" s="208">
        <v>38</v>
      </c>
      <c r="F1041" s="208">
        <v>25</v>
      </c>
      <c r="G1041" s="208">
        <v>7</v>
      </c>
      <c r="H1041" s="208">
        <v>6</v>
      </c>
      <c r="I1041" s="208">
        <v>74</v>
      </c>
      <c r="J1041" s="208">
        <v>33</v>
      </c>
      <c r="K1041" s="208">
        <v>41</v>
      </c>
      <c r="L1041" s="209">
        <f t="shared" si="33"/>
        <v>60</v>
      </c>
      <c r="M1041" s="201" t="str">
        <f t="shared" si="34"/>
        <v/>
      </c>
      <c r="N1041" s="71" t="str">
        <f ca="1">OFFSET(config_posiciones,'H-Temporadas'!B1041,L1041-1,1,1)</f>
        <v>C</v>
      </c>
    </row>
    <row r="1042" spans="2:14" x14ac:dyDescent="0.25">
      <c r="B1042" s="200">
        <v>2</v>
      </c>
      <c r="C1042" s="208" t="s">
        <v>154</v>
      </c>
      <c r="D1042" s="208">
        <v>47</v>
      </c>
      <c r="E1042" s="208">
        <v>38</v>
      </c>
      <c r="F1042" s="208">
        <v>17</v>
      </c>
      <c r="G1042" s="208">
        <v>13</v>
      </c>
      <c r="H1042" s="208">
        <v>8</v>
      </c>
      <c r="I1042" s="208">
        <v>52</v>
      </c>
      <c r="J1042" s="208">
        <v>28</v>
      </c>
      <c r="K1042" s="208">
        <v>24</v>
      </c>
      <c r="L1042" s="209">
        <f t="shared" si="33"/>
        <v>60</v>
      </c>
      <c r="M1042" s="201" t="str">
        <f t="shared" si="34"/>
        <v/>
      </c>
      <c r="N1042" s="71" t="str">
        <f ca="1">OFFSET(config_posiciones,'H-Temporadas'!B1042,L1042-1,1,1)</f>
        <v>R</v>
      </c>
    </row>
    <row r="1043" spans="2:14" x14ac:dyDescent="0.25">
      <c r="B1043" s="200">
        <v>3</v>
      </c>
      <c r="C1043" s="208" t="s">
        <v>28</v>
      </c>
      <c r="D1043" s="208">
        <v>46</v>
      </c>
      <c r="E1043" s="208">
        <v>38</v>
      </c>
      <c r="F1043" s="208">
        <v>20</v>
      </c>
      <c r="G1043" s="208">
        <v>6</v>
      </c>
      <c r="H1043" s="208">
        <v>12</v>
      </c>
      <c r="I1043" s="208">
        <v>63</v>
      </c>
      <c r="J1043" s="208">
        <v>37</v>
      </c>
      <c r="K1043" s="208">
        <v>26</v>
      </c>
      <c r="L1043" s="209">
        <f t="shared" si="33"/>
        <v>60</v>
      </c>
      <c r="M1043" s="201" t="str">
        <f t="shared" si="34"/>
        <v/>
      </c>
      <c r="N1043" s="71" t="str">
        <f ca="1">OFFSET(config_posiciones,'H-Temporadas'!B1043,L1043-1,1,1)</f>
        <v>U</v>
      </c>
    </row>
    <row r="1044" spans="2:14" x14ac:dyDescent="0.25">
      <c r="B1044" s="200">
        <v>4</v>
      </c>
      <c r="C1044" s="208" t="s">
        <v>228</v>
      </c>
      <c r="D1044" s="208">
        <v>45</v>
      </c>
      <c r="E1044" s="208">
        <v>38</v>
      </c>
      <c r="F1044" s="208">
        <v>15</v>
      </c>
      <c r="G1044" s="208">
        <v>15</v>
      </c>
      <c r="H1044" s="208">
        <v>8</v>
      </c>
      <c r="I1044" s="208">
        <v>43</v>
      </c>
      <c r="J1044" s="208">
        <v>34</v>
      </c>
      <c r="K1044" s="208">
        <v>9</v>
      </c>
      <c r="L1044" s="209">
        <f t="shared" si="33"/>
        <v>60</v>
      </c>
      <c r="M1044" s="201" t="str">
        <f t="shared" si="34"/>
        <v/>
      </c>
      <c r="N1044" s="71" t="str">
        <f ca="1">OFFSET(config_posiciones,'H-Temporadas'!B1044,L1044-1,1,1)</f>
        <v>U</v>
      </c>
    </row>
    <row r="1045" spans="2:14" x14ac:dyDescent="0.25">
      <c r="B1045" s="200">
        <v>5</v>
      </c>
      <c r="C1045" s="208" t="s">
        <v>213</v>
      </c>
      <c r="D1045" s="208">
        <v>44</v>
      </c>
      <c r="E1045" s="208">
        <v>38</v>
      </c>
      <c r="F1045" s="208">
        <v>16</v>
      </c>
      <c r="G1045" s="208">
        <v>12</v>
      </c>
      <c r="H1045" s="208">
        <v>10</v>
      </c>
      <c r="I1045" s="208">
        <v>50</v>
      </c>
      <c r="J1045" s="208">
        <v>37</v>
      </c>
      <c r="K1045" s="208">
        <v>13</v>
      </c>
      <c r="L1045" s="209">
        <f t="shared" si="33"/>
        <v>60</v>
      </c>
      <c r="M1045" s="201" t="str">
        <f t="shared" si="34"/>
        <v/>
      </c>
      <c r="N1045" s="71" t="str">
        <f ca="1">OFFSET(config_posiciones,'H-Temporadas'!B1045,L1045-1,1,1)</f>
        <v>U</v>
      </c>
    </row>
    <row r="1046" spans="2:14" x14ac:dyDescent="0.25">
      <c r="B1046" s="200">
        <v>6</v>
      </c>
      <c r="C1046" s="208" t="s">
        <v>214</v>
      </c>
      <c r="D1046" s="208">
        <v>42</v>
      </c>
      <c r="E1046" s="208">
        <v>38</v>
      </c>
      <c r="F1046" s="208">
        <v>13</v>
      </c>
      <c r="G1046" s="208">
        <v>16</v>
      </c>
      <c r="H1046" s="208">
        <v>9</v>
      </c>
      <c r="I1046" s="208">
        <v>36</v>
      </c>
      <c r="J1046" s="208">
        <v>35</v>
      </c>
      <c r="K1046" s="208">
        <v>1</v>
      </c>
      <c r="L1046" s="209">
        <f t="shared" si="33"/>
        <v>60</v>
      </c>
      <c r="M1046" s="201" t="str">
        <f t="shared" si="34"/>
        <v/>
      </c>
      <c r="N1046" s="71" t="str">
        <f ca="1">OFFSET(config_posiciones,'H-Temporadas'!B1046,L1046-1,1,1)</f>
        <v>U</v>
      </c>
    </row>
    <row r="1047" spans="2:14" x14ac:dyDescent="0.25">
      <c r="B1047" s="200">
        <v>7</v>
      </c>
      <c r="C1047" s="208" t="s">
        <v>29</v>
      </c>
      <c r="D1047" s="208">
        <v>40</v>
      </c>
      <c r="E1047" s="208">
        <v>38</v>
      </c>
      <c r="F1047" s="208">
        <v>15</v>
      </c>
      <c r="G1047" s="208">
        <v>10</v>
      </c>
      <c r="H1047" s="208">
        <v>13</v>
      </c>
      <c r="I1047" s="208">
        <v>44</v>
      </c>
      <c r="J1047" s="208">
        <v>40</v>
      </c>
      <c r="K1047" s="208">
        <v>4</v>
      </c>
      <c r="L1047" s="209">
        <f t="shared" si="33"/>
        <v>60</v>
      </c>
      <c r="M1047" s="201" t="str">
        <f t="shared" si="34"/>
        <v/>
      </c>
      <c r="N1047" s="71">
        <f ca="1">OFFSET(config_posiciones,'H-Temporadas'!B1047,L1047-1,1,1)</f>
        <v>0</v>
      </c>
    </row>
    <row r="1048" spans="2:14" x14ac:dyDescent="0.25">
      <c r="B1048" s="200">
        <v>8</v>
      </c>
      <c r="C1048" s="208" t="s">
        <v>30</v>
      </c>
      <c r="D1048" s="208">
        <v>38</v>
      </c>
      <c r="E1048" s="208">
        <v>38</v>
      </c>
      <c r="F1048" s="208">
        <v>15</v>
      </c>
      <c r="G1048" s="208">
        <v>8</v>
      </c>
      <c r="H1048" s="208">
        <v>15</v>
      </c>
      <c r="I1048" s="208">
        <v>45</v>
      </c>
      <c r="J1048" s="208">
        <v>47</v>
      </c>
      <c r="K1048" s="208">
        <v>-2</v>
      </c>
      <c r="L1048" s="209">
        <f t="shared" si="33"/>
        <v>60</v>
      </c>
      <c r="M1048" s="201" t="str">
        <f t="shared" si="34"/>
        <v/>
      </c>
      <c r="N1048" s="71">
        <f ca="1">OFFSET(config_posiciones,'H-Temporadas'!B1048,L1048-1,1,1)</f>
        <v>0</v>
      </c>
    </row>
    <row r="1049" spans="2:14" x14ac:dyDescent="0.25">
      <c r="B1049" s="200">
        <v>9</v>
      </c>
      <c r="C1049" s="208" t="s">
        <v>226</v>
      </c>
      <c r="D1049" s="208">
        <v>37</v>
      </c>
      <c r="E1049" s="208">
        <v>38</v>
      </c>
      <c r="F1049" s="208">
        <v>12</v>
      </c>
      <c r="G1049" s="208">
        <v>13</v>
      </c>
      <c r="H1049" s="208">
        <v>13</v>
      </c>
      <c r="I1049" s="208">
        <v>38</v>
      </c>
      <c r="J1049" s="208">
        <v>40</v>
      </c>
      <c r="K1049" s="208">
        <v>-2</v>
      </c>
      <c r="L1049" s="209">
        <f t="shared" si="33"/>
        <v>60</v>
      </c>
      <c r="M1049" s="201" t="str">
        <f t="shared" si="34"/>
        <v/>
      </c>
      <c r="N1049" s="71">
        <f ca="1">OFFSET(config_posiciones,'H-Temporadas'!B1049,L1049-1,1,1)</f>
        <v>0</v>
      </c>
    </row>
    <row r="1050" spans="2:14" x14ac:dyDescent="0.25">
      <c r="B1050" s="200">
        <v>10</v>
      </c>
      <c r="C1050" s="208" t="s">
        <v>232</v>
      </c>
      <c r="D1050" s="208">
        <v>37</v>
      </c>
      <c r="E1050" s="208">
        <v>38</v>
      </c>
      <c r="F1050" s="208">
        <v>13</v>
      </c>
      <c r="G1050" s="208">
        <v>11</v>
      </c>
      <c r="H1050" s="208">
        <v>14</v>
      </c>
      <c r="I1050" s="208">
        <v>28</v>
      </c>
      <c r="J1050" s="208">
        <v>35</v>
      </c>
      <c r="K1050" s="208">
        <v>-7</v>
      </c>
      <c r="L1050" s="209">
        <f t="shared" si="33"/>
        <v>60</v>
      </c>
      <c r="M1050" s="201" t="str">
        <f t="shared" si="34"/>
        <v/>
      </c>
      <c r="N1050" s="71">
        <f ca="1">OFFSET(config_posiciones,'H-Temporadas'!B1050,L1050-1,1,1)</f>
        <v>0</v>
      </c>
    </row>
    <row r="1051" spans="2:14" x14ac:dyDescent="0.25">
      <c r="B1051" s="200">
        <v>11</v>
      </c>
      <c r="C1051" s="208" t="s">
        <v>223</v>
      </c>
      <c r="D1051" s="208">
        <v>37</v>
      </c>
      <c r="E1051" s="208">
        <v>38</v>
      </c>
      <c r="F1051" s="208">
        <v>10</v>
      </c>
      <c r="G1051" s="208">
        <v>17</v>
      </c>
      <c r="H1051" s="208">
        <v>11</v>
      </c>
      <c r="I1051" s="208">
        <v>32</v>
      </c>
      <c r="J1051" s="208">
        <v>27</v>
      </c>
      <c r="K1051" s="208">
        <v>5</v>
      </c>
      <c r="L1051" s="209">
        <f t="shared" si="33"/>
        <v>60</v>
      </c>
      <c r="M1051" s="201" t="str">
        <f t="shared" si="34"/>
        <v/>
      </c>
      <c r="N1051" s="71">
        <f ca="1">OFFSET(config_posiciones,'H-Temporadas'!B1051,L1051-1,1,1)</f>
        <v>0</v>
      </c>
    </row>
    <row r="1052" spans="2:14" x14ac:dyDescent="0.25">
      <c r="B1052" s="200">
        <v>12</v>
      </c>
      <c r="C1052" s="208" t="s">
        <v>209</v>
      </c>
      <c r="D1052" s="208">
        <v>36</v>
      </c>
      <c r="E1052" s="208">
        <v>38</v>
      </c>
      <c r="F1052" s="208">
        <v>15</v>
      </c>
      <c r="G1052" s="208">
        <v>6</v>
      </c>
      <c r="H1052" s="208">
        <v>17</v>
      </c>
      <c r="I1052" s="208">
        <v>41</v>
      </c>
      <c r="J1052" s="208">
        <v>50</v>
      </c>
      <c r="K1052" s="208">
        <v>-9</v>
      </c>
      <c r="L1052" s="209">
        <f t="shared" si="33"/>
        <v>60</v>
      </c>
      <c r="M1052" s="201" t="str">
        <f t="shared" si="34"/>
        <v/>
      </c>
      <c r="N1052" s="71">
        <f ca="1">OFFSET(config_posiciones,'H-Temporadas'!B1052,L1052-1,1,1)</f>
        <v>0</v>
      </c>
    </row>
    <row r="1053" spans="2:14" x14ac:dyDescent="0.25">
      <c r="B1053" s="200">
        <v>13</v>
      </c>
      <c r="C1053" s="208" t="s">
        <v>31</v>
      </c>
      <c r="D1053" s="208">
        <v>36</v>
      </c>
      <c r="E1053" s="208">
        <v>38</v>
      </c>
      <c r="F1053" s="208">
        <v>11</v>
      </c>
      <c r="G1053" s="208">
        <v>14</v>
      </c>
      <c r="H1053" s="208">
        <v>13</v>
      </c>
      <c r="I1053" s="208">
        <v>39</v>
      </c>
      <c r="J1053" s="208">
        <v>45</v>
      </c>
      <c r="K1053" s="208">
        <v>-6</v>
      </c>
      <c r="L1053" s="209">
        <f t="shared" si="33"/>
        <v>60</v>
      </c>
      <c r="M1053" s="201" t="str">
        <f t="shared" si="34"/>
        <v/>
      </c>
      <c r="N1053" s="71">
        <f ca="1">OFFSET(config_posiciones,'H-Temporadas'!B1053,L1053-1,1,1)</f>
        <v>0</v>
      </c>
    </row>
    <row r="1054" spans="2:14" x14ac:dyDescent="0.25">
      <c r="B1054" s="200">
        <v>14</v>
      </c>
      <c r="C1054" s="208" t="s">
        <v>233</v>
      </c>
      <c r="D1054" s="208">
        <v>35</v>
      </c>
      <c r="E1054" s="208">
        <v>38</v>
      </c>
      <c r="F1054" s="208">
        <v>14</v>
      </c>
      <c r="G1054" s="208">
        <v>7</v>
      </c>
      <c r="H1054" s="208">
        <v>17</v>
      </c>
      <c r="I1054" s="208">
        <v>37</v>
      </c>
      <c r="J1054" s="208">
        <v>53</v>
      </c>
      <c r="K1054" s="208">
        <v>-16</v>
      </c>
      <c r="L1054" s="209">
        <f t="shared" si="33"/>
        <v>60</v>
      </c>
      <c r="M1054" s="201" t="str">
        <f t="shared" si="34"/>
        <v/>
      </c>
      <c r="N1054" s="71">
        <f ca="1">OFFSET(config_posiciones,'H-Temporadas'!B1054,L1054-1,1,1)</f>
        <v>0</v>
      </c>
    </row>
    <row r="1055" spans="2:14" x14ac:dyDescent="0.25">
      <c r="B1055" s="200">
        <v>15</v>
      </c>
      <c r="C1055" s="208" t="s">
        <v>239</v>
      </c>
      <c r="D1055" s="208">
        <v>34</v>
      </c>
      <c r="E1055" s="208">
        <v>38</v>
      </c>
      <c r="F1055" s="208">
        <v>9</v>
      </c>
      <c r="G1055" s="208">
        <v>16</v>
      </c>
      <c r="H1055" s="208">
        <v>13</v>
      </c>
      <c r="I1055" s="208">
        <v>32</v>
      </c>
      <c r="J1055" s="208">
        <v>40</v>
      </c>
      <c r="K1055" s="208">
        <v>-8</v>
      </c>
      <c r="L1055" s="209">
        <f t="shared" si="33"/>
        <v>60</v>
      </c>
      <c r="M1055" s="201" t="str">
        <f t="shared" si="34"/>
        <v/>
      </c>
      <c r="N1055" s="71">
        <f ca="1">OFFSET(config_posiciones,'H-Temporadas'!B1055,L1055-1,1,1)</f>
        <v>0</v>
      </c>
    </row>
    <row r="1056" spans="2:14" x14ac:dyDescent="0.25">
      <c r="B1056" s="200">
        <v>16</v>
      </c>
      <c r="C1056" s="208" t="s">
        <v>52</v>
      </c>
      <c r="D1056" s="208">
        <v>34</v>
      </c>
      <c r="E1056" s="208">
        <v>38</v>
      </c>
      <c r="F1056" s="208">
        <v>12</v>
      </c>
      <c r="G1056" s="208">
        <v>10</v>
      </c>
      <c r="H1056" s="208">
        <v>16</v>
      </c>
      <c r="I1056" s="208">
        <v>39</v>
      </c>
      <c r="J1056" s="208">
        <v>47</v>
      </c>
      <c r="K1056" s="208">
        <v>-8</v>
      </c>
      <c r="L1056" s="209">
        <f t="shared" si="33"/>
        <v>60</v>
      </c>
      <c r="M1056" s="201" t="str">
        <f t="shared" si="34"/>
        <v/>
      </c>
      <c r="N1056" s="71">
        <f ca="1">OFFSET(config_posiciones,'H-Temporadas'!B1056,L1056-1,1,1)</f>
        <v>0</v>
      </c>
    </row>
    <row r="1057" spans="2:14" x14ac:dyDescent="0.25">
      <c r="B1057" s="200">
        <v>17</v>
      </c>
      <c r="C1057" s="208" t="s">
        <v>211</v>
      </c>
      <c r="D1057" s="208">
        <v>33</v>
      </c>
      <c r="E1057" s="208">
        <v>38</v>
      </c>
      <c r="F1057" s="208">
        <v>11</v>
      </c>
      <c r="G1057" s="208">
        <v>11</v>
      </c>
      <c r="H1057" s="208">
        <v>16</v>
      </c>
      <c r="I1057" s="208">
        <v>36</v>
      </c>
      <c r="J1057" s="208">
        <v>40</v>
      </c>
      <c r="K1057" s="208">
        <v>-4</v>
      </c>
      <c r="L1057" s="209">
        <f t="shared" si="33"/>
        <v>60</v>
      </c>
      <c r="M1057" s="201" t="str">
        <f t="shared" si="34"/>
        <v/>
      </c>
      <c r="N1057" s="71" t="str">
        <f ca="1">OFFSET(config_posiciones,'H-Temporadas'!B1057,L1057-1,1,1)</f>
        <v>P</v>
      </c>
    </row>
    <row r="1058" spans="2:14" x14ac:dyDescent="0.25">
      <c r="B1058" s="200">
        <v>18</v>
      </c>
      <c r="C1058" s="208" t="s">
        <v>221</v>
      </c>
      <c r="D1058" s="208">
        <v>29</v>
      </c>
      <c r="E1058" s="208">
        <v>38</v>
      </c>
      <c r="F1058" s="208">
        <v>7</v>
      </c>
      <c r="G1058" s="208">
        <v>15</v>
      </c>
      <c r="H1058" s="208">
        <v>16</v>
      </c>
      <c r="I1058" s="208">
        <v>29</v>
      </c>
      <c r="J1058" s="208">
        <v>41</v>
      </c>
      <c r="K1058" s="208">
        <v>-12</v>
      </c>
      <c r="L1058" s="209">
        <f t="shared" si="33"/>
        <v>60</v>
      </c>
      <c r="M1058" s="201" t="str">
        <f t="shared" si="34"/>
        <v/>
      </c>
      <c r="N1058" s="71" t="str">
        <f ca="1">OFFSET(config_posiciones,'H-Temporadas'!B1058,L1058-1,1,1)</f>
        <v>P</v>
      </c>
    </row>
    <row r="1059" spans="2:14" x14ac:dyDescent="0.25">
      <c r="B1059" s="200">
        <v>19</v>
      </c>
      <c r="C1059" s="208" t="s">
        <v>230</v>
      </c>
      <c r="D1059" s="208">
        <v>28</v>
      </c>
      <c r="E1059" s="208">
        <v>38</v>
      </c>
      <c r="F1059" s="208">
        <v>8</v>
      </c>
      <c r="G1059" s="208">
        <v>12</v>
      </c>
      <c r="H1059" s="208">
        <v>18</v>
      </c>
      <c r="I1059" s="208">
        <v>27</v>
      </c>
      <c r="J1059" s="208">
        <v>48</v>
      </c>
      <c r="K1059" s="208">
        <v>-21</v>
      </c>
      <c r="L1059" s="209">
        <f t="shared" si="33"/>
        <v>60</v>
      </c>
      <c r="M1059" s="201" t="str">
        <f t="shared" si="34"/>
        <v/>
      </c>
      <c r="N1059" s="71" t="str">
        <f ca="1">OFFSET(config_posiciones,'H-Temporadas'!B1059,L1059-1,1,1)</f>
        <v>D</v>
      </c>
    </row>
    <row r="1060" spans="2:14" x14ac:dyDescent="0.25">
      <c r="B1060" s="200">
        <v>20</v>
      </c>
      <c r="C1060" s="208" t="s">
        <v>212</v>
      </c>
      <c r="D1060" s="208">
        <v>25</v>
      </c>
      <c r="E1060" s="208">
        <v>38</v>
      </c>
      <c r="F1060" s="208">
        <v>6</v>
      </c>
      <c r="G1060" s="208">
        <v>13</v>
      </c>
      <c r="H1060" s="208">
        <v>19</v>
      </c>
      <c r="I1060" s="208">
        <v>37</v>
      </c>
      <c r="J1060" s="208">
        <v>65</v>
      </c>
      <c r="K1060" s="208">
        <v>-28</v>
      </c>
      <c r="L1060" s="209">
        <f t="shared" si="33"/>
        <v>60</v>
      </c>
      <c r="M1060" s="201" t="str">
        <f t="shared" si="34"/>
        <v/>
      </c>
      <c r="N1060" s="71" t="str">
        <f ca="1">OFFSET(config_posiciones,'H-Temporadas'!B1060,L1060-1,1,1)</f>
        <v>D</v>
      </c>
    </row>
    <row r="1061" spans="2:14" x14ac:dyDescent="0.25">
      <c r="B1061" s="200"/>
      <c r="C1061" s="208"/>
      <c r="D1061" s="208"/>
      <c r="E1061" s="208"/>
      <c r="F1061" s="208"/>
      <c r="G1061" s="208"/>
      <c r="H1061" s="208"/>
      <c r="I1061" s="208"/>
      <c r="J1061" s="208"/>
      <c r="K1061" s="208"/>
      <c r="L1061" s="209">
        <f t="shared" si="33"/>
        <v>60</v>
      </c>
      <c r="M1061" s="201" t="str">
        <f t="shared" si="34"/>
        <v/>
      </c>
      <c r="N1061" s="71">
        <f ca="1">OFFSET(config_posiciones,'H-Temporadas'!B1061,L1061-1,1,1)</f>
        <v>33239</v>
      </c>
    </row>
    <row r="1062" spans="2:14" s="204" customFormat="1" x14ac:dyDescent="0.25">
      <c r="B1062" s="200" t="s">
        <v>309</v>
      </c>
      <c r="C1062" s="200" t="str">
        <f>B1062</f>
        <v>1991/92</v>
      </c>
      <c r="D1062" s="200" t="s">
        <v>128</v>
      </c>
      <c r="E1062" s="200" t="s">
        <v>21</v>
      </c>
      <c r="F1062" s="200" t="s">
        <v>22</v>
      </c>
      <c r="G1062" s="200" t="s">
        <v>23</v>
      </c>
      <c r="H1062" s="200" t="s">
        <v>24</v>
      </c>
      <c r="I1062" s="200" t="s">
        <v>25</v>
      </c>
      <c r="J1062" s="200" t="s">
        <v>26</v>
      </c>
      <c r="K1062" s="200" t="s">
        <v>249</v>
      </c>
      <c r="L1062" s="202">
        <f t="shared" si="33"/>
        <v>61</v>
      </c>
      <c r="M1062" s="203" t="str">
        <f t="shared" si="34"/>
        <v>n</v>
      </c>
      <c r="N1062" s="204" t="e">
        <f ca="1">OFFSET(config_posiciones,'H-Temporadas'!B1062,L1062-1,1,1)</f>
        <v>#VALUE!</v>
      </c>
    </row>
    <row r="1063" spans="2:14" x14ac:dyDescent="0.25">
      <c r="B1063" s="200">
        <v>1</v>
      </c>
      <c r="C1063" s="208" t="s">
        <v>27</v>
      </c>
      <c r="D1063" s="208">
        <v>55</v>
      </c>
      <c r="E1063" s="208">
        <v>38</v>
      </c>
      <c r="F1063" s="208">
        <v>23</v>
      </c>
      <c r="G1063" s="208">
        <v>9</v>
      </c>
      <c r="H1063" s="208">
        <v>6</v>
      </c>
      <c r="I1063" s="208">
        <v>87</v>
      </c>
      <c r="J1063" s="208">
        <v>37</v>
      </c>
      <c r="K1063" s="208">
        <v>50</v>
      </c>
      <c r="L1063" s="209">
        <f t="shared" si="33"/>
        <v>61</v>
      </c>
      <c r="M1063" s="201" t="str">
        <f t="shared" si="34"/>
        <v/>
      </c>
      <c r="N1063" s="71" t="str">
        <f ca="1">OFFSET(config_posiciones,'H-Temporadas'!B1063,L1063-1,1,1)</f>
        <v>C</v>
      </c>
    </row>
    <row r="1064" spans="2:14" x14ac:dyDescent="0.25">
      <c r="B1064" s="200">
        <v>2</v>
      </c>
      <c r="C1064" s="208" t="s">
        <v>28</v>
      </c>
      <c r="D1064" s="208">
        <v>54</v>
      </c>
      <c r="E1064" s="208">
        <v>38</v>
      </c>
      <c r="F1064" s="208">
        <v>23</v>
      </c>
      <c r="G1064" s="208">
        <v>8</v>
      </c>
      <c r="H1064" s="208">
        <v>7</v>
      </c>
      <c r="I1064" s="208">
        <v>78</v>
      </c>
      <c r="J1064" s="208">
        <v>32</v>
      </c>
      <c r="K1064" s="208">
        <v>46</v>
      </c>
      <c r="L1064" s="209">
        <f t="shared" si="33"/>
        <v>61</v>
      </c>
      <c r="M1064" s="201" t="str">
        <f t="shared" si="34"/>
        <v/>
      </c>
      <c r="N1064" s="71" t="str">
        <f ca="1">OFFSET(config_posiciones,'H-Temporadas'!B1064,L1064-1,1,1)</f>
        <v>U</v>
      </c>
    </row>
    <row r="1065" spans="2:14" x14ac:dyDescent="0.25">
      <c r="B1065" s="200">
        <v>3</v>
      </c>
      <c r="C1065" s="208" t="s">
        <v>154</v>
      </c>
      <c r="D1065" s="208">
        <v>53</v>
      </c>
      <c r="E1065" s="208">
        <v>38</v>
      </c>
      <c r="F1065" s="208">
        <v>24</v>
      </c>
      <c r="G1065" s="208">
        <v>5</v>
      </c>
      <c r="H1065" s="208">
        <v>9</v>
      </c>
      <c r="I1065" s="208">
        <v>67</v>
      </c>
      <c r="J1065" s="208">
        <v>35</v>
      </c>
      <c r="K1065" s="208">
        <v>32</v>
      </c>
      <c r="L1065" s="209">
        <f t="shared" si="33"/>
        <v>61</v>
      </c>
      <c r="M1065" s="201" t="str">
        <f t="shared" si="34"/>
        <v/>
      </c>
      <c r="N1065" s="71" t="str">
        <f ca="1">OFFSET(config_posiciones,'H-Temporadas'!B1065,L1065-1,1,1)</f>
        <v>R</v>
      </c>
    </row>
    <row r="1066" spans="2:14" x14ac:dyDescent="0.25">
      <c r="B1066" s="200">
        <v>4</v>
      </c>
      <c r="C1066" s="208" t="s">
        <v>29</v>
      </c>
      <c r="D1066" s="208">
        <v>47</v>
      </c>
      <c r="E1066" s="208">
        <v>38</v>
      </c>
      <c r="F1066" s="208">
        <v>20</v>
      </c>
      <c r="G1066" s="208">
        <v>7</v>
      </c>
      <c r="H1066" s="208">
        <v>11</v>
      </c>
      <c r="I1066" s="208">
        <v>63</v>
      </c>
      <c r="J1066" s="208">
        <v>42</v>
      </c>
      <c r="K1066" s="208">
        <v>21</v>
      </c>
      <c r="L1066" s="209">
        <f t="shared" si="33"/>
        <v>61</v>
      </c>
      <c r="M1066" s="201" t="str">
        <f t="shared" si="34"/>
        <v/>
      </c>
      <c r="N1066" s="71" t="str">
        <f ca="1">OFFSET(config_posiciones,'H-Temporadas'!B1066,L1066-1,1,1)</f>
        <v>U</v>
      </c>
    </row>
    <row r="1067" spans="2:14" x14ac:dyDescent="0.25">
      <c r="B1067" s="200">
        <v>5</v>
      </c>
      <c r="C1067" s="208" t="s">
        <v>31</v>
      </c>
      <c r="D1067" s="208">
        <v>44</v>
      </c>
      <c r="E1067" s="208">
        <v>38</v>
      </c>
      <c r="F1067" s="208">
        <v>16</v>
      </c>
      <c r="G1067" s="208">
        <v>12</v>
      </c>
      <c r="H1067" s="208">
        <v>10</v>
      </c>
      <c r="I1067" s="208">
        <v>44</v>
      </c>
      <c r="J1067" s="208">
        <v>38</v>
      </c>
      <c r="K1067" s="208">
        <v>6</v>
      </c>
      <c r="L1067" s="209">
        <f t="shared" si="33"/>
        <v>61</v>
      </c>
      <c r="M1067" s="201" t="str">
        <f t="shared" si="34"/>
        <v/>
      </c>
      <c r="N1067" s="71" t="str">
        <f ca="1">OFFSET(config_posiciones,'H-Temporadas'!B1067,L1067-1,1,1)</f>
        <v>U</v>
      </c>
    </row>
    <row r="1068" spans="2:14" x14ac:dyDescent="0.25">
      <c r="B1068" s="200">
        <v>6</v>
      </c>
      <c r="C1068" s="208" t="s">
        <v>211</v>
      </c>
      <c r="D1068" s="208">
        <v>41</v>
      </c>
      <c r="E1068" s="208">
        <v>38</v>
      </c>
      <c r="F1068" s="208">
        <v>17</v>
      </c>
      <c r="G1068" s="208">
        <v>7</v>
      </c>
      <c r="H1068" s="208">
        <v>14</v>
      </c>
      <c r="I1068" s="208">
        <v>40</v>
      </c>
      <c r="J1068" s="208">
        <v>41</v>
      </c>
      <c r="K1068" s="208">
        <v>-1</v>
      </c>
      <c r="L1068" s="209">
        <f t="shared" si="33"/>
        <v>61</v>
      </c>
      <c r="M1068" s="201" t="str">
        <f t="shared" si="34"/>
        <v/>
      </c>
      <c r="N1068" s="71" t="str">
        <f ca="1">OFFSET(config_posiciones,'H-Temporadas'!B1068,L1068-1,1,1)</f>
        <v>U</v>
      </c>
    </row>
    <row r="1069" spans="2:14" x14ac:dyDescent="0.25">
      <c r="B1069" s="200">
        <v>7</v>
      </c>
      <c r="C1069" s="208" t="s">
        <v>216</v>
      </c>
      <c r="D1069" s="208">
        <v>40</v>
      </c>
      <c r="E1069" s="208">
        <v>38</v>
      </c>
      <c r="F1069" s="208">
        <v>16</v>
      </c>
      <c r="G1069" s="208">
        <v>8</v>
      </c>
      <c r="H1069" s="208">
        <v>14</v>
      </c>
      <c r="I1069" s="208">
        <v>45</v>
      </c>
      <c r="J1069" s="208">
        <v>47</v>
      </c>
      <c r="K1069" s="208">
        <v>-2</v>
      </c>
      <c r="L1069" s="209">
        <f t="shared" si="33"/>
        <v>61</v>
      </c>
      <c r="M1069" s="201" t="str">
        <f t="shared" si="34"/>
        <v/>
      </c>
      <c r="N1069" s="71">
        <f ca="1">OFFSET(config_posiciones,'H-Temporadas'!B1069,L1069-1,1,1)</f>
        <v>0</v>
      </c>
    </row>
    <row r="1070" spans="2:14" x14ac:dyDescent="0.25">
      <c r="B1070" s="200">
        <v>8</v>
      </c>
      <c r="C1070" s="208" t="s">
        <v>213</v>
      </c>
      <c r="D1070" s="208">
        <v>38</v>
      </c>
      <c r="E1070" s="208">
        <v>38</v>
      </c>
      <c r="F1070" s="208">
        <v>15</v>
      </c>
      <c r="G1070" s="208">
        <v>8</v>
      </c>
      <c r="H1070" s="208">
        <v>15</v>
      </c>
      <c r="I1070" s="208">
        <v>37</v>
      </c>
      <c r="J1070" s="208">
        <v>43</v>
      </c>
      <c r="K1070" s="208">
        <v>-6</v>
      </c>
      <c r="L1070" s="209">
        <f t="shared" si="33"/>
        <v>61</v>
      </c>
      <c r="M1070" s="201" t="str">
        <f t="shared" si="34"/>
        <v/>
      </c>
      <c r="N1070" s="71">
        <f ca="1">OFFSET(config_posiciones,'H-Temporadas'!B1070,L1070-1,1,1)</f>
        <v>0</v>
      </c>
    </row>
    <row r="1071" spans="2:14" x14ac:dyDescent="0.25">
      <c r="B1071" s="200">
        <v>9</v>
      </c>
      <c r="C1071" s="208" t="s">
        <v>223</v>
      </c>
      <c r="D1071" s="208">
        <v>37</v>
      </c>
      <c r="E1071" s="208">
        <v>38</v>
      </c>
      <c r="F1071" s="208">
        <v>12</v>
      </c>
      <c r="G1071" s="208">
        <v>13</v>
      </c>
      <c r="H1071" s="208">
        <v>13</v>
      </c>
      <c r="I1071" s="208">
        <v>40</v>
      </c>
      <c r="J1071" s="208">
        <v>43</v>
      </c>
      <c r="K1071" s="208">
        <v>-3</v>
      </c>
      <c r="L1071" s="209">
        <f t="shared" si="33"/>
        <v>61</v>
      </c>
      <c r="M1071" s="201" t="str">
        <f t="shared" si="34"/>
        <v/>
      </c>
      <c r="N1071" s="71">
        <f ca="1">OFFSET(config_posiciones,'H-Temporadas'!B1071,L1071-1,1,1)</f>
        <v>0</v>
      </c>
    </row>
    <row r="1072" spans="2:14" x14ac:dyDescent="0.25">
      <c r="B1072" s="200">
        <v>10</v>
      </c>
      <c r="C1072" s="208" t="s">
        <v>232</v>
      </c>
      <c r="D1072" s="208">
        <v>36</v>
      </c>
      <c r="E1072" s="208">
        <v>38</v>
      </c>
      <c r="F1072" s="208">
        <v>13</v>
      </c>
      <c r="G1072" s="208">
        <v>10</v>
      </c>
      <c r="H1072" s="208">
        <v>15</v>
      </c>
      <c r="I1072" s="208">
        <v>36</v>
      </c>
      <c r="J1072" s="208">
        <v>51</v>
      </c>
      <c r="K1072" s="208">
        <v>-15</v>
      </c>
      <c r="L1072" s="209">
        <f t="shared" si="33"/>
        <v>61</v>
      </c>
      <c r="M1072" s="201" t="str">
        <f t="shared" si="34"/>
        <v/>
      </c>
      <c r="N1072" s="71">
        <f ca="1">OFFSET(config_posiciones,'H-Temporadas'!B1072,L1072-1,1,1)</f>
        <v>0</v>
      </c>
    </row>
    <row r="1073" spans="2:14" x14ac:dyDescent="0.25">
      <c r="B1073" s="200">
        <v>11</v>
      </c>
      <c r="C1073" s="208" t="s">
        <v>214</v>
      </c>
      <c r="D1073" s="208">
        <v>36</v>
      </c>
      <c r="E1073" s="208">
        <v>38</v>
      </c>
      <c r="F1073" s="208">
        <v>14</v>
      </c>
      <c r="G1073" s="208">
        <v>8</v>
      </c>
      <c r="H1073" s="208">
        <v>16</v>
      </c>
      <c r="I1073" s="208">
        <v>41</v>
      </c>
      <c r="J1073" s="208">
        <v>46</v>
      </c>
      <c r="K1073" s="208">
        <v>-5</v>
      </c>
      <c r="L1073" s="209">
        <f t="shared" si="33"/>
        <v>61</v>
      </c>
      <c r="M1073" s="201" t="str">
        <f t="shared" si="34"/>
        <v/>
      </c>
      <c r="N1073" s="71">
        <f ca="1">OFFSET(config_posiciones,'H-Temporadas'!B1073,L1073-1,1,1)</f>
        <v>0</v>
      </c>
    </row>
    <row r="1074" spans="2:14" x14ac:dyDescent="0.25">
      <c r="B1074" s="200">
        <v>12</v>
      </c>
      <c r="C1074" s="208" t="s">
        <v>30</v>
      </c>
      <c r="D1074" s="208">
        <v>34</v>
      </c>
      <c r="E1074" s="208">
        <v>38</v>
      </c>
      <c r="F1074" s="208">
        <v>13</v>
      </c>
      <c r="G1074" s="208">
        <v>8</v>
      </c>
      <c r="H1074" s="208">
        <v>17</v>
      </c>
      <c r="I1074" s="208">
        <v>48</v>
      </c>
      <c r="J1074" s="208">
        <v>45</v>
      </c>
      <c r="K1074" s="208">
        <v>3</v>
      </c>
      <c r="L1074" s="209">
        <f t="shared" si="33"/>
        <v>61</v>
      </c>
      <c r="M1074" s="201" t="str">
        <f t="shared" si="34"/>
        <v/>
      </c>
      <c r="N1074" s="71">
        <f ca="1">OFFSET(config_posiciones,'H-Temporadas'!B1074,L1074-1,1,1)</f>
        <v>0</v>
      </c>
    </row>
    <row r="1075" spans="2:14" x14ac:dyDescent="0.25">
      <c r="B1075" s="200">
        <v>13</v>
      </c>
      <c r="C1075" s="208" t="s">
        <v>233</v>
      </c>
      <c r="D1075" s="208">
        <v>34</v>
      </c>
      <c r="E1075" s="208">
        <v>38</v>
      </c>
      <c r="F1075" s="208">
        <v>12</v>
      </c>
      <c r="G1075" s="208">
        <v>10</v>
      </c>
      <c r="H1075" s="208">
        <v>16</v>
      </c>
      <c r="I1075" s="208">
        <v>46</v>
      </c>
      <c r="J1075" s="208">
        <v>50</v>
      </c>
      <c r="K1075" s="208">
        <v>-4</v>
      </c>
      <c r="L1075" s="209">
        <f t="shared" si="33"/>
        <v>61</v>
      </c>
      <c r="M1075" s="201" t="str">
        <f t="shared" si="34"/>
        <v/>
      </c>
      <c r="N1075" s="71">
        <f ca="1">OFFSET(config_posiciones,'H-Temporadas'!B1075,L1075-1,1,1)</f>
        <v>0</v>
      </c>
    </row>
    <row r="1076" spans="2:14" x14ac:dyDescent="0.25">
      <c r="B1076" s="200">
        <v>14</v>
      </c>
      <c r="C1076" s="208" t="s">
        <v>209</v>
      </c>
      <c r="D1076" s="208">
        <v>33</v>
      </c>
      <c r="E1076" s="208">
        <v>38</v>
      </c>
      <c r="F1076" s="208">
        <v>13</v>
      </c>
      <c r="G1076" s="208">
        <v>7</v>
      </c>
      <c r="H1076" s="208">
        <v>18</v>
      </c>
      <c r="I1076" s="208">
        <v>38</v>
      </c>
      <c r="J1076" s="208">
        <v>58</v>
      </c>
      <c r="K1076" s="208">
        <v>-20</v>
      </c>
      <c r="L1076" s="209">
        <f t="shared" si="33"/>
        <v>61</v>
      </c>
      <c r="M1076" s="201" t="str">
        <f t="shared" si="34"/>
        <v/>
      </c>
      <c r="N1076" s="71">
        <f ca="1">OFFSET(config_posiciones,'H-Temporadas'!B1076,L1076-1,1,1)</f>
        <v>0</v>
      </c>
    </row>
    <row r="1077" spans="2:14" x14ac:dyDescent="0.25">
      <c r="B1077" s="200">
        <v>15</v>
      </c>
      <c r="C1077" s="208" t="s">
        <v>228</v>
      </c>
      <c r="D1077" s="208">
        <v>33</v>
      </c>
      <c r="E1077" s="208">
        <v>38</v>
      </c>
      <c r="F1077" s="208">
        <v>10</v>
      </c>
      <c r="G1077" s="208">
        <v>13</v>
      </c>
      <c r="H1077" s="208">
        <v>15</v>
      </c>
      <c r="I1077" s="208">
        <v>30</v>
      </c>
      <c r="J1077" s="208">
        <v>40</v>
      </c>
      <c r="K1077" s="208">
        <v>-10</v>
      </c>
      <c r="L1077" s="209">
        <f t="shared" si="33"/>
        <v>61</v>
      </c>
      <c r="M1077" s="201" t="str">
        <f t="shared" si="34"/>
        <v/>
      </c>
      <c r="N1077" s="71">
        <f ca="1">OFFSET(config_posiciones,'H-Temporadas'!B1077,L1077-1,1,1)</f>
        <v>0</v>
      </c>
    </row>
    <row r="1078" spans="2:14" x14ac:dyDescent="0.25">
      <c r="B1078" s="200">
        <v>16</v>
      </c>
      <c r="C1078" s="208" t="s">
        <v>52</v>
      </c>
      <c r="D1078" s="208">
        <v>32</v>
      </c>
      <c r="E1078" s="208">
        <v>38</v>
      </c>
      <c r="F1078" s="208">
        <v>12</v>
      </c>
      <c r="G1078" s="208">
        <v>8</v>
      </c>
      <c r="H1078" s="208">
        <v>18</v>
      </c>
      <c r="I1078" s="208">
        <v>43</v>
      </c>
      <c r="J1078" s="208">
        <v>60</v>
      </c>
      <c r="K1078" s="208">
        <v>-17</v>
      </c>
      <c r="L1078" s="209">
        <f t="shared" si="33"/>
        <v>61</v>
      </c>
      <c r="M1078" s="201" t="str">
        <f t="shared" si="34"/>
        <v/>
      </c>
      <c r="N1078" s="71">
        <f ca="1">OFFSET(config_posiciones,'H-Temporadas'!B1078,L1078-1,1,1)</f>
        <v>0</v>
      </c>
    </row>
    <row r="1079" spans="2:14" x14ac:dyDescent="0.25">
      <c r="B1079" s="200">
        <v>17</v>
      </c>
      <c r="C1079" s="208" t="s">
        <v>240</v>
      </c>
      <c r="D1079" s="208">
        <v>31</v>
      </c>
      <c r="E1079" s="208">
        <v>38</v>
      </c>
      <c r="F1079" s="208">
        <v>8</v>
      </c>
      <c r="G1079" s="208">
        <v>15</v>
      </c>
      <c r="H1079" s="208">
        <v>15</v>
      </c>
      <c r="I1079" s="208">
        <v>37</v>
      </c>
      <c r="J1079" s="208">
        <v>48</v>
      </c>
      <c r="K1079" s="208">
        <v>-11</v>
      </c>
      <c r="L1079" s="209">
        <f t="shared" si="33"/>
        <v>61</v>
      </c>
      <c r="M1079" s="201" t="str">
        <f t="shared" si="34"/>
        <v/>
      </c>
      <c r="N1079" s="71" t="str">
        <f ca="1">OFFSET(config_posiciones,'H-Temporadas'!B1079,L1079-1,1,1)</f>
        <v>P</v>
      </c>
    </row>
    <row r="1080" spans="2:14" x14ac:dyDescent="0.25">
      <c r="B1080" s="200">
        <v>18</v>
      </c>
      <c r="C1080" s="208" t="s">
        <v>221</v>
      </c>
      <c r="D1080" s="208">
        <v>28</v>
      </c>
      <c r="E1080" s="208">
        <v>38</v>
      </c>
      <c r="F1080" s="208">
        <v>7</v>
      </c>
      <c r="G1080" s="208">
        <v>14</v>
      </c>
      <c r="H1080" s="208">
        <v>17</v>
      </c>
      <c r="I1080" s="208">
        <v>32</v>
      </c>
      <c r="J1080" s="208">
        <v>55</v>
      </c>
      <c r="K1080" s="208">
        <v>-23</v>
      </c>
      <c r="L1080" s="209">
        <f t="shared" si="33"/>
        <v>61</v>
      </c>
      <c r="M1080" s="201" t="str">
        <f t="shared" si="34"/>
        <v/>
      </c>
      <c r="N1080" s="71" t="str">
        <f ca="1">OFFSET(config_posiciones,'H-Temporadas'!B1080,L1080-1,1,1)</f>
        <v>P</v>
      </c>
    </row>
    <row r="1081" spans="2:14" x14ac:dyDescent="0.25">
      <c r="B1081" s="200">
        <v>19</v>
      </c>
      <c r="C1081" s="208" t="s">
        <v>226</v>
      </c>
      <c r="D1081" s="208">
        <v>27</v>
      </c>
      <c r="E1081" s="208">
        <v>38</v>
      </c>
      <c r="F1081" s="208">
        <v>7</v>
      </c>
      <c r="G1081" s="208">
        <v>13</v>
      </c>
      <c r="H1081" s="208">
        <v>18</v>
      </c>
      <c r="I1081" s="208">
        <v>31</v>
      </c>
      <c r="J1081" s="208">
        <v>53</v>
      </c>
      <c r="K1081" s="208">
        <v>-22</v>
      </c>
      <c r="L1081" s="209">
        <f t="shared" si="33"/>
        <v>61</v>
      </c>
      <c r="M1081" s="201" t="str">
        <f t="shared" si="34"/>
        <v/>
      </c>
      <c r="N1081" s="71" t="str">
        <f ca="1">OFFSET(config_posiciones,'H-Temporadas'!B1081,L1081-1,1,1)</f>
        <v>D</v>
      </c>
    </row>
    <row r="1082" spans="2:14" x14ac:dyDescent="0.25">
      <c r="B1082" s="200">
        <v>20</v>
      </c>
      <c r="C1082" s="208" t="s">
        <v>239</v>
      </c>
      <c r="D1082" s="208">
        <v>27</v>
      </c>
      <c r="E1082" s="208">
        <v>38</v>
      </c>
      <c r="F1082" s="208">
        <v>10</v>
      </c>
      <c r="G1082" s="208">
        <v>7</v>
      </c>
      <c r="H1082" s="208">
        <v>21</v>
      </c>
      <c r="I1082" s="208">
        <v>30</v>
      </c>
      <c r="J1082" s="208">
        <v>49</v>
      </c>
      <c r="K1082" s="208">
        <v>-19</v>
      </c>
      <c r="L1082" s="209">
        <f t="shared" si="33"/>
        <v>61</v>
      </c>
      <c r="M1082" s="201" t="str">
        <f t="shared" si="34"/>
        <v/>
      </c>
      <c r="N1082" s="71" t="str">
        <f ca="1">OFFSET(config_posiciones,'H-Temporadas'!B1082,L1082-1,1,1)</f>
        <v>D</v>
      </c>
    </row>
    <row r="1083" spans="2:14" x14ac:dyDescent="0.25">
      <c r="B1083" s="200"/>
      <c r="C1083" s="208"/>
      <c r="D1083" s="208"/>
      <c r="E1083" s="208"/>
      <c r="F1083" s="208"/>
      <c r="G1083" s="208"/>
      <c r="H1083" s="208"/>
      <c r="I1083" s="208"/>
      <c r="J1083" s="208"/>
      <c r="K1083" s="208"/>
      <c r="L1083" s="209">
        <f t="shared" si="33"/>
        <v>61</v>
      </c>
      <c r="M1083" s="201" t="str">
        <f t="shared" si="34"/>
        <v/>
      </c>
      <c r="N1083" s="71">
        <f ca="1">OFFSET(config_posiciones,'H-Temporadas'!B1083,L1083-1,1,1)</f>
        <v>33604</v>
      </c>
    </row>
    <row r="1084" spans="2:14" s="204" customFormat="1" x14ac:dyDescent="0.25">
      <c r="B1084" s="200" t="s">
        <v>310</v>
      </c>
      <c r="C1084" s="200" t="str">
        <f>B1084</f>
        <v>1992/93</v>
      </c>
      <c r="D1084" s="200" t="s">
        <v>128</v>
      </c>
      <c r="E1084" s="200" t="s">
        <v>21</v>
      </c>
      <c r="F1084" s="200" t="s">
        <v>22</v>
      </c>
      <c r="G1084" s="200" t="s">
        <v>23</v>
      </c>
      <c r="H1084" s="200" t="s">
        <v>24</v>
      </c>
      <c r="I1084" s="200" t="s">
        <v>25</v>
      </c>
      <c r="J1084" s="200" t="s">
        <v>26</v>
      </c>
      <c r="K1084" s="200" t="s">
        <v>249</v>
      </c>
      <c r="L1084" s="202">
        <f t="shared" si="33"/>
        <v>62</v>
      </c>
      <c r="M1084" s="203" t="str">
        <f t="shared" si="34"/>
        <v>n</v>
      </c>
      <c r="N1084" s="204" t="e">
        <f ca="1">OFFSET(config_posiciones,'H-Temporadas'!B1084,L1084-1,1,1)</f>
        <v>#VALUE!</v>
      </c>
    </row>
    <row r="1085" spans="2:14" x14ac:dyDescent="0.25">
      <c r="B1085" s="200">
        <v>1</v>
      </c>
      <c r="C1085" s="208" t="s">
        <v>27</v>
      </c>
      <c r="D1085" s="208">
        <v>58</v>
      </c>
      <c r="E1085" s="208">
        <v>38</v>
      </c>
      <c r="F1085" s="208">
        <v>25</v>
      </c>
      <c r="G1085" s="208">
        <v>8</v>
      </c>
      <c r="H1085" s="208">
        <v>5</v>
      </c>
      <c r="I1085" s="208">
        <v>87</v>
      </c>
      <c r="J1085" s="208">
        <v>34</v>
      </c>
      <c r="K1085" s="208">
        <v>53</v>
      </c>
      <c r="L1085" s="209">
        <f t="shared" si="33"/>
        <v>62</v>
      </c>
      <c r="M1085" s="201" t="str">
        <f t="shared" si="34"/>
        <v/>
      </c>
      <c r="N1085" s="71" t="str">
        <f ca="1">OFFSET(config_posiciones,'H-Temporadas'!B1085,L1085-1,1,1)</f>
        <v>C</v>
      </c>
    </row>
    <row r="1086" spans="2:14" x14ac:dyDescent="0.25">
      <c r="B1086" s="200">
        <v>2</v>
      </c>
      <c r="C1086" s="208" t="s">
        <v>28</v>
      </c>
      <c r="D1086" s="208">
        <v>57</v>
      </c>
      <c r="E1086" s="208">
        <v>38</v>
      </c>
      <c r="F1086" s="208">
        <v>24</v>
      </c>
      <c r="G1086" s="208">
        <v>9</v>
      </c>
      <c r="H1086" s="208">
        <v>5</v>
      </c>
      <c r="I1086" s="208">
        <v>75</v>
      </c>
      <c r="J1086" s="208">
        <v>28</v>
      </c>
      <c r="K1086" s="208">
        <v>47</v>
      </c>
      <c r="L1086" s="209">
        <f t="shared" si="33"/>
        <v>62</v>
      </c>
      <c r="M1086" s="201" t="str">
        <f t="shared" si="34"/>
        <v/>
      </c>
      <c r="N1086" s="71" t="str">
        <f ca="1">OFFSET(config_posiciones,'H-Temporadas'!B1086,L1086-1,1,1)</f>
        <v>R</v>
      </c>
    </row>
    <row r="1087" spans="2:14" x14ac:dyDescent="0.25">
      <c r="B1087" s="200">
        <v>3</v>
      </c>
      <c r="C1087" s="208" t="s">
        <v>240</v>
      </c>
      <c r="D1087" s="208">
        <v>54</v>
      </c>
      <c r="E1087" s="208">
        <v>38</v>
      </c>
      <c r="F1087" s="208">
        <v>22</v>
      </c>
      <c r="G1087" s="208">
        <v>10</v>
      </c>
      <c r="H1087" s="208">
        <v>6</v>
      </c>
      <c r="I1087" s="208">
        <v>67</v>
      </c>
      <c r="J1087" s="208">
        <v>33</v>
      </c>
      <c r="K1087" s="208">
        <v>34</v>
      </c>
      <c r="L1087" s="209">
        <f t="shared" si="33"/>
        <v>62</v>
      </c>
      <c r="M1087" s="201" t="str">
        <f t="shared" si="34"/>
        <v/>
      </c>
      <c r="N1087" s="71" t="str">
        <f ca="1">OFFSET(config_posiciones,'H-Temporadas'!B1087,L1087-1,1,1)</f>
        <v>U</v>
      </c>
    </row>
    <row r="1088" spans="2:14" x14ac:dyDescent="0.25">
      <c r="B1088" s="200">
        <v>4</v>
      </c>
      <c r="C1088" s="208" t="s">
        <v>29</v>
      </c>
      <c r="D1088" s="208">
        <v>48</v>
      </c>
      <c r="E1088" s="208">
        <v>38</v>
      </c>
      <c r="F1088" s="208">
        <v>19</v>
      </c>
      <c r="G1088" s="208">
        <v>10</v>
      </c>
      <c r="H1088" s="208">
        <v>9</v>
      </c>
      <c r="I1088" s="208">
        <v>60</v>
      </c>
      <c r="J1088" s="208">
        <v>33</v>
      </c>
      <c r="K1088" s="208">
        <v>27</v>
      </c>
      <c r="L1088" s="209">
        <f t="shared" si="33"/>
        <v>62</v>
      </c>
      <c r="M1088" s="201" t="str">
        <f t="shared" si="34"/>
        <v/>
      </c>
      <c r="N1088" s="71" t="str">
        <f ca="1">OFFSET(config_posiciones,'H-Temporadas'!B1088,L1088-1,1,1)</f>
        <v>U</v>
      </c>
    </row>
    <row r="1089" spans="2:14" x14ac:dyDescent="0.25">
      <c r="B1089" s="200">
        <v>5</v>
      </c>
      <c r="C1089" s="208" t="s">
        <v>233</v>
      </c>
      <c r="D1089" s="208">
        <v>44</v>
      </c>
      <c r="E1089" s="208">
        <v>38</v>
      </c>
      <c r="F1089" s="208">
        <v>15</v>
      </c>
      <c r="G1089" s="208">
        <v>14</v>
      </c>
      <c r="H1089" s="208">
        <v>9</v>
      </c>
      <c r="I1089" s="208">
        <v>59</v>
      </c>
      <c r="J1089" s="208">
        <v>47</v>
      </c>
      <c r="K1089" s="208">
        <v>12</v>
      </c>
      <c r="L1089" s="209">
        <f t="shared" si="33"/>
        <v>62</v>
      </c>
      <c r="M1089" s="201" t="str">
        <f t="shared" si="34"/>
        <v/>
      </c>
      <c r="N1089" s="71" t="str">
        <f ca="1">OFFSET(config_posiciones,'H-Temporadas'!B1089,L1089-1,1,1)</f>
        <v>U</v>
      </c>
    </row>
    <row r="1090" spans="2:14" x14ac:dyDescent="0.25">
      <c r="B1090" s="200">
        <v>6</v>
      </c>
      <c r="C1090" s="208" t="s">
        <v>154</v>
      </c>
      <c r="D1090" s="208">
        <v>43</v>
      </c>
      <c r="E1090" s="208">
        <v>38</v>
      </c>
      <c r="F1090" s="208">
        <v>16</v>
      </c>
      <c r="G1090" s="208">
        <v>11</v>
      </c>
      <c r="H1090" s="208">
        <v>11</v>
      </c>
      <c r="I1090" s="208">
        <v>52</v>
      </c>
      <c r="J1090" s="208">
        <v>42</v>
      </c>
      <c r="K1090" s="208">
        <v>10</v>
      </c>
      <c r="L1090" s="209">
        <f t="shared" si="33"/>
        <v>62</v>
      </c>
      <c r="M1090" s="201" t="str">
        <f t="shared" si="34"/>
        <v/>
      </c>
      <c r="N1090" s="71" t="str">
        <f ca="1">OFFSET(config_posiciones,'H-Temporadas'!B1090,L1090-1,1,1)</f>
        <v>U</v>
      </c>
    </row>
    <row r="1091" spans="2:14" x14ac:dyDescent="0.25">
      <c r="B1091" s="200">
        <v>7</v>
      </c>
      <c r="C1091" s="208" t="s">
        <v>30</v>
      </c>
      <c r="D1091" s="208">
        <v>43</v>
      </c>
      <c r="E1091" s="208">
        <v>38</v>
      </c>
      <c r="F1091" s="208">
        <v>17</v>
      </c>
      <c r="G1091" s="208">
        <v>9</v>
      </c>
      <c r="H1091" s="208">
        <v>12</v>
      </c>
      <c r="I1091" s="208">
        <v>46</v>
      </c>
      <c r="J1091" s="208">
        <v>44</v>
      </c>
      <c r="K1091" s="208">
        <v>2</v>
      </c>
      <c r="L1091" s="209">
        <f t="shared" si="33"/>
        <v>62</v>
      </c>
      <c r="M1091" s="201" t="str">
        <f t="shared" si="34"/>
        <v/>
      </c>
      <c r="N1091" s="71">
        <f ca="1">OFFSET(config_posiciones,'H-Temporadas'!B1091,L1091-1,1,1)</f>
        <v>0</v>
      </c>
    </row>
    <row r="1092" spans="2:14" x14ac:dyDescent="0.25">
      <c r="B1092" s="200">
        <v>8</v>
      </c>
      <c r="C1092" s="208" t="s">
        <v>209</v>
      </c>
      <c r="D1092" s="208">
        <v>40</v>
      </c>
      <c r="E1092" s="208">
        <v>38</v>
      </c>
      <c r="F1092" s="208">
        <v>17</v>
      </c>
      <c r="G1092" s="208">
        <v>6</v>
      </c>
      <c r="H1092" s="208">
        <v>15</v>
      </c>
      <c r="I1092" s="208">
        <v>53</v>
      </c>
      <c r="J1092" s="208">
        <v>49</v>
      </c>
      <c r="K1092" s="208">
        <v>4</v>
      </c>
      <c r="L1092" s="209">
        <f t="shared" si="33"/>
        <v>62</v>
      </c>
      <c r="M1092" s="201" t="str">
        <f t="shared" si="34"/>
        <v/>
      </c>
      <c r="N1092" s="71">
        <f ca="1">OFFSET(config_posiciones,'H-Temporadas'!B1092,L1092-1,1,1)</f>
        <v>0</v>
      </c>
    </row>
    <row r="1093" spans="2:14" x14ac:dyDescent="0.25">
      <c r="B1093" s="200">
        <v>9</v>
      </c>
      <c r="C1093" s="208" t="s">
        <v>211</v>
      </c>
      <c r="D1093" s="208">
        <v>35</v>
      </c>
      <c r="E1093" s="208">
        <v>38</v>
      </c>
      <c r="F1093" s="208">
        <v>11</v>
      </c>
      <c r="G1093" s="208">
        <v>13</v>
      </c>
      <c r="H1093" s="208">
        <v>14</v>
      </c>
      <c r="I1093" s="208">
        <v>37</v>
      </c>
      <c r="J1093" s="208">
        <v>52</v>
      </c>
      <c r="K1093" s="208">
        <v>-15</v>
      </c>
      <c r="L1093" s="209">
        <f t="shared" ref="L1093:L1156" si="35">IF(M1093="n",L1092+1,L1092)</f>
        <v>62</v>
      </c>
      <c r="M1093" s="201" t="str">
        <f t="shared" ref="M1093:M1156" si="36">IF(B1094=1,"n","")</f>
        <v/>
      </c>
      <c r="N1093" s="71">
        <f ca="1">OFFSET(config_posiciones,'H-Temporadas'!B1093,L1093-1,1,1)</f>
        <v>0</v>
      </c>
    </row>
    <row r="1094" spans="2:14" x14ac:dyDescent="0.25">
      <c r="B1094" s="200">
        <v>10</v>
      </c>
      <c r="C1094" s="208" t="s">
        <v>228</v>
      </c>
      <c r="D1094" s="208">
        <v>34</v>
      </c>
      <c r="E1094" s="208">
        <v>38</v>
      </c>
      <c r="F1094" s="208">
        <v>12</v>
      </c>
      <c r="G1094" s="208">
        <v>10</v>
      </c>
      <c r="H1094" s="208">
        <v>16</v>
      </c>
      <c r="I1094" s="208">
        <v>42</v>
      </c>
      <c r="J1094" s="208">
        <v>41</v>
      </c>
      <c r="K1094" s="208">
        <v>1</v>
      </c>
      <c r="L1094" s="209">
        <f t="shared" si="35"/>
        <v>62</v>
      </c>
      <c r="M1094" s="201" t="str">
        <f t="shared" si="36"/>
        <v/>
      </c>
      <c r="N1094" s="71">
        <f ca="1">OFFSET(config_posiciones,'H-Temporadas'!B1094,L1094-1,1,1)</f>
        <v>0</v>
      </c>
    </row>
    <row r="1095" spans="2:14" x14ac:dyDescent="0.25">
      <c r="B1095" s="200">
        <v>11</v>
      </c>
      <c r="C1095" s="208" t="s">
        <v>238</v>
      </c>
      <c r="D1095" s="208">
        <v>34</v>
      </c>
      <c r="E1095" s="208">
        <v>38</v>
      </c>
      <c r="F1095" s="208">
        <v>9</v>
      </c>
      <c r="G1095" s="208">
        <v>16</v>
      </c>
      <c r="H1095" s="208">
        <v>13</v>
      </c>
      <c r="I1095" s="208">
        <v>25</v>
      </c>
      <c r="J1095" s="208">
        <v>32</v>
      </c>
      <c r="K1095" s="208">
        <v>-7</v>
      </c>
      <c r="L1095" s="209">
        <f t="shared" si="35"/>
        <v>62</v>
      </c>
      <c r="M1095" s="201" t="str">
        <f t="shared" si="36"/>
        <v/>
      </c>
      <c r="N1095" s="71">
        <f ca="1">OFFSET(config_posiciones,'H-Temporadas'!B1095,L1095-1,1,1)</f>
        <v>0</v>
      </c>
    </row>
    <row r="1096" spans="2:14" x14ac:dyDescent="0.25">
      <c r="B1096" s="200">
        <v>12</v>
      </c>
      <c r="C1096" s="208" t="s">
        <v>213</v>
      </c>
      <c r="D1096" s="208">
        <v>34</v>
      </c>
      <c r="E1096" s="208">
        <v>38</v>
      </c>
      <c r="F1096" s="208">
        <v>11</v>
      </c>
      <c r="G1096" s="208">
        <v>12</v>
      </c>
      <c r="H1096" s="208">
        <v>15</v>
      </c>
      <c r="I1096" s="208">
        <v>38</v>
      </c>
      <c r="J1096" s="208">
        <v>57</v>
      </c>
      <c r="K1096" s="208">
        <v>-19</v>
      </c>
      <c r="L1096" s="209">
        <f t="shared" si="35"/>
        <v>62</v>
      </c>
      <c r="M1096" s="201" t="str">
        <f t="shared" si="36"/>
        <v/>
      </c>
      <c r="N1096" s="71">
        <f ca="1">OFFSET(config_posiciones,'H-Temporadas'!B1096,L1096-1,1,1)</f>
        <v>0</v>
      </c>
    </row>
    <row r="1097" spans="2:14" x14ac:dyDescent="0.25">
      <c r="B1097" s="200">
        <v>13</v>
      </c>
      <c r="C1097" s="208" t="s">
        <v>31</v>
      </c>
      <c r="D1097" s="208">
        <v>34</v>
      </c>
      <c r="E1097" s="208">
        <v>38</v>
      </c>
      <c r="F1097" s="208">
        <v>13</v>
      </c>
      <c r="G1097" s="208">
        <v>8</v>
      </c>
      <c r="H1097" s="208">
        <v>17</v>
      </c>
      <c r="I1097" s="208">
        <v>46</v>
      </c>
      <c r="J1097" s="208">
        <v>59</v>
      </c>
      <c r="K1097" s="208">
        <v>-13</v>
      </c>
      <c r="L1097" s="209">
        <f t="shared" si="35"/>
        <v>62</v>
      </c>
      <c r="M1097" s="201" t="str">
        <f t="shared" si="36"/>
        <v/>
      </c>
      <c r="N1097" s="71">
        <f ca="1">OFFSET(config_posiciones,'H-Temporadas'!B1097,L1097-1,1,1)</f>
        <v>0</v>
      </c>
    </row>
    <row r="1098" spans="2:14" x14ac:dyDescent="0.25">
      <c r="B1098" s="200">
        <v>14</v>
      </c>
      <c r="C1098" s="208" t="s">
        <v>50</v>
      </c>
      <c r="D1098" s="208">
        <v>33</v>
      </c>
      <c r="E1098" s="208">
        <v>38</v>
      </c>
      <c r="F1098" s="208">
        <v>8</v>
      </c>
      <c r="G1098" s="208">
        <v>17</v>
      </c>
      <c r="H1098" s="208">
        <v>13</v>
      </c>
      <c r="I1098" s="208">
        <v>40</v>
      </c>
      <c r="J1098" s="208">
        <v>49</v>
      </c>
      <c r="K1098" s="208">
        <v>-9</v>
      </c>
      <c r="L1098" s="209">
        <f t="shared" si="35"/>
        <v>62</v>
      </c>
      <c r="M1098" s="201" t="str">
        <f t="shared" si="36"/>
        <v/>
      </c>
      <c r="N1098" s="71">
        <f ca="1">OFFSET(config_posiciones,'H-Temporadas'!B1098,L1098-1,1,1)</f>
        <v>0</v>
      </c>
    </row>
    <row r="1099" spans="2:14" x14ac:dyDescent="0.25">
      <c r="B1099" s="200">
        <v>15</v>
      </c>
      <c r="C1099" s="208" t="s">
        <v>232</v>
      </c>
      <c r="D1099" s="208">
        <v>33</v>
      </c>
      <c r="E1099" s="208">
        <v>38</v>
      </c>
      <c r="F1099" s="208">
        <v>11</v>
      </c>
      <c r="G1099" s="208">
        <v>11</v>
      </c>
      <c r="H1099" s="208">
        <v>16</v>
      </c>
      <c r="I1099" s="208">
        <v>32</v>
      </c>
      <c r="J1099" s="208">
        <v>48</v>
      </c>
      <c r="K1099" s="208">
        <v>-16</v>
      </c>
      <c r="L1099" s="209">
        <f t="shared" si="35"/>
        <v>62</v>
      </c>
      <c r="M1099" s="201" t="str">
        <f t="shared" si="36"/>
        <v/>
      </c>
      <c r="N1099" s="71">
        <f ca="1">OFFSET(config_posiciones,'H-Temporadas'!B1099,L1099-1,1,1)</f>
        <v>0</v>
      </c>
    </row>
    <row r="1100" spans="2:14" x14ac:dyDescent="0.25">
      <c r="B1100" s="200">
        <v>16</v>
      </c>
      <c r="C1100" s="208" t="s">
        <v>214</v>
      </c>
      <c r="D1100" s="208">
        <v>32</v>
      </c>
      <c r="E1100" s="208">
        <v>38</v>
      </c>
      <c r="F1100" s="208">
        <v>11</v>
      </c>
      <c r="G1100" s="208">
        <v>10</v>
      </c>
      <c r="H1100" s="208">
        <v>17</v>
      </c>
      <c r="I1100" s="208">
        <v>42</v>
      </c>
      <c r="J1100" s="208">
        <v>52</v>
      </c>
      <c r="K1100" s="208">
        <v>-10</v>
      </c>
      <c r="L1100" s="209">
        <f t="shared" si="35"/>
        <v>62</v>
      </c>
      <c r="M1100" s="201" t="str">
        <f t="shared" si="36"/>
        <v/>
      </c>
      <c r="N1100" s="71">
        <f ca="1">OFFSET(config_posiciones,'H-Temporadas'!B1100,L1100-1,1,1)</f>
        <v>0</v>
      </c>
    </row>
    <row r="1101" spans="2:14" x14ac:dyDescent="0.25">
      <c r="B1101" s="200">
        <v>17</v>
      </c>
      <c r="C1101" s="208" t="s">
        <v>216</v>
      </c>
      <c r="D1101" s="208">
        <v>31</v>
      </c>
      <c r="E1101" s="208">
        <v>38</v>
      </c>
      <c r="F1101" s="208">
        <v>11</v>
      </c>
      <c r="G1101" s="208">
        <v>9</v>
      </c>
      <c r="H1101" s="208">
        <v>18</v>
      </c>
      <c r="I1101" s="208">
        <v>54</v>
      </c>
      <c r="J1101" s="208">
        <v>59</v>
      </c>
      <c r="K1101" s="208">
        <v>-5</v>
      </c>
      <c r="L1101" s="209">
        <f t="shared" si="35"/>
        <v>62</v>
      </c>
      <c r="M1101" s="201" t="str">
        <f t="shared" si="36"/>
        <v/>
      </c>
      <c r="N1101" s="71" t="str">
        <f ca="1">OFFSET(config_posiciones,'H-Temporadas'!B1101,L1101-1,1,1)</f>
        <v>P</v>
      </c>
    </row>
    <row r="1102" spans="2:14" x14ac:dyDescent="0.25">
      <c r="B1102" s="200">
        <v>18</v>
      </c>
      <c r="C1102" s="208" t="s">
        <v>52</v>
      </c>
      <c r="D1102" s="208">
        <v>29</v>
      </c>
      <c r="E1102" s="208">
        <v>38</v>
      </c>
      <c r="F1102" s="208">
        <v>9</v>
      </c>
      <c r="G1102" s="208">
        <v>11</v>
      </c>
      <c r="H1102" s="208">
        <v>18</v>
      </c>
      <c r="I1102" s="208">
        <v>40</v>
      </c>
      <c r="J1102" s="208">
        <v>56</v>
      </c>
      <c r="K1102" s="208">
        <v>-16</v>
      </c>
      <c r="L1102" s="209">
        <f t="shared" si="35"/>
        <v>62</v>
      </c>
      <c r="M1102" s="201" t="str">
        <f t="shared" si="36"/>
        <v/>
      </c>
      <c r="N1102" s="71" t="str">
        <f ca="1">OFFSET(config_posiciones,'H-Temporadas'!B1102,L1102-1,1,1)</f>
        <v>P</v>
      </c>
    </row>
    <row r="1103" spans="2:14" x14ac:dyDescent="0.25">
      <c r="B1103" s="200">
        <v>19</v>
      </c>
      <c r="C1103" s="208" t="s">
        <v>221</v>
      </c>
      <c r="D1103" s="208">
        <v>22</v>
      </c>
      <c r="E1103" s="208">
        <v>38</v>
      </c>
      <c r="F1103" s="208">
        <v>5</v>
      </c>
      <c r="G1103" s="208">
        <v>12</v>
      </c>
      <c r="H1103" s="208">
        <v>21</v>
      </c>
      <c r="I1103" s="208">
        <v>30</v>
      </c>
      <c r="J1103" s="208">
        <v>70</v>
      </c>
      <c r="K1103" s="208">
        <v>-40</v>
      </c>
      <c r="L1103" s="209">
        <f t="shared" si="35"/>
        <v>62</v>
      </c>
      <c r="M1103" s="201" t="str">
        <f t="shared" si="36"/>
        <v/>
      </c>
      <c r="N1103" s="71" t="str">
        <f ca="1">OFFSET(config_posiciones,'H-Temporadas'!B1103,L1103-1,1,1)</f>
        <v>D</v>
      </c>
    </row>
    <row r="1104" spans="2:14" x14ac:dyDescent="0.25">
      <c r="B1104" s="200">
        <v>20</v>
      </c>
      <c r="C1104" s="208" t="s">
        <v>223</v>
      </c>
      <c r="D1104" s="208">
        <v>22</v>
      </c>
      <c r="E1104" s="208">
        <v>38</v>
      </c>
      <c r="F1104" s="208">
        <v>4</v>
      </c>
      <c r="G1104" s="208">
        <v>14</v>
      </c>
      <c r="H1104" s="208">
        <v>20</v>
      </c>
      <c r="I1104" s="208">
        <v>29</v>
      </c>
      <c r="J1104" s="208">
        <v>69</v>
      </c>
      <c r="K1104" s="208">
        <v>-40</v>
      </c>
      <c r="L1104" s="209">
        <f t="shared" si="35"/>
        <v>62</v>
      </c>
      <c r="M1104" s="201" t="str">
        <f t="shared" si="36"/>
        <v/>
      </c>
      <c r="N1104" s="71" t="str">
        <f ca="1">OFFSET(config_posiciones,'H-Temporadas'!B1104,L1104-1,1,1)</f>
        <v>D</v>
      </c>
    </row>
    <row r="1105" spans="2:14" x14ac:dyDescent="0.25">
      <c r="B1105" s="200"/>
      <c r="C1105" s="208"/>
      <c r="D1105" s="208"/>
      <c r="E1105" s="208"/>
      <c r="F1105" s="208"/>
      <c r="G1105" s="208"/>
      <c r="H1105" s="208"/>
      <c r="I1105" s="208"/>
      <c r="J1105" s="208"/>
      <c r="K1105" s="208"/>
      <c r="L1105" s="209">
        <f t="shared" si="35"/>
        <v>62</v>
      </c>
      <c r="M1105" s="201" t="str">
        <f t="shared" si="36"/>
        <v/>
      </c>
      <c r="N1105" s="71">
        <f ca="1">OFFSET(config_posiciones,'H-Temporadas'!B1105,L1105-1,1,1)</f>
        <v>33970</v>
      </c>
    </row>
    <row r="1106" spans="2:14" s="204" customFormat="1" x14ac:dyDescent="0.25">
      <c r="B1106" s="200" t="s">
        <v>311</v>
      </c>
      <c r="C1106" s="200" t="str">
        <f>B1106</f>
        <v>1993/94</v>
      </c>
      <c r="D1106" s="200" t="s">
        <v>128</v>
      </c>
      <c r="E1106" s="200" t="s">
        <v>21</v>
      </c>
      <c r="F1106" s="200" t="s">
        <v>22</v>
      </c>
      <c r="G1106" s="200" t="s">
        <v>23</v>
      </c>
      <c r="H1106" s="200" t="s">
        <v>24</v>
      </c>
      <c r="I1106" s="200" t="s">
        <v>25</v>
      </c>
      <c r="J1106" s="200" t="s">
        <v>26</v>
      </c>
      <c r="K1106" s="200" t="s">
        <v>249</v>
      </c>
      <c r="L1106" s="202">
        <f t="shared" si="35"/>
        <v>63</v>
      </c>
      <c r="M1106" s="203" t="str">
        <f t="shared" si="36"/>
        <v>n</v>
      </c>
      <c r="N1106" s="204" t="e">
        <f ca="1">OFFSET(config_posiciones,'H-Temporadas'!B1106,L1106-1,1,1)</f>
        <v>#VALUE!</v>
      </c>
    </row>
    <row r="1107" spans="2:14" x14ac:dyDescent="0.25">
      <c r="B1107" s="200">
        <v>1</v>
      </c>
      <c r="C1107" s="208" t="s">
        <v>27</v>
      </c>
      <c r="D1107" s="208">
        <v>56</v>
      </c>
      <c r="E1107" s="208">
        <v>38</v>
      </c>
      <c r="F1107" s="208">
        <v>25</v>
      </c>
      <c r="G1107" s="208">
        <v>6</v>
      </c>
      <c r="H1107" s="208">
        <v>7</v>
      </c>
      <c r="I1107" s="208">
        <v>91</v>
      </c>
      <c r="J1107" s="208">
        <v>42</v>
      </c>
      <c r="K1107" s="208">
        <v>49</v>
      </c>
      <c r="L1107" s="209">
        <f t="shared" si="35"/>
        <v>63</v>
      </c>
      <c r="M1107" s="201" t="str">
        <f t="shared" si="36"/>
        <v/>
      </c>
      <c r="N1107" s="71" t="str">
        <f ca="1">OFFSET(config_posiciones,'H-Temporadas'!B1107,L1107-1,1,1)</f>
        <v>C</v>
      </c>
    </row>
    <row r="1108" spans="2:14" x14ac:dyDescent="0.25">
      <c r="B1108" s="200">
        <v>2</v>
      </c>
      <c r="C1108" s="208" t="s">
        <v>240</v>
      </c>
      <c r="D1108" s="208">
        <v>56</v>
      </c>
      <c r="E1108" s="208">
        <v>38</v>
      </c>
      <c r="F1108" s="208">
        <v>22</v>
      </c>
      <c r="G1108" s="208">
        <v>12</v>
      </c>
      <c r="H1108" s="208">
        <v>4</v>
      </c>
      <c r="I1108" s="208">
        <v>54</v>
      </c>
      <c r="J1108" s="208">
        <v>18</v>
      </c>
      <c r="K1108" s="208">
        <v>36</v>
      </c>
      <c r="L1108" s="209">
        <f t="shared" si="35"/>
        <v>63</v>
      </c>
      <c r="M1108" s="201" t="str">
        <f t="shared" si="36"/>
        <v/>
      </c>
      <c r="N1108" s="71" t="str">
        <f ca="1">OFFSET(config_posiciones,'H-Temporadas'!B1108,L1108-1,1,1)</f>
        <v>U</v>
      </c>
    </row>
    <row r="1109" spans="2:14" x14ac:dyDescent="0.25">
      <c r="B1109" s="200">
        <v>3</v>
      </c>
      <c r="C1109" s="208" t="s">
        <v>211</v>
      </c>
      <c r="D1109" s="208">
        <v>46</v>
      </c>
      <c r="E1109" s="208">
        <v>38</v>
      </c>
      <c r="F1109" s="208">
        <v>19</v>
      </c>
      <c r="G1109" s="208">
        <v>8</v>
      </c>
      <c r="H1109" s="208">
        <v>11</v>
      </c>
      <c r="I1109" s="208">
        <v>71</v>
      </c>
      <c r="J1109" s="208">
        <v>47</v>
      </c>
      <c r="K1109" s="208">
        <v>24</v>
      </c>
      <c r="L1109" s="209">
        <f t="shared" si="35"/>
        <v>63</v>
      </c>
      <c r="M1109" s="201" t="str">
        <f t="shared" si="36"/>
        <v/>
      </c>
      <c r="N1109" s="71" t="str">
        <f ca="1">OFFSET(config_posiciones,'H-Temporadas'!B1109,L1109-1,1,1)</f>
        <v>R</v>
      </c>
    </row>
    <row r="1110" spans="2:14" x14ac:dyDescent="0.25">
      <c r="B1110" s="200">
        <v>4</v>
      </c>
      <c r="C1110" s="208" t="s">
        <v>28</v>
      </c>
      <c r="D1110" s="208">
        <v>45</v>
      </c>
      <c r="E1110" s="208">
        <v>38</v>
      </c>
      <c r="F1110" s="208">
        <v>19</v>
      </c>
      <c r="G1110" s="208">
        <v>7</v>
      </c>
      <c r="H1110" s="208">
        <v>12</v>
      </c>
      <c r="I1110" s="208">
        <v>61</v>
      </c>
      <c r="J1110" s="208">
        <v>50</v>
      </c>
      <c r="K1110" s="208">
        <v>11</v>
      </c>
      <c r="L1110" s="209">
        <f t="shared" si="35"/>
        <v>63</v>
      </c>
      <c r="M1110" s="201" t="str">
        <f t="shared" si="36"/>
        <v/>
      </c>
      <c r="N1110" s="71" t="str">
        <f ca="1">OFFSET(config_posiciones,'H-Temporadas'!B1110,L1110-1,1,1)</f>
        <v>U</v>
      </c>
    </row>
    <row r="1111" spans="2:14" x14ac:dyDescent="0.25">
      <c r="B1111" s="200">
        <v>5</v>
      </c>
      <c r="C1111" s="208" t="s">
        <v>209</v>
      </c>
      <c r="D1111" s="208">
        <v>43</v>
      </c>
      <c r="E1111" s="208">
        <v>38</v>
      </c>
      <c r="F1111" s="208">
        <v>16</v>
      </c>
      <c r="G1111" s="208">
        <v>11</v>
      </c>
      <c r="H1111" s="208">
        <v>11</v>
      </c>
      <c r="I1111" s="208">
        <v>61</v>
      </c>
      <c r="J1111" s="208">
        <v>47</v>
      </c>
      <c r="K1111" s="208">
        <v>14</v>
      </c>
      <c r="L1111" s="209">
        <f t="shared" si="35"/>
        <v>63</v>
      </c>
      <c r="M1111" s="201" t="str">
        <f t="shared" si="36"/>
        <v/>
      </c>
      <c r="N1111" s="71" t="str">
        <f ca="1">OFFSET(config_posiciones,'H-Temporadas'!B1111,L1111-1,1,1)</f>
        <v>U</v>
      </c>
    </row>
    <row r="1112" spans="2:14" x14ac:dyDescent="0.25">
      <c r="B1112" s="200">
        <v>6</v>
      </c>
      <c r="C1112" s="208" t="s">
        <v>30</v>
      </c>
      <c r="D1112" s="208">
        <v>42</v>
      </c>
      <c r="E1112" s="208">
        <v>38</v>
      </c>
      <c r="F1112" s="208">
        <v>15</v>
      </c>
      <c r="G1112" s="208">
        <v>12</v>
      </c>
      <c r="H1112" s="208">
        <v>11</v>
      </c>
      <c r="I1112" s="208">
        <v>56</v>
      </c>
      <c r="J1112" s="208">
        <v>42</v>
      </c>
      <c r="K1112" s="208">
        <v>14</v>
      </c>
      <c r="L1112" s="209">
        <f t="shared" si="35"/>
        <v>63</v>
      </c>
      <c r="M1112" s="201" t="str">
        <f t="shared" si="36"/>
        <v/>
      </c>
      <c r="N1112" s="71">
        <f ca="1">OFFSET(config_posiciones,'H-Temporadas'!B1112,L1112-1,1,1)</f>
        <v>0</v>
      </c>
    </row>
    <row r="1113" spans="2:14" x14ac:dyDescent="0.25">
      <c r="B1113" s="200">
        <v>7</v>
      </c>
      <c r="C1113" s="208" t="s">
        <v>29</v>
      </c>
      <c r="D1113" s="208">
        <v>40</v>
      </c>
      <c r="E1113" s="208">
        <v>38</v>
      </c>
      <c r="F1113" s="208">
        <v>14</v>
      </c>
      <c r="G1113" s="208">
        <v>12</v>
      </c>
      <c r="H1113" s="208">
        <v>12</v>
      </c>
      <c r="I1113" s="208">
        <v>55</v>
      </c>
      <c r="J1113" s="208">
        <v>50</v>
      </c>
      <c r="K1113" s="208">
        <v>5</v>
      </c>
      <c r="L1113" s="209">
        <f t="shared" si="35"/>
        <v>63</v>
      </c>
      <c r="M1113" s="201" t="str">
        <f t="shared" si="36"/>
        <v/>
      </c>
      <c r="N1113" s="71">
        <f ca="1">OFFSET(config_posiciones,'H-Temporadas'!B1113,L1113-1,1,1)</f>
        <v>0</v>
      </c>
    </row>
    <row r="1114" spans="2:14" x14ac:dyDescent="0.25">
      <c r="B1114" s="200">
        <v>8</v>
      </c>
      <c r="C1114" s="208" t="s">
        <v>246</v>
      </c>
      <c r="D1114" s="208">
        <v>38</v>
      </c>
      <c r="E1114" s="208">
        <v>38</v>
      </c>
      <c r="F1114" s="208">
        <v>15</v>
      </c>
      <c r="G1114" s="208">
        <v>8</v>
      </c>
      <c r="H1114" s="208">
        <v>15</v>
      </c>
      <c r="I1114" s="208">
        <v>44</v>
      </c>
      <c r="J1114" s="208">
        <v>42</v>
      </c>
      <c r="K1114" s="208">
        <v>2</v>
      </c>
      <c r="L1114" s="209">
        <f t="shared" si="35"/>
        <v>63</v>
      </c>
      <c r="M1114" s="201" t="str">
        <f t="shared" si="36"/>
        <v/>
      </c>
      <c r="N1114" s="71">
        <f ca="1">OFFSET(config_posiciones,'H-Temporadas'!B1114,L1114-1,1,1)</f>
        <v>0</v>
      </c>
    </row>
    <row r="1115" spans="2:14" x14ac:dyDescent="0.25">
      <c r="B1115" s="200">
        <v>9</v>
      </c>
      <c r="C1115" s="208" t="s">
        <v>214</v>
      </c>
      <c r="D1115" s="208">
        <v>37</v>
      </c>
      <c r="E1115" s="208">
        <v>38</v>
      </c>
      <c r="F1115" s="208">
        <v>12</v>
      </c>
      <c r="G1115" s="208">
        <v>13</v>
      </c>
      <c r="H1115" s="208">
        <v>13</v>
      </c>
      <c r="I1115" s="208">
        <v>43</v>
      </c>
      <c r="J1115" s="208">
        <v>49</v>
      </c>
      <c r="K1115" s="208">
        <v>-6</v>
      </c>
      <c r="L1115" s="209">
        <f t="shared" si="35"/>
        <v>63</v>
      </c>
      <c r="M1115" s="201" t="str">
        <f t="shared" si="36"/>
        <v/>
      </c>
      <c r="N1115" s="71">
        <f ca="1">OFFSET(config_posiciones,'H-Temporadas'!B1115,L1115-1,1,1)</f>
        <v>0</v>
      </c>
    </row>
    <row r="1116" spans="2:14" x14ac:dyDescent="0.25">
      <c r="B1116" s="200">
        <v>10</v>
      </c>
      <c r="C1116" s="208" t="s">
        <v>233</v>
      </c>
      <c r="D1116" s="208">
        <v>36</v>
      </c>
      <c r="E1116" s="208">
        <v>38</v>
      </c>
      <c r="F1116" s="208">
        <v>15</v>
      </c>
      <c r="G1116" s="208">
        <v>6</v>
      </c>
      <c r="H1116" s="208">
        <v>17</v>
      </c>
      <c r="I1116" s="208">
        <v>50</v>
      </c>
      <c r="J1116" s="208">
        <v>57</v>
      </c>
      <c r="K1116" s="208">
        <v>-7</v>
      </c>
      <c r="L1116" s="209">
        <f t="shared" si="35"/>
        <v>63</v>
      </c>
      <c r="M1116" s="201" t="str">
        <f t="shared" si="36"/>
        <v/>
      </c>
      <c r="N1116" s="71">
        <f ca="1">OFFSET(config_posiciones,'H-Temporadas'!B1116,L1116-1,1,1)</f>
        <v>0</v>
      </c>
    </row>
    <row r="1117" spans="2:14" x14ac:dyDescent="0.25">
      <c r="B1117" s="200">
        <v>11</v>
      </c>
      <c r="C1117" s="208" t="s">
        <v>31</v>
      </c>
      <c r="D1117" s="208">
        <v>36</v>
      </c>
      <c r="E1117" s="208">
        <v>38</v>
      </c>
      <c r="F1117" s="208">
        <v>12</v>
      </c>
      <c r="G1117" s="208">
        <v>12</v>
      </c>
      <c r="H1117" s="208">
        <v>14</v>
      </c>
      <c r="I1117" s="208">
        <v>39</v>
      </c>
      <c r="J1117" s="208">
        <v>47</v>
      </c>
      <c r="K1117" s="208">
        <v>-8</v>
      </c>
      <c r="L1117" s="209">
        <f t="shared" si="35"/>
        <v>63</v>
      </c>
      <c r="M1117" s="201" t="str">
        <f t="shared" si="36"/>
        <v/>
      </c>
      <c r="N1117" s="71">
        <f ca="1">OFFSET(config_posiciones,'H-Temporadas'!B1117,L1117-1,1,1)</f>
        <v>0</v>
      </c>
    </row>
    <row r="1118" spans="2:14" x14ac:dyDescent="0.25">
      <c r="B1118" s="200">
        <v>12</v>
      </c>
      <c r="C1118" s="208" t="s">
        <v>154</v>
      </c>
      <c r="D1118" s="208">
        <v>35</v>
      </c>
      <c r="E1118" s="208">
        <v>38</v>
      </c>
      <c r="F1118" s="208">
        <v>13</v>
      </c>
      <c r="G1118" s="208">
        <v>9</v>
      </c>
      <c r="H1118" s="208">
        <v>16</v>
      </c>
      <c r="I1118" s="208">
        <v>54</v>
      </c>
      <c r="J1118" s="208">
        <v>54</v>
      </c>
      <c r="K1118" s="208">
        <v>0</v>
      </c>
      <c r="L1118" s="209">
        <f t="shared" si="35"/>
        <v>63</v>
      </c>
      <c r="M1118" s="201" t="str">
        <f t="shared" si="36"/>
        <v/>
      </c>
      <c r="N1118" s="71">
        <f ca="1">OFFSET(config_posiciones,'H-Temporadas'!B1118,L1118-1,1,1)</f>
        <v>0</v>
      </c>
    </row>
    <row r="1119" spans="2:14" x14ac:dyDescent="0.25">
      <c r="B1119" s="200">
        <v>13</v>
      </c>
      <c r="C1119" s="208" t="s">
        <v>216</v>
      </c>
      <c r="D1119" s="208">
        <v>35</v>
      </c>
      <c r="E1119" s="208">
        <v>38</v>
      </c>
      <c r="F1119" s="208">
        <v>10</v>
      </c>
      <c r="G1119" s="208">
        <v>15</v>
      </c>
      <c r="H1119" s="208">
        <v>13</v>
      </c>
      <c r="I1119" s="208">
        <v>49</v>
      </c>
      <c r="J1119" s="208">
        <v>58</v>
      </c>
      <c r="K1119" s="208">
        <v>-9</v>
      </c>
      <c r="L1119" s="209">
        <f t="shared" si="35"/>
        <v>63</v>
      </c>
      <c r="M1119" s="201" t="str">
        <f t="shared" si="36"/>
        <v/>
      </c>
      <c r="N1119" s="71">
        <f ca="1">OFFSET(config_posiciones,'H-Temporadas'!B1119,L1119-1,1,1)</f>
        <v>0</v>
      </c>
    </row>
    <row r="1120" spans="2:14" x14ac:dyDescent="0.25">
      <c r="B1120" s="200">
        <v>14</v>
      </c>
      <c r="C1120" s="208" t="s">
        <v>213</v>
      </c>
      <c r="D1120" s="208">
        <v>35</v>
      </c>
      <c r="E1120" s="208">
        <v>38</v>
      </c>
      <c r="F1120" s="208">
        <v>15</v>
      </c>
      <c r="G1120" s="208">
        <v>5</v>
      </c>
      <c r="H1120" s="208">
        <v>18</v>
      </c>
      <c r="I1120" s="208">
        <v>42</v>
      </c>
      <c r="J1120" s="208">
        <v>57</v>
      </c>
      <c r="K1120" s="208">
        <v>-15</v>
      </c>
      <c r="L1120" s="209">
        <f t="shared" si="35"/>
        <v>63</v>
      </c>
      <c r="M1120" s="201" t="str">
        <f t="shared" si="36"/>
        <v/>
      </c>
      <c r="N1120" s="71">
        <f ca="1">OFFSET(config_posiciones,'H-Temporadas'!B1120,L1120-1,1,1)</f>
        <v>0</v>
      </c>
    </row>
    <row r="1121" spans="2:14" x14ac:dyDescent="0.25">
      <c r="B1121" s="200">
        <v>15</v>
      </c>
      <c r="C1121" s="208" t="s">
        <v>238</v>
      </c>
      <c r="D1121" s="208">
        <v>33</v>
      </c>
      <c r="E1121" s="208">
        <v>38</v>
      </c>
      <c r="F1121" s="208">
        <v>11</v>
      </c>
      <c r="G1121" s="208">
        <v>11</v>
      </c>
      <c r="H1121" s="208">
        <v>16</v>
      </c>
      <c r="I1121" s="208">
        <v>41</v>
      </c>
      <c r="J1121" s="208">
        <v>51</v>
      </c>
      <c r="K1121" s="208">
        <v>-10</v>
      </c>
      <c r="L1121" s="209">
        <f t="shared" si="35"/>
        <v>63</v>
      </c>
      <c r="M1121" s="201" t="str">
        <f t="shared" si="36"/>
        <v/>
      </c>
      <c r="N1121" s="71">
        <f ca="1">OFFSET(config_posiciones,'H-Temporadas'!B1121,L1121-1,1,1)</f>
        <v>0</v>
      </c>
    </row>
    <row r="1122" spans="2:14" x14ac:dyDescent="0.25">
      <c r="B1122" s="200">
        <v>16</v>
      </c>
      <c r="C1122" s="208" t="s">
        <v>232</v>
      </c>
      <c r="D1122" s="208">
        <v>33</v>
      </c>
      <c r="E1122" s="208">
        <v>38</v>
      </c>
      <c r="F1122" s="208">
        <v>9</v>
      </c>
      <c r="G1122" s="208">
        <v>15</v>
      </c>
      <c r="H1122" s="208">
        <v>14</v>
      </c>
      <c r="I1122" s="208">
        <v>47</v>
      </c>
      <c r="J1122" s="208">
        <v>58</v>
      </c>
      <c r="K1122" s="208">
        <v>-11</v>
      </c>
      <c r="L1122" s="209">
        <f t="shared" si="35"/>
        <v>63</v>
      </c>
      <c r="M1122" s="201" t="str">
        <f t="shared" si="36"/>
        <v/>
      </c>
      <c r="N1122" s="71">
        <f ca="1">OFFSET(config_posiciones,'H-Temporadas'!B1122,L1122-1,1,1)</f>
        <v>0</v>
      </c>
    </row>
    <row r="1123" spans="2:14" x14ac:dyDescent="0.25">
      <c r="B1123" s="200">
        <v>17</v>
      </c>
      <c r="C1123" s="208" t="s">
        <v>50</v>
      </c>
      <c r="D1123" s="208">
        <v>31</v>
      </c>
      <c r="E1123" s="208">
        <v>38</v>
      </c>
      <c r="F1123" s="208">
        <v>9</v>
      </c>
      <c r="G1123" s="208">
        <v>13</v>
      </c>
      <c r="H1123" s="208">
        <v>16</v>
      </c>
      <c r="I1123" s="208">
        <v>40</v>
      </c>
      <c r="J1123" s="208">
        <v>58</v>
      </c>
      <c r="K1123" s="208">
        <v>-18</v>
      </c>
      <c r="L1123" s="209">
        <f t="shared" si="35"/>
        <v>63</v>
      </c>
      <c r="M1123" s="201" t="str">
        <f t="shared" si="36"/>
        <v/>
      </c>
      <c r="N1123" s="71" t="str">
        <f ca="1">OFFSET(config_posiciones,'H-Temporadas'!B1123,L1123-1,1,1)</f>
        <v>P</v>
      </c>
    </row>
    <row r="1124" spans="2:14" x14ac:dyDescent="0.25">
      <c r="B1124" s="200">
        <v>18</v>
      </c>
      <c r="C1124" s="208" t="s">
        <v>226</v>
      </c>
      <c r="D1124" s="208">
        <v>30</v>
      </c>
      <c r="E1124" s="208">
        <v>38</v>
      </c>
      <c r="F1124" s="208">
        <v>8</v>
      </c>
      <c r="G1124" s="208">
        <v>14</v>
      </c>
      <c r="H1124" s="208">
        <v>16</v>
      </c>
      <c r="I1124" s="208">
        <v>28</v>
      </c>
      <c r="J1124" s="208">
        <v>51</v>
      </c>
      <c r="K1124" s="208">
        <v>-23</v>
      </c>
      <c r="L1124" s="209">
        <f t="shared" si="35"/>
        <v>63</v>
      </c>
      <c r="M1124" s="201" t="str">
        <f t="shared" si="36"/>
        <v/>
      </c>
      <c r="N1124" s="71" t="str">
        <f ca="1">OFFSET(config_posiciones,'H-Temporadas'!B1124,L1124-1,1,1)</f>
        <v>P</v>
      </c>
    </row>
    <row r="1125" spans="2:14" x14ac:dyDescent="0.25">
      <c r="B1125" s="200">
        <v>19</v>
      </c>
      <c r="C1125" s="208" t="s">
        <v>344</v>
      </c>
      <c r="D1125" s="208">
        <v>27</v>
      </c>
      <c r="E1125" s="208">
        <v>38</v>
      </c>
      <c r="F1125" s="208">
        <v>7</v>
      </c>
      <c r="G1125" s="208">
        <v>13</v>
      </c>
      <c r="H1125" s="208">
        <v>18</v>
      </c>
      <c r="I1125" s="208">
        <v>29</v>
      </c>
      <c r="J1125" s="208">
        <v>48</v>
      </c>
      <c r="K1125" s="208">
        <v>-19</v>
      </c>
      <c r="L1125" s="209">
        <f t="shared" si="35"/>
        <v>63</v>
      </c>
      <c r="M1125" s="201" t="str">
        <f t="shared" si="36"/>
        <v/>
      </c>
      <c r="N1125" s="71" t="str">
        <f ca="1">OFFSET(config_posiciones,'H-Temporadas'!B1125,L1125-1,1,1)</f>
        <v>D</v>
      </c>
    </row>
    <row r="1126" spans="2:14" x14ac:dyDescent="0.25">
      <c r="B1126" s="200">
        <v>20</v>
      </c>
      <c r="C1126" s="208" t="s">
        <v>228</v>
      </c>
      <c r="D1126" s="208">
        <v>26</v>
      </c>
      <c r="E1126" s="208">
        <v>38</v>
      </c>
      <c r="F1126" s="208">
        <v>8</v>
      </c>
      <c r="G1126" s="208">
        <v>10</v>
      </c>
      <c r="H1126" s="208">
        <v>20</v>
      </c>
      <c r="I1126" s="208">
        <v>34</v>
      </c>
      <c r="J1126" s="208">
        <v>63</v>
      </c>
      <c r="K1126" s="208">
        <v>-29</v>
      </c>
      <c r="L1126" s="209">
        <f t="shared" si="35"/>
        <v>63</v>
      </c>
      <c r="M1126" s="201" t="str">
        <f t="shared" si="36"/>
        <v/>
      </c>
      <c r="N1126" s="71" t="str">
        <f ca="1">OFFSET(config_posiciones,'H-Temporadas'!B1126,L1126-1,1,1)</f>
        <v>D</v>
      </c>
    </row>
    <row r="1127" spans="2:14" x14ac:dyDescent="0.25">
      <c r="B1127" s="200"/>
      <c r="C1127" s="208"/>
      <c r="D1127" s="208"/>
      <c r="E1127" s="208"/>
      <c r="F1127" s="208"/>
      <c r="G1127" s="208"/>
      <c r="H1127" s="208"/>
      <c r="I1127" s="208"/>
      <c r="J1127" s="208"/>
      <c r="K1127" s="208"/>
      <c r="L1127" s="209">
        <f t="shared" si="35"/>
        <v>63</v>
      </c>
      <c r="M1127" s="201" t="str">
        <f t="shared" si="36"/>
        <v/>
      </c>
      <c r="N1127" s="71">
        <f ca="1">OFFSET(config_posiciones,'H-Temporadas'!B1127,L1127-1,1,1)</f>
        <v>34335</v>
      </c>
    </row>
    <row r="1128" spans="2:14" s="204" customFormat="1" x14ac:dyDescent="0.25">
      <c r="B1128" s="200" t="s">
        <v>312</v>
      </c>
      <c r="C1128" s="200" t="str">
        <f>B1128</f>
        <v>1994/95</v>
      </c>
      <c r="D1128" s="200" t="s">
        <v>128</v>
      </c>
      <c r="E1128" s="200" t="s">
        <v>21</v>
      </c>
      <c r="F1128" s="200" t="s">
        <v>22</v>
      </c>
      <c r="G1128" s="200" t="s">
        <v>23</v>
      </c>
      <c r="H1128" s="200" t="s">
        <v>24</v>
      </c>
      <c r="I1128" s="200" t="s">
        <v>25</v>
      </c>
      <c r="J1128" s="200" t="s">
        <v>26</v>
      </c>
      <c r="K1128" s="200" t="s">
        <v>249</v>
      </c>
      <c r="L1128" s="202">
        <f t="shared" si="35"/>
        <v>64</v>
      </c>
      <c r="M1128" s="203" t="str">
        <f t="shared" si="36"/>
        <v>n</v>
      </c>
      <c r="N1128" s="204" t="e">
        <f ca="1">OFFSET(config_posiciones,'H-Temporadas'!B1128,L1128-1,1,1)</f>
        <v>#VALUE!</v>
      </c>
    </row>
    <row r="1129" spans="2:14" x14ac:dyDescent="0.25">
      <c r="B1129" s="200">
        <v>1</v>
      </c>
      <c r="C1129" s="208" t="s">
        <v>28</v>
      </c>
      <c r="D1129" s="208">
        <v>55</v>
      </c>
      <c r="E1129" s="208">
        <v>38</v>
      </c>
      <c r="F1129" s="208">
        <v>23</v>
      </c>
      <c r="G1129" s="208">
        <v>9</v>
      </c>
      <c r="H1129" s="208">
        <v>6</v>
      </c>
      <c r="I1129" s="208">
        <v>76</v>
      </c>
      <c r="J1129" s="208">
        <v>29</v>
      </c>
      <c r="K1129" s="208">
        <v>47</v>
      </c>
      <c r="L1129" s="209">
        <f t="shared" si="35"/>
        <v>64</v>
      </c>
      <c r="M1129" s="201" t="str">
        <f t="shared" si="36"/>
        <v/>
      </c>
      <c r="N1129" s="71" t="str">
        <f ca="1">OFFSET(config_posiciones,'H-Temporadas'!B1129,L1129-1,1,1)</f>
        <v>C</v>
      </c>
    </row>
    <row r="1130" spans="2:14" x14ac:dyDescent="0.25">
      <c r="B1130" s="200">
        <v>2</v>
      </c>
      <c r="C1130" s="208" t="s">
        <v>240</v>
      </c>
      <c r="D1130" s="208">
        <v>51</v>
      </c>
      <c r="E1130" s="208">
        <v>38</v>
      </c>
      <c r="F1130" s="208">
        <v>20</v>
      </c>
      <c r="G1130" s="208">
        <v>11</v>
      </c>
      <c r="H1130" s="208">
        <v>7</v>
      </c>
      <c r="I1130" s="208">
        <v>68</v>
      </c>
      <c r="J1130" s="208">
        <v>32</v>
      </c>
      <c r="K1130" s="208">
        <v>36</v>
      </c>
      <c r="L1130" s="209">
        <f t="shared" si="35"/>
        <v>64</v>
      </c>
      <c r="M1130" s="201" t="str">
        <f t="shared" si="36"/>
        <v/>
      </c>
      <c r="N1130" s="71" t="str">
        <f ca="1">OFFSET(config_posiciones,'H-Temporadas'!B1130,L1130-1,1,1)</f>
        <v>R</v>
      </c>
    </row>
    <row r="1131" spans="2:14" x14ac:dyDescent="0.25">
      <c r="B1131" s="200">
        <v>3</v>
      </c>
      <c r="C1131" s="208" t="s">
        <v>212</v>
      </c>
      <c r="D1131" s="208">
        <v>46</v>
      </c>
      <c r="E1131" s="208">
        <v>38</v>
      </c>
      <c r="F1131" s="208">
        <v>15</v>
      </c>
      <c r="G1131" s="208">
        <v>16</v>
      </c>
      <c r="H1131" s="208">
        <v>7</v>
      </c>
      <c r="I1131" s="208">
        <v>46</v>
      </c>
      <c r="J1131" s="208">
        <v>25</v>
      </c>
      <c r="K1131" s="208">
        <v>21</v>
      </c>
      <c r="L1131" s="209">
        <f t="shared" si="35"/>
        <v>64</v>
      </c>
      <c r="M1131" s="201" t="str">
        <f t="shared" si="36"/>
        <v/>
      </c>
      <c r="N1131" s="71" t="str">
        <f ca="1">OFFSET(config_posiciones,'H-Temporadas'!B1131,L1131-1,1,1)</f>
        <v>U</v>
      </c>
    </row>
    <row r="1132" spans="2:14" x14ac:dyDescent="0.25">
      <c r="B1132" s="200">
        <v>4</v>
      </c>
      <c r="C1132" s="208" t="s">
        <v>27</v>
      </c>
      <c r="D1132" s="208">
        <v>46</v>
      </c>
      <c r="E1132" s="208">
        <v>38</v>
      </c>
      <c r="F1132" s="208">
        <v>18</v>
      </c>
      <c r="G1132" s="208">
        <v>10</v>
      </c>
      <c r="H1132" s="208">
        <v>10</v>
      </c>
      <c r="I1132" s="208">
        <v>60</v>
      </c>
      <c r="J1132" s="208">
        <v>45</v>
      </c>
      <c r="K1132" s="208">
        <v>15</v>
      </c>
      <c r="L1132" s="209">
        <f t="shared" si="35"/>
        <v>64</v>
      </c>
      <c r="M1132" s="201" t="str">
        <f t="shared" si="36"/>
        <v/>
      </c>
      <c r="N1132" s="71" t="str">
        <f ca="1">OFFSET(config_posiciones,'H-Temporadas'!B1132,L1132-1,1,1)</f>
        <v>U</v>
      </c>
    </row>
    <row r="1133" spans="2:14" x14ac:dyDescent="0.25">
      <c r="B1133" s="200">
        <v>5</v>
      </c>
      <c r="C1133" s="208" t="s">
        <v>30</v>
      </c>
      <c r="D1133" s="208">
        <v>43</v>
      </c>
      <c r="E1133" s="208">
        <v>38</v>
      </c>
      <c r="F1133" s="208">
        <v>16</v>
      </c>
      <c r="G1133" s="208">
        <v>11</v>
      </c>
      <c r="H1133" s="208">
        <v>11</v>
      </c>
      <c r="I1133" s="208">
        <v>55</v>
      </c>
      <c r="J1133" s="208">
        <v>41</v>
      </c>
      <c r="K1133" s="208">
        <v>14</v>
      </c>
      <c r="L1133" s="209">
        <f t="shared" si="35"/>
        <v>64</v>
      </c>
      <c r="M1133" s="201" t="str">
        <f t="shared" si="36"/>
        <v/>
      </c>
      <c r="N1133" s="71" t="str">
        <f ca="1">OFFSET(config_posiciones,'H-Temporadas'!B1133,L1133-1,1,1)</f>
        <v>U</v>
      </c>
    </row>
    <row r="1134" spans="2:14" x14ac:dyDescent="0.25">
      <c r="B1134" s="200">
        <v>6</v>
      </c>
      <c r="C1134" s="208" t="s">
        <v>52</v>
      </c>
      <c r="D1134" s="208">
        <v>43</v>
      </c>
      <c r="E1134" s="208">
        <v>38</v>
      </c>
      <c r="F1134" s="208">
        <v>14</v>
      </c>
      <c r="G1134" s="208">
        <v>15</v>
      </c>
      <c r="H1134" s="208">
        <v>9</v>
      </c>
      <c r="I1134" s="208">
        <v>51</v>
      </c>
      <c r="J1134" s="208">
        <v>35</v>
      </c>
      <c r="K1134" s="208">
        <v>16</v>
      </c>
      <c r="L1134" s="209">
        <f t="shared" si="35"/>
        <v>64</v>
      </c>
      <c r="M1134" s="201" t="str">
        <f t="shared" si="36"/>
        <v/>
      </c>
      <c r="N1134" s="71">
        <f ca="1">OFFSET(config_posiciones,'H-Temporadas'!B1134,L1134-1,1,1)</f>
        <v>0</v>
      </c>
    </row>
    <row r="1135" spans="2:14" x14ac:dyDescent="0.25">
      <c r="B1135" s="200">
        <v>7</v>
      </c>
      <c r="C1135" s="208" t="s">
        <v>211</v>
      </c>
      <c r="D1135" s="208">
        <v>43</v>
      </c>
      <c r="E1135" s="208">
        <v>38</v>
      </c>
      <c r="F1135" s="208">
        <v>18</v>
      </c>
      <c r="G1135" s="208">
        <v>7</v>
      </c>
      <c r="H1135" s="208">
        <v>13</v>
      </c>
      <c r="I1135" s="208">
        <v>56</v>
      </c>
      <c r="J1135" s="208">
        <v>51</v>
      </c>
      <c r="K1135" s="208">
        <v>5</v>
      </c>
      <c r="L1135" s="209">
        <f t="shared" si="35"/>
        <v>64</v>
      </c>
      <c r="M1135" s="201" t="str">
        <f t="shared" si="36"/>
        <v/>
      </c>
      <c r="N1135" s="71" t="str">
        <f ca="1">OFFSET(config_posiciones,'H-Temporadas'!B1135,L1135-1,1,1)</f>
        <v>R</v>
      </c>
    </row>
    <row r="1136" spans="2:14" x14ac:dyDescent="0.25">
      <c r="B1136" s="200">
        <v>8</v>
      </c>
      <c r="C1136" s="208" t="s">
        <v>209</v>
      </c>
      <c r="D1136" s="208">
        <v>42</v>
      </c>
      <c r="E1136" s="208">
        <v>38</v>
      </c>
      <c r="F1136" s="208">
        <v>16</v>
      </c>
      <c r="G1136" s="208">
        <v>10</v>
      </c>
      <c r="H1136" s="208">
        <v>12</v>
      </c>
      <c r="I1136" s="208">
        <v>39</v>
      </c>
      <c r="J1136" s="208">
        <v>42</v>
      </c>
      <c r="K1136" s="208">
        <v>-3</v>
      </c>
      <c r="L1136" s="209">
        <f t="shared" si="35"/>
        <v>64</v>
      </c>
      <c r="M1136" s="201" t="str">
        <f t="shared" si="36"/>
        <v/>
      </c>
      <c r="N1136" s="71">
        <f ca="1">OFFSET(config_posiciones,'H-Temporadas'!B1136,L1136-1,1,1)</f>
        <v>0</v>
      </c>
    </row>
    <row r="1137" spans="2:14" x14ac:dyDescent="0.25">
      <c r="B1137" s="200">
        <v>9</v>
      </c>
      <c r="C1137" s="208" t="s">
        <v>214</v>
      </c>
      <c r="D1137" s="208">
        <v>39</v>
      </c>
      <c r="E1137" s="208">
        <v>38</v>
      </c>
      <c r="F1137" s="208">
        <v>13</v>
      </c>
      <c r="G1137" s="208">
        <v>13</v>
      </c>
      <c r="H1137" s="208">
        <v>12</v>
      </c>
      <c r="I1137" s="208">
        <v>45</v>
      </c>
      <c r="J1137" s="208">
        <v>42</v>
      </c>
      <c r="K1137" s="208">
        <v>3</v>
      </c>
      <c r="L1137" s="209">
        <f t="shared" si="35"/>
        <v>64</v>
      </c>
      <c r="M1137" s="201" t="str">
        <f t="shared" si="36"/>
        <v/>
      </c>
      <c r="N1137" s="71">
        <f ca="1">OFFSET(config_posiciones,'H-Temporadas'!B1137,L1137-1,1,1)</f>
        <v>0</v>
      </c>
    </row>
    <row r="1138" spans="2:14" x14ac:dyDescent="0.25">
      <c r="B1138" s="200">
        <v>10</v>
      </c>
      <c r="C1138" s="208" t="s">
        <v>29</v>
      </c>
      <c r="D1138" s="208">
        <v>38</v>
      </c>
      <c r="E1138" s="208">
        <v>38</v>
      </c>
      <c r="F1138" s="208">
        <v>13</v>
      </c>
      <c r="G1138" s="208">
        <v>12</v>
      </c>
      <c r="H1138" s="208">
        <v>13</v>
      </c>
      <c r="I1138" s="208">
        <v>53</v>
      </c>
      <c r="J1138" s="208">
        <v>48</v>
      </c>
      <c r="K1138" s="208">
        <v>5</v>
      </c>
      <c r="L1138" s="209">
        <f t="shared" si="35"/>
        <v>64</v>
      </c>
      <c r="M1138" s="201" t="str">
        <f t="shared" si="36"/>
        <v/>
      </c>
      <c r="N1138" s="71">
        <f ca="1">OFFSET(config_posiciones,'H-Temporadas'!B1138,L1138-1,1,1)</f>
        <v>0</v>
      </c>
    </row>
    <row r="1139" spans="2:14" x14ac:dyDescent="0.25">
      <c r="B1139" s="200">
        <v>11</v>
      </c>
      <c r="C1139" s="208" t="s">
        <v>31</v>
      </c>
      <c r="D1139" s="208">
        <v>38</v>
      </c>
      <c r="E1139" s="208">
        <v>38</v>
      </c>
      <c r="F1139" s="208">
        <v>12</v>
      </c>
      <c r="G1139" s="208">
        <v>14</v>
      </c>
      <c r="H1139" s="208">
        <v>12</v>
      </c>
      <c r="I1139" s="208">
        <v>56</v>
      </c>
      <c r="J1139" s="208">
        <v>44</v>
      </c>
      <c r="K1139" s="208">
        <v>12</v>
      </c>
      <c r="L1139" s="209">
        <f t="shared" si="35"/>
        <v>64</v>
      </c>
      <c r="M1139" s="201" t="str">
        <f t="shared" si="36"/>
        <v/>
      </c>
      <c r="N1139" s="71">
        <f ca="1">OFFSET(config_posiciones,'H-Temporadas'!B1139,L1139-1,1,1)</f>
        <v>0</v>
      </c>
    </row>
    <row r="1140" spans="2:14" x14ac:dyDescent="0.25">
      <c r="B1140" s="200">
        <v>12</v>
      </c>
      <c r="C1140" s="208" t="s">
        <v>246</v>
      </c>
      <c r="D1140" s="208">
        <v>36</v>
      </c>
      <c r="E1140" s="208">
        <v>38</v>
      </c>
      <c r="F1140" s="208">
        <v>13</v>
      </c>
      <c r="G1140" s="208">
        <v>10</v>
      </c>
      <c r="H1140" s="208">
        <v>15</v>
      </c>
      <c r="I1140" s="208">
        <v>42</v>
      </c>
      <c r="J1140" s="208">
        <v>47</v>
      </c>
      <c r="K1140" s="208">
        <v>-5</v>
      </c>
      <c r="L1140" s="209">
        <f t="shared" si="35"/>
        <v>64</v>
      </c>
      <c r="M1140" s="201" t="str">
        <f t="shared" si="36"/>
        <v/>
      </c>
      <c r="N1140" s="71">
        <f ca="1">OFFSET(config_posiciones,'H-Temporadas'!B1140,L1140-1,1,1)</f>
        <v>0</v>
      </c>
    </row>
    <row r="1141" spans="2:14" x14ac:dyDescent="0.25">
      <c r="B1141" s="200">
        <v>13</v>
      </c>
      <c r="C1141" s="208" t="s">
        <v>238</v>
      </c>
      <c r="D1141" s="208">
        <v>36</v>
      </c>
      <c r="E1141" s="208">
        <v>38</v>
      </c>
      <c r="F1141" s="208">
        <v>11</v>
      </c>
      <c r="G1141" s="208">
        <v>14</v>
      </c>
      <c r="H1141" s="208">
        <v>13</v>
      </c>
      <c r="I1141" s="208">
        <v>36</v>
      </c>
      <c r="J1141" s="208">
        <v>48</v>
      </c>
      <c r="K1141" s="208">
        <v>-12</v>
      </c>
      <c r="L1141" s="209">
        <f t="shared" si="35"/>
        <v>64</v>
      </c>
      <c r="M1141" s="201" t="str">
        <f t="shared" si="36"/>
        <v/>
      </c>
      <c r="N1141" s="71">
        <f ca="1">OFFSET(config_posiciones,'H-Temporadas'!B1141,L1141-1,1,1)</f>
        <v>0</v>
      </c>
    </row>
    <row r="1142" spans="2:14" x14ac:dyDescent="0.25">
      <c r="B1142" s="200">
        <v>14</v>
      </c>
      <c r="C1142" s="208" t="s">
        <v>154</v>
      </c>
      <c r="D1142" s="208">
        <v>35</v>
      </c>
      <c r="E1142" s="208">
        <v>38</v>
      </c>
      <c r="F1142" s="208">
        <v>13</v>
      </c>
      <c r="G1142" s="208">
        <v>9</v>
      </c>
      <c r="H1142" s="208">
        <v>16</v>
      </c>
      <c r="I1142" s="208">
        <v>56</v>
      </c>
      <c r="J1142" s="208">
        <v>54</v>
      </c>
      <c r="K1142" s="208">
        <v>2</v>
      </c>
      <c r="L1142" s="209">
        <f t="shared" si="35"/>
        <v>64</v>
      </c>
      <c r="M1142" s="201" t="str">
        <f t="shared" si="36"/>
        <v/>
      </c>
      <c r="N1142" s="71">
        <f ca="1">OFFSET(config_posiciones,'H-Temporadas'!B1142,L1142-1,1,1)</f>
        <v>0</v>
      </c>
    </row>
    <row r="1143" spans="2:14" x14ac:dyDescent="0.25">
      <c r="B1143" s="200">
        <v>15</v>
      </c>
      <c r="C1143" s="208" t="s">
        <v>233</v>
      </c>
      <c r="D1143" s="208">
        <v>35</v>
      </c>
      <c r="E1143" s="208">
        <v>38</v>
      </c>
      <c r="F1143" s="208">
        <v>13</v>
      </c>
      <c r="G1143" s="208">
        <v>9</v>
      </c>
      <c r="H1143" s="208">
        <v>16</v>
      </c>
      <c r="I1143" s="208">
        <v>57</v>
      </c>
      <c r="J1143" s="208">
        <v>57</v>
      </c>
      <c r="K1143" s="208">
        <v>0</v>
      </c>
      <c r="L1143" s="209">
        <f t="shared" si="35"/>
        <v>64</v>
      </c>
      <c r="M1143" s="201" t="str">
        <f t="shared" si="36"/>
        <v/>
      </c>
      <c r="N1143" s="71">
        <f ca="1">OFFSET(config_posiciones,'H-Temporadas'!B1143,L1143-1,1,1)</f>
        <v>0</v>
      </c>
    </row>
    <row r="1144" spans="2:14" x14ac:dyDescent="0.25">
      <c r="B1144" s="200">
        <v>16</v>
      </c>
      <c r="C1144" s="208" t="s">
        <v>345</v>
      </c>
      <c r="D1144" s="208">
        <v>34</v>
      </c>
      <c r="E1144" s="208">
        <v>38</v>
      </c>
      <c r="F1144" s="208">
        <v>11</v>
      </c>
      <c r="G1144" s="208">
        <v>12</v>
      </c>
      <c r="H1144" s="208">
        <v>15</v>
      </c>
      <c r="I1144" s="208">
        <v>44</v>
      </c>
      <c r="J1144" s="208">
        <v>56</v>
      </c>
      <c r="K1144" s="208">
        <v>-12</v>
      </c>
      <c r="L1144" s="209">
        <f t="shared" si="35"/>
        <v>64</v>
      </c>
      <c r="M1144" s="201" t="str">
        <f t="shared" si="36"/>
        <v/>
      </c>
      <c r="N1144" s="71">
        <f ca="1">OFFSET(config_posiciones,'H-Temporadas'!B1144,L1144-1,1,1)</f>
        <v>0</v>
      </c>
    </row>
    <row r="1145" spans="2:14" x14ac:dyDescent="0.25">
      <c r="B1145" s="200">
        <v>17</v>
      </c>
      <c r="C1145" s="208" t="s">
        <v>216</v>
      </c>
      <c r="D1145" s="208">
        <v>34</v>
      </c>
      <c r="E1145" s="208">
        <v>38</v>
      </c>
      <c r="F1145" s="208">
        <v>10</v>
      </c>
      <c r="G1145" s="208">
        <v>14</v>
      </c>
      <c r="H1145" s="208">
        <v>14</v>
      </c>
      <c r="I1145" s="208">
        <v>44</v>
      </c>
      <c r="J1145" s="208">
        <v>61</v>
      </c>
      <c r="K1145" s="208">
        <v>-17</v>
      </c>
      <c r="L1145" s="209">
        <f t="shared" si="35"/>
        <v>64</v>
      </c>
      <c r="M1145" s="201" t="str">
        <f t="shared" si="36"/>
        <v/>
      </c>
      <c r="N1145" s="71" t="str">
        <f ca="1">OFFSET(config_posiciones,'H-Temporadas'!B1145,L1145-1,1,1)</f>
        <v>P</v>
      </c>
    </row>
    <row r="1146" spans="2:14" x14ac:dyDescent="0.25">
      <c r="B1146" s="200">
        <v>18</v>
      </c>
      <c r="C1146" s="208" t="s">
        <v>213</v>
      </c>
      <c r="D1146" s="208">
        <v>28</v>
      </c>
      <c r="E1146" s="208">
        <v>38</v>
      </c>
      <c r="F1146" s="208">
        <v>8</v>
      </c>
      <c r="G1146" s="208">
        <v>12</v>
      </c>
      <c r="H1146" s="208">
        <v>18</v>
      </c>
      <c r="I1146" s="208">
        <v>42</v>
      </c>
      <c r="J1146" s="208">
        <v>67</v>
      </c>
      <c r="K1146" s="208">
        <v>-25</v>
      </c>
      <c r="L1146" s="209">
        <f t="shared" si="35"/>
        <v>64</v>
      </c>
      <c r="M1146" s="201" t="str">
        <f t="shared" si="36"/>
        <v/>
      </c>
      <c r="N1146" s="71" t="str">
        <f ca="1">OFFSET(config_posiciones,'H-Temporadas'!B1146,L1146-1,1,1)</f>
        <v>P</v>
      </c>
    </row>
    <row r="1147" spans="2:14" x14ac:dyDescent="0.25">
      <c r="B1147" s="200">
        <v>19</v>
      </c>
      <c r="C1147" s="208" t="s">
        <v>226</v>
      </c>
      <c r="D1147" s="208">
        <v>25</v>
      </c>
      <c r="E1147" s="208">
        <v>38</v>
      </c>
      <c r="F1147" s="208">
        <v>8</v>
      </c>
      <c r="G1147" s="208">
        <v>9</v>
      </c>
      <c r="H1147" s="208">
        <v>21</v>
      </c>
      <c r="I1147" s="208">
        <v>25</v>
      </c>
      <c r="J1147" s="208">
        <v>63</v>
      </c>
      <c r="K1147" s="208">
        <v>-38</v>
      </c>
      <c r="L1147" s="209">
        <f t="shared" si="35"/>
        <v>64</v>
      </c>
      <c r="M1147" s="201" t="str">
        <f t="shared" si="36"/>
        <v/>
      </c>
      <c r="N1147" s="71" t="str">
        <f ca="1">OFFSET(config_posiciones,'H-Temporadas'!B1147,L1147-1,1,1)</f>
        <v>D</v>
      </c>
    </row>
    <row r="1148" spans="2:14" x14ac:dyDescent="0.25">
      <c r="B1148" s="200">
        <v>20</v>
      </c>
      <c r="C1148" s="208" t="s">
        <v>232</v>
      </c>
      <c r="D1148" s="208">
        <v>13</v>
      </c>
      <c r="E1148" s="208">
        <v>38</v>
      </c>
      <c r="F1148" s="208">
        <v>2</v>
      </c>
      <c r="G1148" s="208">
        <v>9</v>
      </c>
      <c r="H1148" s="208">
        <v>27</v>
      </c>
      <c r="I1148" s="208">
        <v>15</v>
      </c>
      <c r="J1148" s="208">
        <v>79</v>
      </c>
      <c r="K1148" s="208">
        <v>-64</v>
      </c>
      <c r="L1148" s="209">
        <f t="shared" si="35"/>
        <v>64</v>
      </c>
      <c r="M1148" s="201" t="str">
        <f t="shared" si="36"/>
        <v/>
      </c>
      <c r="N1148" s="71" t="str">
        <f ca="1">OFFSET(config_posiciones,'H-Temporadas'!B1148,L1148-1,1,1)</f>
        <v>D</v>
      </c>
    </row>
    <row r="1149" spans="2:14" x14ac:dyDescent="0.25">
      <c r="B1149" s="200"/>
      <c r="C1149" s="208"/>
      <c r="D1149" s="208"/>
      <c r="E1149" s="208"/>
      <c r="F1149" s="208"/>
      <c r="G1149" s="208"/>
      <c r="H1149" s="208"/>
      <c r="I1149" s="208"/>
      <c r="J1149" s="208"/>
      <c r="K1149" s="208"/>
      <c r="L1149" s="209">
        <f t="shared" si="35"/>
        <v>64</v>
      </c>
      <c r="M1149" s="201" t="str">
        <f t="shared" si="36"/>
        <v/>
      </c>
      <c r="N1149" s="71">
        <f ca="1">OFFSET(config_posiciones,'H-Temporadas'!B1149,L1149-1,1,1)</f>
        <v>34700</v>
      </c>
    </row>
    <row r="1150" spans="2:14" s="204" customFormat="1" x14ac:dyDescent="0.25">
      <c r="B1150" s="200" t="s">
        <v>313</v>
      </c>
      <c r="C1150" s="200" t="str">
        <f>B1150</f>
        <v>1995/96</v>
      </c>
      <c r="D1150" s="200" t="s">
        <v>128</v>
      </c>
      <c r="E1150" s="200" t="s">
        <v>21</v>
      </c>
      <c r="F1150" s="200" t="s">
        <v>22</v>
      </c>
      <c r="G1150" s="200" t="s">
        <v>23</v>
      </c>
      <c r="H1150" s="200" t="s">
        <v>24</v>
      </c>
      <c r="I1150" s="200" t="s">
        <v>25</v>
      </c>
      <c r="J1150" s="200" t="s">
        <v>26</v>
      </c>
      <c r="K1150" s="200" t="s">
        <v>249</v>
      </c>
      <c r="L1150" s="202">
        <f t="shared" si="35"/>
        <v>65</v>
      </c>
      <c r="M1150" s="203" t="str">
        <f t="shared" si="36"/>
        <v>n</v>
      </c>
      <c r="N1150" s="204" t="e">
        <f ca="1">OFFSET(config_posiciones,'H-Temporadas'!B1150,L1150-1,1,1)</f>
        <v>#VALUE!</v>
      </c>
    </row>
    <row r="1151" spans="2:14" x14ac:dyDescent="0.25">
      <c r="B1151" s="200">
        <v>1</v>
      </c>
      <c r="C1151" s="208" t="s">
        <v>154</v>
      </c>
      <c r="D1151" s="208">
        <v>87</v>
      </c>
      <c r="E1151" s="208">
        <v>42</v>
      </c>
      <c r="F1151" s="208">
        <v>26</v>
      </c>
      <c r="G1151" s="208">
        <v>9</v>
      </c>
      <c r="H1151" s="208">
        <v>7</v>
      </c>
      <c r="I1151" s="208">
        <v>75</v>
      </c>
      <c r="J1151" s="208">
        <v>32</v>
      </c>
      <c r="K1151" s="208">
        <v>43</v>
      </c>
      <c r="L1151" s="209">
        <f t="shared" si="35"/>
        <v>65</v>
      </c>
      <c r="M1151" s="201" t="str">
        <f t="shared" si="36"/>
        <v/>
      </c>
      <c r="N1151" s="71" t="str">
        <f ca="1">OFFSET(config_posiciones,'H-Temporadas'!B1151,L1151-1,1,1)</f>
        <v>C</v>
      </c>
    </row>
    <row r="1152" spans="2:14" x14ac:dyDescent="0.25">
      <c r="B1152" s="200">
        <v>2</v>
      </c>
      <c r="C1152" s="208" t="s">
        <v>29</v>
      </c>
      <c r="D1152" s="208">
        <v>83</v>
      </c>
      <c r="E1152" s="208">
        <v>42</v>
      </c>
      <c r="F1152" s="208">
        <v>26</v>
      </c>
      <c r="G1152" s="208">
        <v>5</v>
      </c>
      <c r="H1152" s="208">
        <v>11</v>
      </c>
      <c r="I1152" s="208">
        <v>77</v>
      </c>
      <c r="J1152" s="208">
        <v>51</v>
      </c>
      <c r="K1152" s="208">
        <v>26</v>
      </c>
      <c r="L1152" s="209">
        <f t="shared" si="35"/>
        <v>65</v>
      </c>
      <c r="M1152" s="201" t="str">
        <f t="shared" si="36"/>
        <v/>
      </c>
      <c r="N1152" s="71" t="str">
        <f ca="1">OFFSET(config_posiciones,'H-Temporadas'!B1152,L1152-1,1,1)</f>
        <v>U</v>
      </c>
    </row>
    <row r="1153" spans="2:14" x14ac:dyDescent="0.25">
      <c r="B1153" s="200">
        <v>3</v>
      </c>
      <c r="C1153" s="208" t="s">
        <v>27</v>
      </c>
      <c r="D1153" s="208">
        <v>80</v>
      </c>
      <c r="E1153" s="208">
        <v>42</v>
      </c>
      <c r="F1153" s="208">
        <v>22</v>
      </c>
      <c r="G1153" s="208">
        <v>14</v>
      </c>
      <c r="H1153" s="208">
        <v>6</v>
      </c>
      <c r="I1153" s="208">
        <v>72</v>
      </c>
      <c r="J1153" s="208">
        <v>39</v>
      </c>
      <c r="K1153" s="208">
        <v>33</v>
      </c>
      <c r="L1153" s="209">
        <f t="shared" si="35"/>
        <v>65</v>
      </c>
      <c r="M1153" s="201" t="str">
        <f t="shared" si="36"/>
        <v/>
      </c>
      <c r="N1153" s="71" t="str">
        <f ca="1">OFFSET(config_posiciones,'H-Temporadas'!B1153,L1153-1,1,1)</f>
        <v>R</v>
      </c>
    </row>
    <row r="1154" spans="2:14" x14ac:dyDescent="0.25">
      <c r="B1154" s="200">
        <v>4</v>
      </c>
      <c r="C1154" s="208" t="s">
        <v>52</v>
      </c>
      <c r="D1154" s="208">
        <v>74</v>
      </c>
      <c r="E1154" s="208">
        <v>42</v>
      </c>
      <c r="F1154" s="208">
        <v>20</v>
      </c>
      <c r="G1154" s="208">
        <v>14</v>
      </c>
      <c r="H1154" s="208">
        <v>8</v>
      </c>
      <c r="I1154" s="208">
        <v>63</v>
      </c>
      <c r="J1154" s="208">
        <v>36</v>
      </c>
      <c r="K1154" s="208">
        <v>27</v>
      </c>
      <c r="L1154" s="209">
        <f t="shared" si="35"/>
        <v>65</v>
      </c>
      <c r="M1154" s="201" t="str">
        <f t="shared" si="36"/>
        <v/>
      </c>
      <c r="N1154" s="71" t="str">
        <f ca="1">OFFSET(config_posiciones,'H-Temporadas'!B1154,L1154-1,1,1)</f>
        <v>U</v>
      </c>
    </row>
    <row r="1155" spans="2:14" x14ac:dyDescent="0.25">
      <c r="B1155" s="200">
        <v>5</v>
      </c>
      <c r="C1155" s="208" t="s">
        <v>233</v>
      </c>
      <c r="D1155" s="208">
        <v>72</v>
      </c>
      <c r="E1155" s="208">
        <v>42</v>
      </c>
      <c r="F1155" s="208">
        <v>20</v>
      </c>
      <c r="G1155" s="208">
        <v>12</v>
      </c>
      <c r="H1155" s="208">
        <v>10</v>
      </c>
      <c r="I1155" s="208">
        <v>69</v>
      </c>
      <c r="J1155" s="208">
        <v>54</v>
      </c>
      <c r="K1155" s="208">
        <v>15</v>
      </c>
      <c r="L1155" s="209">
        <f t="shared" si="35"/>
        <v>65</v>
      </c>
      <c r="M1155" s="201" t="str">
        <f t="shared" si="36"/>
        <v/>
      </c>
      <c r="N1155" s="71" t="str">
        <f ca="1">OFFSET(config_posiciones,'H-Temporadas'!B1155,L1155-1,1,1)</f>
        <v>U</v>
      </c>
    </row>
    <row r="1156" spans="2:14" x14ac:dyDescent="0.25">
      <c r="B1156" s="200">
        <v>6</v>
      </c>
      <c r="C1156" s="208" t="s">
        <v>28</v>
      </c>
      <c r="D1156" s="208">
        <v>70</v>
      </c>
      <c r="E1156" s="208">
        <v>42</v>
      </c>
      <c r="F1156" s="208">
        <v>20</v>
      </c>
      <c r="G1156" s="208">
        <v>10</v>
      </c>
      <c r="H1156" s="208">
        <v>12</v>
      </c>
      <c r="I1156" s="208">
        <v>75</v>
      </c>
      <c r="J1156" s="208">
        <v>51</v>
      </c>
      <c r="K1156" s="208">
        <v>24</v>
      </c>
      <c r="L1156" s="209">
        <f t="shared" si="35"/>
        <v>65</v>
      </c>
      <c r="M1156" s="201" t="str">
        <f t="shared" si="36"/>
        <v/>
      </c>
      <c r="N1156" s="71">
        <f ca="1">OFFSET(config_posiciones,'H-Temporadas'!B1156,L1156-1,1,1)</f>
        <v>0</v>
      </c>
    </row>
    <row r="1157" spans="2:14" x14ac:dyDescent="0.25">
      <c r="B1157" s="200">
        <v>7</v>
      </c>
      <c r="C1157" s="208" t="s">
        <v>31</v>
      </c>
      <c r="D1157" s="208">
        <v>63</v>
      </c>
      <c r="E1157" s="208">
        <v>42</v>
      </c>
      <c r="F1157" s="208">
        <v>17</v>
      </c>
      <c r="G1157" s="208">
        <v>12</v>
      </c>
      <c r="H1157" s="208">
        <v>13</v>
      </c>
      <c r="I1157" s="208">
        <v>62</v>
      </c>
      <c r="J1157" s="208">
        <v>53</v>
      </c>
      <c r="K1157" s="208">
        <v>9</v>
      </c>
      <c r="L1157" s="209">
        <f t="shared" ref="L1157:L1220" si="37">IF(M1157="n",L1156+1,L1156)</f>
        <v>65</v>
      </c>
      <c r="M1157" s="201" t="str">
        <f t="shared" ref="M1157:M1220" si="38">IF(B1158=1,"n","")</f>
        <v/>
      </c>
      <c r="N1157" s="71">
        <f ca="1">OFFSET(config_posiciones,'H-Temporadas'!B1157,L1157-1,1,1)</f>
        <v>0</v>
      </c>
    </row>
    <row r="1158" spans="2:14" x14ac:dyDescent="0.25">
      <c r="B1158" s="200">
        <v>8</v>
      </c>
      <c r="C1158" s="208" t="s">
        <v>212</v>
      </c>
      <c r="D1158" s="208">
        <v>62</v>
      </c>
      <c r="E1158" s="208">
        <v>42</v>
      </c>
      <c r="F1158" s="208">
        <v>16</v>
      </c>
      <c r="G1158" s="208">
        <v>14</v>
      </c>
      <c r="H1158" s="208">
        <v>12</v>
      </c>
      <c r="I1158" s="208">
        <v>61</v>
      </c>
      <c r="J1158" s="208">
        <v>54</v>
      </c>
      <c r="K1158" s="208">
        <v>7</v>
      </c>
      <c r="L1158" s="209">
        <f t="shared" si="37"/>
        <v>65</v>
      </c>
      <c r="M1158" s="201" t="str">
        <f t="shared" si="38"/>
        <v/>
      </c>
      <c r="N1158" s="71">
        <f ca="1">OFFSET(config_posiciones,'H-Temporadas'!B1158,L1158-1,1,1)</f>
        <v>0</v>
      </c>
    </row>
    <row r="1159" spans="2:14" x14ac:dyDescent="0.25">
      <c r="B1159" s="200">
        <v>9</v>
      </c>
      <c r="C1159" s="208" t="s">
        <v>240</v>
      </c>
      <c r="D1159" s="208">
        <v>61</v>
      </c>
      <c r="E1159" s="208">
        <v>42</v>
      </c>
      <c r="F1159" s="208">
        <v>16</v>
      </c>
      <c r="G1159" s="208">
        <v>13</v>
      </c>
      <c r="H1159" s="208">
        <v>13</v>
      </c>
      <c r="I1159" s="208">
        <v>63</v>
      </c>
      <c r="J1159" s="208">
        <v>44</v>
      </c>
      <c r="K1159" s="208">
        <v>19</v>
      </c>
      <c r="L1159" s="209">
        <f t="shared" si="37"/>
        <v>65</v>
      </c>
      <c r="M1159" s="201" t="str">
        <f t="shared" si="38"/>
        <v/>
      </c>
      <c r="N1159" s="71">
        <f ca="1">OFFSET(config_posiciones,'H-Temporadas'!B1159,L1159-1,1,1)</f>
        <v>0</v>
      </c>
    </row>
    <row r="1160" spans="2:14" x14ac:dyDescent="0.25">
      <c r="B1160" s="200">
        <v>10</v>
      </c>
      <c r="C1160" s="208" t="s">
        <v>345</v>
      </c>
      <c r="D1160" s="208">
        <v>59</v>
      </c>
      <c r="E1160" s="208">
        <v>42</v>
      </c>
      <c r="F1160" s="208">
        <v>17</v>
      </c>
      <c r="G1160" s="208">
        <v>8</v>
      </c>
      <c r="H1160" s="208">
        <v>17</v>
      </c>
      <c r="I1160" s="208">
        <v>47</v>
      </c>
      <c r="J1160" s="208">
        <v>54</v>
      </c>
      <c r="K1160" s="208">
        <v>-7</v>
      </c>
      <c r="L1160" s="209">
        <f t="shared" si="37"/>
        <v>65</v>
      </c>
      <c r="M1160" s="201" t="str">
        <f t="shared" si="38"/>
        <v/>
      </c>
      <c r="N1160" s="71">
        <f ca="1">OFFSET(config_posiciones,'H-Temporadas'!B1160,L1160-1,1,1)</f>
        <v>0</v>
      </c>
    </row>
    <row r="1161" spans="2:14" x14ac:dyDescent="0.25">
      <c r="B1161" s="200">
        <v>11</v>
      </c>
      <c r="C1161" s="208" t="s">
        <v>238</v>
      </c>
      <c r="D1161" s="208">
        <v>52</v>
      </c>
      <c r="E1161" s="208">
        <v>42</v>
      </c>
      <c r="F1161" s="208">
        <v>12</v>
      </c>
      <c r="G1161" s="208">
        <v>16</v>
      </c>
      <c r="H1161" s="208">
        <v>14</v>
      </c>
      <c r="I1161" s="208">
        <v>49</v>
      </c>
      <c r="J1161" s="208">
        <v>51</v>
      </c>
      <c r="K1161" s="208">
        <v>-2</v>
      </c>
      <c r="L1161" s="209">
        <f t="shared" si="37"/>
        <v>65</v>
      </c>
      <c r="M1161" s="201" t="str">
        <f t="shared" si="38"/>
        <v/>
      </c>
      <c r="N1161" s="71">
        <f ca="1">OFFSET(config_posiciones,'H-Temporadas'!B1161,L1161-1,1,1)</f>
        <v>0</v>
      </c>
    </row>
    <row r="1162" spans="2:14" x14ac:dyDescent="0.25">
      <c r="B1162" s="200">
        <v>12</v>
      </c>
      <c r="C1162" s="208" t="s">
        <v>30</v>
      </c>
      <c r="D1162" s="208">
        <v>48</v>
      </c>
      <c r="E1162" s="208">
        <v>42</v>
      </c>
      <c r="F1162" s="208">
        <v>11</v>
      </c>
      <c r="G1162" s="208">
        <v>15</v>
      </c>
      <c r="H1162" s="208">
        <v>16</v>
      </c>
      <c r="I1162" s="208">
        <v>43</v>
      </c>
      <c r="J1162" s="208">
        <v>55</v>
      </c>
      <c r="K1162" s="208">
        <v>-12</v>
      </c>
      <c r="L1162" s="209">
        <f t="shared" si="37"/>
        <v>65</v>
      </c>
      <c r="M1162" s="201" t="str">
        <f t="shared" si="38"/>
        <v/>
      </c>
      <c r="N1162" s="71">
        <f ca="1">OFFSET(config_posiciones,'H-Temporadas'!B1162,L1162-1,1,1)</f>
        <v>0</v>
      </c>
    </row>
    <row r="1163" spans="2:14" x14ac:dyDescent="0.25">
      <c r="B1163" s="200">
        <v>13</v>
      </c>
      <c r="C1163" s="208" t="s">
        <v>211</v>
      </c>
      <c r="D1163" s="208">
        <v>48</v>
      </c>
      <c r="E1163" s="208">
        <v>42</v>
      </c>
      <c r="F1163" s="208">
        <v>11</v>
      </c>
      <c r="G1163" s="208">
        <v>15</v>
      </c>
      <c r="H1163" s="208">
        <v>16</v>
      </c>
      <c r="I1163" s="208">
        <v>51</v>
      </c>
      <c r="J1163" s="208">
        <v>59</v>
      </c>
      <c r="K1163" s="208">
        <v>-8</v>
      </c>
      <c r="L1163" s="209">
        <f t="shared" si="37"/>
        <v>65</v>
      </c>
      <c r="M1163" s="201" t="str">
        <f t="shared" si="38"/>
        <v/>
      </c>
      <c r="N1163" s="71">
        <f ca="1">OFFSET(config_posiciones,'H-Temporadas'!B1163,L1163-1,1,1)</f>
        <v>0</v>
      </c>
    </row>
    <row r="1164" spans="2:14" x14ac:dyDescent="0.25">
      <c r="B1164" s="200">
        <v>14</v>
      </c>
      <c r="C1164" s="208" t="s">
        <v>214</v>
      </c>
      <c r="D1164" s="208">
        <v>48</v>
      </c>
      <c r="E1164" s="208">
        <v>42</v>
      </c>
      <c r="F1164" s="208">
        <v>12</v>
      </c>
      <c r="G1164" s="208">
        <v>12</v>
      </c>
      <c r="H1164" s="208">
        <v>18</v>
      </c>
      <c r="I1164" s="208">
        <v>48</v>
      </c>
      <c r="J1164" s="208">
        <v>67</v>
      </c>
      <c r="K1164" s="208">
        <v>-19</v>
      </c>
      <c r="L1164" s="209">
        <f t="shared" si="37"/>
        <v>65</v>
      </c>
      <c r="M1164" s="201" t="str">
        <f t="shared" si="38"/>
        <v/>
      </c>
      <c r="N1164" s="71">
        <f ca="1">OFFSET(config_posiciones,'H-Temporadas'!B1164,L1164-1,1,1)</f>
        <v>0</v>
      </c>
    </row>
    <row r="1165" spans="2:14" x14ac:dyDescent="0.25">
      <c r="B1165" s="200">
        <v>15</v>
      </c>
      <c r="C1165" s="208" t="s">
        <v>209</v>
      </c>
      <c r="D1165" s="208">
        <v>48</v>
      </c>
      <c r="E1165" s="208">
        <v>42</v>
      </c>
      <c r="F1165" s="208">
        <v>11</v>
      </c>
      <c r="G1165" s="208">
        <v>15</v>
      </c>
      <c r="H1165" s="208">
        <v>16</v>
      </c>
      <c r="I1165" s="208">
        <v>44</v>
      </c>
      <c r="J1165" s="208">
        <v>55</v>
      </c>
      <c r="K1165" s="208">
        <v>-11</v>
      </c>
      <c r="L1165" s="209">
        <f t="shared" si="37"/>
        <v>65</v>
      </c>
      <c r="M1165" s="201" t="str">
        <f t="shared" si="38"/>
        <v/>
      </c>
      <c r="N1165" s="71">
        <f ca="1">OFFSET(config_posiciones,'H-Temporadas'!B1165,L1165-1,1,1)</f>
        <v>0</v>
      </c>
    </row>
    <row r="1166" spans="2:14" x14ac:dyDescent="0.25">
      <c r="B1166" s="200">
        <v>16</v>
      </c>
      <c r="C1166" s="208" t="s">
        <v>226</v>
      </c>
      <c r="D1166" s="208">
        <v>47</v>
      </c>
      <c r="E1166" s="208">
        <v>42</v>
      </c>
      <c r="F1166" s="208">
        <v>11</v>
      </c>
      <c r="G1166" s="208">
        <v>14</v>
      </c>
      <c r="H1166" s="208">
        <v>17</v>
      </c>
      <c r="I1166" s="208">
        <v>57</v>
      </c>
      <c r="J1166" s="208">
        <v>62</v>
      </c>
      <c r="K1166" s="208">
        <v>-5</v>
      </c>
      <c r="L1166" s="209">
        <f t="shared" si="37"/>
        <v>65</v>
      </c>
      <c r="M1166" s="201" t="str">
        <f t="shared" si="38"/>
        <v/>
      </c>
      <c r="N1166" s="71">
        <f ca="1">OFFSET(config_posiciones,'H-Temporadas'!B1166,L1166-1,1,1)</f>
        <v>0</v>
      </c>
    </row>
    <row r="1167" spans="2:14" x14ac:dyDescent="0.25">
      <c r="B1167" s="200">
        <v>17</v>
      </c>
      <c r="C1167" s="208" t="s">
        <v>246</v>
      </c>
      <c r="D1167" s="208">
        <v>47</v>
      </c>
      <c r="E1167" s="208">
        <v>42</v>
      </c>
      <c r="F1167" s="208">
        <v>11</v>
      </c>
      <c r="G1167" s="208">
        <v>14</v>
      </c>
      <c r="H1167" s="208">
        <v>17</v>
      </c>
      <c r="I1167" s="208">
        <v>47</v>
      </c>
      <c r="J1167" s="208">
        <v>69</v>
      </c>
      <c r="K1167" s="208">
        <v>-22</v>
      </c>
      <c r="L1167" s="209">
        <f t="shared" si="37"/>
        <v>65</v>
      </c>
      <c r="M1167" s="201" t="str">
        <f t="shared" si="38"/>
        <v/>
      </c>
      <c r="N1167" s="71">
        <f ca="1">OFFSET(config_posiciones,'H-Temporadas'!B1167,L1167-1,1,1)</f>
        <v>0</v>
      </c>
    </row>
    <row r="1168" spans="2:14" x14ac:dyDescent="0.25">
      <c r="B1168" s="200">
        <v>18</v>
      </c>
      <c r="C1168" s="208" t="s">
        <v>213</v>
      </c>
      <c r="D1168" s="208">
        <v>46</v>
      </c>
      <c r="E1168" s="208">
        <v>42</v>
      </c>
      <c r="F1168" s="208">
        <v>13</v>
      </c>
      <c r="G1168" s="208">
        <v>7</v>
      </c>
      <c r="H1168" s="208">
        <v>22</v>
      </c>
      <c r="I1168" s="208">
        <v>51</v>
      </c>
      <c r="J1168" s="208">
        <v>60</v>
      </c>
      <c r="K1168" s="208">
        <v>-9</v>
      </c>
      <c r="L1168" s="209">
        <f t="shared" si="37"/>
        <v>65</v>
      </c>
      <c r="M1168" s="201" t="str">
        <f t="shared" si="38"/>
        <v/>
      </c>
      <c r="N1168" s="71">
        <f ca="1">OFFSET(config_posiciones,'H-Temporadas'!B1168,L1168-1,1,1)</f>
        <v>0</v>
      </c>
    </row>
    <row r="1169" spans="2:14" x14ac:dyDescent="0.25">
      <c r="B1169" s="200">
        <v>19</v>
      </c>
      <c r="C1169" s="208" t="s">
        <v>50</v>
      </c>
      <c r="D1169" s="208">
        <v>44</v>
      </c>
      <c r="E1169" s="208">
        <v>42</v>
      </c>
      <c r="F1169" s="208">
        <v>12</v>
      </c>
      <c r="G1169" s="208">
        <v>8</v>
      </c>
      <c r="H1169" s="208">
        <v>22</v>
      </c>
      <c r="I1169" s="208">
        <v>47</v>
      </c>
      <c r="J1169" s="208">
        <v>75</v>
      </c>
      <c r="K1169" s="208">
        <v>-28</v>
      </c>
      <c r="L1169" s="209">
        <f t="shared" si="37"/>
        <v>65</v>
      </c>
      <c r="M1169" s="201" t="str">
        <f t="shared" si="38"/>
        <v/>
      </c>
      <c r="N1169" s="71" t="str">
        <f ca="1">OFFSET(config_posiciones,'H-Temporadas'!B1169,L1169-1,1,1)</f>
        <v>P</v>
      </c>
    </row>
    <row r="1170" spans="2:14" x14ac:dyDescent="0.25">
      <c r="B1170" s="200">
        <v>20</v>
      </c>
      <c r="C1170" s="208" t="s">
        <v>216</v>
      </c>
      <c r="D1170" s="208">
        <v>42</v>
      </c>
      <c r="E1170" s="208">
        <v>42</v>
      </c>
      <c r="F1170" s="208">
        <v>10</v>
      </c>
      <c r="G1170" s="208">
        <v>12</v>
      </c>
      <c r="H1170" s="208">
        <v>20</v>
      </c>
      <c r="I1170" s="208">
        <v>55</v>
      </c>
      <c r="J1170" s="208">
        <v>81</v>
      </c>
      <c r="K1170" s="208">
        <v>-26</v>
      </c>
      <c r="L1170" s="209">
        <f t="shared" si="37"/>
        <v>65</v>
      </c>
      <c r="M1170" s="201" t="str">
        <f t="shared" si="38"/>
        <v/>
      </c>
      <c r="N1170" s="71" t="str">
        <f ca="1">OFFSET(config_posiciones,'H-Temporadas'!B1170,L1170-1,1,1)</f>
        <v>P</v>
      </c>
    </row>
    <row r="1171" spans="2:14" x14ac:dyDescent="0.25">
      <c r="B1171" s="200">
        <v>21</v>
      </c>
      <c r="C1171" s="208" t="s">
        <v>346</v>
      </c>
      <c r="D1171" s="208">
        <v>42</v>
      </c>
      <c r="E1171" s="208">
        <v>42</v>
      </c>
      <c r="F1171" s="208">
        <v>10</v>
      </c>
      <c r="G1171" s="208">
        <v>12</v>
      </c>
      <c r="H1171" s="208">
        <v>20</v>
      </c>
      <c r="I1171" s="208">
        <v>37</v>
      </c>
      <c r="J1171" s="208">
        <v>62</v>
      </c>
      <c r="K1171" s="208">
        <v>-25</v>
      </c>
      <c r="L1171" s="209">
        <f t="shared" si="37"/>
        <v>65</v>
      </c>
      <c r="M1171" s="201" t="str">
        <f t="shared" si="38"/>
        <v/>
      </c>
      <c r="N1171" s="71" t="str">
        <f ca="1">OFFSET(config_posiciones,'H-Temporadas'!B1171,L1171-1,1,1)</f>
        <v>D</v>
      </c>
    </row>
    <row r="1172" spans="2:14" x14ac:dyDescent="0.25">
      <c r="B1172" s="200">
        <v>22</v>
      </c>
      <c r="C1172" s="208" t="s">
        <v>237</v>
      </c>
      <c r="D1172" s="208">
        <v>33</v>
      </c>
      <c r="E1172" s="208">
        <v>42</v>
      </c>
      <c r="F1172" s="208">
        <v>8</v>
      </c>
      <c r="G1172" s="208">
        <v>9</v>
      </c>
      <c r="H1172" s="208">
        <v>25</v>
      </c>
      <c r="I1172" s="208">
        <v>53</v>
      </c>
      <c r="J1172" s="208">
        <v>82</v>
      </c>
      <c r="K1172" s="208">
        <v>-29</v>
      </c>
      <c r="L1172" s="209">
        <f t="shared" si="37"/>
        <v>65</v>
      </c>
      <c r="M1172" s="201" t="str">
        <f t="shared" si="38"/>
        <v/>
      </c>
      <c r="N1172" s="71" t="str">
        <f ca="1">OFFSET(config_posiciones,'H-Temporadas'!B1172,L1172-1,1,1)</f>
        <v>D</v>
      </c>
    </row>
    <row r="1173" spans="2:14" x14ac:dyDescent="0.25">
      <c r="B1173" s="200"/>
      <c r="C1173" s="208"/>
      <c r="D1173" s="208"/>
      <c r="E1173" s="208"/>
      <c r="F1173" s="208"/>
      <c r="G1173" s="208"/>
      <c r="H1173" s="208"/>
      <c r="I1173" s="208"/>
      <c r="J1173" s="208"/>
      <c r="K1173" s="208"/>
      <c r="L1173" s="209">
        <f t="shared" si="37"/>
        <v>65</v>
      </c>
      <c r="M1173" s="201" t="str">
        <f t="shared" si="38"/>
        <v/>
      </c>
      <c r="N1173" s="71">
        <f ca="1">OFFSET(config_posiciones,'H-Temporadas'!B1173,L1173-1,1,1)</f>
        <v>35065</v>
      </c>
    </row>
    <row r="1174" spans="2:14" s="204" customFormat="1" x14ac:dyDescent="0.25">
      <c r="B1174" s="200" t="s">
        <v>314</v>
      </c>
      <c r="C1174" s="200" t="str">
        <f>B1174</f>
        <v>1996/97</v>
      </c>
      <c r="D1174" s="200" t="s">
        <v>128</v>
      </c>
      <c r="E1174" s="200" t="s">
        <v>21</v>
      </c>
      <c r="F1174" s="200" t="s">
        <v>22</v>
      </c>
      <c r="G1174" s="200" t="s">
        <v>23</v>
      </c>
      <c r="H1174" s="200" t="s">
        <v>24</v>
      </c>
      <c r="I1174" s="200" t="s">
        <v>25</v>
      </c>
      <c r="J1174" s="200" t="s">
        <v>26</v>
      </c>
      <c r="K1174" s="200" t="s">
        <v>249</v>
      </c>
      <c r="L1174" s="202">
        <f t="shared" si="37"/>
        <v>66</v>
      </c>
      <c r="M1174" s="203" t="str">
        <f t="shared" si="38"/>
        <v>n</v>
      </c>
      <c r="N1174" s="204" t="e">
        <f ca="1">OFFSET(config_posiciones,'H-Temporadas'!B1174,L1174-1,1,1)</f>
        <v>#VALUE!</v>
      </c>
    </row>
    <row r="1175" spans="2:14" x14ac:dyDescent="0.25">
      <c r="B1175" s="200">
        <v>1</v>
      </c>
      <c r="C1175" s="208" t="s">
        <v>28</v>
      </c>
      <c r="D1175" s="208">
        <v>92</v>
      </c>
      <c r="E1175" s="208">
        <v>42</v>
      </c>
      <c r="F1175" s="208">
        <v>27</v>
      </c>
      <c r="G1175" s="208">
        <v>11</v>
      </c>
      <c r="H1175" s="208">
        <v>4</v>
      </c>
      <c r="I1175" s="208">
        <v>85</v>
      </c>
      <c r="J1175" s="208">
        <v>36</v>
      </c>
      <c r="K1175" s="208">
        <v>49</v>
      </c>
      <c r="L1175" s="209">
        <f t="shared" si="37"/>
        <v>66</v>
      </c>
      <c r="M1175" s="201" t="str">
        <f t="shared" si="38"/>
        <v/>
      </c>
      <c r="N1175" s="71" t="str">
        <f ca="1">OFFSET(config_posiciones,'H-Temporadas'!B1175,L1175-1,1,1)</f>
        <v>C</v>
      </c>
    </row>
    <row r="1176" spans="2:14" x14ac:dyDescent="0.25">
      <c r="B1176" s="200">
        <v>2</v>
      </c>
      <c r="C1176" s="208" t="s">
        <v>27</v>
      </c>
      <c r="D1176" s="208">
        <v>90</v>
      </c>
      <c r="E1176" s="208">
        <v>42</v>
      </c>
      <c r="F1176" s="208">
        <v>28</v>
      </c>
      <c r="G1176" s="208">
        <v>6</v>
      </c>
      <c r="H1176" s="208">
        <v>8</v>
      </c>
      <c r="I1176" s="208">
        <v>102</v>
      </c>
      <c r="J1176" s="208">
        <v>48</v>
      </c>
      <c r="K1176" s="208">
        <v>54</v>
      </c>
      <c r="L1176" s="209">
        <f t="shared" si="37"/>
        <v>66</v>
      </c>
      <c r="M1176" s="201" t="str">
        <f t="shared" si="38"/>
        <v/>
      </c>
      <c r="N1176" s="71" t="str">
        <f ca="1">OFFSET(config_posiciones,'H-Temporadas'!B1176,L1176-1,1,1)</f>
        <v>L</v>
      </c>
    </row>
    <row r="1177" spans="2:14" x14ac:dyDescent="0.25">
      <c r="B1177" s="200">
        <v>3</v>
      </c>
      <c r="C1177" s="208" t="s">
        <v>240</v>
      </c>
      <c r="D1177" s="208">
        <v>77</v>
      </c>
      <c r="E1177" s="208">
        <v>42</v>
      </c>
      <c r="F1177" s="208">
        <v>21</v>
      </c>
      <c r="G1177" s="208">
        <v>14</v>
      </c>
      <c r="H1177" s="208">
        <v>7</v>
      </c>
      <c r="I1177" s="208">
        <v>57</v>
      </c>
      <c r="J1177" s="208">
        <v>30</v>
      </c>
      <c r="K1177" s="208">
        <v>27</v>
      </c>
      <c r="L1177" s="209">
        <f t="shared" si="37"/>
        <v>66</v>
      </c>
      <c r="M1177" s="201" t="str">
        <f t="shared" si="38"/>
        <v/>
      </c>
      <c r="N1177" s="71" t="str">
        <f ca="1">OFFSET(config_posiciones,'H-Temporadas'!B1177,L1177-1,1,1)</f>
        <v>U</v>
      </c>
    </row>
    <row r="1178" spans="2:14" x14ac:dyDescent="0.25">
      <c r="B1178" s="200">
        <v>4</v>
      </c>
      <c r="C1178" s="208" t="s">
        <v>212</v>
      </c>
      <c r="D1178" s="208">
        <v>77</v>
      </c>
      <c r="E1178" s="208">
        <v>42</v>
      </c>
      <c r="F1178" s="208">
        <v>21</v>
      </c>
      <c r="G1178" s="208">
        <v>14</v>
      </c>
      <c r="H1178" s="208">
        <v>7</v>
      </c>
      <c r="I1178" s="208">
        <v>81</v>
      </c>
      <c r="J1178" s="208">
        <v>46</v>
      </c>
      <c r="K1178" s="208">
        <v>35</v>
      </c>
      <c r="L1178" s="209">
        <f t="shared" si="37"/>
        <v>66</v>
      </c>
      <c r="M1178" s="201" t="str">
        <f t="shared" si="38"/>
        <v/>
      </c>
      <c r="N1178" s="71" t="str">
        <f ca="1">OFFSET(config_posiciones,'H-Temporadas'!B1178,L1178-1,1,1)</f>
        <v>R</v>
      </c>
    </row>
    <row r="1179" spans="2:14" x14ac:dyDescent="0.25">
      <c r="B1179" s="200">
        <v>5</v>
      </c>
      <c r="C1179" s="208" t="s">
        <v>154</v>
      </c>
      <c r="D1179" s="208">
        <v>71</v>
      </c>
      <c r="E1179" s="208">
        <v>42</v>
      </c>
      <c r="F1179" s="208">
        <v>20</v>
      </c>
      <c r="G1179" s="208">
        <v>11</v>
      </c>
      <c r="H1179" s="208">
        <v>11</v>
      </c>
      <c r="I1179" s="208">
        <v>76</v>
      </c>
      <c r="J1179" s="208">
        <v>64</v>
      </c>
      <c r="K1179" s="208">
        <v>12</v>
      </c>
      <c r="L1179" s="209">
        <f t="shared" si="37"/>
        <v>66</v>
      </c>
      <c r="M1179" s="201" t="str">
        <f t="shared" si="38"/>
        <v/>
      </c>
      <c r="N1179" s="71" t="str">
        <f ca="1">OFFSET(config_posiciones,'H-Temporadas'!B1179,L1179-1,1,1)</f>
        <v>U</v>
      </c>
    </row>
    <row r="1180" spans="2:14" x14ac:dyDescent="0.25">
      <c r="B1180" s="200">
        <v>6</v>
      </c>
      <c r="C1180" s="208" t="s">
        <v>209</v>
      </c>
      <c r="D1180" s="208">
        <v>64</v>
      </c>
      <c r="E1180" s="208">
        <v>42</v>
      </c>
      <c r="F1180" s="208">
        <v>16</v>
      </c>
      <c r="G1180" s="208">
        <v>16</v>
      </c>
      <c r="H1180" s="208">
        <v>10</v>
      </c>
      <c r="I1180" s="208">
        <v>72</v>
      </c>
      <c r="J1180" s="208">
        <v>57</v>
      </c>
      <c r="K1180" s="208">
        <v>15</v>
      </c>
      <c r="L1180" s="209">
        <f t="shared" si="37"/>
        <v>66</v>
      </c>
      <c r="M1180" s="201" t="str">
        <f t="shared" si="38"/>
        <v/>
      </c>
      <c r="N1180" s="71" t="str">
        <f ca="1">OFFSET(config_posiciones,'H-Temporadas'!B1180,L1180-1,1,1)</f>
        <v>U</v>
      </c>
    </row>
    <row r="1181" spans="2:14" x14ac:dyDescent="0.25">
      <c r="B1181" s="200">
        <v>7</v>
      </c>
      <c r="C1181" s="208" t="s">
        <v>226</v>
      </c>
      <c r="D1181" s="208">
        <v>64</v>
      </c>
      <c r="E1181" s="208">
        <v>42</v>
      </c>
      <c r="F1181" s="208">
        <v>18</v>
      </c>
      <c r="G1181" s="208">
        <v>10</v>
      </c>
      <c r="H1181" s="208">
        <v>14</v>
      </c>
      <c r="I1181" s="208">
        <v>57</v>
      </c>
      <c r="J1181" s="208">
        <v>46</v>
      </c>
      <c r="K1181" s="208">
        <v>11</v>
      </c>
      <c r="L1181" s="209">
        <f t="shared" si="37"/>
        <v>66</v>
      </c>
      <c r="M1181" s="201" t="str">
        <f t="shared" si="38"/>
        <v/>
      </c>
      <c r="N1181" s="71" t="str">
        <f ca="1">OFFSET(config_posiciones,'H-Temporadas'!B1181,L1181-1,1,1)</f>
        <v>U</v>
      </c>
    </row>
    <row r="1182" spans="2:14" x14ac:dyDescent="0.25">
      <c r="B1182" s="200">
        <v>8</v>
      </c>
      <c r="C1182" s="208" t="s">
        <v>31</v>
      </c>
      <c r="D1182" s="208">
        <v>63</v>
      </c>
      <c r="E1182" s="208">
        <v>42</v>
      </c>
      <c r="F1182" s="208">
        <v>18</v>
      </c>
      <c r="G1182" s="208">
        <v>9</v>
      </c>
      <c r="H1182" s="208">
        <v>15</v>
      </c>
      <c r="I1182" s="208">
        <v>50</v>
      </c>
      <c r="J1182" s="208">
        <v>47</v>
      </c>
      <c r="K1182" s="208">
        <v>3</v>
      </c>
      <c r="L1182" s="209">
        <f t="shared" si="37"/>
        <v>66</v>
      </c>
      <c r="M1182" s="201" t="str">
        <f t="shared" si="38"/>
        <v/>
      </c>
      <c r="N1182" s="71">
        <f ca="1">OFFSET(config_posiciones,'H-Temporadas'!B1182,L1182-1,1,1)</f>
        <v>0</v>
      </c>
    </row>
    <row r="1183" spans="2:14" x14ac:dyDescent="0.25">
      <c r="B1183" s="200">
        <v>9</v>
      </c>
      <c r="C1183" s="208" t="s">
        <v>233</v>
      </c>
      <c r="D1183" s="208">
        <v>56</v>
      </c>
      <c r="E1183" s="208">
        <v>42</v>
      </c>
      <c r="F1183" s="208">
        <v>15</v>
      </c>
      <c r="G1183" s="208">
        <v>11</v>
      </c>
      <c r="H1183" s="208">
        <v>16</v>
      </c>
      <c r="I1183" s="208">
        <v>69</v>
      </c>
      <c r="J1183" s="208">
        <v>57</v>
      </c>
      <c r="K1183" s="208">
        <v>12</v>
      </c>
      <c r="L1183" s="209">
        <f t="shared" si="37"/>
        <v>66</v>
      </c>
      <c r="M1183" s="201" t="str">
        <f t="shared" si="38"/>
        <v/>
      </c>
      <c r="N1183" s="71">
        <f ca="1">OFFSET(config_posiciones,'H-Temporadas'!B1183,L1183-1,1,1)</f>
        <v>0</v>
      </c>
    </row>
    <row r="1184" spans="2:14" x14ac:dyDescent="0.25">
      <c r="B1184" s="200">
        <v>10</v>
      </c>
      <c r="C1184" s="208" t="s">
        <v>29</v>
      </c>
      <c r="D1184" s="208">
        <v>56</v>
      </c>
      <c r="E1184" s="208">
        <v>42</v>
      </c>
      <c r="F1184" s="208">
        <v>15</v>
      </c>
      <c r="G1184" s="208">
        <v>11</v>
      </c>
      <c r="H1184" s="208">
        <v>16</v>
      </c>
      <c r="I1184" s="208">
        <v>63</v>
      </c>
      <c r="J1184" s="208">
        <v>59</v>
      </c>
      <c r="K1184" s="208">
        <v>4</v>
      </c>
      <c r="L1184" s="209">
        <f t="shared" si="37"/>
        <v>66</v>
      </c>
      <c r="M1184" s="201" t="str">
        <f t="shared" si="38"/>
        <v/>
      </c>
      <c r="N1184" s="71">
        <f ca="1">OFFSET(config_posiciones,'H-Temporadas'!B1184,L1184-1,1,1)</f>
        <v>0</v>
      </c>
    </row>
    <row r="1185" spans="2:14" x14ac:dyDescent="0.25">
      <c r="B1185" s="200">
        <v>11</v>
      </c>
      <c r="C1185" s="208" t="s">
        <v>345</v>
      </c>
      <c r="D1185" s="208">
        <v>53</v>
      </c>
      <c r="E1185" s="208">
        <v>42</v>
      </c>
      <c r="F1185" s="208">
        <v>13</v>
      </c>
      <c r="G1185" s="208">
        <v>14</v>
      </c>
      <c r="H1185" s="208">
        <v>15</v>
      </c>
      <c r="I1185" s="208">
        <v>52</v>
      </c>
      <c r="J1185" s="208">
        <v>65</v>
      </c>
      <c r="K1185" s="208">
        <v>-13</v>
      </c>
      <c r="L1185" s="209">
        <f t="shared" si="37"/>
        <v>66</v>
      </c>
      <c r="M1185" s="201" t="str">
        <f t="shared" si="38"/>
        <v/>
      </c>
      <c r="N1185" s="71">
        <f ca="1">OFFSET(config_posiciones,'H-Temporadas'!B1185,L1185-1,1,1)</f>
        <v>0</v>
      </c>
    </row>
    <row r="1186" spans="2:14" x14ac:dyDescent="0.25">
      <c r="B1186" s="200">
        <v>12</v>
      </c>
      <c r="C1186" s="208" t="s">
        <v>52</v>
      </c>
      <c r="D1186" s="208">
        <v>51</v>
      </c>
      <c r="E1186" s="208">
        <v>42</v>
      </c>
      <c r="F1186" s="208">
        <v>14</v>
      </c>
      <c r="G1186" s="208">
        <v>9</v>
      </c>
      <c r="H1186" s="208">
        <v>19</v>
      </c>
      <c r="I1186" s="208">
        <v>51</v>
      </c>
      <c r="J1186" s="208">
        <v>57</v>
      </c>
      <c r="K1186" s="208">
        <v>-6</v>
      </c>
      <c r="L1186" s="209">
        <f t="shared" si="37"/>
        <v>66</v>
      </c>
      <c r="M1186" s="201" t="str">
        <f t="shared" si="38"/>
        <v/>
      </c>
      <c r="N1186" s="71">
        <f ca="1">OFFSET(config_posiciones,'H-Temporadas'!B1186,L1186-1,1,1)</f>
        <v>0</v>
      </c>
    </row>
    <row r="1187" spans="2:14" x14ac:dyDescent="0.25">
      <c r="B1187" s="200">
        <v>13</v>
      </c>
      <c r="C1187" s="208" t="s">
        <v>246</v>
      </c>
      <c r="D1187" s="208">
        <v>50</v>
      </c>
      <c r="E1187" s="208">
        <v>42</v>
      </c>
      <c r="F1187" s="208">
        <v>11</v>
      </c>
      <c r="G1187" s="208">
        <v>17</v>
      </c>
      <c r="H1187" s="208">
        <v>14</v>
      </c>
      <c r="I1187" s="208">
        <v>52</v>
      </c>
      <c r="J1187" s="208">
        <v>54</v>
      </c>
      <c r="K1187" s="208">
        <v>-2</v>
      </c>
      <c r="L1187" s="209">
        <f t="shared" si="37"/>
        <v>66</v>
      </c>
      <c r="M1187" s="201" t="str">
        <f t="shared" si="38"/>
        <v/>
      </c>
      <c r="N1187" s="71">
        <f ca="1">OFFSET(config_posiciones,'H-Temporadas'!B1187,L1187-1,1,1)</f>
        <v>0</v>
      </c>
    </row>
    <row r="1188" spans="2:14" x14ac:dyDescent="0.25">
      <c r="B1188" s="200">
        <v>14</v>
      </c>
      <c r="C1188" s="208" t="s">
        <v>211</v>
      </c>
      <c r="D1188" s="208">
        <v>50</v>
      </c>
      <c r="E1188" s="208">
        <v>42</v>
      </c>
      <c r="F1188" s="208">
        <v>12</v>
      </c>
      <c r="G1188" s="208">
        <v>14</v>
      </c>
      <c r="H1188" s="208">
        <v>16</v>
      </c>
      <c r="I1188" s="208">
        <v>58</v>
      </c>
      <c r="J1188" s="208">
        <v>66</v>
      </c>
      <c r="K1188" s="208">
        <v>-8</v>
      </c>
      <c r="L1188" s="209">
        <f t="shared" si="37"/>
        <v>66</v>
      </c>
      <c r="M1188" s="201" t="str">
        <f t="shared" si="38"/>
        <v/>
      </c>
      <c r="N1188" s="71">
        <f ca="1">OFFSET(config_posiciones,'H-Temporadas'!B1188,L1188-1,1,1)</f>
        <v>0</v>
      </c>
    </row>
    <row r="1189" spans="2:14" x14ac:dyDescent="0.25">
      <c r="B1189" s="200">
        <v>15</v>
      </c>
      <c r="C1189" s="208" t="s">
        <v>213</v>
      </c>
      <c r="D1189" s="208">
        <v>50</v>
      </c>
      <c r="E1189" s="208">
        <v>42</v>
      </c>
      <c r="F1189" s="208">
        <v>13</v>
      </c>
      <c r="G1189" s="208">
        <v>11</v>
      </c>
      <c r="H1189" s="208">
        <v>18</v>
      </c>
      <c r="I1189" s="208">
        <v>45</v>
      </c>
      <c r="J1189" s="208">
        <v>63</v>
      </c>
      <c r="K1189" s="208">
        <v>-18</v>
      </c>
      <c r="L1189" s="209">
        <f t="shared" si="37"/>
        <v>66</v>
      </c>
      <c r="M1189" s="201" t="str">
        <f t="shared" si="38"/>
        <v/>
      </c>
      <c r="N1189" s="71">
        <f ca="1">OFFSET(config_posiciones,'H-Temporadas'!B1189,L1189-1,1,1)</f>
        <v>0</v>
      </c>
    </row>
    <row r="1190" spans="2:14" x14ac:dyDescent="0.25">
      <c r="B1190" s="200">
        <v>16</v>
      </c>
      <c r="C1190" s="208" t="s">
        <v>238</v>
      </c>
      <c r="D1190" s="208">
        <v>49</v>
      </c>
      <c r="E1190" s="208">
        <v>42</v>
      </c>
      <c r="F1190" s="208">
        <v>12</v>
      </c>
      <c r="G1190" s="208">
        <v>13</v>
      </c>
      <c r="H1190" s="208">
        <v>17</v>
      </c>
      <c r="I1190" s="208">
        <v>51</v>
      </c>
      <c r="J1190" s="208">
        <v>54</v>
      </c>
      <c r="K1190" s="208">
        <v>-3</v>
      </c>
      <c r="L1190" s="209">
        <f t="shared" si="37"/>
        <v>66</v>
      </c>
      <c r="M1190" s="201" t="str">
        <f t="shared" si="38"/>
        <v/>
      </c>
      <c r="N1190" s="71">
        <f ca="1">OFFSET(config_posiciones,'H-Temporadas'!B1190,L1190-1,1,1)</f>
        <v>0</v>
      </c>
    </row>
    <row r="1191" spans="2:14" x14ac:dyDescent="0.25">
      <c r="B1191" s="200">
        <v>17</v>
      </c>
      <c r="C1191" s="208" t="s">
        <v>214</v>
      </c>
      <c r="D1191" s="208">
        <v>48</v>
      </c>
      <c r="E1191" s="208">
        <v>42</v>
      </c>
      <c r="F1191" s="208">
        <v>12</v>
      </c>
      <c r="G1191" s="208">
        <v>12</v>
      </c>
      <c r="H1191" s="208">
        <v>18</v>
      </c>
      <c r="I1191" s="208">
        <v>49</v>
      </c>
      <c r="J1191" s="208">
        <v>65</v>
      </c>
      <c r="K1191" s="208">
        <v>-16</v>
      </c>
      <c r="L1191" s="209">
        <f t="shared" si="37"/>
        <v>66</v>
      </c>
      <c r="M1191" s="201" t="str">
        <f t="shared" si="38"/>
        <v/>
      </c>
      <c r="N1191" s="71">
        <f ca="1">OFFSET(config_posiciones,'H-Temporadas'!B1191,L1191-1,1,1)</f>
        <v>0</v>
      </c>
    </row>
    <row r="1192" spans="2:14" x14ac:dyDescent="0.25">
      <c r="B1192" s="200">
        <v>18</v>
      </c>
      <c r="C1192" s="208" t="s">
        <v>50</v>
      </c>
      <c r="D1192" s="208">
        <v>45</v>
      </c>
      <c r="E1192" s="208">
        <v>42</v>
      </c>
      <c r="F1192" s="208">
        <v>13</v>
      </c>
      <c r="G1192" s="208">
        <v>6</v>
      </c>
      <c r="H1192" s="208">
        <v>23</v>
      </c>
      <c r="I1192" s="208">
        <v>43</v>
      </c>
      <c r="J1192" s="208">
        <v>62</v>
      </c>
      <c r="K1192" s="208">
        <v>-19</v>
      </c>
      <c r="L1192" s="209">
        <f t="shared" si="37"/>
        <v>66</v>
      </c>
      <c r="M1192" s="201" t="str">
        <f t="shared" si="38"/>
        <v/>
      </c>
      <c r="N1192" s="71" t="str">
        <f ca="1">OFFSET(config_posiciones,'H-Temporadas'!B1192,L1192-1,1,1)</f>
        <v>P</v>
      </c>
    </row>
    <row r="1193" spans="2:14" x14ac:dyDescent="0.25">
      <c r="B1193" s="200">
        <v>19</v>
      </c>
      <c r="C1193" s="208" t="s">
        <v>342</v>
      </c>
      <c r="D1193" s="208">
        <v>44</v>
      </c>
      <c r="E1193" s="208">
        <v>42</v>
      </c>
      <c r="F1193" s="208">
        <v>11</v>
      </c>
      <c r="G1193" s="208">
        <v>11</v>
      </c>
      <c r="H1193" s="208">
        <v>20</v>
      </c>
      <c r="I1193" s="208">
        <v>35</v>
      </c>
      <c r="J1193" s="208">
        <v>64</v>
      </c>
      <c r="K1193" s="208">
        <v>-29</v>
      </c>
      <c r="L1193" s="209">
        <f t="shared" si="37"/>
        <v>66</v>
      </c>
      <c r="M1193" s="201" t="str">
        <f t="shared" si="38"/>
        <v/>
      </c>
      <c r="N1193" s="71" t="str">
        <f ca="1">OFFSET(config_posiciones,'H-Temporadas'!B1193,L1193-1,1,1)</f>
        <v>D</v>
      </c>
    </row>
    <row r="1194" spans="2:14" x14ac:dyDescent="0.25">
      <c r="B1194" s="200">
        <v>20</v>
      </c>
      <c r="C1194" s="208" t="s">
        <v>30</v>
      </c>
      <c r="D1194" s="208">
        <v>43</v>
      </c>
      <c r="E1194" s="208">
        <v>42</v>
      </c>
      <c r="F1194" s="208">
        <v>12</v>
      </c>
      <c r="G1194" s="208">
        <v>7</v>
      </c>
      <c r="H1194" s="208">
        <v>23</v>
      </c>
      <c r="I1194" s="208">
        <v>50</v>
      </c>
      <c r="J1194" s="208">
        <v>69</v>
      </c>
      <c r="K1194" s="208">
        <v>-19</v>
      </c>
      <c r="L1194" s="209">
        <f t="shared" si="37"/>
        <v>66</v>
      </c>
      <c r="M1194" s="201" t="str">
        <f t="shared" si="38"/>
        <v/>
      </c>
      <c r="N1194" s="71" t="str">
        <f ca="1">OFFSET(config_posiciones,'H-Temporadas'!B1194,L1194-1,1,1)</f>
        <v>D</v>
      </c>
    </row>
    <row r="1195" spans="2:14" x14ac:dyDescent="0.25">
      <c r="B1195" s="200">
        <v>21</v>
      </c>
      <c r="C1195" s="208" t="s">
        <v>244</v>
      </c>
      <c r="D1195" s="208">
        <v>41</v>
      </c>
      <c r="E1195" s="208">
        <v>42</v>
      </c>
      <c r="F1195" s="208">
        <v>12</v>
      </c>
      <c r="G1195" s="208">
        <v>5</v>
      </c>
      <c r="H1195" s="208">
        <v>25</v>
      </c>
      <c r="I1195" s="208">
        <v>40</v>
      </c>
      <c r="J1195" s="208">
        <v>77</v>
      </c>
      <c r="K1195" s="208">
        <v>-37</v>
      </c>
      <c r="L1195" s="209">
        <f t="shared" si="37"/>
        <v>66</v>
      </c>
      <c r="M1195" s="201" t="str">
        <f t="shared" si="38"/>
        <v/>
      </c>
      <c r="N1195" s="71" t="str">
        <f ca="1">OFFSET(config_posiciones,'H-Temporadas'!B1195,L1195-1,1,1)</f>
        <v>D</v>
      </c>
    </row>
    <row r="1196" spans="2:14" x14ac:dyDescent="0.25">
      <c r="B1196" s="200">
        <v>22</v>
      </c>
      <c r="C1196" s="208" t="s">
        <v>232</v>
      </c>
      <c r="D1196" s="208">
        <v>33</v>
      </c>
      <c r="E1196" s="208">
        <v>42</v>
      </c>
      <c r="F1196" s="208">
        <v>9</v>
      </c>
      <c r="G1196" s="208">
        <v>6</v>
      </c>
      <c r="H1196" s="208">
        <v>27</v>
      </c>
      <c r="I1196" s="208">
        <v>33</v>
      </c>
      <c r="J1196" s="208">
        <v>85</v>
      </c>
      <c r="K1196" s="208">
        <v>-52</v>
      </c>
      <c r="L1196" s="209">
        <f t="shared" si="37"/>
        <v>66</v>
      </c>
      <c r="M1196" s="201" t="str">
        <f t="shared" si="38"/>
        <v/>
      </c>
      <c r="N1196" s="71" t="str">
        <f ca="1">OFFSET(config_posiciones,'H-Temporadas'!B1196,L1196-1,1,1)</f>
        <v>D</v>
      </c>
    </row>
    <row r="1197" spans="2:14" x14ac:dyDescent="0.25">
      <c r="B1197" s="200"/>
      <c r="C1197" s="208"/>
      <c r="D1197" s="208"/>
      <c r="E1197" s="208"/>
      <c r="F1197" s="208"/>
      <c r="G1197" s="208"/>
      <c r="H1197" s="208"/>
      <c r="I1197" s="208"/>
      <c r="J1197" s="208"/>
      <c r="K1197" s="208"/>
      <c r="L1197" s="209">
        <f t="shared" si="37"/>
        <v>66</v>
      </c>
      <c r="M1197" s="201" t="str">
        <f t="shared" si="38"/>
        <v/>
      </c>
      <c r="N1197" s="71">
        <f ca="1">OFFSET(config_posiciones,'H-Temporadas'!B1197,L1197-1,1,1)</f>
        <v>35431</v>
      </c>
    </row>
    <row r="1198" spans="2:14" s="204" customFormat="1" x14ac:dyDescent="0.25">
      <c r="B1198" s="200" t="s">
        <v>315</v>
      </c>
      <c r="C1198" s="200" t="str">
        <f>B1198</f>
        <v>1997/98</v>
      </c>
      <c r="D1198" s="200" t="s">
        <v>128</v>
      </c>
      <c r="E1198" s="200" t="s">
        <v>21</v>
      </c>
      <c r="F1198" s="200" t="s">
        <v>22</v>
      </c>
      <c r="G1198" s="200" t="s">
        <v>23</v>
      </c>
      <c r="H1198" s="200" t="s">
        <v>24</v>
      </c>
      <c r="I1198" s="200" t="s">
        <v>25</v>
      </c>
      <c r="J1198" s="200" t="s">
        <v>26</v>
      </c>
      <c r="K1198" s="200" t="s">
        <v>249</v>
      </c>
      <c r="L1198" s="202">
        <f t="shared" si="37"/>
        <v>67</v>
      </c>
      <c r="M1198" s="203" t="str">
        <f t="shared" si="38"/>
        <v>n</v>
      </c>
      <c r="N1198" s="204" t="e">
        <f ca="1">OFFSET(config_posiciones,'H-Temporadas'!B1198,L1198-1,1,1)</f>
        <v>#VALUE!</v>
      </c>
    </row>
    <row r="1199" spans="2:14" x14ac:dyDescent="0.25">
      <c r="B1199" s="200">
        <v>1</v>
      </c>
      <c r="C1199" s="208" t="s">
        <v>27</v>
      </c>
      <c r="D1199" s="208">
        <v>74</v>
      </c>
      <c r="E1199" s="208">
        <v>38</v>
      </c>
      <c r="F1199" s="208">
        <v>23</v>
      </c>
      <c r="G1199" s="208">
        <v>5</v>
      </c>
      <c r="H1199" s="208">
        <v>10</v>
      </c>
      <c r="I1199" s="208">
        <v>78</v>
      </c>
      <c r="J1199" s="208">
        <v>56</v>
      </c>
      <c r="K1199" s="208">
        <v>22</v>
      </c>
      <c r="L1199" s="209">
        <f t="shared" si="37"/>
        <v>67</v>
      </c>
      <c r="M1199" s="201" t="str">
        <f t="shared" si="38"/>
        <v/>
      </c>
      <c r="N1199" s="71" t="str">
        <f ca="1">OFFSET(config_posiciones,'H-Temporadas'!B1199,L1199-1,1,1)</f>
        <v>C</v>
      </c>
    </row>
    <row r="1200" spans="2:14" x14ac:dyDescent="0.25">
      <c r="B1200" s="200">
        <v>2</v>
      </c>
      <c r="C1200" s="208" t="s">
        <v>209</v>
      </c>
      <c r="D1200" s="208">
        <v>65</v>
      </c>
      <c r="E1200" s="208">
        <v>38</v>
      </c>
      <c r="F1200" s="208">
        <v>17</v>
      </c>
      <c r="G1200" s="208">
        <v>14</v>
      </c>
      <c r="H1200" s="208">
        <v>7</v>
      </c>
      <c r="I1200" s="208">
        <v>52</v>
      </c>
      <c r="J1200" s="208">
        <v>42</v>
      </c>
      <c r="K1200" s="208">
        <v>10</v>
      </c>
      <c r="L1200" s="209">
        <f t="shared" si="37"/>
        <v>67</v>
      </c>
      <c r="M1200" s="201" t="str">
        <f t="shared" si="38"/>
        <v/>
      </c>
      <c r="N1200" s="71" t="str">
        <f ca="1">OFFSET(config_posiciones,'H-Temporadas'!B1200,L1200-1,1,1)</f>
        <v>L</v>
      </c>
    </row>
    <row r="1201" spans="2:14" x14ac:dyDescent="0.25">
      <c r="B1201" s="200">
        <v>3</v>
      </c>
      <c r="C1201" s="208" t="s">
        <v>31</v>
      </c>
      <c r="D1201" s="208">
        <v>63</v>
      </c>
      <c r="E1201" s="208">
        <v>38</v>
      </c>
      <c r="F1201" s="208">
        <v>16</v>
      </c>
      <c r="G1201" s="208">
        <v>15</v>
      </c>
      <c r="H1201" s="208">
        <v>7</v>
      </c>
      <c r="I1201" s="208">
        <v>60</v>
      </c>
      <c r="J1201" s="208">
        <v>37</v>
      </c>
      <c r="K1201" s="208">
        <v>23</v>
      </c>
      <c r="L1201" s="209">
        <f t="shared" si="37"/>
        <v>67</v>
      </c>
      <c r="M1201" s="201" t="str">
        <f t="shared" si="38"/>
        <v/>
      </c>
      <c r="N1201" s="71" t="str">
        <f ca="1">OFFSET(config_posiciones,'H-Temporadas'!B1201,L1201-1,1,1)</f>
        <v>U</v>
      </c>
    </row>
    <row r="1202" spans="2:14" x14ac:dyDescent="0.25">
      <c r="B1202" s="200">
        <v>4</v>
      </c>
      <c r="C1202" s="208" t="s">
        <v>28</v>
      </c>
      <c r="D1202" s="208">
        <v>63</v>
      </c>
      <c r="E1202" s="208">
        <v>38</v>
      </c>
      <c r="F1202" s="208">
        <v>17</v>
      </c>
      <c r="G1202" s="208">
        <v>12</v>
      </c>
      <c r="H1202" s="208">
        <v>9</v>
      </c>
      <c r="I1202" s="208">
        <v>63</v>
      </c>
      <c r="J1202" s="208">
        <v>45</v>
      </c>
      <c r="K1202" s="208">
        <v>18</v>
      </c>
      <c r="L1202" s="209">
        <f t="shared" si="37"/>
        <v>67</v>
      </c>
      <c r="M1202" s="201" t="str">
        <f t="shared" si="38"/>
        <v/>
      </c>
      <c r="N1202" s="71" t="str">
        <f ca="1">OFFSET(config_posiciones,'H-Temporadas'!B1202,L1202-1,1,1)</f>
        <v>C</v>
      </c>
    </row>
    <row r="1203" spans="2:14" x14ac:dyDescent="0.25">
      <c r="B1203" s="200">
        <v>5</v>
      </c>
      <c r="C1203" s="208" t="s">
        <v>239</v>
      </c>
      <c r="D1203" s="208">
        <v>60</v>
      </c>
      <c r="E1203" s="208">
        <v>38</v>
      </c>
      <c r="F1203" s="208">
        <v>16</v>
      </c>
      <c r="G1203" s="208">
        <v>12</v>
      </c>
      <c r="H1203" s="208">
        <v>10</v>
      </c>
      <c r="I1203" s="208">
        <v>55</v>
      </c>
      <c r="J1203" s="208">
        <v>39</v>
      </c>
      <c r="K1203" s="208">
        <v>16</v>
      </c>
      <c r="L1203" s="209">
        <f t="shared" si="37"/>
        <v>67</v>
      </c>
      <c r="M1203" s="201" t="str">
        <f t="shared" si="38"/>
        <v/>
      </c>
      <c r="N1203" s="71" t="str">
        <f ca="1">OFFSET(config_posiciones,'H-Temporadas'!B1203,L1203-1,1,1)</f>
        <v>R</v>
      </c>
    </row>
    <row r="1204" spans="2:14" x14ac:dyDescent="0.25">
      <c r="B1204" s="200">
        <v>6</v>
      </c>
      <c r="C1204" s="208" t="s">
        <v>238</v>
      </c>
      <c r="D1204" s="208">
        <v>60</v>
      </c>
      <c r="E1204" s="208">
        <v>38</v>
      </c>
      <c r="F1204" s="208">
        <v>17</v>
      </c>
      <c r="G1204" s="208">
        <v>9</v>
      </c>
      <c r="H1204" s="208">
        <v>12</v>
      </c>
      <c r="I1204" s="208">
        <v>54</v>
      </c>
      <c r="J1204" s="208">
        <v>47</v>
      </c>
      <c r="K1204" s="208">
        <v>7</v>
      </c>
      <c r="L1204" s="209">
        <f t="shared" si="37"/>
        <v>67</v>
      </c>
      <c r="M1204" s="201" t="str">
        <f t="shared" si="38"/>
        <v/>
      </c>
      <c r="N1204" s="71" t="str">
        <f ca="1">OFFSET(config_posiciones,'H-Temporadas'!B1204,L1204-1,1,1)</f>
        <v>U</v>
      </c>
    </row>
    <row r="1205" spans="2:14" x14ac:dyDescent="0.25">
      <c r="B1205" s="200">
        <v>7</v>
      </c>
      <c r="C1205" s="208" t="s">
        <v>154</v>
      </c>
      <c r="D1205" s="208">
        <v>60</v>
      </c>
      <c r="E1205" s="208">
        <v>38</v>
      </c>
      <c r="F1205" s="208">
        <v>16</v>
      </c>
      <c r="G1205" s="208">
        <v>12</v>
      </c>
      <c r="H1205" s="208">
        <v>10</v>
      </c>
      <c r="I1205" s="208">
        <v>79</v>
      </c>
      <c r="J1205" s="208">
        <v>56</v>
      </c>
      <c r="K1205" s="208">
        <v>23</v>
      </c>
      <c r="L1205" s="209">
        <f t="shared" si="37"/>
        <v>67</v>
      </c>
      <c r="M1205" s="201" t="str">
        <f t="shared" si="38"/>
        <v/>
      </c>
      <c r="N1205" s="71" t="str">
        <f ca="1">OFFSET(config_posiciones,'H-Temporadas'!B1205,L1205-1,1,1)</f>
        <v>U</v>
      </c>
    </row>
    <row r="1206" spans="2:14" x14ac:dyDescent="0.25">
      <c r="B1206" s="200">
        <v>8</v>
      </c>
      <c r="C1206" s="208" t="s">
        <v>212</v>
      </c>
      <c r="D1206" s="208">
        <v>59</v>
      </c>
      <c r="E1206" s="208">
        <v>38</v>
      </c>
      <c r="F1206" s="208">
        <v>17</v>
      </c>
      <c r="G1206" s="208">
        <v>8</v>
      </c>
      <c r="H1206" s="208">
        <v>13</v>
      </c>
      <c r="I1206" s="208">
        <v>49</v>
      </c>
      <c r="J1206" s="208">
        <v>50</v>
      </c>
      <c r="K1206" s="208">
        <v>-1</v>
      </c>
      <c r="L1206" s="209">
        <f t="shared" si="37"/>
        <v>67</v>
      </c>
      <c r="M1206" s="201" t="str">
        <f t="shared" si="38"/>
        <v/>
      </c>
      <c r="N1206" s="71" t="str">
        <f ca="1">OFFSET(config_posiciones,'H-Temporadas'!B1206,L1206-1,1,1)</f>
        <v>U</v>
      </c>
    </row>
    <row r="1207" spans="2:14" x14ac:dyDescent="0.25">
      <c r="B1207" s="200">
        <v>9</v>
      </c>
      <c r="C1207" s="208" t="s">
        <v>29</v>
      </c>
      <c r="D1207" s="208">
        <v>55</v>
      </c>
      <c r="E1207" s="208">
        <v>38</v>
      </c>
      <c r="F1207" s="208">
        <v>16</v>
      </c>
      <c r="G1207" s="208">
        <v>7</v>
      </c>
      <c r="H1207" s="208">
        <v>15</v>
      </c>
      <c r="I1207" s="208">
        <v>58</v>
      </c>
      <c r="J1207" s="208">
        <v>52</v>
      </c>
      <c r="K1207" s="208">
        <v>6</v>
      </c>
      <c r="L1207" s="209">
        <f t="shared" si="37"/>
        <v>67</v>
      </c>
      <c r="M1207" s="201" t="str">
        <f t="shared" si="38"/>
        <v/>
      </c>
      <c r="N1207" s="71" t="str">
        <f ca="1">OFFSET(config_posiciones,'H-Temporadas'!B1207,L1207-1,1,1)</f>
        <v>R</v>
      </c>
    </row>
    <row r="1208" spans="2:14" x14ac:dyDescent="0.25">
      <c r="B1208" s="200">
        <v>10</v>
      </c>
      <c r="C1208" s="208" t="s">
        <v>52</v>
      </c>
      <c r="D1208" s="208">
        <v>53</v>
      </c>
      <c r="E1208" s="208">
        <v>38</v>
      </c>
      <c r="F1208" s="208">
        <v>12</v>
      </c>
      <c r="G1208" s="208">
        <v>17</v>
      </c>
      <c r="H1208" s="208">
        <v>9</v>
      </c>
      <c r="I1208" s="208">
        <v>44</v>
      </c>
      <c r="J1208" s="208">
        <v>31</v>
      </c>
      <c r="K1208" s="208">
        <v>13</v>
      </c>
      <c r="L1208" s="209">
        <f t="shared" si="37"/>
        <v>67</v>
      </c>
      <c r="M1208" s="201" t="str">
        <f t="shared" si="38"/>
        <v/>
      </c>
      <c r="N1208" s="71" t="str">
        <f ca="1">OFFSET(config_posiciones,'H-Temporadas'!B1208,L1208-1,1,1)</f>
        <v>R</v>
      </c>
    </row>
    <row r="1209" spans="2:14" x14ac:dyDescent="0.25">
      <c r="B1209" s="200">
        <v>11</v>
      </c>
      <c r="C1209" s="208" t="s">
        <v>226</v>
      </c>
      <c r="D1209" s="208">
        <v>50</v>
      </c>
      <c r="E1209" s="208">
        <v>38</v>
      </c>
      <c r="F1209" s="208">
        <v>13</v>
      </c>
      <c r="G1209" s="208">
        <v>11</v>
      </c>
      <c r="H1209" s="208">
        <v>14</v>
      </c>
      <c r="I1209" s="208">
        <v>36</v>
      </c>
      <c r="J1209" s="208">
        <v>47</v>
      </c>
      <c r="K1209" s="208">
        <v>-11</v>
      </c>
      <c r="L1209" s="209">
        <f t="shared" si="37"/>
        <v>67</v>
      </c>
      <c r="M1209" s="201" t="str">
        <f t="shared" si="38"/>
        <v/>
      </c>
      <c r="N1209" s="71">
        <f ca="1">OFFSET(config_posiciones,'H-Temporadas'!B1209,L1209-1,1,1)</f>
        <v>0</v>
      </c>
    </row>
    <row r="1210" spans="2:14" x14ac:dyDescent="0.25">
      <c r="B1210" s="200">
        <v>12</v>
      </c>
      <c r="C1210" s="208" t="s">
        <v>240</v>
      </c>
      <c r="D1210" s="208">
        <v>49</v>
      </c>
      <c r="E1210" s="208">
        <v>38</v>
      </c>
      <c r="F1210" s="208">
        <v>12</v>
      </c>
      <c r="G1210" s="208">
        <v>13</v>
      </c>
      <c r="H1210" s="208">
        <v>13</v>
      </c>
      <c r="I1210" s="208">
        <v>44</v>
      </c>
      <c r="J1210" s="208">
        <v>46</v>
      </c>
      <c r="K1210" s="208">
        <v>-2</v>
      </c>
      <c r="L1210" s="209">
        <f t="shared" si="37"/>
        <v>67</v>
      </c>
      <c r="M1210" s="201" t="str">
        <f t="shared" si="38"/>
        <v/>
      </c>
      <c r="N1210" s="71">
        <f ca="1">OFFSET(config_posiciones,'H-Temporadas'!B1210,L1210-1,1,1)</f>
        <v>0</v>
      </c>
    </row>
    <row r="1211" spans="2:14" x14ac:dyDescent="0.25">
      <c r="B1211" s="200">
        <v>13</v>
      </c>
      <c r="C1211" s="208" t="s">
        <v>211</v>
      </c>
      <c r="D1211" s="208">
        <v>48</v>
      </c>
      <c r="E1211" s="208">
        <v>38</v>
      </c>
      <c r="F1211" s="208">
        <v>12</v>
      </c>
      <c r="G1211" s="208">
        <v>12</v>
      </c>
      <c r="H1211" s="208">
        <v>14</v>
      </c>
      <c r="I1211" s="208">
        <v>45</v>
      </c>
      <c r="J1211" s="208">
        <v>53</v>
      </c>
      <c r="K1211" s="208">
        <v>-8</v>
      </c>
      <c r="L1211" s="209">
        <f t="shared" si="37"/>
        <v>67</v>
      </c>
      <c r="M1211" s="201" t="str">
        <f t="shared" si="38"/>
        <v/>
      </c>
      <c r="N1211" s="71">
        <f ca="1">OFFSET(config_posiciones,'H-Temporadas'!B1211,L1211-1,1,1)</f>
        <v>0</v>
      </c>
    </row>
    <row r="1212" spans="2:14" x14ac:dyDescent="0.25">
      <c r="B1212" s="200">
        <v>14</v>
      </c>
      <c r="C1212" s="208" t="s">
        <v>246</v>
      </c>
      <c r="D1212" s="208">
        <v>45</v>
      </c>
      <c r="E1212" s="208">
        <v>38</v>
      </c>
      <c r="F1212" s="208">
        <v>12</v>
      </c>
      <c r="G1212" s="208">
        <v>9</v>
      </c>
      <c r="H1212" s="208">
        <v>17</v>
      </c>
      <c r="I1212" s="208">
        <v>46</v>
      </c>
      <c r="J1212" s="208">
        <v>55</v>
      </c>
      <c r="K1212" s="208">
        <v>-9</v>
      </c>
      <c r="L1212" s="209">
        <f t="shared" si="37"/>
        <v>67</v>
      </c>
      <c r="M1212" s="201" t="str">
        <f t="shared" si="38"/>
        <v/>
      </c>
      <c r="N1212" s="71">
        <f ca="1">OFFSET(config_posiciones,'H-Temporadas'!B1212,L1212-1,1,1)</f>
        <v>0</v>
      </c>
    </row>
    <row r="1213" spans="2:14" x14ac:dyDescent="0.25">
      <c r="B1213" s="200">
        <v>15</v>
      </c>
      <c r="C1213" s="208" t="s">
        <v>237</v>
      </c>
      <c r="D1213" s="208">
        <v>45</v>
      </c>
      <c r="E1213" s="208">
        <v>38</v>
      </c>
      <c r="F1213" s="208">
        <v>12</v>
      </c>
      <c r="G1213" s="208">
        <v>9</v>
      </c>
      <c r="H1213" s="208">
        <v>17</v>
      </c>
      <c r="I1213" s="208">
        <v>46</v>
      </c>
      <c r="J1213" s="208">
        <v>46</v>
      </c>
      <c r="K1213" s="208">
        <v>0</v>
      </c>
      <c r="L1213" s="209">
        <f t="shared" si="37"/>
        <v>67</v>
      </c>
      <c r="M1213" s="201" t="str">
        <f t="shared" si="38"/>
        <v/>
      </c>
      <c r="N1213" s="71">
        <f ca="1">OFFSET(config_posiciones,'H-Temporadas'!B1213,L1213-1,1,1)</f>
        <v>0</v>
      </c>
    </row>
    <row r="1214" spans="2:14" x14ac:dyDescent="0.25">
      <c r="B1214" s="200">
        <v>16</v>
      </c>
      <c r="C1214" s="208" t="s">
        <v>233</v>
      </c>
      <c r="D1214" s="208">
        <v>45</v>
      </c>
      <c r="E1214" s="208">
        <v>38</v>
      </c>
      <c r="F1214" s="208">
        <v>11</v>
      </c>
      <c r="G1214" s="208">
        <v>12</v>
      </c>
      <c r="H1214" s="208">
        <v>15</v>
      </c>
      <c r="I1214" s="208">
        <v>44</v>
      </c>
      <c r="J1214" s="208">
        <v>57</v>
      </c>
      <c r="K1214" s="208">
        <v>-13</v>
      </c>
      <c r="L1214" s="209">
        <f t="shared" si="37"/>
        <v>67</v>
      </c>
      <c r="M1214" s="201" t="str">
        <f t="shared" si="38"/>
        <v/>
      </c>
      <c r="N1214" s="71">
        <f ca="1">OFFSET(config_posiciones,'H-Temporadas'!B1214,L1214-1,1,1)</f>
        <v>0</v>
      </c>
    </row>
    <row r="1215" spans="2:14" x14ac:dyDescent="0.25">
      <c r="B1215" s="200">
        <v>17</v>
      </c>
      <c r="C1215" s="208" t="s">
        <v>345</v>
      </c>
      <c r="D1215" s="208">
        <v>44</v>
      </c>
      <c r="E1215" s="208">
        <v>38</v>
      </c>
      <c r="F1215" s="208">
        <v>11</v>
      </c>
      <c r="G1215" s="208">
        <v>11</v>
      </c>
      <c r="H1215" s="208">
        <v>16</v>
      </c>
      <c r="I1215" s="208">
        <v>56</v>
      </c>
      <c r="J1215" s="208">
        <v>66</v>
      </c>
      <c r="K1215" s="208">
        <v>-10</v>
      </c>
      <c r="L1215" s="209">
        <f t="shared" si="37"/>
        <v>67</v>
      </c>
      <c r="M1215" s="201" t="str">
        <f t="shared" si="38"/>
        <v/>
      </c>
      <c r="N1215" s="71" t="str">
        <f ca="1">OFFSET(config_posiciones,'H-Temporadas'!B1215,L1215-1,1,1)</f>
        <v>P</v>
      </c>
    </row>
    <row r="1216" spans="2:14" x14ac:dyDescent="0.25">
      <c r="B1216" s="200">
        <v>18</v>
      </c>
      <c r="C1216" s="208" t="s">
        <v>214</v>
      </c>
      <c r="D1216" s="208">
        <v>40</v>
      </c>
      <c r="E1216" s="208">
        <v>38</v>
      </c>
      <c r="F1216" s="208">
        <v>9</v>
      </c>
      <c r="G1216" s="208">
        <v>13</v>
      </c>
      <c r="H1216" s="208">
        <v>16</v>
      </c>
      <c r="I1216" s="208">
        <v>36</v>
      </c>
      <c r="J1216" s="208">
        <v>51</v>
      </c>
      <c r="K1216" s="208">
        <v>-15</v>
      </c>
      <c r="L1216" s="209">
        <f t="shared" si="37"/>
        <v>67</v>
      </c>
      <c r="M1216" s="201" t="str">
        <f t="shared" si="38"/>
        <v/>
      </c>
      <c r="N1216" s="71" t="str">
        <f ca="1">OFFSET(config_posiciones,'H-Temporadas'!B1216,L1216-1,1,1)</f>
        <v>P</v>
      </c>
    </row>
    <row r="1217" spans="2:14" x14ac:dyDescent="0.25">
      <c r="B1217" s="200">
        <v>19</v>
      </c>
      <c r="C1217" s="208" t="s">
        <v>346</v>
      </c>
      <c r="D1217" s="208">
        <v>39</v>
      </c>
      <c r="E1217" s="208">
        <v>38</v>
      </c>
      <c r="F1217" s="208">
        <v>9</v>
      </c>
      <c r="G1217" s="208">
        <v>12</v>
      </c>
      <c r="H1217" s="208">
        <v>17</v>
      </c>
      <c r="I1217" s="208">
        <v>33</v>
      </c>
      <c r="J1217" s="208">
        <v>53</v>
      </c>
      <c r="K1217" s="208">
        <v>-20</v>
      </c>
      <c r="L1217" s="209">
        <f t="shared" si="37"/>
        <v>67</v>
      </c>
      <c r="M1217" s="201" t="str">
        <f t="shared" si="38"/>
        <v/>
      </c>
      <c r="N1217" s="71" t="str">
        <f ca="1">OFFSET(config_posiciones,'H-Temporadas'!B1217,L1217-1,1,1)</f>
        <v>D</v>
      </c>
    </row>
    <row r="1218" spans="2:14" x14ac:dyDescent="0.25">
      <c r="B1218" s="200">
        <v>20</v>
      </c>
      <c r="C1218" s="208" t="s">
        <v>213</v>
      </c>
      <c r="D1218" s="208">
        <v>13</v>
      </c>
      <c r="E1218" s="208">
        <v>38</v>
      </c>
      <c r="F1218" s="208">
        <v>2</v>
      </c>
      <c r="G1218" s="208">
        <v>7</v>
      </c>
      <c r="H1218" s="208">
        <v>29</v>
      </c>
      <c r="I1218" s="208">
        <v>31</v>
      </c>
      <c r="J1218" s="208">
        <v>80</v>
      </c>
      <c r="K1218" s="208">
        <v>-49</v>
      </c>
      <c r="L1218" s="209">
        <f t="shared" si="37"/>
        <v>67</v>
      </c>
      <c r="M1218" s="201" t="str">
        <f t="shared" si="38"/>
        <v/>
      </c>
      <c r="N1218" s="71" t="str">
        <f ca="1">OFFSET(config_posiciones,'H-Temporadas'!B1218,L1218-1,1,1)</f>
        <v>D</v>
      </c>
    </row>
    <row r="1219" spans="2:14" x14ac:dyDescent="0.25">
      <c r="B1219" s="200"/>
      <c r="C1219" s="208"/>
      <c r="D1219" s="208"/>
      <c r="E1219" s="208"/>
      <c r="F1219" s="208"/>
      <c r="G1219" s="208"/>
      <c r="H1219" s="208"/>
      <c r="I1219" s="208"/>
      <c r="J1219" s="208"/>
      <c r="K1219" s="208"/>
      <c r="L1219" s="209">
        <f t="shared" si="37"/>
        <v>67</v>
      </c>
      <c r="M1219" s="201" t="str">
        <f t="shared" si="38"/>
        <v/>
      </c>
      <c r="N1219" s="71">
        <f ca="1">OFFSET(config_posiciones,'H-Temporadas'!B1219,L1219-1,1,1)</f>
        <v>35796</v>
      </c>
    </row>
    <row r="1220" spans="2:14" s="204" customFormat="1" x14ac:dyDescent="0.25">
      <c r="B1220" s="200" t="s">
        <v>316</v>
      </c>
      <c r="C1220" s="200" t="str">
        <f>B1220</f>
        <v>1998/99</v>
      </c>
      <c r="D1220" s="200" t="s">
        <v>128</v>
      </c>
      <c r="E1220" s="200" t="s">
        <v>21</v>
      </c>
      <c r="F1220" s="200" t="s">
        <v>22</v>
      </c>
      <c r="G1220" s="200" t="s">
        <v>23</v>
      </c>
      <c r="H1220" s="200" t="s">
        <v>24</v>
      </c>
      <c r="I1220" s="200" t="s">
        <v>25</v>
      </c>
      <c r="J1220" s="200" t="s">
        <v>26</v>
      </c>
      <c r="K1220" s="200" t="s">
        <v>249</v>
      </c>
      <c r="L1220" s="202">
        <f t="shared" si="37"/>
        <v>68</v>
      </c>
      <c r="M1220" s="203" t="str">
        <f t="shared" si="38"/>
        <v>n</v>
      </c>
      <c r="N1220" s="204" t="e">
        <f ca="1">OFFSET(config_posiciones,'H-Temporadas'!B1220,L1220-1,1,1)</f>
        <v>#VALUE!</v>
      </c>
    </row>
    <row r="1221" spans="2:14" x14ac:dyDescent="0.25">
      <c r="B1221" s="200">
        <v>1</v>
      </c>
      <c r="C1221" s="208" t="s">
        <v>27</v>
      </c>
      <c r="D1221" s="208">
        <v>79</v>
      </c>
      <c r="E1221" s="208">
        <v>38</v>
      </c>
      <c r="F1221" s="208">
        <v>24</v>
      </c>
      <c r="G1221" s="208">
        <v>7</v>
      </c>
      <c r="H1221" s="208">
        <v>7</v>
      </c>
      <c r="I1221" s="208">
        <v>87</v>
      </c>
      <c r="J1221" s="208">
        <v>43</v>
      </c>
      <c r="K1221" s="208">
        <v>44</v>
      </c>
      <c r="L1221" s="209">
        <f t="shared" ref="L1221:L1284" si="39">IF(M1221="n",L1220+1,L1220)</f>
        <v>68</v>
      </c>
      <c r="M1221" s="201" t="str">
        <f t="shared" ref="M1221:M1284" si="40">IF(B1222=1,"n","")</f>
        <v/>
      </c>
      <c r="N1221" s="71" t="str">
        <f ca="1">OFFSET(config_posiciones,'H-Temporadas'!B1221,L1221-1,1,1)</f>
        <v>C</v>
      </c>
    </row>
    <row r="1222" spans="2:14" x14ac:dyDescent="0.25">
      <c r="B1222" s="200">
        <v>2</v>
      </c>
      <c r="C1222" s="208" t="s">
        <v>28</v>
      </c>
      <c r="D1222" s="208">
        <v>68</v>
      </c>
      <c r="E1222" s="208">
        <v>38</v>
      </c>
      <c r="F1222" s="208">
        <v>21</v>
      </c>
      <c r="G1222" s="208">
        <v>5</v>
      </c>
      <c r="H1222" s="208">
        <v>12</v>
      </c>
      <c r="I1222" s="208">
        <v>77</v>
      </c>
      <c r="J1222" s="208">
        <v>62</v>
      </c>
      <c r="K1222" s="208">
        <v>15</v>
      </c>
      <c r="L1222" s="209">
        <f t="shared" si="39"/>
        <v>68</v>
      </c>
      <c r="M1222" s="201" t="str">
        <f t="shared" si="40"/>
        <v/>
      </c>
      <c r="N1222" s="71" t="str">
        <f ca="1">OFFSET(config_posiciones,'H-Temporadas'!B1222,L1222-1,1,1)</f>
        <v>C</v>
      </c>
    </row>
    <row r="1223" spans="2:14" x14ac:dyDescent="0.25">
      <c r="B1223" s="200">
        <v>3</v>
      </c>
      <c r="C1223" s="208" t="s">
        <v>239</v>
      </c>
      <c r="D1223" s="208">
        <v>66</v>
      </c>
      <c r="E1223" s="208">
        <v>38</v>
      </c>
      <c r="F1223" s="208">
        <v>20</v>
      </c>
      <c r="G1223" s="208">
        <v>6</v>
      </c>
      <c r="H1223" s="208">
        <v>12</v>
      </c>
      <c r="I1223" s="208">
        <v>48</v>
      </c>
      <c r="J1223" s="208">
        <v>31</v>
      </c>
      <c r="K1223" s="208">
        <v>17</v>
      </c>
      <c r="L1223" s="209">
        <f t="shared" si="39"/>
        <v>68</v>
      </c>
      <c r="M1223" s="201" t="str">
        <f t="shared" si="40"/>
        <v/>
      </c>
      <c r="N1223" s="71" t="str">
        <f ca="1">OFFSET(config_posiciones,'H-Temporadas'!B1223,L1223-1,1,1)</f>
        <v>L</v>
      </c>
    </row>
    <row r="1224" spans="2:14" x14ac:dyDescent="0.25">
      <c r="B1224" s="200">
        <v>4</v>
      </c>
      <c r="C1224" s="208" t="s">
        <v>29</v>
      </c>
      <c r="D1224" s="208">
        <v>65</v>
      </c>
      <c r="E1224" s="208">
        <v>38</v>
      </c>
      <c r="F1224" s="208">
        <v>19</v>
      </c>
      <c r="G1224" s="208">
        <v>8</v>
      </c>
      <c r="H1224" s="208">
        <v>11</v>
      </c>
      <c r="I1224" s="208">
        <v>63</v>
      </c>
      <c r="J1224" s="208">
        <v>39</v>
      </c>
      <c r="K1224" s="208">
        <v>24</v>
      </c>
      <c r="L1224" s="209">
        <f t="shared" si="39"/>
        <v>68</v>
      </c>
      <c r="M1224" s="201" t="str">
        <f t="shared" si="40"/>
        <v/>
      </c>
      <c r="N1224" s="71" t="str">
        <f ca="1">OFFSET(config_posiciones,'H-Temporadas'!B1224,L1224-1,1,1)</f>
        <v>L</v>
      </c>
    </row>
    <row r="1225" spans="2:14" x14ac:dyDescent="0.25">
      <c r="B1225" s="200">
        <v>5</v>
      </c>
      <c r="C1225" s="208" t="s">
        <v>238</v>
      </c>
      <c r="D1225" s="208">
        <v>64</v>
      </c>
      <c r="E1225" s="208">
        <v>38</v>
      </c>
      <c r="F1225" s="208">
        <v>17</v>
      </c>
      <c r="G1225" s="208">
        <v>13</v>
      </c>
      <c r="H1225" s="208">
        <v>8</v>
      </c>
      <c r="I1225" s="208">
        <v>69</v>
      </c>
      <c r="J1225" s="208">
        <v>41</v>
      </c>
      <c r="K1225" s="208">
        <v>28</v>
      </c>
      <c r="L1225" s="209">
        <f t="shared" si="39"/>
        <v>68</v>
      </c>
      <c r="M1225" s="201" t="str">
        <f t="shared" si="40"/>
        <v/>
      </c>
      <c r="N1225" s="71" t="str">
        <f ca="1">OFFSET(config_posiciones,'H-Temporadas'!B1225,L1225-1,1,1)</f>
        <v>U</v>
      </c>
    </row>
    <row r="1226" spans="2:14" x14ac:dyDescent="0.25">
      <c r="B1226" s="200">
        <v>6</v>
      </c>
      <c r="C1226" s="208" t="s">
        <v>240</v>
      </c>
      <c r="D1226" s="208">
        <v>63</v>
      </c>
      <c r="E1226" s="208">
        <v>38</v>
      </c>
      <c r="F1226" s="208">
        <v>17</v>
      </c>
      <c r="G1226" s="208">
        <v>12</v>
      </c>
      <c r="H1226" s="208">
        <v>9</v>
      </c>
      <c r="I1226" s="208">
        <v>55</v>
      </c>
      <c r="J1226" s="208">
        <v>43</v>
      </c>
      <c r="K1226" s="208">
        <v>12</v>
      </c>
      <c r="L1226" s="209">
        <f t="shared" si="39"/>
        <v>68</v>
      </c>
      <c r="M1226" s="201" t="str">
        <f t="shared" si="40"/>
        <v/>
      </c>
      <c r="N1226" s="71" t="str">
        <f ca="1">OFFSET(config_posiciones,'H-Temporadas'!B1226,L1226-1,1,1)</f>
        <v>U</v>
      </c>
    </row>
    <row r="1227" spans="2:14" x14ac:dyDescent="0.25">
      <c r="B1227" s="200">
        <v>7</v>
      </c>
      <c r="C1227" s="208" t="s">
        <v>52</v>
      </c>
      <c r="D1227" s="208">
        <v>61</v>
      </c>
      <c r="E1227" s="208">
        <v>38</v>
      </c>
      <c r="F1227" s="208">
        <v>16</v>
      </c>
      <c r="G1227" s="208">
        <v>13</v>
      </c>
      <c r="H1227" s="208">
        <v>9</v>
      </c>
      <c r="I1227" s="208">
        <v>49</v>
      </c>
      <c r="J1227" s="208">
        <v>38</v>
      </c>
      <c r="K1227" s="208">
        <v>11</v>
      </c>
      <c r="L1227" s="209">
        <f t="shared" si="39"/>
        <v>68</v>
      </c>
      <c r="M1227" s="201" t="str">
        <f t="shared" si="40"/>
        <v/>
      </c>
      <c r="N1227" s="71" t="str">
        <f ca="1">OFFSET(config_posiciones,'H-Temporadas'!B1227,L1227-1,1,1)</f>
        <v>R</v>
      </c>
    </row>
    <row r="1228" spans="2:14" x14ac:dyDescent="0.25">
      <c r="B1228" s="200">
        <v>8</v>
      </c>
      <c r="C1228" s="208" t="s">
        <v>209</v>
      </c>
      <c r="D1228" s="208">
        <v>60</v>
      </c>
      <c r="E1228" s="208">
        <v>38</v>
      </c>
      <c r="F1228" s="208">
        <v>17</v>
      </c>
      <c r="G1228" s="208">
        <v>9</v>
      </c>
      <c r="H1228" s="208">
        <v>12</v>
      </c>
      <c r="I1228" s="208">
        <v>53</v>
      </c>
      <c r="J1228" s="208">
        <v>47</v>
      </c>
      <c r="K1228" s="208">
        <v>6</v>
      </c>
      <c r="L1228" s="209">
        <f t="shared" si="39"/>
        <v>68</v>
      </c>
      <c r="M1228" s="201" t="str">
        <f t="shared" si="40"/>
        <v/>
      </c>
      <c r="N1228" s="71" t="str">
        <f ca="1">OFFSET(config_posiciones,'H-Temporadas'!B1228,L1228-1,1,1)</f>
        <v>R</v>
      </c>
    </row>
    <row r="1229" spans="2:14" x14ac:dyDescent="0.25">
      <c r="B1229" s="200">
        <v>9</v>
      </c>
      <c r="C1229" s="208" t="s">
        <v>211</v>
      </c>
      <c r="D1229" s="208">
        <v>57</v>
      </c>
      <c r="E1229" s="208">
        <v>38</v>
      </c>
      <c r="F1229" s="208">
        <v>16</v>
      </c>
      <c r="G1229" s="208">
        <v>9</v>
      </c>
      <c r="H1229" s="208">
        <v>13</v>
      </c>
      <c r="I1229" s="208">
        <v>57</v>
      </c>
      <c r="J1229" s="208">
        <v>46</v>
      </c>
      <c r="K1229" s="208">
        <v>11</v>
      </c>
      <c r="L1229" s="209">
        <f t="shared" si="39"/>
        <v>68</v>
      </c>
      <c r="M1229" s="201" t="str">
        <f t="shared" si="40"/>
        <v/>
      </c>
      <c r="N1229" s="71">
        <f ca="1">OFFSET(config_posiciones,'H-Temporadas'!B1229,L1229-1,1,1)</f>
        <v>0</v>
      </c>
    </row>
    <row r="1230" spans="2:14" x14ac:dyDescent="0.25">
      <c r="B1230" s="200">
        <v>10</v>
      </c>
      <c r="C1230" s="208" t="s">
        <v>31</v>
      </c>
      <c r="D1230" s="208">
        <v>54</v>
      </c>
      <c r="E1230" s="208">
        <v>38</v>
      </c>
      <c r="F1230" s="208">
        <v>14</v>
      </c>
      <c r="G1230" s="208">
        <v>12</v>
      </c>
      <c r="H1230" s="208">
        <v>12</v>
      </c>
      <c r="I1230" s="208">
        <v>47</v>
      </c>
      <c r="J1230" s="208">
        <v>43</v>
      </c>
      <c r="K1230" s="208">
        <v>4</v>
      </c>
      <c r="L1230" s="209">
        <f t="shared" si="39"/>
        <v>68</v>
      </c>
      <c r="M1230" s="201" t="str">
        <f t="shared" si="40"/>
        <v/>
      </c>
      <c r="N1230" s="71">
        <f ca="1">OFFSET(config_posiciones,'H-Temporadas'!B1230,L1230-1,1,1)</f>
        <v>0</v>
      </c>
    </row>
    <row r="1231" spans="2:14" x14ac:dyDescent="0.25">
      <c r="B1231" s="200">
        <v>11</v>
      </c>
      <c r="C1231" s="208" t="s">
        <v>212</v>
      </c>
      <c r="D1231" s="208">
        <v>49</v>
      </c>
      <c r="E1231" s="208">
        <v>38</v>
      </c>
      <c r="F1231" s="208">
        <v>14</v>
      </c>
      <c r="G1231" s="208">
        <v>7</v>
      </c>
      <c r="H1231" s="208">
        <v>17</v>
      </c>
      <c r="I1231" s="208">
        <v>47</v>
      </c>
      <c r="J1231" s="208">
        <v>58</v>
      </c>
      <c r="K1231" s="208">
        <v>-11</v>
      </c>
      <c r="L1231" s="209">
        <f t="shared" si="39"/>
        <v>68</v>
      </c>
      <c r="M1231" s="201" t="str">
        <f t="shared" si="40"/>
        <v/>
      </c>
      <c r="N1231" s="71">
        <f ca="1">OFFSET(config_posiciones,'H-Temporadas'!B1231,L1231-1,1,1)</f>
        <v>0</v>
      </c>
    </row>
    <row r="1232" spans="2:14" x14ac:dyDescent="0.25">
      <c r="B1232" s="200">
        <v>12</v>
      </c>
      <c r="C1232" s="208" t="s">
        <v>226</v>
      </c>
      <c r="D1232" s="208">
        <v>48</v>
      </c>
      <c r="E1232" s="208">
        <v>38</v>
      </c>
      <c r="F1232" s="208">
        <v>13</v>
      </c>
      <c r="G1232" s="208">
        <v>9</v>
      </c>
      <c r="H1232" s="208">
        <v>16</v>
      </c>
      <c r="I1232" s="208">
        <v>35</v>
      </c>
      <c r="J1232" s="208">
        <v>44</v>
      </c>
      <c r="K1232" s="208">
        <v>-9</v>
      </c>
      <c r="L1232" s="209">
        <f t="shared" si="39"/>
        <v>68</v>
      </c>
      <c r="M1232" s="201" t="str">
        <f t="shared" si="40"/>
        <v/>
      </c>
      <c r="N1232" s="71">
        <f ca="1">OFFSET(config_posiciones,'H-Temporadas'!B1232,L1232-1,1,1)</f>
        <v>0</v>
      </c>
    </row>
    <row r="1233" spans="2:14" x14ac:dyDescent="0.25">
      <c r="B1233" s="200">
        <v>13</v>
      </c>
      <c r="C1233" s="208" t="s">
        <v>154</v>
      </c>
      <c r="D1233" s="208">
        <v>46</v>
      </c>
      <c r="E1233" s="208">
        <v>38</v>
      </c>
      <c r="F1233" s="208">
        <v>12</v>
      </c>
      <c r="G1233" s="208">
        <v>10</v>
      </c>
      <c r="H1233" s="208">
        <v>16</v>
      </c>
      <c r="I1233" s="208">
        <v>54</v>
      </c>
      <c r="J1233" s="208">
        <v>50</v>
      </c>
      <c r="K1233" s="208">
        <v>4</v>
      </c>
      <c r="L1233" s="209">
        <f t="shared" si="39"/>
        <v>68</v>
      </c>
      <c r="M1233" s="201" t="str">
        <f t="shared" si="40"/>
        <v/>
      </c>
      <c r="N1233" s="71">
        <f ca="1">OFFSET(config_posiciones,'H-Temporadas'!B1233,L1233-1,1,1)</f>
        <v>0</v>
      </c>
    </row>
    <row r="1234" spans="2:14" x14ac:dyDescent="0.25">
      <c r="B1234" s="200">
        <v>14</v>
      </c>
      <c r="C1234" s="208" t="s">
        <v>214</v>
      </c>
      <c r="D1234" s="208">
        <v>45</v>
      </c>
      <c r="E1234" s="208">
        <v>38</v>
      </c>
      <c r="F1234" s="208">
        <v>11</v>
      </c>
      <c r="G1234" s="208">
        <v>12</v>
      </c>
      <c r="H1234" s="208">
        <v>15</v>
      </c>
      <c r="I1234" s="208">
        <v>41</v>
      </c>
      <c r="J1234" s="208">
        <v>57</v>
      </c>
      <c r="K1234" s="208">
        <v>-16</v>
      </c>
      <c r="L1234" s="209">
        <f t="shared" si="39"/>
        <v>68</v>
      </c>
      <c r="M1234" s="201" t="str">
        <f t="shared" si="40"/>
        <v/>
      </c>
      <c r="N1234" s="71">
        <f ca="1">OFFSET(config_posiciones,'H-Temporadas'!B1234,L1234-1,1,1)</f>
        <v>0</v>
      </c>
    </row>
    <row r="1235" spans="2:14" x14ac:dyDescent="0.25">
      <c r="B1235" s="200">
        <v>15</v>
      </c>
      <c r="C1235" s="208" t="s">
        <v>246</v>
      </c>
      <c r="D1235" s="208">
        <v>42</v>
      </c>
      <c r="E1235" s="208">
        <v>38</v>
      </c>
      <c r="F1235" s="208">
        <v>10</v>
      </c>
      <c r="G1235" s="208">
        <v>12</v>
      </c>
      <c r="H1235" s="208">
        <v>16</v>
      </c>
      <c r="I1235" s="208">
        <v>41</v>
      </c>
      <c r="J1235" s="208">
        <v>53</v>
      </c>
      <c r="K1235" s="208">
        <v>-12</v>
      </c>
      <c r="L1235" s="209">
        <f t="shared" si="39"/>
        <v>68</v>
      </c>
      <c r="M1235" s="201" t="str">
        <f t="shared" si="40"/>
        <v/>
      </c>
      <c r="N1235" s="71">
        <f ca="1">OFFSET(config_posiciones,'H-Temporadas'!B1235,L1235-1,1,1)</f>
        <v>0</v>
      </c>
    </row>
    <row r="1236" spans="2:14" x14ac:dyDescent="0.25">
      <c r="B1236" s="200">
        <v>16</v>
      </c>
      <c r="C1236" s="208" t="s">
        <v>215</v>
      </c>
      <c r="D1236" s="208">
        <v>40</v>
      </c>
      <c r="E1236" s="208">
        <v>38</v>
      </c>
      <c r="F1236" s="208">
        <v>11</v>
      </c>
      <c r="G1236" s="208">
        <v>7</v>
      </c>
      <c r="H1236" s="208">
        <v>20</v>
      </c>
      <c r="I1236" s="208">
        <v>36</v>
      </c>
      <c r="J1236" s="208">
        <v>63</v>
      </c>
      <c r="K1236" s="208">
        <v>-27</v>
      </c>
      <c r="L1236" s="209">
        <f t="shared" si="39"/>
        <v>68</v>
      </c>
      <c r="M1236" s="201" t="str">
        <f t="shared" si="40"/>
        <v/>
      </c>
      <c r="N1236" s="71">
        <f ca="1">OFFSET(config_posiciones,'H-Temporadas'!B1236,L1236-1,1,1)</f>
        <v>0</v>
      </c>
    </row>
    <row r="1237" spans="2:14" x14ac:dyDescent="0.25">
      <c r="B1237" s="200">
        <v>17</v>
      </c>
      <c r="C1237" s="208" t="s">
        <v>342</v>
      </c>
      <c r="D1237" s="208">
        <v>39</v>
      </c>
      <c r="E1237" s="208">
        <v>38</v>
      </c>
      <c r="F1237" s="208">
        <v>9</v>
      </c>
      <c r="G1237" s="208">
        <v>12</v>
      </c>
      <c r="H1237" s="208">
        <v>17</v>
      </c>
      <c r="I1237" s="208">
        <v>27</v>
      </c>
      <c r="J1237" s="208">
        <v>53</v>
      </c>
      <c r="K1237" s="208">
        <v>-26</v>
      </c>
      <c r="L1237" s="209">
        <f t="shared" si="39"/>
        <v>68</v>
      </c>
      <c r="M1237" s="201" t="str">
        <f t="shared" si="40"/>
        <v/>
      </c>
      <c r="N1237" s="71" t="str">
        <f ca="1">OFFSET(config_posiciones,'H-Temporadas'!B1237,L1237-1,1,1)</f>
        <v>P</v>
      </c>
    </row>
    <row r="1238" spans="2:14" x14ac:dyDescent="0.25">
      <c r="B1238" s="200">
        <v>18</v>
      </c>
      <c r="C1238" s="208" t="s">
        <v>33</v>
      </c>
      <c r="D1238" s="208">
        <v>36</v>
      </c>
      <c r="E1238" s="208">
        <v>38</v>
      </c>
      <c r="F1238" s="208">
        <v>8</v>
      </c>
      <c r="G1238" s="208">
        <v>12</v>
      </c>
      <c r="H1238" s="208">
        <v>18</v>
      </c>
      <c r="I1238" s="208">
        <v>47</v>
      </c>
      <c r="J1238" s="208">
        <v>63</v>
      </c>
      <c r="K1238" s="208">
        <v>-16</v>
      </c>
      <c r="L1238" s="209">
        <f t="shared" si="39"/>
        <v>68</v>
      </c>
      <c r="M1238" s="201" t="str">
        <f t="shared" si="40"/>
        <v/>
      </c>
      <c r="N1238" s="71" t="str">
        <f ca="1">OFFSET(config_posiciones,'H-Temporadas'!B1238,L1238-1,1,1)</f>
        <v>P</v>
      </c>
    </row>
    <row r="1239" spans="2:14" x14ac:dyDescent="0.25">
      <c r="B1239" s="200">
        <v>19</v>
      </c>
      <c r="C1239" s="208" t="s">
        <v>233</v>
      </c>
      <c r="D1239" s="208">
        <v>34</v>
      </c>
      <c r="E1239" s="208">
        <v>38</v>
      </c>
      <c r="F1239" s="208">
        <v>7</v>
      </c>
      <c r="G1239" s="208">
        <v>13</v>
      </c>
      <c r="H1239" s="208">
        <v>18</v>
      </c>
      <c r="I1239" s="208">
        <v>41</v>
      </c>
      <c r="J1239" s="208">
        <v>63</v>
      </c>
      <c r="K1239" s="208">
        <v>-22</v>
      </c>
      <c r="L1239" s="209">
        <f t="shared" si="39"/>
        <v>68</v>
      </c>
      <c r="M1239" s="201" t="str">
        <f t="shared" si="40"/>
        <v/>
      </c>
      <c r="N1239" s="71" t="str">
        <f ca="1">OFFSET(config_posiciones,'H-Temporadas'!B1239,L1239-1,1,1)</f>
        <v>D</v>
      </c>
    </row>
    <row r="1240" spans="2:14" x14ac:dyDescent="0.25">
      <c r="B1240" s="200">
        <v>20</v>
      </c>
      <c r="C1240" s="208" t="s">
        <v>237</v>
      </c>
      <c r="D1240" s="208">
        <v>27</v>
      </c>
      <c r="E1240" s="208">
        <v>38</v>
      </c>
      <c r="F1240" s="208">
        <v>7</v>
      </c>
      <c r="G1240" s="208">
        <v>6</v>
      </c>
      <c r="H1240" s="208">
        <v>25</v>
      </c>
      <c r="I1240" s="208">
        <v>29</v>
      </c>
      <c r="J1240" s="208">
        <v>66</v>
      </c>
      <c r="K1240" s="208">
        <v>-37</v>
      </c>
      <c r="L1240" s="209">
        <f t="shared" si="39"/>
        <v>68</v>
      </c>
      <c r="M1240" s="201" t="str">
        <f t="shared" si="40"/>
        <v/>
      </c>
      <c r="N1240" s="71" t="str">
        <f ca="1">OFFSET(config_posiciones,'H-Temporadas'!B1240,L1240-1,1,1)</f>
        <v>D</v>
      </c>
    </row>
    <row r="1241" spans="2:14" x14ac:dyDescent="0.25">
      <c r="B1241" s="200"/>
      <c r="C1241" s="208"/>
      <c r="D1241" s="208"/>
      <c r="E1241" s="208"/>
      <c r="F1241" s="208"/>
      <c r="G1241" s="208"/>
      <c r="H1241" s="208"/>
      <c r="I1241" s="208"/>
      <c r="J1241" s="208"/>
      <c r="K1241" s="208"/>
      <c r="L1241" s="209">
        <f t="shared" si="39"/>
        <v>68</v>
      </c>
      <c r="M1241" s="201" t="str">
        <f t="shared" si="40"/>
        <v/>
      </c>
      <c r="N1241" s="71">
        <f ca="1">OFFSET(config_posiciones,'H-Temporadas'!B1241,L1241-1,1,1)</f>
        <v>36161</v>
      </c>
    </row>
    <row r="1242" spans="2:14" s="204" customFormat="1" x14ac:dyDescent="0.25">
      <c r="B1242" s="200" t="s">
        <v>317</v>
      </c>
      <c r="C1242" s="200" t="str">
        <f>B1242</f>
        <v>1999/00</v>
      </c>
      <c r="D1242" s="200" t="s">
        <v>128</v>
      </c>
      <c r="E1242" s="200" t="s">
        <v>21</v>
      </c>
      <c r="F1242" s="200" t="s">
        <v>22</v>
      </c>
      <c r="G1242" s="200" t="s">
        <v>23</v>
      </c>
      <c r="H1242" s="200" t="s">
        <v>24</v>
      </c>
      <c r="I1242" s="200" t="s">
        <v>25</v>
      </c>
      <c r="J1242" s="200" t="s">
        <v>26</v>
      </c>
      <c r="K1242" s="200" t="s">
        <v>249</v>
      </c>
      <c r="L1242" s="202">
        <f t="shared" si="39"/>
        <v>69</v>
      </c>
      <c r="M1242" s="203" t="str">
        <f t="shared" si="40"/>
        <v>n</v>
      </c>
      <c r="N1242" s="204" t="e">
        <f ca="1">OFFSET(config_posiciones,'H-Temporadas'!B1242,L1242-1,1,1)</f>
        <v>#VALUE!</v>
      </c>
    </row>
    <row r="1243" spans="2:14" x14ac:dyDescent="0.25">
      <c r="B1243" s="200">
        <v>1</v>
      </c>
      <c r="C1243" s="208" t="s">
        <v>240</v>
      </c>
      <c r="D1243" s="208">
        <v>69</v>
      </c>
      <c r="E1243" s="208">
        <v>38</v>
      </c>
      <c r="F1243" s="208">
        <v>21</v>
      </c>
      <c r="G1243" s="208">
        <v>6</v>
      </c>
      <c r="H1243" s="208">
        <v>11</v>
      </c>
      <c r="I1243" s="208">
        <v>66</v>
      </c>
      <c r="J1243" s="208">
        <v>44</v>
      </c>
      <c r="K1243" s="208">
        <v>22</v>
      </c>
      <c r="L1243" s="209">
        <f t="shared" si="39"/>
        <v>69</v>
      </c>
      <c r="M1243" s="201" t="str">
        <f t="shared" si="40"/>
        <v/>
      </c>
      <c r="N1243" s="71" t="str">
        <f ca="1">OFFSET(config_posiciones,'H-Temporadas'!B1243,L1243-1,1,1)</f>
        <v>C</v>
      </c>
    </row>
    <row r="1244" spans="2:14" x14ac:dyDescent="0.25">
      <c r="B1244" s="200">
        <v>2</v>
      </c>
      <c r="C1244" s="208" t="s">
        <v>27</v>
      </c>
      <c r="D1244" s="208">
        <v>64</v>
      </c>
      <c r="E1244" s="208">
        <v>38</v>
      </c>
      <c r="F1244" s="208">
        <v>19</v>
      </c>
      <c r="G1244" s="208">
        <v>7</v>
      </c>
      <c r="H1244" s="208">
        <v>12</v>
      </c>
      <c r="I1244" s="208">
        <v>70</v>
      </c>
      <c r="J1244" s="208">
        <v>46</v>
      </c>
      <c r="K1244" s="208">
        <v>24</v>
      </c>
      <c r="L1244" s="209">
        <f t="shared" si="39"/>
        <v>69</v>
      </c>
      <c r="M1244" s="201" t="str">
        <f t="shared" si="40"/>
        <v/>
      </c>
      <c r="N1244" s="71" t="str">
        <f ca="1">OFFSET(config_posiciones,'H-Temporadas'!B1244,L1244-1,1,1)</f>
        <v>C</v>
      </c>
    </row>
    <row r="1245" spans="2:14" x14ac:dyDescent="0.25">
      <c r="B1245" s="200">
        <v>3</v>
      </c>
      <c r="C1245" s="208" t="s">
        <v>29</v>
      </c>
      <c r="D1245" s="208">
        <v>64</v>
      </c>
      <c r="E1245" s="208">
        <v>38</v>
      </c>
      <c r="F1245" s="208">
        <v>18</v>
      </c>
      <c r="G1245" s="208">
        <v>10</v>
      </c>
      <c r="H1245" s="208">
        <v>10</v>
      </c>
      <c r="I1245" s="208">
        <v>59</v>
      </c>
      <c r="J1245" s="208">
        <v>39</v>
      </c>
      <c r="K1245" s="208">
        <v>20</v>
      </c>
      <c r="L1245" s="209">
        <f t="shared" si="39"/>
        <v>69</v>
      </c>
      <c r="M1245" s="201" t="str">
        <f t="shared" si="40"/>
        <v/>
      </c>
      <c r="N1245" s="71" t="str">
        <f ca="1">OFFSET(config_posiciones,'H-Temporadas'!B1245,L1245-1,1,1)</f>
        <v>L</v>
      </c>
    </row>
    <row r="1246" spans="2:14" x14ac:dyDescent="0.25">
      <c r="B1246" s="200">
        <v>4</v>
      </c>
      <c r="C1246" s="208" t="s">
        <v>211</v>
      </c>
      <c r="D1246" s="208">
        <v>63</v>
      </c>
      <c r="E1246" s="208">
        <v>38</v>
      </c>
      <c r="F1246" s="208">
        <v>16</v>
      </c>
      <c r="G1246" s="208">
        <v>15</v>
      </c>
      <c r="H1246" s="208">
        <v>7</v>
      </c>
      <c r="I1246" s="208">
        <v>60</v>
      </c>
      <c r="J1246" s="208">
        <v>40</v>
      </c>
      <c r="K1246" s="208">
        <v>20</v>
      </c>
      <c r="L1246" s="209">
        <f t="shared" si="39"/>
        <v>69</v>
      </c>
      <c r="M1246" s="201" t="str">
        <f t="shared" si="40"/>
        <v/>
      </c>
      <c r="N1246" s="71" t="str">
        <f ca="1">OFFSET(config_posiciones,'H-Temporadas'!B1246,L1246-1,1,1)</f>
        <v>U</v>
      </c>
    </row>
    <row r="1247" spans="2:14" x14ac:dyDescent="0.25">
      <c r="B1247" s="200">
        <v>5</v>
      </c>
      <c r="C1247" s="208" t="s">
        <v>28</v>
      </c>
      <c r="D1247" s="208">
        <v>62</v>
      </c>
      <c r="E1247" s="208">
        <v>38</v>
      </c>
      <c r="F1247" s="208">
        <v>16</v>
      </c>
      <c r="G1247" s="208">
        <v>14</v>
      </c>
      <c r="H1247" s="208">
        <v>8</v>
      </c>
      <c r="I1247" s="208">
        <v>58</v>
      </c>
      <c r="J1247" s="208">
        <v>48</v>
      </c>
      <c r="K1247" s="208">
        <v>10</v>
      </c>
      <c r="L1247" s="209">
        <f t="shared" si="39"/>
        <v>69</v>
      </c>
      <c r="M1247" s="201" t="str">
        <f t="shared" si="40"/>
        <v/>
      </c>
      <c r="N1247" s="71" t="str">
        <f ca="1">OFFSET(config_posiciones,'H-Temporadas'!B1247,L1247-1,1,1)</f>
        <v>C</v>
      </c>
    </row>
    <row r="1248" spans="2:14" x14ac:dyDescent="0.25">
      <c r="B1248" s="200">
        <v>6</v>
      </c>
      <c r="C1248" s="208" t="s">
        <v>215</v>
      </c>
      <c r="D1248" s="208">
        <v>61</v>
      </c>
      <c r="E1248" s="208">
        <v>38</v>
      </c>
      <c r="F1248" s="208">
        <v>17</v>
      </c>
      <c r="G1248" s="208">
        <v>10</v>
      </c>
      <c r="H1248" s="208">
        <v>11</v>
      </c>
      <c r="I1248" s="208">
        <v>41</v>
      </c>
      <c r="J1248" s="208">
        <v>37</v>
      </c>
      <c r="K1248" s="208">
        <v>4</v>
      </c>
      <c r="L1248" s="209">
        <f t="shared" si="39"/>
        <v>69</v>
      </c>
      <c r="M1248" s="201" t="str">
        <f t="shared" si="40"/>
        <v/>
      </c>
      <c r="N1248" s="71" t="str">
        <f ca="1">OFFSET(config_posiciones,'H-Temporadas'!B1248,L1248-1,1,1)</f>
        <v>U</v>
      </c>
    </row>
    <row r="1249" spans="2:14" x14ac:dyDescent="0.25">
      <c r="B1249" s="200">
        <v>7</v>
      </c>
      <c r="C1249" s="208" t="s">
        <v>238</v>
      </c>
      <c r="D1249" s="208">
        <v>53</v>
      </c>
      <c r="E1249" s="208">
        <v>38</v>
      </c>
      <c r="F1249" s="208">
        <v>15</v>
      </c>
      <c r="G1249" s="208">
        <v>8</v>
      </c>
      <c r="H1249" s="208">
        <v>15</v>
      </c>
      <c r="I1249" s="208">
        <v>45</v>
      </c>
      <c r="J1249" s="208">
        <v>43</v>
      </c>
      <c r="K1249" s="208">
        <v>2</v>
      </c>
      <c r="L1249" s="209">
        <f t="shared" si="39"/>
        <v>69</v>
      </c>
      <c r="M1249" s="201" t="str">
        <f t="shared" si="40"/>
        <v/>
      </c>
      <c r="N1249" s="71" t="str">
        <f ca="1">OFFSET(config_posiciones,'H-Temporadas'!B1249,L1249-1,1,1)</f>
        <v>R</v>
      </c>
    </row>
    <row r="1250" spans="2:14" x14ac:dyDescent="0.25">
      <c r="B1250" s="200">
        <v>8</v>
      </c>
      <c r="C1250" s="208" t="s">
        <v>226</v>
      </c>
      <c r="D1250" s="208">
        <v>53</v>
      </c>
      <c r="E1250" s="208">
        <v>38</v>
      </c>
      <c r="F1250" s="208">
        <v>14</v>
      </c>
      <c r="G1250" s="208">
        <v>11</v>
      </c>
      <c r="H1250" s="208">
        <v>13</v>
      </c>
      <c r="I1250" s="208">
        <v>36</v>
      </c>
      <c r="J1250" s="208">
        <v>44</v>
      </c>
      <c r="K1250" s="208">
        <v>-8</v>
      </c>
      <c r="L1250" s="209">
        <f t="shared" si="39"/>
        <v>69</v>
      </c>
      <c r="M1250" s="201" t="str">
        <f t="shared" si="40"/>
        <v/>
      </c>
      <c r="N1250" s="71">
        <f ca="1">OFFSET(config_posiciones,'H-Temporadas'!B1250,L1250-1,1,1)</f>
        <v>0</v>
      </c>
    </row>
    <row r="1251" spans="2:14" x14ac:dyDescent="0.25">
      <c r="B1251" s="200">
        <v>9</v>
      </c>
      <c r="C1251" s="208" t="s">
        <v>50</v>
      </c>
      <c r="D1251" s="208">
        <v>52</v>
      </c>
      <c r="E1251" s="208">
        <v>38</v>
      </c>
      <c r="F1251" s="208">
        <v>15</v>
      </c>
      <c r="G1251" s="208">
        <v>7</v>
      </c>
      <c r="H1251" s="208">
        <v>16</v>
      </c>
      <c r="I1251" s="208">
        <v>51</v>
      </c>
      <c r="J1251" s="208">
        <v>53</v>
      </c>
      <c r="K1251" s="208">
        <v>-2</v>
      </c>
      <c r="L1251" s="209">
        <f t="shared" si="39"/>
        <v>69</v>
      </c>
      <c r="M1251" s="201" t="str">
        <f t="shared" si="40"/>
        <v/>
      </c>
      <c r="N1251" s="71" t="str">
        <f ca="1">OFFSET(config_posiciones,'H-Temporadas'!B1251,L1251-1,1,1)</f>
        <v>U</v>
      </c>
    </row>
    <row r="1252" spans="2:14" x14ac:dyDescent="0.25">
      <c r="B1252" s="200">
        <v>10</v>
      </c>
      <c r="C1252" s="208" t="s">
        <v>239</v>
      </c>
      <c r="D1252" s="208">
        <v>51</v>
      </c>
      <c r="E1252" s="208">
        <v>38</v>
      </c>
      <c r="F1252" s="208">
        <v>14</v>
      </c>
      <c r="G1252" s="208">
        <v>9</v>
      </c>
      <c r="H1252" s="208">
        <v>15</v>
      </c>
      <c r="I1252" s="208">
        <v>52</v>
      </c>
      <c r="J1252" s="208">
        <v>45</v>
      </c>
      <c r="K1252" s="208">
        <v>7</v>
      </c>
      <c r="L1252" s="209">
        <f t="shared" si="39"/>
        <v>69</v>
      </c>
      <c r="M1252" s="201" t="str">
        <f t="shared" si="40"/>
        <v/>
      </c>
      <c r="N1252" s="71" t="str">
        <f ca="1">OFFSET(config_posiciones,'H-Temporadas'!B1252,L1252-1,1,1)</f>
        <v>R</v>
      </c>
    </row>
    <row r="1253" spans="2:14" x14ac:dyDescent="0.25">
      <c r="B1253" s="200">
        <v>11</v>
      </c>
      <c r="C1253" s="208" t="s">
        <v>209</v>
      </c>
      <c r="D1253" s="208">
        <v>50</v>
      </c>
      <c r="E1253" s="208">
        <v>38</v>
      </c>
      <c r="F1253" s="208">
        <v>12</v>
      </c>
      <c r="G1253" s="208">
        <v>14</v>
      </c>
      <c r="H1253" s="208">
        <v>12</v>
      </c>
      <c r="I1253" s="208">
        <v>47</v>
      </c>
      <c r="J1253" s="208">
        <v>57</v>
      </c>
      <c r="K1253" s="208">
        <v>-10</v>
      </c>
      <c r="L1253" s="209">
        <f t="shared" si="39"/>
        <v>69</v>
      </c>
      <c r="M1253" s="201" t="str">
        <f t="shared" si="40"/>
        <v/>
      </c>
      <c r="N1253" s="71">
        <f ca="1">OFFSET(config_posiciones,'H-Temporadas'!B1253,L1253-1,1,1)</f>
        <v>0</v>
      </c>
    </row>
    <row r="1254" spans="2:14" x14ac:dyDescent="0.25">
      <c r="B1254" s="200">
        <v>12</v>
      </c>
      <c r="C1254" s="208" t="s">
        <v>34</v>
      </c>
      <c r="D1254" s="208">
        <v>48</v>
      </c>
      <c r="E1254" s="208">
        <v>38</v>
      </c>
      <c r="F1254" s="208">
        <v>11</v>
      </c>
      <c r="G1254" s="208">
        <v>15</v>
      </c>
      <c r="H1254" s="208">
        <v>12</v>
      </c>
      <c r="I1254" s="208">
        <v>55</v>
      </c>
      <c r="J1254" s="208">
        <v>50</v>
      </c>
      <c r="K1254" s="208">
        <v>5</v>
      </c>
      <c r="L1254" s="209">
        <f t="shared" si="39"/>
        <v>69</v>
      </c>
      <c r="M1254" s="201" t="str">
        <f t="shared" si="40"/>
        <v/>
      </c>
      <c r="N1254" s="71">
        <f ca="1">OFFSET(config_posiciones,'H-Temporadas'!B1254,L1254-1,1,1)</f>
        <v>0</v>
      </c>
    </row>
    <row r="1255" spans="2:14" x14ac:dyDescent="0.25">
      <c r="B1255" s="200">
        <v>13</v>
      </c>
      <c r="C1255" s="208" t="s">
        <v>31</v>
      </c>
      <c r="D1255" s="208">
        <v>47</v>
      </c>
      <c r="E1255" s="208">
        <v>38</v>
      </c>
      <c r="F1255" s="208">
        <v>11</v>
      </c>
      <c r="G1255" s="208">
        <v>14</v>
      </c>
      <c r="H1255" s="208">
        <v>13</v>
      </c>
      <c r="I1255" s="208">
        <v>42</v>
      </c>
      <c r="J1255" s="208">
        <v>49</v>
      </c>
      <c r="K1255" s="208">
        <v>-7</v>
      </c>
      <c r="L1255" s="209">
        <f t="shared" si="39"/>
        <v>69</v>
      </c>
      <c r="M1255" s="201" t="str">
        <f t="shared" si="40"/>
        <v/>
      </c>
      <c r="N1255" s="71">
        <f ca="1">OFFSET(config_posiciones,'H-Temporadas'!B1255,L1255-1,1,1)</f>
        <v>0</v>
      </c>
    </row>
    <row r="1256" spans="2:14" x14ac:dyDescent="0.25">
      <c r="B1256" s="200">
        <v>14</v>
      </c>
      <c r="C1256" s="208" t="s">
        <v>52</v>
      </c>
      <c r="D1256" s="208">
        <v>47</v>
      </c>
      <c r="E1256" s="208">
        <v>38</v>
      </c>
      <c r="F1256" s="208">
        <v>12</v>
      </c>
      <c r="G1256" s="208">
        <v>11</v>
      </c>
      <c r="H1256" s="208">
        <v>15</v>
      </c>
      <c r="I1256" s="208">
        <v>51</v>
      </c>
      <c r="J1256" s="208">
        <v>48</v>
      </c>
      <c r="K1256" s="208">
        <v>3</v>
      </c>
      <c r="L1256" s="209">
        <f t="shared" si="39"/>
        <v>69</v>
      </c>
      <c r="M1256" s="201" t="str">
        <f t="shared" si="40"/>
        <v/>
      </c>
      <c r="N1256" s="71" t="str">
        <f ca="1">OFFSET(config_posiciones,'H-Temporadas'!B1256,L1256-1,1,1)</f>
        <v>U</v>
      </c>
    </row>
    <row r="1257" spans="2:14" x14ac:dyDescent="0.25">
      <c r="B1257" s="200">
        <v>15</v>
      </c>
      <c r="C1257" s="208" t="s">
        <v>246</v>
      </c>
      <c r="D1257" s="208">
        <v>46</v>
      </c>
      <c r="E1257" s="208">
        <v>38</v>
      </c>
      <c r="F1257" s="208">
        <v>10</v>
      </c>
      <c r="G1257" s="208">
        <v>16</v>
      </c>
      <c r="H1257" s="208">
        <v>12</v>
      </c>
      <c r="I1257" s="208">
        <v>52</v>
      </c>
      <c r="J1257" s="208">
        <v>50</v>
      </c>
      <c r="K1257" s="208">
        <v>2</v>
      </c>
      <c r="L1257" s="209">
        <f t="shared" si="39"/>
        <v>69</v>
      </c>
      <c r="M1257" s="201" t="str">
        <f t="shared" si="40"/>
        <v/>
      </c>
      <c r="N1257" s="71">
        <f ca="1">OFFSET(config_posiciones,'H-Temporadas'!B1257,L1257-1,1,1)</f>
        <v>0</v>
      </c>
    </row>
    <row r="1258" spans="2:14" x14ac:dyDescent="0.25">
      <c r="B1258" s="200">
        <v>16</v>
      </c>
      <c r="C1258" s="208" t="s">
        <v>214</v>
      </c>
      <c r="D1258" s="208">
        <v>45</v>
      </c>
      <c r="E1258" s="208">
        <v>38</v>
      </c>
      <c r="F1258" s="208">
        <v>11</v>
      </c>
      <c r="G1258" s="208">
        <v>12</v>
      </c>
      <c r="H1258" s="208">
        <v>15</v>
      </c>
      <c r="I1258" s="208">
        <v>44</v>
      </c>
      <c r="J1258" s="208">
        <v>60</v>
      </c>
      <c r="K1258" s="208">
        <v>-16</v>
      </c>
      <c r="L1258" s="209">
        <f t="shared" si="39"/>
        <v>69</v>
      </c>
      <c r="M1258" s="201" t="str">
        <f t="shared" si="40"/>
        <v/>
      </c>
      <c r="N1258" s="71">
        <f ca="1">OFFSET(config_posiciones,'H-Temporadas'!B1258,L1258-1,1,1)</f>
        <v>0</v>
      </c>
    </row>
    <row r="1259" spans="2:14" x14ac:dyDescent="0.25">
      <c r="B1259" s="200">
        <v>17</v>
      </c>
      <c r="C1259" s="208" t="s">
        <v>241</v>
      </c>
      <c r="D1259" s="208">
        <v>45</v>
      </c>
      <c r="E1259" s="208">
        <v>38</v>
      </c>
      <c r="F1259" s="208">
        <v>11</v>
      </c>
      <c r="G1259" s="208">
        <v>12</v>
      </c>
      <c r="H1259" s="208">
        <v>15</v>
      </c>
      <c r="I1259" s="208">
        <v>47</v>
      </c>
      <c r="J1259" s="208">
        <v>59</v>
      </c>
      <c r="K1259" s="208">
        <v>-12</v>
      </c>
      <c r="L1259" s="209">
        <f t="shared" si="39"/>
        <v>69</v>
      </c>
      <c r="M1259" s="201" t="str">
        <f t="shared" si="40"/>
        <v/>
      </c>
      <c r="N1259" s="71">
        <f ca="1">OFFSET(config_posiciones,'H-Temporadas'!B1259,L1259-1,1,1)</f>
        <v>0</v>
      </c>
    </row>
    <row r="1260" spans="2:14" x14ac:dyDescent="0.25">
      <c r="B1260" s="200">
        <v>18</v>
      </c>
      <c r="C1260" s="208" t="s">
        <v>212</v>
      </c>
      <c r="D1260" s="208">
        <v>42</v>
      </c>
      <c r="E1260" s="208">
        <v>38</v>
      </c>
      <c r="F1260" s="208">
        <v>11</v>
      </c>
      <c r="G1260" s="208">
        <v>9</v>
      </c>
      <c r="H1260" s="208">
        <v>18</v>
      </c>
      <c r="I1260" s="208">
        <v>33</v>
      </c>
      <c r="J1260" s="208">
        <v>56</v>
      </c>
      <c r="K1260" s="208">
        <v>-23</v>
      </c>
      <c r="L1260" s="209">
        <f t="shared" si="39"/>
        <v>69</v>
      </c>
      <c r="M1260" s="201" t="str">
        <f t="shared" si="40"/>
        <v/>
      </c>
      <c r="N1260" s="71" t="str">
        <f ca="1">OFFSET(config_posiciones,'H-Temporadas'!B1260,L1260-1,1,1)</f>
        <v>D</v>
      </c>
    </row>
    <row r="1261" spans="2:14" x14ac:dyDescent="0.25">
      <c r="B1261" s="200">
        <v>19</v>
      </c>
      <c r="C1261" s="208" t="s">
        <v>154</v>
      </c>
      <c r="D1261" s="208">
        <v>38</v>
      </c>
      <c r="E1261" s="208">
        <v>38</v>
      </c>
      <c r="F1261" s="208">
        <v>9</v>
      </c>
      <c r="G1261" s="208">
        <v>11</v>
      </c>
      <c r="H1261" s="208">
        <v>18</v>
      </c>
      <c r="I1261" s="208">
        <v>48</v>
      </c>
      <c r="J1261" s="208">
        <v>64</v>
      </c>
      <c r="K1261" s="208">
        <v>-16</v>
      </c>
      <c r="L1261" s="209">
        <f t="shared" si="39"/>
        <v>69</v>
      </c>
      <c r="M1261" s="201" t="str">
        <f t="shared" si="40"/>
        <v/>
      </c>
      <c r="N1261" s="71" t="str">
        <f ca="1">OFFSET(config_posiciones,'H-Temporadas'!B1261,L1261-1,1,1)</f>
        <v>D</v>
      </c>
    </row>
    <row r="1262" spans="2:14" x14ac:dyDescent="0.25">
      <c r="B1262" s="200">
        <v>20</v>
      </c>
      <c r="C1262" s="208" t="s">
        <v>30</v>
      </c>
      <c r="D1262" s="208">
        <v>28</v>
      </c>
      <c r="E1262" s="208">
        <v>38</v>
      </c>
      <c r="F1262" s="208">
        <v>5</v>
      </c>
      <c r="G1262" s="208">
        <v>13</v>
      </c>
      <c r="H1262" s="208">
        <v>20</v>
      </c>
      <c r="I1262" s="208">
        <v>42</v>
      </c>
      <c r="J1262" s="208">
        <v>67</v>
      </c>
      <c r="K1262" s="208">
        <v>-25</v>
      </c>
      <c r="L1262" s="209">
        <f t="shared" si="39"/>
        <v>69</v>
      </c>
      <c r="M1262" s="201" t="str">
        <f t="shared" si="40"/>
        <v/>
      </c>
      <c r="N1262" s="71" t="str">
        <f ca="1">OFFSET(config_posiciones,'H-Temporadas'!B1262,L1262-1,1,1)</f>
        <v>D</v>
      </c>
    </row>
    <row r="1263" spans="2:14" x14ac:dyDescent="0.25">
      <c r="B1263" s="200"/>
      <c r="C1263" s="208"/>
      <c r="D1263" s="208"/>
      <c r="E1263" s="208"/>
      <c r="F1263" s="208"/>
      <c r="G1263" s="208"/>
      <c r="H1263" s="208"/>
      <c r="I1263" s="208"/>
      <c r="J1263" s="208"/>
      <c r="K1263" s="208"/>
      <c r="L1263" s="209">
        <f t="shared" si="39"/>
        <v>69</v>
      </c>
      <c r="M1263" s="201" t="str">
        <f t="shared" si="40"/>
        <v/>
      </c>
      <c r="N1263" s="71">
        <f ca="1">OFFSET(config_posiciones,'H-Temporadas'!B1263,L1263-1,1,1)</f>
        <v>36526</v>
      </c>
    </row>
    <row r="1264" spans="2:14" s="204" customFormat="1" x14ac:dyDescent="0.25">
      <c r="B1264" s="200" t="s">
        <v>318</v>
      </c>
      <c r="C1264" s="200" t="str">
        <f>B1264</f>
        <v>2000/01</v>
      </c>
      <c r="D1264" s="200" t="s">
        <v>128</v>
      </c>
      <c r="E1264" s="200" t="s">
        <v>21</v>
      </c>
      <c r="F1264" s="200" t="s">
        <v>22</v>
      </c>
      <c r="G1264" s="200" t="s">
        <v>23</v>
      </c>
      <c r="H1264" s="200" t="s">
        <v>24</v>
      </c>
      <c r="I1264" s="200" t="s">
        <v>25</v>
      </c>
      <c r="J1264" s="200" t="s">
        <v>26</v>
      </c>
      <c r="K1264" s="200" t="s">
        <v>249</v>
      </c>
      <c r="L1264" s="202">
        <f t="shared" si="39"/>
        <v>70</v>
      </c>
      <c r="M1264" s="203" t="str">
        <f t="shared" si="40"/>
        <v>n</v>
      </c>
      <c r="N1264" s="204" t="e">
        <f ca="1">OFFSET(config_posiciones,'H-Temporadas'!B1264,L1264-1,1,1)</f>
        <v>#VALUE!</v>
      </c>
    </row>
    <row r="1265" spans="2:14" x14ac:dyDescent="0.25">
      <c r="B1265" s="200">
        <v>1</v>
      </c>
      <c r="C1265" s="208" t="s">
        <v>28</v>
      </c>
      <c r="D1265" s="208">
        <v>80</v>
      </c>
      <c r="E1265" s="208">
        <v>38</v>
      </c>
      <c r="F1265" s="208">
        <v>24</v>
      </c>
      <c r="G1265" s="208">
        <v>8</v>
      </c>
      <c r="H1265" s="208">
        <v>6</v>
      </c>
      <c r="I1265" s="208">
        <v>81</v>
      </c>
      <c r="J1265" s="208">
        <v>40</v>
      </c>
      <c r="K1265" s="208">
        <v>41</v>
      </c>
      <c r="L1265" s="209">
        <f t="shared" si="39"/>
        <v>70</v>
      </c>
      <c r="M1265" s="201" t="str">
        <f t="shared" si="40"/>
        <v/>
      </c>
      <c r="N1265" s="71" t="str">
        <f ca="1">OFFSET(config_posiciones,'H-Temporadas'!B1265,L1265-1,1,1)</f>
        <v>C</v>
      </c>
    </row>
    <row r="1266" spans="2:14" x14ac:dyDescent="0.25">
      <c r="B1266" s="200">
        <v>2</v>
      </c>
      <c r="C1266" s="208" t="s">
        <v>240</v>
      </c>
      <c r="D1266" s="208">
        <v>73</v>
      </c>
      <c r="E1266" s="208">
        <v>38</v>
      </c>
      <c r="F1266" s="208">
        <v>22</v>
      </c>
      <c r="G1266" s="208">
        <v>7</v>
      </c>
      <c r="H1266" s="208">
        <v>9</v>
      </c>
      <c r="I1266" s="208">
        <v>73</v>
      </c>
      <c r="J1266" s="208">
        <v>44</v>
      </c>
      <c r="K1266" s="208">
        <v>29</v>
      </c>
      <c r="L1266" s="209">
        <f t="shared" si="39"/>
        <v>70</v>
      </c>
      <c r="M1266" s="201" t="str">
        <f t="shared" si="40"/>
        <v/>
      </c>
      <c r="N1266" s="71" t="str">
        <f ca="1">OFFSET(config_posiciones,'H-Temporadas'!B1266,L1266-1,1,1)</f>
        <v>C</v>
      </c>
    </row>
    <row r="1267" spans="2:14" x14ac:dyDescent="0.25">
      <c r="B1267" s="200">
        <v>3</v>
      </c>
      <c r="C1267" s="208" t="s">
        <v>239</v>
      </c>
      <c r="D1267" s="208">
        <v>71</v>
      </c>
      <c r="E1267" s="208">
        <v>38</v>
      </c>
      <c r="F1267" s="208">
        <v>20</v>
      </c>
      <c r="G1267" s="208">
        <v>11</v>
      </c>
      <c r="H1267" s="208">
        <v>7</v>
      </c>
      <c r="I1267" s="208">
        <v>61</v>
      </c>
      <c r="J1267" s="208">
        <v>43</v>
      </c>
      <c r="K1267" s="208">
        <v>18</v>
      </c>
      <c r="L1267" s="209">
        <f t="shared" si="39"/>
        <v>70</v>
      </c>
      <c r="M1267" s="201" t="str">
        <f t="shared" si="40"/>
        <v/>
      </c>
      <c r="N1267" s="71" t="str">
        <f ca="1">OFFSET(config_posiciones,'H-Temporadas'!B1267,L1267-1,1,1)</f>
        <v>L</v>
      </c>
    </row>
    <row r="1268" spans="2:14" x14ac:dyDescent="0.25">
      <c r="B1268" s="200">
        <v>4</v>
      </c>
      <c r="C1268" s="208" t="s">
        <v>27</v>
      </c>
      <c r="D1268" s="208">
        <v>63</v>
      </c>
      <c r="E1268" s="208">
        <v>38</v>
      </c>
      <c r="F1268" s="208">
        <v>17</v>
      </c>
      <c r="G1268" s="208">
        <v>12</v>
      </c>
      <c r="H1268" s="208">
        <v>9</v>
      </c>
      <c r="I1268" s="208">
        <v>80</v>
      </c>
      <c r="J1268" s="208">
        <v>57</v>
      </c>
      <c r="K1268" s="208">
        <v>23</v>
      </c>
      <c r="L1268" s="209">
        <f t="shared" si="39"/>
        <v>70</v>
      </c>
      <c r="M1268" s="201" t="str">
        <f t="shared" si="40"/>
        <v/>
      </c>
      <c r="N1268" s="71" t="str">
        <f ca="1">OFFSET(config_posiciones,'H-Temporadas'!B1268,L1268-1,1,1)</f>
        <v>L</v>
      </c>
    </row>
    <row r="1269" spans="2:14" x14ac:dyDescent="0.25">
      <c r="B1269" s="200">
        <v>5</v>
      </c>
      <c r="C1269" s="208" t="s">
        <v>29</v>
      </c>
      <c r="D1269" s="208">
        <v>63</v>
      </c>
      <c r="E1269" s="208">
        <v>38</v>
      </c>
      <c r="F1269" s="208">
        <v>18</v>
      </c>
      <c r="G1269" s="208">
        <v>9</v>
      </c>
      <c r="H1269" s="208">
        <v>11</v>
      </c>
      <c r="I1269" s="208">
        <v>55</v>
      </c>
      <c r="J1269" s="208">
        <v>34</v>
      </c>
      <c r="K1269" s="208">
        <v>21</v>
      </c>
      <c r="L1269" s="209">
        <f t="shared" si="39"/>
        <v>70</v>
      </c>
      <c r="M1269" s="201" t="str">
        <f t="shared" si="40"/>
        <v/>
      </c>
      <c r="N1269" s="71" t="str">
        <f ca="1">OFFSET(config_posiciones,'H-Temporadas'!B1269,L1269-1,1,1)</f>
        <v>U</v>
      </c>
    </row>
    <row r="1270" spans="2:14" x14ac:dyDescent="0.25">
      <c r="B1270" s="200">
        <v>6</v>
      </c>
      <c r="C1270" s="208" t="s">
        <v>238</v>
      </c>
      <c r="D1270" s="208">
        <v>59</v>
      </c>
      <c r="E1270" s="208">
        <v>38</v>
      </c>
      <c r="F1270" s="208">
        <v>16</v>
      </c>
      <c r="G1270" s="208">
        <v>11</v>
      </c>
      <c r="H1270" s="208">
        <v>11</v>
      </c>
      <c r="I1270" s="208">
        <v>51</v>
      </c>
      <c r="J1270" s="208">
        <v>49</v>
      </c>
      <c r="K1270" s="208">
        <v>2</v>
      </c>
      <c r="L1270" s="209">
        <f t="shared" si="39"/>
        <v>70</v>
      </c>
      <c r="M1270" s="201" t="str">
        <f t="shared" si="40"/>
        <v/>
      </c>
      <c r="N1270" s="71" t="str">
        <f ca="1">OFFSET(config_posiciones,'H-Temporadas'!B1270,L1270-1,1,1)</f>
        <v>U</v>
      </c>
    </row>
    <row r="1271" spans="2:14" x14ac:dyDescent="0.25">
      <c r="B1271" s="200">
        <v>7</v>
      </c>
      <c r="C1271" s="208" t="s">
        <v>33</v>
      </c>
      <c r="D1271" s="208">
        <v>57</v>
      </c>
      <c r="E1271" s="208">
        <v>38</v>
      </c>
      <c r="F1271" s="208">
        <v>16</v>
      </c>
      <c r="G1271" s="208">
        <v>9</v>
      </c>
      <c r="H1271" s="208">
        <v>13</v>
      </c>
      <c r="I1271" s="208">
        <v>58</v>
      </c>
      <c r="J1271" s="208">
        <v>52</v>
      </c>
      <c r="K1271" s="208">
        <v>6</v>
      </c>
      <c r="L1271" s="209">
        <f t="shared" si="39"/>
        <v>70</v>
      </c>
      <c r="M1271" s="201" t="str">
        <f t="shared" si="40"/>
        <v/>
      </c>
      <c r="N1271" s="71">
        <f ca="1">OFFSET(config_posiciones,'H-Temporadas'!B1271,L1271-1,1,1)</f>
        <v>0</v>
      </c>
    </row>
    <row r="1272" spans="2:14" x14ac:dyDescent="0.25">
      <c r="B1272" s="200">
        <v>8</v>
      </c>
      <c r="C1272" s="208" t="s">
        <v>34</v>
      </c>
      <c r="D1272" s="208">
        <v>56</v>
      </c>
      <c r="E1272" s="208">
        <v>38</v>
      </c>
      <c r="F1272" s="208">
        <v>16</v>
      </c>
      <c r="G1272" s="208">
        <v>8</v>
      </c>
      <c r="H1272" s="208">
        <v>14</v>
      </c>
      <c r="I1272" s="208">
        <v>60</v>
      </c>
      <c r="J1272" s="208">
        <v>61</v>
      </c>
      <c r="K1272" s="208">
        <v>-1</v>
      </c>
      <c r="L1272" s="209">
        <f t="shared" si="39"/>
        <v>70</v>
      </c>
      <c r="M1272" s="201" t="str">
        <f t="shared" si="40"/>
        <v/>
      </c>
      <c r="N1272" s="71">
        <f ca="1">OFFSET(config_posiciones,'H-Temporadas'!B1272,L1272-1,1,1)</f>
        <v>0</v>
      </c>
    </row>
    <row r="1273" spans="2:14" x14ac:dyDescent="0.25">
      <c r="B1273" s="200">
        <v>9</v>
      </c>
      <c r="C1273" s="208" t="s">
        <v>52</v>
      </c>
      <c r="D1273" s="208">
        <v>50</v>
      </c>
      <c r="E1273" s="208">
        <v>38</v>
      </c>
      <c r="F1273" s="208">
        <v>14</v>
      </c>
      <c r="G1273" s="208">
        <v>8</v>
      </c>
      <c r="H1273" s="208">
        <v>16</v>
      </c>
      <c r="I1273" s="208">
        <v>46</v>
      </c>
      <c r="J1273" s="208">
        <v>44</v>
      </c>
      <c r="K1273" s="208">
        <v>2</v>
      </c>
      <c r="L1273" s="209">
        <f t="shared" si="39"/>
        <v>70</v>
      </c>
      <c r="M1273" s="201" t="str">
        <f t="shared" si="40"/>
        <v/>
      </c>
      <c r="N1273" s="71">
        <f ca="1">OFFSET(config_posiciones,'H-Temporadas'!B1273,L1273-1,1,1)</f>
        <v>0</v>
      </c>
    </row>
    <row r="1274" spans="2:14" x14ac:dyDescent="0.25">
      <c r="B1274" s="200">
        <v>10</v>
      </c>
      <c r="C1274" s="208" t="s">
        <v>215</v>
      </c>
      <c r="D1274" s="208">
        <v>49</v>
      </c>
      <c r="E1274" s="208">
        <v>38</v>
      </c>
      <c r="F1274" s="208">
        <v>14</v>
      </c>
      <c r="G1274" s="208">
        <v>7</v>
      </c>
      <c r="H1274" s="208">
        <v>17</v>
      </c>
      <c r="I1274" s="208">
        <v>58</v>
      </c>
      <c r="J1274" s="208">
        <v>59</v>
      </c>
      <c r="K1274" s="208">
        <v>-1</v>
      </c>
      <c r="L1274" s="209">
        <f t="shared" si="39"/>
        <v>70</v>
      </c>
      <c r="M1274" s="201" t="str">
        <f t="shared" si="40"/>
        <v/>
      </c>
      <c r="N1274" s="71">
        <f ca="1">OFFSET(config_posiciones,'H-Temporadas'!B1274,L1274-1,1,1)</f>
        <v>0</v>
      </c>
    </row>
    <row r="1275" spans="2:14" x14ac:dyDescent="0.25">
      <c r="B1275" s="200">
        <v>11</v>
      </c>
      <c r="C1275" s="208" t="s">
        <v>236</v>
      </c>
      <c r="D1275" s="208">
        <v>46</v>
      </c>
      <c r="E1275" s="208">
        <v>38</v>
      </c>
      <c r="F1275" s="208">
        <v>13</v>
      </c>
      <c r="G1275" s="208">
        <v>7</v>
      </c>
      <c r="H1275" s="208">
        <v>18</v>
      </c>
      <c r="I1275" s="208">
        <v>42</v>
      </c>
      <c r="J1275" s="208">
        <v>62</v>
      </c>
      <c r="K1275" s="208">
        <v>-20</v>
      </c>
      <c r="L1275" s="209">
        <f t="shared" si="39"/>
        <v>70</v>
      </c>
      <c r="M1275" s="201" t="str">
        <f t="shared" si="40"/>
        <v/>
      </c>
      <c r="N1275" s="71">
        <f ca="1">OFFSET(config_posiciones,'H-Temporadas'!B1275,L1275-1,1,1)</f>
        <v>0</v>
      </c>
    </row>
    <row r="1276" spans="2:14" x14ac:dyDescent="0.25">
      <c r="B1276" s="200">
        <v>12</v>
      </c>
      <c r="C1276" s="208" t="s">
        <v>209</v>
      </c>
      <c r="D1276" s="208">
        <v>43</v>
      </c>
      <c r="E1276" s="208">
        <v>38</v>
      </c>
      <c r="F1276" s="208">
        <v>11</v>
      </c>
      <c r="G1276" s="208">
        <v>10</v>
      </c>
      <c r="H1276" s="208">
        <v>17</v>
      </c>
      <c r="I1276" s="208">
        <v>44</v>
      </c>
      <c r="J1276" s="208">
        <v>60</v>
      </c>
      <c r="K1276" s="208">
        <v>-16</v>
      </c>
      <c r="L1276" s="209">
        <f t="shared" si="39"/>
        <v>70</v>
      </c>
      <c r="M1276" s="201" t="str">
        <f t="shared" si="40"/>
        <v/>
      </c>
      <c r="N1276" s="71">
        <f ca="1">OFFSET(config_posiciones,'H-Temporadas'!B1276,L1276-1,1,1)</f>
        <v>0</v>
      </c>
    </row>
    <row r="1277" spans="2:14" x14ac:dyDescent="0.25">
      <c r="B1277" s="200">
        <v>13</v>
      </c>
      <c r="C1277" s="208" t="s">
        <v>31</v>
      </c>
      <c r="D1277" s="208">
        <v>43</v>
      </c>
      <c r="E1277" s="208">
        <v>38</v>
      </c>
      <c r="F1277" s="208">
        <v>11</v>
      </c>
      <c r="G1277" s="208">
        <v>10</v>
      </c>
      <c r="H1277" s="208">
        <v>17</v>
      </c>
      <c r="I1277" s="208">
        <v>52</v>
      </c>
      <c r="J1277" s="208">
        <v>68</v>
      </c>
      <c r="K1277" s="208">
        <v>-16</v>
      </c>
      <c r="L1277" s="209">
        <f t="shared" si="39"/>
        <v>70</v>
      </c>
      <c r="M1277" s="201" t="str">
        <f t="shared" si="40"/>
        <v/>
      </c>
      <c r="N1277" s="71">
        <f ca="1">OFFSET(config_posiciones,'H-Temporadas'!B1277,L1277-1,1,1)</f>
        <v>0</v>
      </c>
    </row>
    <row r="1278" spans="2:14" x14ac:dyDescent="0.25">
      <c r="B1278" s="200">
        <v>14</v>
      </c>
      <c r="C1278" s="208" t="s">
        <v>50</v>
      </c>
      <c r="D1278" s="208">
        <v>43</v>
      </c>
      <c r="E1278" s="208">
        <v>38</v>
      </c>
      <c r="F1278" s="208">
        <v>10</v>
      </c>
      <c r="G1278" s="208">
        <v>13</v>
      </c>
      <c r="H1278" s="208">
        <v>15</v>
      </c>
      <c r="I1278" s="208">
        <v>56</v>
      </c>
      <c r="J1278" s="208">
        <v>68</v>
      </c>
      <c r="K1278" s="208">
        <v>-12</v>
      </c>
      <c r="L1278" s="209">
        <f t="shared" si="39"/>
        <v>70</v>
      </c>
      <c r="M1278" s="201" t="str">
        <f t="shared" si="40"/>
        <v/>
      </c>
      <c r="N1278" s="71">
        <f ca="1">OFFSET(config_posiciones,'H-Temporadas'!B1278,L1278-1,1,1)</f>
        <v>0</v>
      </c>
    </row>
    <row r="1279" spans="2:14" x14ac:dyDescent="0.25">
      <c r="B1279" s="200">
        <v>15</v>
      </c>
      <c r="C1279" s="208" t="s">
        <v>228</v>
      </c>
      <c r="D1279" s="208">
        <v>42</v>
      </c>
      <c r="E1279" s="208">
        <v>38</v>
      </c>
      <c r="F1279" s="208">
        <v>10</v>
      </c>
      <c r="G1279" s="208">
        <v>12</v>
      </c>
      <c r="H1279" s="208">
        <v>16</v>
      </c>
      <c r="I1279" s="208">
        <v>43</v>
      </c>
      <c r="J1279" s="208">
        <v>54</v>
      </c>
      <c r="K1279" s="208">
        <v>-11</v>
      </c>
      <c r="L1279" s="209">
        <f t="shared" si="39"/>
        <v>70</v>
      </c>
      <c r="M1279" s="201" t="str">
        <f t="shared" si="40"/>
        <v/>
      </c>
      <c r="N1279" s="71">
        <f ca="1">OFFSET(config_posiciones,'H-Temporadas'!B1279,L1279-1,1,1)</f>
        <v>0</v>
      </c>
    </row>
    <row r="1280" spans="2:14" x14ac:dyDescent="0.25">
      <c r="B1280" s="200">
        <v>16</v>
      </c>
      <c r="C1280" s="208" t="s">
        <v>226</v>
      </c>
      <c r="D1280" s="208">
        <v>42</v>
      </c>
      <c r="E1280" s="208">
        <v>38</v>
      </c>
      <c r="F1280" s="208">
        <v>9</v>
      </c>
      <c r="G1280" s="208">
        <v>15</v>
      </c>
      <c r="H1280" s="208">
        <v>14</v>
      </c>
      <c r="I1280" s="208">
        <v>42</v>
      </c>
      <c r="J1280" s="208">
        <v>50</v>
      </c>
      <c r="K1280" s="208">
        <v>-8</v>
      </c>
      <c r="L1280" s="209">
        <f t="shared" si="39"/>
        <v>70</v>
      </c>
      <c r="M1280" s="201" t="str">
        <f t="shared" si="40"/>
        <v/>
      </c>
      <c r="N1280" s="71">
        <f ca="1">OFFSET(config_posiciones,'H-Temporadas'!B1280,L1280-1,1,1)</f>
        <v>0</v>
      </c>
    </row>
    <row r="1281" spans="2:14" x14ac:dyDescent="0.25">
      <c r="B1281" s="200">
        <v>17</v>
      </c>
      <c r="C1281" s="208" t="s">
        <v>211</v>
      </c>
      <c r="D1281" s="208">
        <v>42</v>
      </c>
      <c r="E1281" s="208">
        <v>38</v>
      </c>
      <c r="F1281" s="208">
        <v>9</v>
      </c>
      <c r="G1281" s="208">
        <v>15</v>
      </c>
      <c r="H1281" s="208">
        <v>14</v>
      </c>
      <c r="I1281" s="208">
        <v>54</v>
      </c>
      <c r="J1281" s="208">
        <v>57</v>
      </c>
      <c r="K1281" s="208">
        <v>-3</v>
      </c>
      <c r="L1281" s="209">
        <f t="shared" si="39"/>
        <v>70</v>
      </c>
      <c r="M1281" s="201" t="str">
        <f t="shared" si="40"/>
        <v/>
      </c>
      <c r="N1281" s="71" t="str">
        <f ca="1">OFFSET(config_posiciones,'H-Temporadas'!B1281,L1281-1,1,1)</f>
        <v>U</v>
      </c>
    </row>
    <row r="1282" spans="2:14" x14ac:dyDescent="0.25">
      <c r="B1282" s="200">
        <v>18</v>
      </c>
      <c r="C1282" s="208" t="s">
        <v>214</v>
      </c>
      <c r="D1282" s="208">
        <v>41</v>
      </c>
      <c r="E1282" s="208">
        <v>38</v>
      </c>
      <c r="F1282" s="208">
        <v>11</v>
      </c>
      <c r="G1282" s="208">
        <v>8</v>
      </c>
      <c r="H1282" s="208">
        <v>19</v>
      </c>
      <c r="I1282" s="208">
        <v>51</v>
      </c>
      <c r="J1282" s="208">
        <v>67</v>
      </c>
      <c r="K1282" s="208">
        <v>-16</v>
      </c>
      <c r="L1282" s="209">
        <f t="shared" si="39"/>
        <v>70</v>
      </c>
      <c r="M1282" s="201" t="str">
        <f t="shared" si="40"/>
        <v/>
      </c>
      <c r="N1282" s="71" t="str">
        <f ca="1">OFFSET(config_posiciones,'H-Temporadas'!B1282,L1282-1,1,1)</f>
        <v>D</v>
      </c>
    </row>
    <row r="1283" spans="2:14" x14ac:dyDescent="0.25">
      <c r="B1283" s="200">
        <v>19</v>
      </c>
      <c r="C1283" s="208" t="s">
        <v>246</v>
      </c>
      <c r="D1283" s="208">
        <v>39</v>
      </c>
      <c r="E1283" s="208">
        <v>38</v>
      </c>
      <c r="F1283" s="208">
        <v>10</v>
      </c>
      <c r="G1283" s="208">
        <v>9</v>
      </c>
      <c r="H1283" s="208">
        <v>19</v>
      </c>
      <c r="I1283" s="208">
        <v>48</v>
      </c>
      <c r="J1283" s="208">
        <v>62</v>
      </c>
      <c r="K1283" s="208">
        <v>-14</v>
      </c>
      <c r="L1283" s="209">
        <f t="shared" si="39"/>
        <v>70</v>
      </c>
      <c r="M1283" s="201" t="str">
        <f t="shared" si="40"/>
        <v/>
      </c>
      <c r="N1283" s="71" t="str">
        <f ca="1">OFFSET(config_posiciones,'H-Temporadas'!B1283,L1283-1,1,1)</f>
        <v>D</v>
      </c>
    </row>
    <row r="1284" spans="2:14" x14ac:dyDescent="0.25">
      <c r="B1284" s="200">
        <v>20</v>
      </c>
      <c r="C1284" s="208" t="s">
        <v>241</v>
      </c>
      <c r="D1284" s="208">
        <v>39</v>
      </c>
      <c r="E1284" s="208">
        <v>38</v>
      </c>
      <c r="F1284" s="208">
        <v>10</v>
      </c>
      <c r="G1284" s="208">
        <v>9</v>
      </c>
      <c r="H1284" s="208">
        <v>19</v>
      </c>
      <c r="I1284" s="208">
        <v>40</v>
      </c>
      <c r="J1284" s="208">
        <v>64</v>
      </c>
      <c r="K1284" s="208">
        <v>-24</v>
      </c>
      <c r="L1284" s="209">
        <f t="shared" si="39"/>
        <v>70</v>
      </c>
      <c r="M1284" s="201" t="str">
        <f t="shared" si="40"/>
        <v/>
      </c>
      <c r="N1284" s="71" t="str">
        <f ca="1">OFFSET(config_posiciones,'H-Temporadas'!B1284,L1284-1,1,1)</f>
        <v>D</v>
      </c>
    </row>
    <row r="1285" spans="2:14" x14ac:dyDescent="0.25">
      <c r="B1285" s="200"/>
      <c r="C1285" s="208"/>
      <c r="D1285" s="208"/>
      <c r="E1285" s="208"/>
      <c r="F1285" s="208"/>
      <c r="G1285" s="208"/>
      <c r="H1285" s="208"/>
      <c r="I1285" s="208"/>
      <c r="J1285" s="208"/>
      <c r="K1285" s="208"/>
      <c r="L1285" s="209">
        <f t="shared" ref="L1285:L1348" si="41">IF(M1285="n",L1284+1,L1284)</f>
        <v>70</v>
      </c>
      <c r="M1285" s="201" t="str">
        <f t="shared" ref="M1285:M1348" si="42">IF(B1286=1,"n","")</f>
        <v/>
      </c>
      <c r="N1285" s="71">
        <f ca="1">OFFSET(config_posiciones,'H-Temporadas'!B1285,L1285-1,1,1)</f>
        <v>36892</v>
      </c>
    </row>
    <row r="1286" spans="2:14" s="204" customFormat="1" x14ac:dyDescent="0.25">
      <c r="B1286" s="200" t="s">
        <v>319</v>
      </c>
      <c r="C1286" s="200" t="str">
        <f>B1286</f>
        <v>2001/02</v>
      </c>
      <c r="D1286" s="200" t="s">
        <v>128</v>
      </c>
      <c r="E1286" s="200" t="s">
        <v>21</v>
      </c>
      <c r="F1286" s="200" t="s">
        <v>22</v>
      </c>
      <c r="G1286" s="200" t="s">
        <v>23</v>
      </c>
      <c r="H1286" s="200" t="s">
        <v>24</v>
      </c>
      <c r="I1286" s="200" t="s">
        <v>25</v>
      </c>
      <c r="J1286" s="200" t="s">
        <v>26</v>
      </c>
      <c r="K1286" s="200" t="s">
        <v>249</v>
      </c>
      <c r="L1286" s="202">
        <f t="shared" si="41"/>
        <v>71</v>
      </c>
      <c r="M1286" s="203" t="str">
        <f t="shared" si="42"/>
        <v>n</v>
      </c>
      <c r="N1286" s="204" t="e">
        <f ca="1">OFFSET(config_posiciones,'H-Temporadas'!B1286,L1286-1,1,1)</f>
        <v>#VALUE!</v>
      </c>
    </row>
    <row r="1287" spans="2:14" x14ac:dyDescent="0.25">
      <c r="B1287" s="200">
        <v>1</v>
      </c>
      <c r="C1287" s="208" t="s">
        <v>29</v>
      </c>
      <c r="D1287" s="208">
        <v>75</v>
      </c>
      <c r="E1287" s="208">
        <v>38</v>
      </c>
      <c r="F1287" s="208">
        <v>21</v>
      </c>
      <c r="G1287" s="208">
        <v>12</v>
      </c>
      <c r="H1287" s="208">
        <v>5</v>
      </c>
      <c r="I1287" s="208">
        <v>51</v>
      </c>
      <c r="J1287" s="208">
        <v>27</v>
      </c>
      <c r="K1287" s="208">
        <v>24</v>
      </c>
      <c r="L1287" s="209">
        <f t="shared" si="41"/>
        <v>71</v>
      </c>
      <c r="M1287" s="201" t="str">
        <f t="shared" si="42"/>
        <v/>
      </c>
      <c r="N1287" s="71" t="str">
        <f ca="1">OFFSET(config_posiciones,'H-Temporadas'!B1287,L1287-1,1,1)</f>
        <v>C</v>
      </c>
    </row>
    <row r="1288" spans="2:14" x14ac:dyDescent="0.25">
      <c r="B1288" s="200">
        <v>2</v>
      </c>
      <c r="C1288" s="208" t="s">
        <v>240</v>
      </c>
      <c r="D1288" s="208">
        <v>68</v>
      </c>
      <c r="E1288" s="208">
        <v>38</v>
      </c>
      <c r="F1288" s="208">
        <v>20</v>
      </c>
      <c r="G1288" s="208">
        <v>8</v>
      </c>
      <c r="H1288" s="208">
        <v>10</v>
      </c>
      <c r="I1288" s="208">
        <v>65</v>
      </c>
      <c r="J1288" s="208">
        <v>41</v>
      </c>
      <c r="K1288" s="208">
        <v>24</v>
      </c>
      <c r="L1288" s="209">
        <f t="shared" si="41"/>
        <v>71</v>
      </c>
      <c r="M1288" s="201" t="str">
        <f t="shared" si="42"/>
        <v/>
      </c>
      <c r="N1288" s="71" t="str">
        <f ca="1">OFFSET(config_posiciones,'H-Temporadas'!B1288,L1288-1,1,1)</f>
        <v>C</v>
      </c>
    </row>
    <row r="1289" spans="2:14" x14ac:dyDescent="0.25">
      <c r="B1289" s="200">
        <v>3</v>
      </c>
      <c r="C1289" s="208" t="s">
        <v>28</v>
      </c>
      <c r="D1289" s="208">
        <v>66</v>
      </c>
      <c r="E1289" s="208">
        <v>38</v>
      </c>
      <c r="F1289" s="208">
        <v>19</v>
      </c>
      <c r="G1289" s="208">
        <v>9</v>
      </c>
      <c r="H1289" s="208">
        <v>10</v>
      </c>
      <c r="I1289" s="208">
        <v>69</v>
      </c>
      <c r="J1289" s="208">
        <v>44</v>
      </c>
      <c r="K1289" s="208">
        <v>25</v>
      </c>
      <c r="L1289" s="209">
        <f t="shared" si="41"/>
        <v>71</v>
      </c>
      <c r="M1289" s="201" t="str">
        <f t="shared" si="42"/>
        <v/>
      </c>
      <c r="N1289" s="71" t="str">
        <f ca="1">OFFSET(config_posiciones,'H-Temporadas'!B1289,L1289-1,1,1)</f>
        <v>C</v>
      </c>
    </row>
    <row r="1290" spans="2:14" x14ac:dyDescent="0.25">
      <c r="B1290" s="200">
        <v>4</v>
      </c>
      <c r="C1290" s="208" t="s">
        <v>27</v>
      </c>
      <c r="D1290" s="208">
        <v>64</v>
      </c>
      <c r="E1290" s="208">
        <v>38</v>
      </c>
      <c r="F1290" s="208">
        <v>18</v>
      </c>
      <c r="G1290" s="208">
        <v>10</v>
      </c>
      <c r="H1290" s="208">
        <v>10</v>
      </c>
      <c r="I1290" s="208">
        <v>65</v>
      </c>
      <c r="J1290" s="208">
        <v>37</v>
      </c>
      <c r="K1290" s="208">
        <v>28</v>
      </c>
      <c r="L1290" s="209">
        <f t="shared" si="41"/>
        <v>71</v>
      </c>
      <c r="M1290" s="201" t="str">
        <f t="shared" si="42"/>
        <v/>
      </c>
      <c r="N1290" s="71" t="str">
        <f ca="1">OFFSET(config_posiciones,'H-Temporadas'!B1290,L1290-1,1,1)</f>
        <v>L</v>
      </c>
    </row>
    <row r="1291" spans="2:14" x14ac:dyDescent="0.25">
      <c r="B1291" s="200">
        <v>5</v>
      </c>
      <c r="C1291" s="208" t="s">
        <v>238</v>
      </c>
      <c r="D1291" s="208">
        <v>60</v>
      </c>
      <c r="E1291" s="208">
        <v>38</v>
      </c>
      <c r="F1291" s="208">
        <v>16</v>
      </c>
      <c r="G1291" s="208">
        <v>12</v>
      </c>
      <c r="H1291" s="208">
        <v>10</v>
      </c>
      <c r="I1291" s="208">
        <v>64</v>
      </c>
      <c r="J1291" s="208">
        <v>46</v>
      </c>
      <c r="K1291" s="208">
        <v>18</v>
      </c>
      <c r="L1291" s="209">
        <f t="shared" si="41"/>
        <v>71</v>
      </c>
      <c r="M1291" s="201" t="str">
        <f t="shared" si="42"/>
        <v/>
      </c>
      <c r="N1291" s="71" t="str">
        <f ca="1">OFFSET(config_posiciones,'H-Temporadas'!B1291,L1291-1,1,1)</f>
        <v>U</v>
      </c>
    </row>
    <row r="1292" spans="2:14" x14ac:dyDescent="0.25">
      <c r="B1292" s="200">
        <v>6</v>
      </c>
      <c r="C1292" s="208" t="s">
        <v>212</v>
      </c>
      <c r="D1292" s="208">
        <v>59</v>
      </c>
      <c r="E1292" s="208">
        <v>38</v>
      </c>
      <c r="F1292" s="208">
        <v>15</v>
      </c>
      <c r="G1292" s="208">
        <v>14</v>
      </c>
      <c r="H1292" s="208">
        <v>9</v>
      </c>
      <c r="I1292" s="208">
        <v>42</v>
      </c>
      <c r="J1292" s="208">
        <v>34</v>
      </c>
      <c r="K1292" s="208">
        <v>8</v>
      </c>
      <c r="L1292" s="209">
        <f t="shared" si="41"/>
        <v>71</v>
      </c>
      <c r="M1292" s="201" t="str">
        <f t="shared" si="42"/>
        <v/>
      </c>
      <c r="N1292" s="71" t="str">
        <f ca="1">OFFSET(config_posiciones,'H-Temporadas'!B1292,L1292-1,1,1)</f>
        <v>U</v>
      </c>
    </row>
    <row r="1293" spans="2:14" x14ac:dyDescent="0.25">
      <c r="B1293" s="200">
        <v>7</v>
      </c>
      <c r="C1293" s="208" t="s">
        <v>215</v>
      </c>
      <c r="D1293" s="208">
        <v>54</v>
      </c>
      <c r="E1293" s="208">
        <v>38</v>
      </c>
      <c r="F1293" s="208">
        <v>17</v>
      </c>
      <c r="G1293" s="208">
        <v>3</v>
      </c>
      <c r="H1293" s="208">
        <v>18</v>
      </c>
      <c r="I1293" s="208">
        <v>41</v>
      </c>
      <c r="J1293" s="208">
        <v>44</v>
      </c>
      <c r="K1293" s="208">
        <v>-3</v>
      </c>
      <c r="L1293" s="209">
        <f t="shared" si="41"/>
        <v>71</v>
      </c>
      <c r="M1293" s="201" t="str">
        <f t="shared" si="42"/>
        <v/>
      </c>
      <c r="N1293" s="71" t="str">
        <f ca="1">OFFSET(config_posiciones,'H-Temporadas'!B1293,L1293-1,1,1)</f>
        <v>U</v>
      </c>
    </row>
    <row r="1294" spans="2:14" x14ac:dyDescent="0.25">
      <c r="B1294" s="200">
        <v>8</v>
      </c>
      <c r="C1294" s="208" t="s">
        <v>30</v>
      </c>
      <c r="D1294" s="208">
        <v>53</v>
      </c>
      <c r="E1294" s="208">
        <v>38</v>
      </c>
      <c r="F1294" s="208">
        <v>14</v>
      </c>
      <c r="G1294" s="208">
        <v>11</v>
      </c>
      <c r="H1294" s="208">
        <v>13</v>
      </c>
      <c r="I1294" s="208">
        <v>51</v>
      </c>
      <c r="J1294" s="208">
        <v>40</v>
      </c>
      <c r="K1294" s="208">
        <v>11</v>
      </c>
      <c r="L1294" s="209">
        <f t="shared" si="41"/>
        <v>71</v>
      </c>
      <c r="M1294" s="201" t="str">
        <f t="shared" si="42"/>
        <v/>
      </c>
      <c r="N1294" s="71">
        <f ca="1">OFFSET(config_posiciones,'H-Temporadas'!B1294,L1294-1,1,1)</f>
        <v>0</v>
      </c>
    </row>
    <row r="1295" spans="2:14" x14ac:dyDescent="0.25">
      <c r="B1295" s="200">
        <v>9</v>
      </c>
      <c r="C1295" s="208" t="s">
        <v>209</v>
      </c>
      <c r="D1295" s="208">
        <v>53</v>
      </c>
      <c r="E1295" s="208">
        <v>38</v>
      </c>
      <c r="F1295" s="208">
        <v>14</v>
      </c>
      <c r="G1295" s="208">
        <v>11</v>
      </c>
      <c r="H1295" s="208">
        <v>13</v>
      </c>
      <c r="I1295" s="208">
        <v>54</v>
      </c>
      <c r="J1295" s="208">
        <v>66</v>
      </c>
      <c r="K1295" s="208">
        <v>-12</v>
      </c>
      <c r="L1295" s="209">
        <f t="shared" si="41"/>
        <v>71</v>
      </c>
      <c r="M1295" s="201" t="str">
        <f t="shared" si="42"/>
        <v/>
      </c>
      <c r="N1295" s="71">
        <f ca="1">OFFSET(config_posiciones,'H-Temporadas'!B1295,L1295-1,1,1)</f>
        <v>0</v>
      </c>
    </row>
    <row r="1296" spans="2:14" x14ac:dyDescent="0.25">
      <c r="B1296" s="200">
        <v>10</v>
      </c>
      <c r="C1296" s="208" t="s">
        <v>34</v>
      </c>
      <c r="D1296" s="208">
        <v>53</v>
      </c>
      <c r="E1296" s="208">
        <v>38</v>
      </c>
      <c r="F1296" s="208">
        <v>13</v>
      </c>
      <c r="G1296" s="208">
        <v>14</v>
      </c>
      <c r="H1296" s="208">
        <v>11</v>
      </c>
      <c r="I1296" s="208">
        <v>44</v>
      </c>
      <c r="J1296" s="208">
        <v>44</v>
      </c>
      <c r="K1296" s="208">
        <v>0</v>
      </c>
      <c r="L1296" s="209">
        <f t="shared" si="41"/>
        <v>71</v>
      </c>
      <c r="M1296" s="201" t="str">
        <f t="shared" si="42"/>
        <v/>
      </c>
      <c r="N1296" s="71" t="str">
        <f ca="1">OFFSET(config_posiciones,'H-Temporadas'!B1296,L1296-1,1,1)</f>
        <v>R</v>
      </c>
    </row>
    <row r="1297" spans="2:14" x14ac:dyDescent="0.25">
      <c r="B1297" s="200">
        <v>11</v>
      </c>
      <c r="C1297" s="208" t="s">
        <v>50</v>
      </c>
      <c r="D1297" s="208">
        <v>49</v>
      </c>
      <c r="E1297" s="208">
        <v>38</v>
      </c>
      <c r="F1297" s="208">
        <v>13</v>
      </c>
      <c r="G1297" s="208">
        <v>10</v>
      </c>
      <c r="H1297" s="208">
        <v>15</v>
      </c>
      <c r="I1297" s="208">
        <v>46</v>
      </c>
      <c r="J1297" s="208">
        <v>52</v>
      </c>
      <c r="K1297" s="208">
        <v>-6</v>
      </c>
      <c r="L1297" s="209">
        <f t="shared" si="41"/>
        <v>71</v>
      </c>
      <c r="M1297" s="201" t="str">
        <f t="shared" si="42"/>
        <v/>
      </c>
      <c r="N1297" s="71">
        <f ca="1">OFFSET(config_posiciones,'H-Temporadas'!B1297,L1297-1,1,1)</f>
        <v>0</v>
      </c>
    </row>
    <row r="1298" spans="2:14" x14ac:dyDescent="0.25">
      <c r="B1298" s="200">
        <v>12</v>
      </c>
      <c r="C1298" s="208" t="s">
        <v>226</v>
      </c>
      <c r="D1298" s="208">
        <v>48</v>
      </c>
      <c r="E1298" s="208">
        <v>38</v>
      </c>
      <c r="F1298" s="208">
        <v>13</v>
      </c>
      <c r="G1298" s="208">
        <v>9</v>
      </c>
      <c r="H1298" s="208">
        <v>16</v>
      </c>
      <c r="I1298" s="208">
        <v>45</v>
      </c>
      <c r="J1298" s="208">
        <v>58</v>
      </c>
      <c r="K1298" s="208">
        <v>-13</v>
      </c>
      <c r="L1298" s="209">
        <f t="shared" si="41"/>
        <v>71</v>
      </c>
      <c r="M1298" s="201" t="str">
        <f t="shared" si="42"/>
        <v/>
      </c>
      <c r="N1298" s="71">
        <f ca="1">OFFSET(config_posiciones,'H-Temporadas'!B1298,L1298-1,1,1)</f>
        <v>0</v>
      </c>
    </row>
    <row r="1299" spans="2:14" x14ac:dyDescent="0.25">
      <c r="B1299" s="200">
        <v>13</v>
      </c>
      <c r="C1299" s="208" t="s">
        <v>31</v>
      </c>
      <c r="D1299" s="208">
        <v>47</v>
      </c>
      <c r="E1299" s="208">
        <v>38</v>
      </c>
      <c r="F1299" s="208">
        <v>13</v>
      </c>
      <c r="G1299" s="208">
        <v>8</v>
      </c>
      <c r="H1299" s="208">
        <v>17</v>
      </c>
      <c r="I1299" s="208">
        <v>48</v>
      </c>
      <c r="J1299" s="208">
        <v>54</v>
      </c>
      <c r="K1299" s="208">
        <v>-6</v>
      </c>
      <c r="L1299" s="209">
        <f t="shared" si="41"/>
        <v>71</v>
      </c>
      <c r="M1299" s="201" t="str">
        <f t="shared" si="42"/>
        <v/>
      </c>
      <c r="N1299" s="71">
        <f ca="1">OFFSET(config_posiciones,'H-Temporadas'!B1299,L1299-1,1,1)</f>
        <v>0</v>
      </c>
    </row>
    <row r="1300" spans="2:14" x14ac:dyDescent="0.25">
      <c r="B1300" s="200">
        <v>14</v>
      </c>
      <c r="C1300" s="208" t="s">
        <v>52</v>
      </c>
      <c r="D1300" s="208">
        <v>47</v>
      </c>
      <c r="E1300" s="208">
        <v>38</v>
      </c>
      <c r="F1300" s="208">
        <v>13</v>
      </c>
      <c r="G1300" s="208">
        <v>8</v>
      </c>
      <c r="H1300" s="208">
        <v>17</v>
      </c>
      <c r="I1300" s="208">
        <v>47</v>
      </c>
      <c r="J1300" s="208">
        <v>56</v>
      </c>
      <c r="K1300" s="208">
        <v>-9</v>
      </c>
      <c r="L1300" s="209">
        <f t="shared" si="41"/>
        <v>71</v>
      </c>
      <c r="M1300" s="201" t="str">
        <f t="shared" si="42"/>
        <v/>
      </c>
      <c r="N1300" s="71">
        <f ca="1">OFFSET(config_posiciones,'H-Temporadas'!B1300,L1300-1,1,1)</f>
        <v>0</v>
      </c>
    </row>
    <row r="1301" spans="2:14" x14ac:dyDescent="0.25">
      <c r="B1301" s="200">
        <v>15</v>
      </c>
      <c r="C1301" s="208" t="s">
        <v>33</v>
      </c>
      <c r="D1301" s="208">
        <v>43</v>
      </c>
      <c r="E1301" s="208">
        <v>38</v>
      </c>
      <c r="F1301" s="208">
        <v>11</v>
      </c>
      <c r="G1301" s="208">
        <v>10</v>
      </c>
      <c r="H1301" s="208">
        <v>17</v>
      </c>
      <c r="I1301" s="208">
        <v>46</v>
      </c>
      <c r="J1301" s="208">
        <v>55</v>
      </c>
      <c r="K1301" s="208">
        <v>-9</v>
      </c>
      <c r="L1301" s="209">
        <f t="shared" si="41"/>
        <v>71</v>
      </c>
      <c r="M1301" s="201" t="str">
        <f t="shared" si="42"/>
        <v/>
      </c>
      <c r="N1301" s="71" t="str">
        <f ca="1">OFFSET(config_posiciones,'H-Temporadas'!B1301,L1301-1,1,1)</f>
        <v>R</v>
      </c>
    </row>
    <row r="1302" spans="2:14" x14ac:dyDescent="0.25">
      <c r="B1302" s="200">
        <v>16</v>
      </c>
      <c r="C1302" s="208" t="s">
        <v>239</v>
      </c>
      <c r="D1302" s="208">
        <v>43</v>
      </c>
      <c r="E1302" s="208">
        <v>38</v>
      </c>
      <c r="F1302" s="208">
        <v>11</v>
      </c>
      <c r="G1302" s="208">
        <v>10</v>
      </c>
      <c r="H1302" s="208">
        <v>17</v>
      </c>
      <c r="I1302" s="208">
        <v>40</v>
      </c>
      <c r="J1302" s="208">
        <v>52</v>
      </c>
      <c r="K1302" s="208">
        <v>-12</v>
      </c>
      <c r="L1302" s="209">
        <f t="shared" si="41"/>
        <v>71</v>
      </c>
      <c r="M1302" s="201" t="str">
        <f t="shared" si="42"/>
        <v/>
      </c>
      <c r="N1302" s="71">
        <f ca="1">OFFSET(config_posiciones,'H-Temporadas'!B1302,L1302-1,1,1)</f>
        <v>0</v>
      </c>
    </row>
    <row r="1303" spans="2:14" x14ac:dyDescent="0.25">
      <c r="B1303" s="200">
        <v>17</v>
      </c>
      <c r="C1303" s="208" t="s">
        <v>228</v>
      </c>
      <c r="D1303" s="208">
        <v>42</v>
      </c>
      <c r="E1303" s="208">
        <v>38</v>
      </c>
      <c r="F1303" s="208">
        <v>10</v>
      </c>
      <c r="G1303" s="208">
        <v>12</v>
      </c>
      <c r="H1303" s="208">
        <v>16</v>
      </c>
      <c r="I1303" s="208">
        <v>36</v>
      </c>
      <c r="J1303" s="208">
        <v>49</v>
      </c>
      <c r="K1303" s="208">
        <v>-13</v>
      </c>
      <c r="L1303" s="209">
        <f t="shared" si="41"/>
        <v>71</v>
      </c>
      <c r="M1303" s="201" t="str">
        <f t="shared" si="42"/>
        <v/>
      </c>
      <c r="N1303" s="71">
        <f ca="1">OFFSET(config_posiciones,'H-Temporadas'!B1303,L1303-1,1,1)</f>
        <v>0</v>
      </c>
    </row>
    <row r="1304" spans="2:14" x14ac:dyDescent="0.25">
      <c r="B1304" s="200">
        <v>18</v>
      </c>
      <c r="C1304" s="208" t="s">
        <v>236</v>
      </c>
      <c r="D1304" s="208">
        <v>40</v>
      </c>
      <c r="E1304" s="208">
        <v>38</v>
      </c>
      <c r="F1304" s="208">
        <v>9</v>
      </c>
      <c r="G1304" s="208">
        <v>13</v>
      </c>
      <c r="H1304" s="208">
        <v>16</v>
      </c>
      <c r="I1304" s="208">
        <v>40</v>
      </c>
      <c r="J1304" s="208">
        <v>50</v>
      </c>
      <c r="K1304" s="208">
        <v>-10</v>
      </c>
      <c r="L1304" s="209">
        <f t="shared" si="41"/>
        <v>71</v>
      </c>
      <c r="M1304" s="201" t="str">
        <f t="shared" si="42"/>
        <v/>
      </c>
      <c r="N1304" s="71" t="str">
        <f ca="1">OFFSET(config_posiciones,'H-Temporadas'!B1304,L1304-1,1,1)</f>
        <v>D</v>
      </c>
    </row>
    <row r="1305" spans="2:14" x14ac:dyDescent="0.25">
      <c r="B1305" s="200">
        <v>19</v>
      </c>
      <c r="C1305" s="208" t="s">
        <v>233</v>
      </c>
      <c r="D1305" s="208">
        <v>38</v>
      </c>
      <c r="E1305" s="208">
        <v>38</v>
      </c>
      <c r="F1305" s="208">
        <v>10</v>
      </c>
      <c r="G1305" s="208">
        <v>8</v>
      </c>
      <c r="H1305" s="208">
        <v>20</v>
      </c>
      <c r="I1305" s="208">
        <v>32</v>
      </c>
      <c r="J1305" s="208">
        <v>58</v>
      </c>
      <c r="K1305" s="208">
        <v>-26</v>
      </c>
      <c r="L1305" s="209">
        <f t="shared" si="41"/>
        <v>71</v>
      </c>
      <c r="M1305" s="201" t="str">
        <f t="shared" si="42"/>
        <v/>
      </c>
      <c r="N1305" s="71" t="str">
        <f ca="1">OFFSET(config_posiciones,'H-Temporadas'!B1305,L1305-1,1,1)</f>
        <v>D</v>
      </c>
    </row>
    <row r="1306" spans="2:14" x14ac:dyDescent="0.25">
      <c r="B1306" s="200">
        <v>20</v>
      </c>
      <c r="C1306" s="208" t="s">
        <v>211</v>
      </c>
      <c r="D1306" s="208">
        <v>37</v>
      </c>
      <c r="E1306" s="208">
        <v>38</v>
      </c>
      <c r="F1306" s="208">
        <v>9</v>
      </c>
      <c r="G1306" s="208">
        <v>10</v>
      </c>
      <c r="H1306" s="208">
        <v>19</v>
      </c>
      <c r="I1306" s="208">
        <v>35</v>
      </c>
      <c r="J1306" s="208">
        <v>54</v>
      </c>
      <c r="K1306" s="208">
        <v>-19</v>
      </c>
      <c r="L1306" s="209">
        <f t="shared" si="41"/>
        <v>71</v>
      </c>
      <c r="M1306" s="201" t="str">
        <f t="shared" si="42"/>
        <v/>
      </c>
      <c r="N1306" s="71" t="str">
        <f ca="1">OFFSET(config_posiciones,'H-Temporadas'!B1306,L1306-1,1,1)</f>
        <v>D</v>
      </c>
    </row>
    <row r="1307" spans="2:14" x14ac:dyDescent="0.25">
      <c r="B1307" s="200"/>
      <c r="C1307" s="208"/>
      <c r="D1307" s="208"/>
      <c r="E1307" s="208"/>
      <c r="F1307" s="208"/>
      <c r="G1307" s="208"/>
      <c r="H1307" s="208"/>
      <c r="I1307" s="208"/>
      <c r="J1307" s="208"/>
      <c r="K1307" s="208"/>
      <c r="L1307" s="209">
        <f t="shared" si="41"/>
        <v>71</v>
      </c>
      <c r="M1307" s="201" t="str">
        <f t="shared" si="42"/>
        <v/>
      </c>
      <c r="N1307" s="71">
        <f ca="1">OFFSET(config_posiciones,'H-Temporadas'!B1307,L1307-1,1,1)</f>
        <v>37257</v>
      </c>
    </row>
    <row r="1308" spans="2:14" s="204" customFormat="1" x14ac:dyDescent="0.25">
      <c r="B1308" s="200" t="s">
        <v>320</v>
      </c>
      <c r="C1308" s="203"/>
      <c r="D1308" s="200" t="s">
        <v>128</v>
      </c>
      <c r="E1308" s="200" t="s">
        <v>21</v>
      </c>
      <c r="F1308" s="200" t="s">
        <v>22</v>
      </c>
      <c r="G1308" s="200" t="s">
        <v>23</v>
      </c>
      <c r="H1308" s="200" t="s">
        <v>24</v>
      </c>
      <c r="I1308" s="200" t="s">
        <v>25</v>
      </c>
      <c r="J1308" s="200" t="s">
        <v>26</v>
      </c>
      <c r="K1308" s="200" t="s">
        <v>249</v>
      </c>
      <c r="L1308" s="202">
        <f t="shared" si="41"/>
        <v>72</v>
      </c>
      <c r="M1308" s="203" t="str">
        <f t="shared" si="42"/>
        <v>n</v>
      </c>
      <c r="N1308" s="204" t="e">
        <f ca="1">OFFSET(config_posiciones,'H-Temporadas'!B1308,L1308-1,1,1)</f>
        <v>#VALUE!</v>
      </c>
    </row>
    <row r="1309" spans="2:14" x14ac:dyDescent="0.25">
      <c r="B1309" s="200">
        <v>1</v>
      </c>
      <c r="C1309" s="208" t="s">
        <v>28</v>
      </c>
      <c r="D1309" s="208">
        <v>78</v>
      </c>
      <c r="E1309" s="208">
        <v>38</v>
      </c>
      <c r="F1309" s="208">
        <v>22</v>
      </c>
      <c r="G1309" s="208">
        <v>12</v>
      </c>
      <c r="H1309" s="208">
        <v>4</v>
      </c>
      <c r="I1309" s="208">
        <v>86</v>
      </c>
      <c r="J1309" s="208">
        <v>42</v>
      </c>
      <c r="K1309" s="208">
        <v>44</v>
      </c>
      <c r="L1309" s="209">
        <f t="shared" si="41"/>
        <v>72</v>
      </c>
      <c r="M1309" s="201" t="str">
        <f t="shared" si="42"/>
        <v/>
      </c>
      <c r="N1309" s="71" t="str">
        <f ca="1">OFFSET(config_posiciones,'H-Temporadas'!B1309,L1309-1,1,1)</f>
        <v>C</v>
      </c>
    </row>
    <row r="1310" spans="2:14" x14ac:dyDescent="0.25">
      <c r="B1310" s="200">
        <v>2</v>
      </c>
      <c r="C1310" s="208" t="s">
        <v>31</v>
      </c>
      <c r="D1310" s="208">
        <v>76</v>
      </c>
      <c r="E1310" s="208">
        <v>38</v>
      </c>
      <c r="F1310" s="208">
        <v>22</v>
      </c>
      <c r="G1310" s="208">
        <v>10</v>
      </c>
      <c r="H1310" s="208">
        <v>6</v>
      </c>
      <c r="I1310" s="208">
        <v>71</v>
      </c>
      <c r="J1310" s="208">
        <v>45</v>
      </c>
      <c r="K1310" s="208">
        <v>26</v>
      </c>
      <c r="L1310" s="209">
        <f t="shared" si="41"/>
        <v>72</v>
      </c>
      <c r="M1310" s="201" t="str">
        <f t="shared" si="42"/>
        <v/>
      </c>
      <c r="N1310" s="71" t="str">
        <f ca="1">OFFSET(config_posiciones,'H-Temporadas'!B1310,L1310-1,1,1)</f>
        <v>C</v>
      </c>
    </row>
    <row r="1311" spans="2:14" x14ac:dyDescent="0.25">
      <c r="B1311" s="200">
        <v>3</v>
      </c>
      <c r="C1311" s="208" t="s">
        <v>51</v>
      </c>
      <c r="D1311" s="208">
        <v>72</v>
      </c>
      <c r="E1311" s="208">
        <v>38</v>
      </c>
      <c r="F1311" s="208">
        <v>22</v>
      </c>
      <c r="G1311" s="208">
        <v>6</v>
      </c>
      <c r="H1311" s="208">
        <v>10</v>
      </c>
      <c r="I1311" s="208">
        <v>67</v>
      </c>
      <c r="J1311" s="208">
        <v>47</v>
      </c>
      <c r="K1311" s="208">
        <v>20</v>
      </c>
      <c r="L1311" s="209">
        <f t="shared" si="41"/>
        <v>72</v>
      </c>
      <c r="M1311" s="201" t="str">
        <f t="shared" si="42"/>
        <v/>
      </c>
      <c r="N1311" s="71" t="str">
        <f ca="1">OFFSET(config_posiciones,'H-Temporadas'!B1311,L1311-1,1,1)</f>
        <v>L</v>
      </c>
    </row>
    <row r="1312" spans="2:14" x14ac:dyDescent="0.25">
      <c r="B1312" s="200">
        <v>4</v>
      </c>
      <c r="C1312" s="208" t="s">
        <v>238</v>
      </c>
      <c r="D1312" s="208">
        <v>61</v>
      </c>
      <c r="E1312" s="208">
        <v>38</v>
      </c>
      <c r="F1312" s="208">
        <v>17</v>
      </c>
      <c r="G1312" s="208">
        <v>10</v>
      </c>
      <c r="H1312" s="208">
        <v>11</v>
      </c>
      <c r="I1312" s="208">
        <v>45</v>
      </c>
      <c r="J1312" s="208">
        <v>36</v>
      </c>
      <c r="K1312" s="208">
        <v>9</v>
      </c>
      <c r="L1312" s="209">
        <f t="shared" si="41"/>
        <v>72</v>
      </c>
      <c r="M1312" s="201" t="str">
        <f t="shared" si="42"/>
        <v/>
      </c>
      <c r="N1312" s="71" t="str">
        <f ca="1">OFFSET(config_posiciones,'H-Temporadas'!B1312,L1312-1,1,1)</f>
        <v>L</v>
      </c>
    </row>
    <row r="1313" spans="2:14" x14ac:dyDescent="0.25">
      <c r="B1313" s="200">
        <v>5</v>
      </c>
      <c r="C1313" s="208" t="s">
        <v>29</v>
      </c>
      <c r="D1313" s="208">
        <v>60</v>
      </c>
      <c r="E1313" s="208">
        <v>38</v>
      </c>
      <c r="F1313" s="208">
        <v>17</v>
      </c>
      <c r="G1313" s="208">
        <v>9</v>
      </c>
      <c r="H1313" s="208">
        <v>12</v>
      </c>
      <c r="I1313" s="208">
        <v>56</v>
      </c>
      <c r="J1313" s="208">
        <v>35</v>
      </c>
      <c r="K1313" s="208">
        <v>21</v>
      </c>
      <c r="L1313" s="209">
        <f t="shared" si="41"/>
        <v>72</v>
      </c>
      <c r="M1313" s="201" t="str">
        <f t="shared" si="42"/>
        <v/>
      </c>
      <c r="N1313" s="71" t="str">
        <f ca="1">OFFSET(config_posiciones,'H-Temporadas'!B1313,L1313-1,1,1)</f>
        <v>U</v>
      </c>
    </row>
    <row r="1314" spans="2:14" x14ac:dyDescent="0.25">
      <c r="B1314" s="200">
        <v>6</v>
      </c>
      <c r="C1314" s="208" t="s">
        <v>27</v>
      </c>
      <c r="D1314" s="208">
        <v>56</v>
      </c>
      <c r="E1314" s="208">
        <v>38</v>
      </c>
      <c r="F1314" s="208">
        <v>15</v>
      </c>
      <c r="G1314" s="208">
        <v>11</v>
      </c>
      <c r="H1314" s="208">
        <v>12</v>
      </c>
      <c r="I1314" s="208">
        <v>63</v>
      </c>
      <c r="J1314" s="208">
        <v>47</v>
      </c>
      <c r="K1314" s="208">
        <v>16</v>
      </c>
      <c r="L1314" s="209">
        <f t="shared" si="41"/>
        <v>72</v>
      </c>
      <c r="M1314" s="201" t="str">
        <f t="shared" si="42"/>
        <v/>
      </c>
      <c r="N1314" s="71" t="str">
        <f ca="1">OFFSET(config_posiciones,'H-Temporadas'!B1314,L1314-1,1,1)</f>
        <v>U</v>
      </c>
    </row>
    <row r="1315" spans="2:14" x14ac:dyDescent="0.25">
      <c r="B1315" s="200">
        <v>7</v>
      </c>
      <c r="C1315" s="208" t="s">
        <v>209</v>
      </c>
      <c r="D1315" s="208">
        <v>55</v>
      </c>
      <c r="E1315" s="208">
        <v>38</v>
      </c>
      <c r="F1315" s="208">
        <v>15</v>
      </c>
      <c r="G1315" s="208">
        <v>10</v>
      </c>
      <c r="H1315" s="208">
        <v>13</v>
      </c>
      <c r="I1315" s="208">
        <v>63</v>
      </c>
      <c r="J1315" s="208">
        <v>61</v>
      </c>
      <c r="K1315" s="208">
        <v>2</v>
      </c>
      <c r="L1315" s="209">
        <f t="shared" si="41"/>
        <v>72</v>
      </c>
      <c r="M1315" s="201" t="str">
        <f t="shared" si="42"/>
        <v/>
      </c>
      <c r="N1315" s="71">
        <f ca="1">OFFSET(config_posiciones,'H-Temporadas'!B1315,L1315-1,1,1)</f>
        <v>0</v>
      </c>
    </row>
    <row r="1316" spans="2:14" x14ac:dyDescent="0.25">
      <c r="B1316" s="200">
        <v>8</v>
      </c>
      <c r="C1316" s="208" t="s">
        <v>212</v>
      </c>
      <c r="D1316" s="208">
        <v>54</v>
      </c>
      <c r="E1316" s="208">
        <v>38</v>
      </c>
      <c r="F1316" s="208">
        <v>14</v>
      </c>
      <c r="G1316" s="208">
        <v>12</v>
      </c>
      <c r="H1316" s="208">
        <v>12</v>
      </c>
      <c r="I1316" s="208">
        <v>56</v>
      </c>
      <c r="J1316" s="208">
        <v>53</v>
      </c>
      <c r="K1316" s="208">
        <v>3</v>
      </c>
      <c r="L1316" s="209">
        <f t="shared" si="41"/>
        <v>72</v>
      </c>
      <c r="M1316" s="201" t="str">
        <f t="shared" si="42"/>
        <v/>
      </c>
      <c r="N1316" s="71">
        <f ca="1">OFFSET(config_posiciones,'H-Temporadas'!B1316,L1316-1,1,1)</f>
        <v>0</v>
      </c>
    </row>
    <row r="1317" spans="2:14" x14ac:dyDescent="0.25">
      <c r="B1317" s="200">
        <v>9</v>
      </c>
      <c r="C1317" s="208" t="s">
        <v>239</v>
      </c>
      <c r="D1317" s="208">
        <v>52</v>
      </c>
      <c r="E1317" s="208">
        <v>38</v>
      </c>
      <c r="F1317" s="208">
        <v>14</v>
      </c>
      <c r="G1317" s="208">
        <v>10</v>
      </c>
      <c r="H1317" s="208">
        <v>14</v>
      </c>
      <c r="I1317" s="208">
        <v>49</v>
      </c>
      <c r="J1317" s="208">
        <v>56</v>
      </c>
      <c r="K1317" s="208">
        <v>-7</v>
      </c>
      <c r="L1317" s="209">
        <f t="shared" si="41"/>
        <v>72</v>
      </c>
      <c r="M1317" s="201" t="str">
        <f t="shared" si="42"/>
        <v/>
      </c>
      <c r="N1317" s="71" t="str">
        <f ca="1">OFFSET(config_posiciones,'H-Temporadas'!B1317,L1317-1,1,1)</f>
        <v>U</v>
      </c>
    </row>
    <row r="1318" spans="2:14" x14ac:dyDescent="0.25">
      <c r="B1318" s="200">
        <v>10</v>
      </c>
      <c r="C1318" s="208" t="s">
        <v>30</v>
      </c>
      <c r="D1318" s="208">
        <v>50</v>
      </c>
      <c r="E1318" s="208">
        <v>38</v>
      </c>
      <c r="F1318" s="208">
        <v>13</v>
      </c>
      <c r="G1318" s="208">
        <v>11</v>
      </c>
      <c r="H1318" s="208">
        <v>14</v>
      </c>
      <c r="I1318" s="208">
        <v>38</v>
      </c>
      <c r="J1318" s="208">
        <v>39</v>
      </c>
      <c r="K1318" s="208">
        <v>-1</v>
      </c>
      <c r="L1318" s="209">
        <f t="shared" si="41"/>
        <v>72</v>
      </c>
      <c r="M1318" s="201" t="str">
        <f t="shared" si="42"/>
        <v/>
      </c>
      <c r="N1318" s="71">
        <f ca="1">OFFSET(config_posiciones,'H-Temporadas'!B1318,L1318-1,1,1)</f>
        <v>0</v>
      </c>
    </row>
    <row r="1319" spans="2:14" x14ac:dyDescent="0.25">
      <c r="B1319" s="200">
        <v>11</v>
      </c>
      <c r="C1319" s="208" t="s">
        <v>228</v>
      </c>
      <c r="D1319" s="208">
        <v>47</v>
      </c>
      <c r="E1319" s="208">
        <v>38</v>
      </c>
      <c r="F1319" s="208">
        <v>12</v>
      </c>
      <c r="G1319" s="208">
        <v>11</v>
      </c>
      <c r="H1319" s="208">
        <v>15</v>
      </c>
      <c r="I1319" s="208">
        <v>40</v>
      </c>
      <c r="J1319" s="208">
        <v>48</v>
      </c>
      <c r="K1319" s="208">
        <v>-8</v>
      </c>
      <c r="L1319" s="209">
        <f t="shared" si="41"/>
        <v>72</v>
      </c>
      <c r="M1319" s="201" t="str">
        <f t="shared" si="42"/>
        <v/>
      </c>
      <c r="N1319" s="71">
        <f ca="1">OFFSET(config_posiciones,'H-Temporadas'!B1319,L1319-1,1,1)</f>
        <v>0</v>
      </c>
    </row>
    <row r="1320" spans="2:14" x14ac:dyDescent="0.25">
      <c r="B1320" s="200">
        <v>12</v>
      </c>
      <c r="C1320" s="208" t="s">
        <v>154</v>
      </c>
      <c r="D1320" s="208">
        <v>47</v>
      </c>
      <c r="E1320" s="208">
        <v>38</v>
      </c>
      <c r="F1320" s="208">
        <v>12</v>
      </c>
      <c r="G1320" s="208">
        <v>11</v>
      </c>
      <c r="H1320" s="208">
        <v>15</v>
      </c>
      <c r="I1320" s="208">
        <v>51</v>
      </c>
      <c r="J1320" s="208">
        <v>56</v>
      </c>
      <c r="K1320" s="208">
        <v>-5</v>
      </c>
      <c r="L1320" s="209">
        <f t="shared" si="41"/>
        <v>72</v>
      </c>
      <c r="M1320" s="201" t="str">
        <f t="shared" si="42"/>
        <v/>
      </c>
      <c r="N1320" s="71">
        <f ca="1">OFFSET(config_posiciones,'H-Temporadas'!B1320,L1320-1,1,1)</f>
        <v>0</v>
      </c>
    </row>
    <row r="1321" spans="2:14" x14ac:dyDescent="0.25">
      <c r="B1321" s="200">
        <v>13</v>
      </c>
      <c r="C1321" s="208" t="s">
        <v>34</v>
      </c>
      <c r="D1321" s="208">
        <v>46</v>
      </c>
      <c r="E1321" s="208">
        <v>38</v>
      </c>
      <c r="F1321" s="208">
        <v>11</v>
      </c>
      <c r="G1321" s="208">
        <v>13</v>
      </c>
      <c r="H1321" s="208">
        <v>14</v>
      </c>
      <c r="I1321" s="208">
        <v>44</v>
      </c>
      <c r="J1321" s="208">
        <v>49</v>
      </c>
      <c r="K1321" s="208">
        <v>-5</v>
      </c>
      <c r="L1321" s="209">
        <f t="shared" si="41"/>
        <v>72</v>
      </c>
      <c r="M1321" s="201" t="str">
        <f t="shared" si="42"/>
        <v/>
      </c>
      <c r="N1321" s="71">
        <f ca="1">OFFSET(config_posiciones,'H-Temporadas'!B1321,L1321-1,1,1)</f>
        <v>0</v>
      </c>
    </row>
    <row r="1322" spans="2:14" x14ac:dyDescent="0.25">
      <c r="B1322" s="200">
        <v>14</v>
      </c>
      <c r="C1322" s="208" t="s">
        <v>226</v>
      </c>
      <c r="D1322" s="208">
        <v>46</v>
      </c>
      <c r="E1322" s="208">
        <v>38</v>
      </c>
      <c r="F1322" s="208">
        <v>12</v>
      </c>
      <c r="G1322" s="208">
        <v>10</v>
      </c>
      <c r="H1322" s="208">
        <v>16</v>
      </c>
      <c r="I1322" s="208">
        <v>37</v>
      </c>
      <c r="J1322" s="208">
        <v>40</v>
      </c>
      <c r="K1322" s="208">
        <v>-3</v>
      </c>
      <c r="L1322" s="209">
        <f t="shared" si="41"/>
        <v>72</v>
      </c>
      <c r="M1322" s="201" t="str">
        <f t="shared" si="42"/>
        <v/>
      </c>
      <c r="N1322" s="71">
        <f ca="1">OFFSET(config_posiciones,'H-Temporadas'!B1322,L1322-1,1,1)</f>
        <v>0</v>
      </c>
    </row>
    <row r="1323" spans="2:14" x14ac:dyDescent="0.25">
      <c r="B1323" s="200">
        <v>15</v>
      </c>
      <c r="C1323" s="208" t="s">
        <v>33</v>
      </c>
      <c r="D1323" s="208">
        <v>45</v>
      </c>
      <c r="E1323" s="208">
        <v>38</v>
      </c>
      <c r="F1323" s="208">
        <v>11</v>
      </c>
      <c r="G1323" s="208">
        <v>12</v>
      </c>
      <c r="H1323" s="208">
        <v>15</v>
      </c>
      <c r="I1323" s="208">
        <v>44</v>
      </c>
      <c r="J1323" s="208">
        <v>53</v>
      </c>
      <c r="K1323" s="208">
        <v>-9</v>
      </c>
      <c r="L1323" s="209">
        <f t="shared" si="41"/>
        <v>72</v>
      </c>
      <c r="M1323" s="201" t="str">
        <f t="shared" si="42"/>
        <v/>
      </c>
      <c r="N1323" s="71" t="str">
        <f ca="1">OFFSET(config_posiciones,'H-Temporadas'!B1323,L1323-1,1,1)</f>
        <v>R</v>
      </c>
    </row>
    <row r="1324" spans="2:14" x14ac:dyDescent="0.25">
      <c r="B1324" s="200">
        <v>16</v>
      </c>
      <c r="C1324" s="208" t="s">
        <v>246</v>
      </c>
      <c r="D1324" s="208">
        <v>44</v>
      </c>
      <c r="E1324" s="208">
        <v>38</v>
      </c>
      <c r="F1324" s="208">
        <v>13</v>
      </c>
      <c r="G1324" s="208">
        <v>5</v>
      </c>
      <c r="H1324" s="208">
        <v>20</v>
      </c>
      <c r="I1324" s="208">
        <v>54</v>
      </c>
      <c r="J1324" s="208">
        <v>64</v>
      </c>
      <c r="K1324" s="208">
        <v>-10</v>
      </c>
      <c r="L1324" s="209">
        <f t="shared" si="41"/>
        <v>72</v>
      </c>
      <c r="M1324" s="201" t="str">
        <f t="shared" si="42"/>
        <v/>
      </c>
      <c r="N1324" s="71" t="str">
        <f ca="1">OFFSET(config_posiciones,'H-Temporadas'!B1324,L1324-1,1,1)</f>
        <v>R</v>
      </c>
    </row>
    <row r="1325" spans="2:14" x14ac:dyDescent="0.25">
      <c r="B1325" s="200">
        <v>17</v>
      </c>
      <c r="C1325" s="208" t="s">
        <v>52</v>
      </c>
      <c r="D1325" s="208">
        <v>43</v>
      </c>
      <c r="E1325" s="208">
        <v>38</v>
      </c>
      <c r="F1325" s="208">
        <v>10</v>
      </c>
      <c r="G1325" s="208">
        <v>13</v>
      </c>
      <c r="H1325" s="208">
        <v>15</v>
      </c>
      <c r="I1325" s="208">
        <v>48</v>
      </c>
      <c r="J1325" s="208">
        <v>54</v>
      </c>
      <c r="K1325" s="208">
        <v>-6</v>
      </c>
      <c r="L1325" s="209">
        <f t="shared" si="41"/>
        <v>72</v>
      </c>
      <c r="M1325" s="201" t="str">
        <f t="shared" si="42"/>
        <v/>
      </c>
      <c r="N1325" s="71">
        <f ca="1">OFFSET(config_posiciones,'H-Temporadas'!B1325,L1325-1,1,1)</f>
        <v>0</v>
      </c>
    </row>
    <row r="1326" spans="2:14" x14ac:dyDescent="0.25">
      <c r="B1326" s="200">
        <v>18</v>
      </c>
      <c r="C1326" s="208" t="s">
        <v>245</v>
      </c>
      <c r="D1326" s="208">
        <v>36</v>
      </c>
      <c r="E1326" s="208">
        <v>38</v>
      </c>
      <c r="F1326" s="208">
        <v>8</v>
      </c>
      <c r="G1326" s="208">
        <v>12</v>
      </c>
      <c r="H1326" s="208">
        <v>18</v>
      </c>
      <c r="I1326" s="208">
        <v>35</v>
      </c>
      <c r="J1326" s="208">
        <v>61</v>
      </c>
      <c r="K1326" s="208">
        <v>-26</v>
      </c>
      <c r="L1326" s="209">
        <f t="shared" si="41"/>
        <v>72</v>
      </c>
      <c r="M1326" s="201" t="str">
        <f t="shared" si="42"/>
        <v/>
      </c>
      <c r="N1326" s="71" t="str">
        <f ca="1">OFFSET(config_posiciones,'H-Temporadas'!B1326,L1326-1,1,1)</f>
        <v>D</v>
      </c>
    </row>
    <row r="1327" spans="2:14" x14ac:dyDescent="0.25">
      <c r="B1327" s="200">
        <v>19</v>
      </c>
      <c r="C1327" s="208" t="s">
        <v>215</v>
      </c>
      <c r="D1327" s="208">
        <v>35</v>
      </c>
      <c r="E1327" s="208">
        <v>38</v>
      </c>
      <c r="F1327" s="208">
        <v>8</v>
      </c>
      <c r="G1327" s="208">
        <v>11</v>
      </c>
      <c r="H1327" s="208">
        <v>19</v>
      </c>
      <c r="I1327" s="208">
        <v>38</v>
      </c>
      <c r="J1327" s="208">
        <v>68</v>
      </c>
      <c r="K1327" s="208">
        <v>-30</v>
      </c>
      <c r="L1327" s="209">
        <f t="shared" si="41"/>
        <v>72</v>
      </c>
      <c r="M1327" s="201" t="str">
        <f t="shared" si="42"/>
        <v/>
      </c>
      <c r="N1327" s="71" t="str">
        <f ca="1">OFFSET(config_posiciones,'H-Temporadas'!B1327,L1327-1,1,1)</f>
        <v>D</v>
      </c>
    </row>
    <row r="1328" spans="2:14" x14ac:dyDescent="0.25">
      <c r="B1328" s="200">
        <v>20</v>
      </c>
      <c r="C1328" s="208" t="s">
        <v>50</v>
      </c>
      <c r="D1328" s="208">
        <v>32</v>
      </c>
      <c r="E1328" s="208">
        <v>38</v>
      </c>
      <c r="F1328" s="208">
        <v>7</v>
      </c>
      <c r="G1328" s="208">
        <v>11</v>
      </c>
      <c r="H1328" s="208">
        <v>20</v>
      </c>
      <c r="I1328" s="208">
        <v>31</v>
      </c>
      <c r="J1328" s="208">
        <v>62</v>
      </c>
      <c r="K1328" s="208">
        <v>-31</v>
      </c>
      <c r="L1328" s="209">
        <f t="shared" si="41"/>
        <v>72</v>
      </c>
      <c r="M1328" s="201" t="str">
        <f t="shared" si="42"/>
        <v/>
      </c>
      <c r="N1328" s="71" t="str">
        <f ca="1">OFFSET(config_posiciones,'H-Temporadas'!B1328,L1328-1,1,1)</f>
        <v>D</v>
      </c>
    </row>
    <row r="1329" spans="2:14" x14ac:dyDescent="0.25">
      <c r="B1329" s="200"/>
      <c r="C1329" s="208"/>
      <c r="D1329" s="208"/>
      <c r="E1329" s="208"/>
      <c r="F1329" s="208"/>
      <c r="G1329" s="208"/>
      <c r="H1329" s="208"/>
      <c r="I1329" s="208"/>
      <c r="J1329" s="208"/>
      <c r="K1329" s="208"/>
      <c r="L1329" s="209">
        <f t="shared" si="41"/>
        <v>72</v>
      </c>
      <c r="M1329" s="201" t="str">
        <f t="shared" si="42"/>
        <v/>
      </c>
      <c r="N1329" s="71">
        <f ca="1">OFFSET(config_posiciones,'H-Temporadas'!B1329,L1329-1,1,1)</f>
        <v>37622</v>
      </c>
    </row>
    <row r="1330" spans="2:14" s="204" customFormat="1" x14ac:dyDescent="0.25">
      <c r="B1330" s="200" t="s">
        <v>321</v>
      </c>
      <c r="C1330" s="200" t="str">
        <f>B1330</f>
        <v>2003/04</v>
      </c>
      <c r="D1330" s="200" t="s">
        <v>128</v>
      </c>
      <c r="E1330" s="200" t="s">
        <v>21</v>
      </c>
      <c r="F1330" s="200" t="s">
        <v>22</v>
      </c>
      <c r="G1330" s="200" t="s">
        <v>23</v>
      </c>
      <c r="H1330" s="200" t="s">
        <v>24</v>
      </c>
      <c r="I1330" s="200" t="s">
        <v>25</v>
      </c>
      <c r="J1330" s="200" t="s">
        <v>26</v>
      </c>
      <c r="K1330" s="200" t="s">
        <v>249</v>
      </c>
      <c r="L1330" s="202">
        <f t="shared" si="41"/>
        <v>73</v>
      </c>
      <c r="M1330" s="203" t="str">
        <f t="shared" si="42"/>
        <v>n</v>
      </c>
      <c r="N1330" s="204" t="e">
        <f ca="1">OFFSET(config_posiciones,'H-Temporadas'!B1330,L1330-1,1,1)</f>
        <v>#VALUE!</v>
      </c>
    </row>
    <row r="1331" spans="2:14" x14ac:dyDescent="0.25">
      <c r="B1331" s="200">
        <v>1</v>
      </c>
      <c r="C1331" s="208" t="s">
        <v>29</v>
      </c>
      <c r="D1331" s="208">
        <v>77</v>
      </c>
      <c r="E1331" s="208">
        <v>38</v>
      </c>
      <c r="F1331" s="208">
        <v>23</v>
      </c>
      <c r="G1331" s="208">
        <v>8</v>
      </c>
      <c r="H1331" s="208">
        <v>7</v>
      </c>
      <c r="I1331" s="208">
        <v>71</v>
      </c>
      <c r="J1331" s="208">
        <v>27</v>
      </c>
      <c r="K1331" s="208">
        <v>44</v>
      </c>
      <c r="L1331" s="209">
        <f t="shared" si="41"/>
        <v>73</v>
      </c>
      <c r="M1331" s="201" t="str">
        <f t="shared" si="42"/>
        <v/>
      </c>
      <c r="N1331" s="71" t="str">
        <f ca="1">OFFSET(config_posiciones,'H-Temporadas'!B1331,L1331-1,1,1)</f>
        <v>C</v>
      </c>
    </row>
    <row r="1332" spans="2:14" x14ac:dyDescent="0.25">
      <c r="B1332" s="200">
        <v>2</v>
      </c>
      <c r="C1332" s="208" t="s">
        <v>27</v>
      </c>
      <c r="D1332" s="208">
        <v>72</v>
      </c>
      <c r="E1332" s="208">
        <v>38</v>
      </c>
      <c r="F1332" s="208">
        <v>21</v>
      </c>
      <c r="G1332" s="208">
        <v>9</v>
      </c>
      <c r="H1332" s="208">
        <v>8</v>
      </c>
      <c r="I1332" s="208">
        <v>63</v>
      </c>
      <c r="J1332" s="208">
        <v>39</v>
      </c>
      <c r="K1332" s="208">
        <v>24</v>
      </c>
      <c r="L1332" s="209">
        <f t="shared" si="41"/>
        <v>73</v>
      </c>
      <c r="M1332" s="201" t="str">
        <f t="shared" si="42"/>
        <v/>
      </c>
      <c r="N1332" s="71" t="str">
        <f ca="1">OFFSET(config_posiciones,'H-Temporadas'!B1332,L1332-1,1,1)</f>
        <v>C</v>
      </c>
    </row>
    <row r="1333" spans="2:14" x14ac:dyDescent="0.25">
      <c r="B1333" s="200">
        <v>3</v>
      </c>
      <c r="C1333" s="208" t="s">
        <v>240</v>
      </c>
      <c r="D1333" s="208">
        <v>71</v>
      </c>
      <c r="E1333" s="208">
        <v>38</v>
      </c>
      <c r="F1333" s="208">
        <v>21</v>
      </c>
      <c r="G1333" s="208">
        <v>8</v>
      </c>
      <c r="H1333" s="208">
        <v>9</v>
      </c>
      <c r="I1333" s="208">
        <v>60</v>
      </c>
      <c r="J1333" s="208">
        <v>34</v>
      </c>
      <c r="K1333" s="208">
        <v>26</v>
      </c>
      <c r="L1333" s="209">
        <f t="shared" si="41"/>
        <v>73</v>
      </c>
      <c r="M1333" s="201" t="str">
        <f t="shared" si="42"/>
        <v/>
      </c>
      <c r="N1333" s="71" t="str">
        <f ca="1">OFFSET(config_posiciones,'H-Temporadas'!B1333,L1333-1,1,1)</f>
        <v>L</v>
      </c>
    </row>
    <row r="1334" spans="2:14" x14ac:dyDescent="0.25">
      <c r="B1334" s="200">
        <v>4</v>
      </c>
      <c r="C1334" s="208" t="s">
        <v>28</v>
      </c>
      <c r="D1334" s="208">
        <v>70</v>
      </c>
      <c r="E1334" s="208">
        <v>38</v>
      </c>
      <c r="F1334" s="208">
        <v>21</v>
      </c>
      <c r="G1334" s="208">
        <v>7</v>
      </c>
      <c r="H1334" s="208">
        <v>10</v>
      </c>
      <c r="I1334" s="208">
        <v>72</v>
      </c>
      <c r="J1334" s="208">
        <v>54</v>
      </c>
      <c r="K1334" s="208">
        <v>18</v>
      </c>
      <c r="L1334" s="209">
        <f t="shared" si="41"/>
        <v>73</v>
      </c>
      <c r="M1334" s="201" t="str">
        <f t="shared" si="42"/>
        <v/>
      </c>
      <c r="N1334" s="71" t="str">
        <f ca="1">OFFSET(config_posiciones,'H-Temporadas'!B1334,L1334-1,1,1)</f>
        <v>L</v>
      </c>
    </row>
    <row r="1335" spans="2:14" x14ac:dyDescent="0.25">
      <c r="B1335" s="200">
        <v>5</v>
      </c>
      <c r="C1335" s="208" t="s">
        <v>209</v>
      </c>
      <c r="D1335" s="208">
        <v>56</v>
      </c>
      <c r="E1335" s="208">
        <v>38</v>
      </c>
      <c r="F1335" s="208">
        <v>15</v>
      </c>
      <c r="G1335" s="208">
        <v>11</v>
      </c>
      <c r="H1335" s="208">
        <v>12</v>
      </c>
      <c r="I1335" s="208">
        <v>53</v>
      </c>
      <c r="J1335" s="208">
        <v>49</v>
      </c>
      <c r="K1335" s="208">
        <v>4</v>
      </c>
      <c r="L1335" s="209">
        <f t="shared" si="41"/>
        <v>73</v>
      </c>
      <c r="M1335" s="201" t="str">
        <f t="shared" si="42"/>
        <v/>
      </c>
      <c r="N1335" s="71" t="str">
        <f ca="1">OFFSET(config_posiciones,'H-Temporadas'!B1335,L1335-1,1,1)</f>
        <v>U</v>
      </c>
    </row>
    <row r="1336" spans="2:14" x14ac:dyDescent="0.25">
      <c r="B1336" s="200">
        <v>6</v>
      </c>
      <c r="C1336" s="208" t="s">
        <v>30</v>
      </c>
      <c r="D1336" s="208">
        <v>55</v>
      </c>
      <c r="E1336" s="208">
        <v>38</v>
      </c>
      <c r="F1336" s="208">
        <v>15</v>
      </c>
      <c r="G1336" s="208">
        <v>10</v>
      </c>
      <c r="H1336" s="208">
        <v>13</v>
      </c>
      <c r="I1336" s="208">
        <v>56</v>
      </c>
      <c r="J1336" s="208">
        <v>45</v>
      </c>
      <c r="K1336" s="208">
        <v>11</v>
      </c>
      <c r="L1336" s="209">
        <f t="shared" si="41"/>
        <v>73</v>
      </c>
      <c r="M1336" s="201" t="str">
        <f t="shared" si="42"/>
        <v/>
      </c>
      <c r="N1336" s="71" t="str">
        <f ca="1">OFFSET(config_posiciones,'H-Temporadas'!B1336,L1336-1,1,1)</f>
        <v>U</v>
      </c>
    </row>
    <row r="1337" spans="2:14" x14ac:dyDescent="0.25">
      <c r="B1337" s="200">
        <v>7</v>
      </c>
      <c r="C1337" s="208" t="s">
        <v>154</v>
      </c>
      <c r="D1337" s="208">
        <v>55</v>
      </c>
      <c r="E1337" s="208">
        <v>38</v>
      </c>
      <c r="F1337" s="208">
        <v>15</v>
      </c>
      <c r="G1337" s="208">
        <v>10</v>
      </c>
      <c r="H1337" s="208">
        <v>13</v>
      </c>
      <c r="I1337" s="208">
        <v>51</v>
      </c>
      <c r="J1337" s="208">
        <v>53</v>
      </c>
      <c r="K1337" s="208">
        <v>-2</v>
      </c>
      <c r="L1337" s="209">
        <f t="shared" si="41"/>
        <v>73</v>
      </c>
      <c r="M1337" s="201" t="str">
        <f t="shared" si="42"/>
        <v/>
      </c>
      <c r="N1337" s="71" t="str">
        <f ca="1">OFFSET(config_posiciones,'H-Temporadas'!B1337,L1337-1,1,1)</f>
        <v>R</v>
      </c>
    </row>
    <row r="1338" spans="2:14" x14ac:dyDescent="0.25">
      <c r="B1338" s="200">
        <v>8</v>
      </c>
      <c r="C1338" s="208" t="s">
        <v>33</v>
      </c>
      <c r="D1338" s="208">
        <v>54</v>
      </c>
      <c r="E1338" s="208">
        <v>38</v>
      </c>
      <c r="F1338" s="208">
        <v>15</v>
      </c>
      <c r="G1338" s="208">
        <v>9</v>
      </c>
      <c r="H1338" s="208">
        <v>14</v>
      </c>
      <c r="I1338" s="208">
        <v>47</v>
      </c>
      <c r="J1338" s="208">
        <v>49</v>
      </c>
      <c r="K1338" s="208">
        <v>-2</v>
      </c>
      <c r="L1338" s="209">
        <f t="shared" si="41"/>
        <v>73</v>
      </c>
      <c r="M1338" s="201" t="str">
        <f t="shared" si="42"/>
        <v/>
      </c>
      <c r="N1338" s="71" t="str">
        <f ca="1">OFFSET(config_posiciones,'H-Temporadas'!B1338,L1338-1,1,1)</f>
        <v>R</v>
      </c>
    </row>
    <row r="1339" spans="2:14" x14ac:dyDescent="0.25">
      <c r="B1339" s="200">
        <v>9</v>
      </c>
      <c r="C1339" s="208" t="s">
        <v>212</v>
      </c>
      <c r="D1339" s="208">
        <v>52</v>
      </c>
      <c r="E1339" s="208">
        <v>38</v>
      </c>
      <c r="F1339" s="208">
        <v>13</v>
      </c>
      <c r="G1339" s="208">
        <v>13</v>
      </c>
      <c r="H1339" s="208">
        <v>12</v>
      </c>
      <c r="I1339" s="208">
        <v>46</v>
      </c>
      <c r="J1339" s="208">
        <v>43</v>
      </c>
      <c r="K1339" s="208">
        <v>3</v>
      </c>
      <c r="L1339" s="209">
        <f t="shared" si="41"/>
        <v>73</v>
      </c>
      <c r="M1339" s="201" t="str">
        <f t="shared" si="42"/>
        <v/>
      </c>
      <c r="N1339" s="71">
        <f ca="1">OFFSET(config_posiciones,'H-Temporadas'!B1339,L1339-1,1,1)</f>
        <v>0</v>
      </c>
    </row>
    <row r="1340" spans="2:14" x14ac:dyDescent="0.25">
      <c r="B1340" s="200">
        <v>10</v>
      </c>
      <c r="C1340" s="208" t="s">
        <v>343</v>
      </c>
      <c r="D1340" s="208">
        <v>51</v>
      </c>
      <c r="E1340" s="208">
        <v>38</v>
      </c>
      <c r="F1340" s="208">
        <v>15</v>
      </c>
      <c r="G1340" s="208">
        <v>6</v>
      </c>
      <c r="H1340" s="208">
        <v>17</v>
      </c>
      <c r="I1340" s="208">
        <v>50</v>
      </c>
      <c r="J1340" s="208">
        <v>55</v>
      </c>
      <c r="K1340" s="208">
        <v>-5</v>
      </c>
      <c r="L1340" s="209">
        <f t="shared" si="41"/>
        <v>73</v>
      </c>
      <c r="M1340" s="201" t="str">
        <f t="shared" si="42"/>
        <v/>
      </c>
      <c r="N1340" s="71">
        <f ca="1">OFFSET(config_posiciones,'H-Temporadas'!B1340,L1340-1,1,1)</f>
        <v>0</v>
      </c>
    </row>
    <row r="1341" spans="2:14" x14ac:dyDescent="0.25">
      <c r="B1341" s="200">
        <v>11</v>
      </c>
      <c r="C1341" s="208" t="s">
        <v>239</v>
      </c>
      <c r="D1341" s="208">
        <v>51</v>
      </c>
      <c r="E1341" s="208">
        <v>38</v>
      </c>
      <c r="F1341" s="208">
        <v>15</v>
      </c>
      <c r="G1341" s="208">
        <v>6</v>
      </c>
      <c r="H1341" s="208">
        <v>17</v>
      </c>
      <c r="I1341" s="208">
        <v>54</v>
      </c>
      <c r="J1341" s="208">
        <v>66</v>
      </c>
      <c r="K1341" s="208">
        <v>-12</v>
      </c>
      <c r="L1341" s="209">
        <f t="shared" si="41"/>
        <v>73</v>
      </c>
      <c r="M1341" s="201" t="str">
        <f t="shared" si="42"/>
        <v/>
      </c>
      <c r="N1341" s="71">
        <f ca="1">OFFSET(config_posiciones,'H-Temporadas'!B1341,L1341-1,1,1)</f>
        <v>0</v>
      </c>
    </row>
    <row r="1342" spans="2:14" x14ac:dyDescent="0.25">
      <c r="B1342" s="200">
        <v>12</v>
      </c>
      <c r="C1342" s="208" t="s">
        <v>211</v>
      </c>
      <c r="D1342" s="208">
        <v>48</v>
      </c>
      <c r="E1342" s="208">
        <v>38</v>
      </c>
      <c r="F1342" s="208">
        <v>13</v>
      </c>
      <c r="G1342" s="208">
        <v>9</v>
      </c>
      <c r="H1342" s="208">
        <v>16</v>
      </c>
      <c r="I1342" s="208">
        <v>46</v>
      </c>
      <c r="J1342" s="208">
        <v>55</v>
      </c>
      <c r="K1342" s="208">
        <v>-9</v>
      </c>
      <c r="L1342" s="209">
        <f t="shared" si="41"/>
        <v>73</v>
      </c>
      <c r="M1342" s="201" t="str">
        <f t="shared" si="42"/>
        <v/>
      </c>
      <c r="N1342" s="71" t="str">
        <f ca="1">OFFSET(config_posiciones,'H-Temporadas'!B1342,L1342-1,1,1)</f>
        <v>U</v>
      </c>
    </row>
    <row r="1343" spans="2:14" x14ac:dyDescent="0.25">
      <c r="B1343" s="200">
        <v>13</v>
      </c>
      <c r="C1343" s="208" t="s">
        <v>228</v>
      </c>
      <c r="D1343" s="208">
        <v>48</v>
      </c>
      <c r="E1343" s="208">
        <v>38</v>
      </c>
      <c r="F1343" s="208">
        <v>11</v>
      </c>
      <c r="G1343" s="208">
        <v>15</v>
      </c>
      <c r="H1343" s="208">
        <v>12</v>
      </c>
      <c r="I1343" s="208">
        <v>38</v>
      </c>
      <c r="J1343" s="208">
        <v>37</v>
      </c>
      <c r="K1343" s="208">
        <v>1</v>
      </c>
      <c r="L1343" s="209">
        <f t="shared" si="41"/>
        <v>73</v>
      </c>
      <c r="M1343" s="201" t="str">
        <f t="shared" si="42"/>
        <v/>
      </c>
      <c r="N1343" s="71">
        <f ca="1">OFFSET(config_posiciones,'H-Temporadas'!B1343,L1343-1,1,1)</f>
        <v>0</v>
      </c>
    </row>
    <row r="1344" spans="2:14" x14ac:dyDescent="0.25">
      <c r="B1344" s="200">
        <v>14</v>
      </c>
      <c r="C1344" s="208" t="s">
        <v>216</v>
      </c>
      <c r="D1344" s="208">
        <v>47</v>
      </c>
      <c r="E1344" s="208">
        <v>38</v>
      </c>
      <c r="F1344" s="208">
        <v>13</v>
      </c>
      <c r="G1344" s="208">
        <v>8</v>
      </c>
      <c r="H1344" s="208">
        <v>17</v>
      </c>
      <c r="I1344" s="208">
        <v>40</v>
      </c>
      <c r="J1344" s="208">
        <v>48</v>
      </c>
      <c r="K1344" s="208">
        <v>-8</v>
      </c>
      <c r="L1344" s="209">
        <f t="shared" si="41"/>
        <v>73</v>
      </c>
      <c r="M1344" s="201" t="str">
        <f t="shared" si="42"/>
        <v/>
      </c>
      <c r="N1344" s="71">
        <f ca="1">OFFSET(config_posiciones,'H-Temporadas'!B1344,L1344-1,1,1)</f>
        <v>0</v>
      </c>
    </row>
    <row r="1345" spans="2:14" x14ac:dyDescent="0.25">
      <c r="B1345" s="200">
        <v>15</v>
      </c>
      <c r="C1345" s="208" t="s">
        <v>31</v>
      </c>
      <c r="D1345" s="208">
        <v>46</v>
      </c>
      <c r="E1345" s="208">
        <v>38</v>
      </c>
      <c r="F1345" s="208">
        <v>11</v>
      </c>
      <c r="G1345" s="208">
        <v>13</v>
      </c>
      <c r="H1345" s="208">
        <v>14</v>
      </c>
      <c r="I1345" s="208">
        <v>49</v>
      </c>
      <c r="J1345" s="208">
        <v>53</v>
      </c>
      <c r="K1345" s="208">
        <v>-4</v>
      </c>
      <c r="L1345" s="209">
        <f t="shared" si="41"/>
        <v>73</v>
      </c>
      <c r="M1345" s="201" t="str">
        <f t="shared" si="42"/>
        <v/>
      </c>
      <c r="N1345" s="71">
        <f ca="1">OFFSET(config_posiciones,'H-Temporadas'!B1345,L1345-1,1,1)</f>
        <v>0</v>
      </c>
    </row>
    <row r="1346" spans="2:14" x14ac:dyDescent="0.25">
      <c r="B1346" s="200">
        <v>16</v>
      </c>
      <c r="C1346" s="208" t="s">
        <v>246</v>
      </c>
      <c r="D1346" s="208">
        <v>43</v>
      </c>
      <c r="E1346" s="208">
        <v>38</v>
      </c>
      <c r="F1346" s="208">
        <v>11</v>
      </c>
      <c r="G1346" s="208">
        <v>10</v>
      </c>
      <c r="H1346" s="208">
        <v>17</v>
      </c>
      <c r="I1346" s="208">
        <v>48</v>
      </c>
      <c r="J1346" s="208">
        <v>63</v>
      </c>
      <c r="K1346" s="208">
        <v>-15</v>
      </c>
      <c r="L1346" s="209">
        <f t="shared" si="41"/>
        <v>73</v>
      </c>
      <c r="M1346" s="201" t="str">
        <f t="shared" si="42"/>
        <v/>
      </c>
      <c r="N1346" s="71">
        <f ca="1">OFFSET(config_posiciones,'H-Temporadas'!B1346,L1346-1,1,1)</f>
        <v>0</v>
      </c>
    </row>
    <row r="1347" spans="2:14" x14ac:dyDescent="0.25">
      <c r="B1347" s="200">
        <v>17</v>
      </c>
      <c r="C1347" s="208" t="s">
        <v>52</v>
      </c>
      <c r="D1347" s="208">
        <v>43</v>
      </c>
      <c r="E1347" s="208">
        <v>38</v>
      </c>
      <c r="F1347" s="208">
        <v>13</v>
      </c>
      <c r="G1347" s="208">
        <v>4</v>
      </c>
      <c r="H1347" s="208">
        <v>21</v>
      </c>
      <c r="I1347" s="208">
        <v>48</v>
      </c>
      <c r="J1347" s="208">
        <v>64</v>
      </c>
      <c r="K1347" s="208">
        <v>-16</v>
      </c>
      <c r="L1347" s="209">
        <f t="shared" si="41"/>
        <v>73</v>
      </c>
      <c r="M1347" s="201" t="str">
        <f t="shared" si="42"/>
        <v/>
      </c>
      <c r="N1347" s="71">
        <f ca="1">OFFSET(config_posiciones,'H-Temporadas'!B1347,L1347-1,1,1)</f>
        <v>0</v>
      </c>
    </row>
    <row r="1348" spans="2:14" x14ac:dyDescent="0.25">
      <c r="B1348" s="200">
        <v>18</v>
      </c>
      <c r="C1348" s="208" t="s">
        <v>226</v>
      </c>
      <c r="D1348" s="208">
        <v>41</v>
      </c>
      <c r="E1348" s="208">
        <v>38</v>
      </c>
      <c r="F1348" s="208">
        <v>10</v>
      </c>
      <c r="G1348" s="208">
        <v>11</v>
      </c>
      <c r="H1348" s="208">
        <v>17</v>
      </c>
      <c r="I1348" s="208">
        <v>46</v>
      </c>
      <c r="J1348" s="208">
        <v>56</v>
      </c>
      <c r="K1348" s="208">
        <v>-10</v>
      </c>
      <c r="L1348" s="209">
        <f t="shared" si="41"/>
        <v>73</v>
      </c>
      <c r="M1348" s="201" t="str">
        <f t="shared" si="42"/>
        <v/>
      </c>
      <c r="N1348" s="71" t="str">
        <f ca="1">OFFSET(config_posiciones,'H-Temporadas'!B1348,L1348-1,1,1)</f>
        <v>D</v>
      </c>
    </row>
    <row r="1349" spans="2:14" x14ac:dyDescent="0.25">
      <c r="B1349" s="200">
        <v>19</v>
      </c>
      <c r="C1349" s="208" t="s">
        <v>238</v>
      </c>
      <c r="D1349" s="208">
        <v>39</v>
      </c>
      <c r="E1349" s="208">
        <v>38</v>
      </c>
      <c r="F1349" s="208">
        <v>9</v>
      </c>
      <c r="G1349" s="208">
        <v>12</v>
      </c>
      <c r="H1349" s="208">
        <v>17</v>
      </c>
      <c r="I1349" s="208">
        <v>48</v>
      </c>
      <c r="J1349" s="208">
        <v>68</v>
      </c>
      <c r="K1349" s="208">
        <v>-20</v>
      </c>
      <c r="L1349" s="209">
        <f t="shared" ref="L1349:L1412" si="43">IF(M1349="n",L1348+1,L1348)</f>
        <v>73</v>
      </c>
      <c r="M1349" s="201" t="str">
        <f t="shared" ref="M1349:M1412" si="44">IF(B1350=1,"n","")</f>
        <v/>
      </c>
      <c r="N1349" s="71" t="str">
        <f ca="1">OFFSET(config_posiciones,'H-Temporadas'!B1349,L1349-1,1,1)</f>
        <v>D</v>
      </c>
    </row>
    <row r="1350" spans="2:14" x14ac:dyDescent="0.25">
      <c r="B1350" s="200">
        <v>20</v>
      </c>
      <c r="C1350" s="208" t="s">
        <v>225</v>
      </c>
      <c r="D1350" s="208">
        <v>26</v>
      </c>
      <c r="E1350" s="208">
        <v>38</v>
      </c>
      <c r="F1350" s="208">
        <v>5</v>
      </c>
      <c r="G1350" s="208">
        <v>11</v>
      </c>
      <c r="H1350" s="208">
        <v>22</v>
      </c>
      <c r="I1350" s="208">
        <v>29</v>
      </c>
      <c r="J1350" s="208">
        <v>57</v>
      </c>
      <c r="K1350" s="208">
        <v>-28</v>
      </c>
      <c r="L1350" s="209">
        <f t="shared" si="43"/>
        <v>73</v>
      </c>
      <c r="M1350" s="201" t="str">
        <f t="shared" si="44"/>
        <v/>
      </c>
      <c r="N1350" s="71" t="str">
        <f ca="1">OFFSET(config_posiciones,'H-Temporadas'!B1350,L1350-1,1,1)</f>
        <v>D</v>
      </c>
    </row>
    <row r="1351" spans="2:14" x14ac:dyDescent="0.25">
      <c r="B1351" s="200"/>
      <c r="C1351" s="208"/>
      <c r="D1351" s="208"/>
      <c r="E1351" s="208"/>
      <c r="F1351" s="208"/>
      <c r="G1351" s="208"/>
      <c r="H1351" s="208"/>
      <c r="I1351" s="208"/>
      <c r="J1351" s="208"/>
      <c r="K1351" s="208"/>
      <c r="L1351" s="209">
        <f t="shared" si="43"/>
        <v>73</v>
      </c>
      <c r="M1351" s="201" t="str">
        <f t="shared" si="44"/>
        <v/>
      </c>
      <c r="N1351" s="71">
        <f ca="1">OFFSET(config_posiciones,'H-Temporadas'!B1351,L1351-1,1,1)</f>
        <v>37987</v>
      </c>
    </row>
    <row r="1352" spans="2:14" s="204" customFormat="1" x14ac:dyDescent="0.25">
      <c r="B1352" s="200" t="s">
        <v>322</v>
      </c>
      <c r="C1352" s="200" t="str">
        <f>B1352</f>
        <v>2004/05</v>
      </c>
      <c r="D1352" s="200" t="s">
        <v>128</v>
      </c>
      <c r="E1352" s="200" t="s">
        <v>21</v>
      </c>
      <c r="F1352" s="200" t="s">
        <v>22</v>
      </c>
      <c r="G1352" s="200" t="s">
        <v>23</v>
      </c>
      <c r="H1352" s="200" t="s">
        <v>24</v>
      </c>
      <c r="I1352" s="200" t="s">
        <v>25</v>
      </c>
      <c r="J1352" s="200" t="s">
        <v>26</v>
      </c>
      <c r="K1352" s="200" t="s">
        <v>249</v>
      </c>
      <c r="L1352" s="202">
        <f t="shared" si="43"/>
        <v>74</v>
      </c>
      <c r="M1352" s="203" t="str">
        <f t="shared" si="44"/>
        <v>n</v>
      </c>
      <c r="N1352" s="204" t="e">
        <f ca="1">OFFSET(config_posiciones,'H-Temporadas'!B1352,L1352-1,1,1)</f>
        <v>#VALUE!</v>
      </c>
    </row>
    <row r="1353" spans="2:14" x14ac:dyDescent="0.25">
      <c r="B1353" s="200">
        <v>1</v>
      </c>
      <c r="C1353" s="208" t="s">
        <v>27</v>
      </c>
      <c r="D1353" s="208">
        <v>84</v>
      </c>
      <c r="E1353" s="208">
        <v>38</v>
      </c>
      <c r="F1353" s="208">
        <v>25</v>
      </c>
      <c r="G1353" s="208">
        <v>9</v>
      </c>
      <c r="H1353" s="208">
        <v>4</v>
      </c>
      <c r="I1353" s="208">
        <v>73</v>
      </c>
      <c r="J1353" s="208">
        <v>29</v>
      </c>
      <c r="K1353" s="208">
        <v>44</v>
      </c>
      <c r="L1353" s="209">
        <f t="shared" si="43"/>
        <v>74</v>
      </c>
      <c r="M1353" s="201" t="str">
        <f t="shared" si="44"/>
        <v/>
      </c>
      <c r="N1353" s="71" t="str">
        <f ca="1">OFFSET(config_posiciones,'H-Temporadas'!B1353,L1353-1,1,1)</f>
        <v>C</v>
      </c>
    </row>
    <row r="1354" spans="2:14" x14ac:dyDescent="0.25">
      <c r="B1354" s="200">
        <v>2</v>
      </c>
      <c r="C1354" s="208" t="s">
        <v>28</v>
      </c>
      <c r="D1354" s="208">
        <v>80</v>
      </c>
      <c r="E1354" s="208">
        <v>38</v>
      </c>
      <c r="F1354" s="208">
        <v>25</v>
      </c>
      <c r="G1354" s="208">
        <v>5</v>
      </c>
      <c r="H1354" s="208">
        <v>8</v>
      </c>
      <c r="I1354" s="208">
        <v>71</v>
      </c>
      <c r="J1354" s="208">
        <v>32</v>
      </c>
      <c r="K1354" s="208">
        <v>39</v>
      </c>
      <c r="L1354" s="209">
        <f t="shared" si="43"/>
        <v>74</v>
      </c>
      <c r="M1354" s="201" t="str">
        <f t="shared" si="44"/>
        <v/>
      </c>
      <c r="N1354" s="71" t="str">
        <f ca="1">OFFSET(config_posiciones,'H-Temporadas'!B1354,L1354-1,1,1)</f>
        <v>C</v>
      </c>
    </row>
    <row r="1355" spans="2:14" x14ac:dyDescent="0.25">
      <c r="B1355" s="200">
        <v>3</v>
      </c>
      <c r="C1355" s="208" t="s">
        <v>33</v>
      </c>
      <c r="D1355" s="208">
        <v>65</v>
      </c>
      <c r="E1355" s="208">
        <v>38</v>
      </c>
      <c r="F1355" s="208">
        <v>18</v>
      </c>
      <c r="G1355" s="208">
        <v>11</v>
      </c>
      <c r="H1355" s="208">
        <v>9</v>
      </c>
      <c r="I1355" s="208">
        <v>69</v>
      </c>
      <c r="J1355" s="208">
        <v>37</v>
      </c>
      <c r="K1355" s="208">
        <v>32</v>
      </c>
      <c r="L1355" s="209">
        <f t="shared" si="43"/>
        <v>74</v>
      </c>
      <c r="M1355" s="201" t="str">
        <f t="shared" si="44"/>
        <v/>
      </c>
      <c r="N1355" s="71" t="str">
        <f ca="1">OFFSET(config_posiciones,'H-Temporadas'!B1355,L1355-1,1,1)</f>
        <v>L</v>
      </c>
    </row>
    <row r="1356" spans="2:14" x14ac:dyDescent="0.25">
      <c r="B1356" s="200">
        <v>4</v>
      </c>
      <c r="C1356" s="208" t="s">
        <v>212</v>
      </c>
      <c r="D1356" s="208">
        <v>62</v>
      </c>
      <c r="E1356" s="208">
        <v>38</v>
      </c>
      <c r="F1356" s="208">
        <v>16</v>
      </c>
      <c r="G1356" s="208">
        <v>14</v>
      </c>
      <c r="H1356" s="208">
        <v>8</v>
      </c>
      <c r="I1356" s="208">
        <v>62</v>
      </c>
      <c r="J1356" s="208">
        <v>50</v>
      </c>
      <c r="K1356" s="208">
        <v>12</v>
      </c>
      <c r="L1356" s="209">
        <f t="shared" si="43"/>
        <v>74</v>
      </c>
      <c r="M1356" s="201" t="str">
        <f t="shared" si="44"/>
        <v/>
      </c>
      <c r="N1356" s="71" t="str">
        <f ca="1">OFFSET(config_posiciones,'H-Temporadas'!B1356,L1356-1,1,1)</f>
        <v>L</v>
      </c>
    </row>
    <row r="1357" spans="2:14" x14ac:dyDescent="0.25">
      <c r="B1357" s="200">
        <v>5</v>
      </c>
      <c r="C1357" s="208" t="s">
        <v>52</v>
      </c>
      <c r="D1357" s="208">
        <v>61</v>
      </c>
      <c r="E1357" s="208">
        <v>38</v>
      </c>
      <c r="F1357" s="208">
        <v>17</v>
      </c>
      <c r="G1357" s="208">
        <v>10</v>
      </c>
      <c r="H1357" s="208">
        <v>11</v>
      </c>
      <c r="I1357" s="208">
        <v>54</v>
      </c>
      <c r="J1357" s="208">
        <v>46</v>
      </c>
      <c r="K1357" s="208">
        <v>8</v>
      </c>
      <c r="L1357" s="209">
        <f t="shared" si="43"/>
        <v>74</v>
      </c>
      <c r="M1357" s="201" t="str">
        <f t="shared" si="44"/>
        <v/>
      </c>
      <c r="N1357" s="71" t="str">
        <f ca="1">OFFSET(config_posiciones,'H-Temporadas'!B1357,L1357-1,1,1)</f>
        <v>U</v>
      </c>
    </row>
    <row r="1358" spans="2:14" x14ac:dyDescent="0.25">
      <c r="B1358" s="200">
        <v>6</v>
      </c>
      <c r="C1358" s="208" t="s">
        <v>30</v>
      </c>
      <c r="D1358" s="208">
        <v>60</v>
      </c>
      <c r="E1358" s="208">
        <v>38</v>
      </c>
      <c r="F1358" s="208">
        <v>17</v>
      </c>
      <c r="G1358" s="208">
        <v>9</v>
      </c>
      <c r="H1358" s="208">
        <v>12</v>
      </c>
      <c r="I1358" s="208">
        <v>44</v>
      </c>
      <c r="J1358" s="208">
        <v>41</v>
      </c>
      <c r="K1358" s="208">
        <v>3</v>
      </c>
      <c r="L1358" s="209">
        <f t="shared" si="43"/>
        <v>74</v>
      </c>
      <c r="M1358" s="201" t="str">
        <f t="shared" si="44"/>
        <v/>
      </c>
      <c r="N1358" s="71" t="str">
        <f ca="1">OFFSET(config_posiciones,'H-Temporadas'!B1358,L1358-1,1,1)</f>
        <v>U</v>
      </c>
    </row>
    <row r="1359" spans="2:14" x14ac:dyDescent="0.25">
      <c r="B1359" s="200">
        <v>7</v>
      </c>
      <c r="C1359" s="208" t="s">
        <v>29</v>
      </c>
      <c r="D1359" s="208">
        <v>58</v>
      </c>
      <c r="E1359" s="208">
        <v>38</v>
      </c>
      <c r="F1359" s="208">
        <v>14</v>
      </c>
      <c r="G1359" s="208">
        <v>16</v>
      </c>
      <c r="H1359" s="208">
        <v>8</v>
      </c>
      <c r="I1359" s="208">
        <v>54</v>
      </c>
      <c r="J1359" s="208">
        <v>39</v>
      </c>
      <c r="K1359" s="208">
        <v>15</v>
      </c>
      <c r="L1359" s="209">
        <f t="shared" si="43"/>
        <v>74</v>
      </c>
      <c r="M1359" s="201" t="str">
        <f t="shared" si="44"/>
        <v/>
      </c>
      <c r="N1359" s="71" t="str">
        <f ca="1">OFFSET(config_posiciones,'H-Temporadas'!B1359,L1359-1,1,1)</f>
        <v>R</v>
      </c>
    </row>
    <row r="1360" spans="2:14" x14ac:dyDescent="0.25">
      <c r="B1360" s="200">
        <v>8</v>
      </c>
      <c r="C1360" s="208" t="s">
        <v>240</v>
      </c>
      <c r="D1360" s="208">
        <v>51</v>
      </c>
      <c r="E1360" s="208">
        <v>38</v>
      </c>
      <c r="F1360" s="208">
        <v>12</v>
      </c>
      <c r="G1360" s="208">
        <v>15</v>
      </c>
      <c r="H1360" s="208">
        <v>11</v>
      </c>
      <c r="I1360" s="208">
        <v>46</v>
      </c>
      <c r="J1360" s="208">
        <v>50</v>
      </c>
      <c r="K1360" s="208">
        <v>-4</v>
      </c>
      <c r="L1360" s="209">
        <f t="shared" si="43"/>
        <v>74</v>
      </c>
      <c r="M1360" s="201" t="str">
        <f t="shared" si="44"/>
        <v/>
      </c>
      <c r="N1360" s="71" t="str">
        <f ca="1">OFFSET(config_posiciones,'H-Temporadas'!B1360,L1360-1,1,1)</f>
        <v>R</v>
      </c>
    </row>
    <row r="1361" spans="2:14" x14ac:dyDescent="0.25">
      <c r="B1361" s="200">
        <v>9</v>
      </c>
      <c r="C1361" s="208" t="s">
        <v>209</v>
      </c>
      <c r="D1361" s="208">
        <v>51</v>
      </c>
      <c r="E1361" s="208">
        <v>38</v>
      </c>
      <c r="F1361" s="208">
        <v>14</v>
      </c>
      <c r="G1361" s="208">
        <v>9</v>
      </c>
      <c r="H1361" s="208">
        <v>15</v>
      </c>
      <c r="I1361" s="208">
        <v>59</v>
      </c>
      <c r="J1361" s="208">
        <v>54</v>
      </c>
      <c r="K1361" s="208">
        <v>5</v>
      </c>
      <c r="L1361" s="209">
        <f t="shared" si="43"/>
        <v>74</v>
      </c>
      <c r="M1361" s="201" t="str">
        <f t="shared" si="44"/>
        <v/>
      </c>
      <c r="N1361" s="71" t="str">
        <f ca="1">OFFSET(config_posiciones,'H-Temporadas'!B1361,L1361-1,1,1)</f>
        <v>R</v>
      </c>
    </row>
    <row r="1362" spans="2:14" x14ac:dyDescent="0.25">
      <c r="B1362" s="200">
        <v>10</v>
      </c>
      <c r="C1362" s="208" t="s">
        <v>34</v>
      </c>
      <c r="D1362" s="208">
        <v>51</v>
      </c>
      <c r="E1362" s="208">
        <v>38</v>
      </c>
      <c r="F1362" s="208">
        <v>15</v>
      </c>
      <c r="G1362" s="208">
        <v>6</v>
      </c>
      <c r="H1362" s="208">
        <v>17</v>
      </c>
      <c r="I1362" s="208">
        <v>40</v>
      </c>
      <c r="J1362" s="208">
        <v>48</v>
      </c>
      <c r="K1362" s="208">
        <v>-8</v>
      </c>
      <c r="L1362" s="209">
        <f t="shared" si="43"/>
        <v>74</v>
      </c>
      <c r="M1362" s="201" t="str">
        <f t="shared" si="44"/>
        <v/>
      </c>
      <c r="N1362" s="71">
        <f ca="1">OFFSET(config_posiciones,'H-Temporadas'!B1362,L1362-1,1,1)</f>
        <v>0</v>
      </c>
    </row>
    <row r="1363" spans="2:14" x14ac:dyDescent="0.25">
      <c r="B1363" s="200">
        <v>11</v>
      </c>
      <c r="C1363" s="208" t="s">
        <v>154</v>
      </c>
      <c r="D1363" s="208">
        <v>50</v>
      </c>
      <c r="E1363" s="208">
        <v>38</v>
      </c>
      <c r="F1363" s="208">
        <v>13</v>
      </c>
      <c r="G1363" s="208">
        <v>11</v>
      </c>
      <c r="H1363" s="208">
        <v>14</v>
      </c>
      <c r="I1363" s="208">
        <v>40</v>
      </c>
      <c r="J1363" s="208">
        <v>34</v>
      </c>
      <c r="K1363" s="208">
        <v>6</v>
      </c>
      <c r="L1363" s="209">
        <f t="shared" si="43"/>
        <v>74</v>
      </c>
      <c r="M1363" s="201" t="str">
        <f t="shared" si="44"/>
        <v/>
      </c>
      <c r="N1363" s="71">
        <f ca="1">OFFSET(config_posiciones,'H-Temporadas'!B1363,L1363-1,1,1)</f>
        <v>0</v>
      </c>
    </row>
    <row r="1364" spans="2:14" x14ac:dyDescent="0.25">
      <c r="B1364" s="200">
        <v>12</v>
      </c>
      <c r="C1364" s="208" t="s">
        <v>211</v>
      </c>
      <c r="D1364" s="208">
        <v>50</v>
      </c>
      <c r="E1364" s="208">
        <v>38</v>
      </c>
      <c r="F1364" s="208">
        <v>14</v>
      </c>
      <c r="G1364" s="208">
        <v>8</v>
      </c>
      <c r="H1364" s="208">
        <v>16</v>
      </c>
      <c r="I1364" s="208">
        <v>52</v>
      </c>
      <c r="J1364" s="208">
        <v>57</v>
      </c>
      <c r="K1364" s="208">
        <v>-5</v>
      </c>
      <c r="L1364" s="209">
        <f t="shared" si="43"/>
        <v>74</v>
      </c>
      <c r="M1364" s="201" t="str">
        <f t="shared" si="44"/>
        <v/>
      </c>
      <c r="N1364" s="71">
        <f ca="1">OFFSET(config_posiciones,'H-Temporadas'!B1364,L1364-1,1,1)</f>
        <v>0</v>
      </c>
    </row>
    <row r="1365" spans="2:14" x14ac:dyDescent="0.25">
      <c r="B1365" s="200">
        <v>13</v>
      </c>
      <c r="C1365" s="208" t="s">
        <v>36</v>
      </c>
      <c r="D1365" s="208">
        <v>47</v>
      </c>
      <c r="E1365" s="208">
        <v>38</v>
      </c>
      <c r="F1365" s="208">
        <v>12</v>
      </c>
      <c r="G1365" s="208">
        <v>11</v>
      </c>
      <c r="H1365" s="208">
        <v>15</v>
      </c>
      <c r="I1365" s="208">
        <v>38</v>
      </c>
      <c r="J1365" s="208">
        <v>46</v>
      </c>
      <c r="K1365" s="208">
        <v>-8</v>
      </c>
      <c r="L1365" s="209">
        <f t="shared" si="43"/>
        <v>74</v>
      </c>
      <c r="M1365" s="201" t="str">
        <f t="shared" si="44"/>
        <v/>
      </c>
      <c r="N1365" s="71">
        <f ca="1">OFFSET(config_posiciones,'H-Temporadas'!B1365,L1365-1,1,1)</f>
        <v>0</v>
      </c>
    </row>
    <row r="1366" spans="2:14" x14ac:dyDescent="0.25">
      <c r="B1366" s="200">
        <v>14</v>
      </c>
      <c r="C1366" s="208" t="s">
        <v>31</v>
      </c>
      <c r="D1366" s="208">
        <v>47</v>
      </c>
      <c r="E1366" s="208">
        <v>38</v>
      </c>
      <c r="F1366" s="208">
        <v>13</v>
      </c>
      <c r="G1366" s="208">
        <v>8</v>
      </c>
      <c r="H1366" s="208">
        <v>17</v>
      </c>
      <c r="I1366" s="208">
        <v>47</v>
      </c>
      <c r="J1366" s="208">
        <v>56</v>
      </c>
      <c r="K1366" s="208">
        <v>-9</v>
      </c>
      <c r="L1366" s="209">
        <f t="shared" si="43"/>
        <v>74</v>
      </c>
      <c r="M1366" s="201" t="str">
        <f t="shared" si="44"/>
        <v/>
      </c>
      <c r="N1366" s="71">
        <f ca="1">OFFSET(config_posiciones,'H-Temporadas'!B1366,L1366-1,1,1)</f>
        <v>0</v>
      </c>
    </row>
    <row r="1367" spans="2:14" x14ac:dyDescent="0.25">
      <c r="B1367" s="200">
        <v>15</v>
      </c>
      <c r="C1367" s="208" t="s">
        <v>228</v>
      </c>
      <c r="D1367" s="208">
        <v>46</v>
      </c>
      <c r="E1367" s="208">
        <v>38</v>
      </c>
      <c r="F1367" s="208">
        <v>12</v>
      </c>
      <c r="G1367" s="208">
        <v>10</v>
      </c>
      <c r="H1367" s="208">
        <v>16</v>
      </c>
      <c r="I1367" s="208">
        <v>46</v>
      </c>
      <c r="J1367" s="208">
        <v>65</v>
      </c>
      <c r="K1367" s="208">
        <v>-19</v>
      </c>
      <c r="L1367" s="209">
        <f t="shared" si="43"/>
        <v>74</v>
      </c>
      <c r="M1367" s="201" t="str">
        <f t="shared" si="44"/>
        <v/>
      </c>
      <c r="N1367" s="71" t="str">
        <f ca="1">OFFSET(config_posiciones,'H-Temporadas'!B1367,L1367-1,1,1)</f>
        <v>U</v>
      </c>
    </row>
    <row r="1368" spans="2:14" x14ac:dyDescent="0.25">
      <c r="B1368" s="200">
        <v>16</v>
      </c>
      <c r="C1368" s="208" t="s">
        <v>246</v>
      </c>
      <c r="D1368" s="208">
        <v>44</v>
      </c>
      <c r="E1368" s="208">
        <v>38</v>
      </c>
      <c r="F1368" s="208">
        <v>12</v>
      </c>
      <c r="G1368" s="208">
        <v>8</v>
      </c>
      <c r="H1368" s="208">
        <v>18</v>
      </c>
      <c r="I1368" s="208">
        <v>41</v>
      </c>
      <c r="J1368" s="208">
        <v>58</v>
      </c>
      <c r="K1368" s="208">
        <v>-17</v>
      </c>
      <c r="L1368" s="209">
        <f t="shared" si="43"/>
        <v>74</v>
      </c>
      <c r="M1368" s="201" t="str">
        <f t="shared" si="44"/>
        <v/>
      </c>
      <c r="N1368" s="71">
        <f ca="1">OFFSET(config_posiciones,'H-Temporadas'!B1368,L1368-1,1,1)</f>
        <v>0</v>
      </c>
    </row>
    <row r="1369" spans="2:14" x14ac:dyDescent="0.25">
      <c r="B1369" s="200">
        <v>17</v>
      </c>
      <c r="C1369" s="208" t="s">
        <v>239</v>
      </c>
      <c r="D1369" s="208">
        <v>39</v>
      </c>
      <c r="E1369" s="208">
        <v>38</v>
      </c>
      <c r="F1369" s="208">
        <v>10</v>
      </c>
      <c r="G1369" s="208">
        <v>9</v>
      </c>
      <c r="H1369" s="208">
        <v>19</v>
      </c>
      <c r="I1369" s="208">
        <v>42</v>
      </c>
      <c r="J1369" s="208">
        <v>63</v>
      </c>
      <c r="K1369" s="208">
        <v>-21</v>
      </c>
      <c r="L1369" s="209">
        <f t="shared" si="43"/>
        <v>74</v>
      </c>
      <c r="M1369" s="201" t="str">
        <f t="shared" si="44"/>
        <v/>
      </c>
      <c r="N1369" s="71">
        <f ca="1">OFFSET(config_posiciones,'H-Temporadas'!B1369,L1369-1,1,1)</f>
        <v>0</v>
      </c>
    </row>
    <row r="1370" spans="2:14" x14ac:dyDescent="0.25">
      <c r="B1370" s="200">
        <v>18</v>
      </c>
      <c r="C1370" s="208" t="s">
        <v>35</v>
      </c>
      <c r="D1370" s="208">
        <v>37</v>
      </c>
      <c r="E1370" s="208">
        <v>38</v>
      </c>
      <c r="F1370" s="208">
        <v>9</v>
      </c>
      <c r="G1370" s="208">
        <v>10</v>
      </c>
      <c r="H1370" s="208">
        <v>19</v>
      </c>
      <c r="I1370" s="208">
        <v>39</v>
      </c>
      <c r="J1370" s="208">
        <v>58</v>
      </c>
      <c r="K1370" s="208">
        <v>-19</v>
      </c>
      <c r="L1370" s="209">
        <f t="shared" si="43"/>
        <v>74</v>
      </c>
      <c r="M1370" s="201" t="str">
        <f t="shared" si="44"/>
        <v/>
      </c>
      <c r="N1370" s="71" t="str">
        <f ca="1">OFFSET(config_posiciones,'H-Temporadas'!B1370,L1370-1,1,1)</f>
        <v>D</v>
      </c>
    </row>
    <row r="1371" spans="2:14" x14ac:dyDescent="0.25">
      <c r="B1371" s="200">
        <v>19</v>
      </c>
      <c r="C1371" s="208" t="s">
        <v>241</v>
      </c>
      <c r="D1371" s="208">
        <v>29</v>
      </c>
      <c r="E1371" s="208">
        <v>38</v>
      </c>
      <c r="F1371" s="208">
        <v>6</v>
      </c>
      <c r="G1371" s="208">
        <v>11</v>
      </c>
      <c r="H1371" s="208">
        <v>21</v>
      </c>
      <c r="I1371" s="208">
        <v>30</v>
      </c>
      <c r="J1371" s="208">
        <v>61</v>
      </c>
      <c r="K1371" s="208">
        <v>-31</v>
      </c>
      <c r="L1371" s="209">
        <f t="shared" si="43"/>
        <v>74</v>
      </c>
      <c r="M1371" s="201" t="str">
        <f t="shared" si="44"/>
        <v/>
      </c>
      <c r="N1371" s="71" t="str">
        <f ca="1">OFFSET(config_posiciones,'H-Temporadas'!B1371,L1371-1,1,1)</f>
        <v>D</v>
      </c>
    </row>
    <row r="1372" spans="2:14" x14ac:dyDescent="0.25">
      <c r="B1372" s="200">
        <v>20</v>
      </c>
      <c r="C1372" s="208" t="s">
        <v>216</v>
      </c>
      <c r="D1372" s="208">
        <v>28</v>
      </c>
      <c r="E1372" s="208">
        <v>38</v>
      </c>
      <c r="F1372" s="208">
        <v>6</v>
      </c>
      <c r="G1372" s="208">
        <v>10</v>
      </c>
      <c r="H1372" s="208">
        <v>22</v>
      </c>
      <c r="I1372" s="208">
        <v>33</v>
      </c>
      <c r="J1372" s="208">
        <v>56</v>
      </c>
      <c r="K1372" s="208">
        <v>-23</v>
      </c>
      <c r="L1372" s="209">
        <f t="shared" si="43"/>
        <v>74</v>
      </c>
      <c r="M1372" s="201" t="str">
        <f t="shared" si="44"/>
        <v/>
      </c>
      <c r="N1372" s="71" t="str">
        <f ca="1">OFFSET(config_posiciones,'H-Temporadas'!B1372,L1372-1,1,1)</f>
        <v>D</v>
      </c>
    </row>
    <row r="1373" spans="2:14" x14ac:dyDescent="0.25">
      <c r="B1373" s="200"/>
      <c r="C1373" s="208"/>
      <c r="D1373" s="208"/>
      <c r="E1373" s="208"/>
      <c r="F1373" s="208"/>
      <c r="G1373" s="208"/>
      <c r="H1373" s="208"/>
      <c r="I1373" s="208"/>
      <c r="J1373" s="208"/>
      <c r="K1373" s="208"/>
      <c r="L1373" s="209">
        <f t="shared" si="43"/>
        <v>74</v>
      </c>
      <c r="M1373" s="201" t="str">
        <f t="shared" si="44"/>
        <v/>
      </c>
      <c r="N1373" s="71">
        <f ca="1">OFFSET(config_posiciones,'H-Temporadas'!B1373,L1373-1,1,1)</f>
        <v>38353</v>
      </c>
    </row>
    <row r="1374" spans="2:14" s="204" customFormat="1" x14ac:dyDescent="0.25">
      <c r="B1374" s="200" t="s">
        <v>323</v>
      </c>
      <c r="C1374" s="200" t="str">
        <f>B1374</f>
        <v>2005/06</v>
      </c>
      <c r="D1374" s="200" t="s">
        <v>128</v>
      </c>
      <c r="E1374" s="200" t="s">
        <v>21</v>
      </c>
      <c r="F1374" s="200" t="s">
        <v>22</v>
      </c>
      <c r="G1374" s="200" t="s">
        <v>23</v>
      </c>
      <c r="H1374" s="200" t="s">
        <v>24</v>
      </c>
      <c r="I1374" s="200" t="s">
        <v>25</v>
      </c>
      <c r="J1374" s="200" t="s">
        <v>26</v>
      </c>
      <c r="K1374" s="200" t="s">
        <v>249</v>
      </c>
      <c r="L1374" s="202">
        <f t="shared" si="43"/>
        <v>75</v>
      </c>
      <c r="M1374" s="203" t="str">
        <f t="shared" si="44"/>
        <v>n</v>
      </c>
      <c r="N1374" s="204" t="e">
        <f ca="1">OFFSET(config_posiciones,'H-Temporadas'!B1374,L1374-1,1,1)</f>
        <v>#VALUE!</v>
      </c>
    </row>
    <row r="1375" spans="2:14" x14ac:dyDescent="0.25">
      <c r="B1375" s="200">
        <v>1</v>
      </c>
      <c r="C1375" s="208" t="s">
        <v>27</v>
      </c>
      <c r="D1375" s="208">
        <v>82</v>
      </c>
      <c r="E1375" s="208">
        <v>38</v>
      </c>
      <c r="F1375" s="208">
        <v>25</v>
      </c>
      <c r="G1375" s="208">
        <v>7</v>
      </c>
      <c r="H1375" s="208">
        <v>6</v>
      </c>
      <c r="I1375" s="208">
        <v>80</v>
      </c>
      <c r="J1375" s="208">
        <v>35</v>
      </c>
      <c r="K1375" s="208">
        <f>I1375-J1375</f>
        <v>45</v>
      </c>
      <c r="L1375" s="209">
        <f t="shared" si="43"/>
        <v>75</v>
      </c>
      <c r="M1375" s="201" t="str">
        <f t="shared" si="44"/>
        <v/>
      </c>
      <c r="N1375" s="71" t="str">
        <f ca="1">OFFSET(config_posiciones,'H-Temporadas'!B1375,L1375-1,1,1)</f>
        <v>C</v>
      </c>
    </row>
    <row r="1376" spans="2:14" x14ac:dyDescent="0.25">
      <c r="B1376" s="200">
        <v>2</v>
      </c>
      <c r="C1376" s="208" t="s">
        <v>28</v>
      </c>
      <c r="D1376" s="208">
        <v>70</v>
      </c>
      <c r="E1376" s="208">
        <v>38</v>
      </c>
      <c r="F1376" s="208">
        <v>20</v>
      </c>
      <c r="G1376" s="208">
        <v>10</v>
      </c>
      <c r="H1376" s="208">
        <v>8</v>
      </c>
      <c r="I1376" s="208">
        <v>70</v>
      </c>
      <c r="J1376" s="208">
        <v>40</v>
      </c>
      <c r="K1376" s="208">
        <f t="shared" ref="K1376:K1394" si="45">I1376-J1376</f>
        <v>30</v>
      </c>
      <c r="L1376" s="209">
        <f t="shared" si="43"/>
        <v>75</v>
      </c>
      <c r="M1376" s="201" t="str">
        <f t="shared" si="44"/>
        <v/>
      </c>
      <c r="N1376" s="71" t="str">
        <f ca="1">OFFSET(config_posiciones,'H-Temporadas'!B1376,L1376-1,1,1)</f>
        <v>C</v>
      </c>
    </row>
    <row r="1377" spans="2:14" x14ac:dyDescent="0.25">
      <c r="B1377" s="200">
        <v>3</v>
      </c>
      <c r="C1377" s="208" t="s">
        <v>29</v>
      </c>
      <c r="D1377" s="208">
        <v>69</v>
      </c>
      <c r="E1377" s="208">
        <v>38</v>
      </c>
      <c r="F1377" s="208">
        <v>19</v>
      </c>
      <c r="G1377" s="208">
        <v>12</v>
      </c>
      <c r="H1377" s="208">
        <v>7</v>
      </c>
      <c r="I1377" s="208">
        <v>58</v>
      </c>
      <c r="J1377" s="208">
        <v>33</v>
      </c>
      <c r="K1377" s="208">
        <f t="shared" si="45"/>
        <v>25</v>
      </c>
      <c r="L1377" s="209">
        <f t="shared" si="43"/>
        <v>75</v>
      </c>
      <c r="M1377" s="201" t="str">
        <f t="shared" si="44"/>
        <v/>
      </c>
      <c r="N1377" s="71" t="str">
        <f ca="1">OFFSET(config_posiciones,'H-Temporadas'!B1377,L1377-1,1,1)</f>
        <v>L</v>
      </c>
    </row>
    <row r="1378" spans="2:14" x14ac:dyDescent="0.25">
      <c r="B1378" s="200">
        <v>4</v>
      </c>
      <c r="C1378" s="208" t="s">
        <v>228</v>
      </c>
      <c r="D1378" s="208">
        <v>68</v>
      </c>
      <c r="E1378" s="208">
        <v>38</v>
      </c>
      <c r="F1378" s="208">
        <v>21</v>
      </c>
      <c r="G1378" s="208">
        <v>5</v>
      </c>
      <c r="H1378" s="208">
        <v>12</v>
      </c>
      <c r="I1378" s="208">
        <v>49</v>
      </c>
      <c r="J1378" s="208">
        <v>43</v>
      </c>
      <c r="K1378" s="208">
        <f t="shared" si="45"/>
        <v>6</v>
      </c>
      <c r="L1378" s="209">
        <f t="shared" si="43"/>
        <v>75</v>
      </c>
      <c r="M1378" s="201" t="str">
        <f t="shared" si="44"/>
        <v/>
      </c>
      <c r="N1378" s="71" t="str">
        <f ca="1">OFFSET(config_posiciones,'H-Temporadas'!B1378,L1378-1,1,1)</f>
        <v>L</v>
      </c>
    </row>
    <row r="1379" spans="2:14" x14ac:dyDescent="0.25">
      <c r="B1379" s="200">
        <v>5</v>
      </c>
      <c r="C1379" s="208" t="s">
        <v>30</v>
      </c>
      <c r="D1379" s="208">
        <v>68</v>
      </c>
      <c r="E1379" s="208">
        <v>38</v>
      </c>
      <c r="F1379" s="208">
        <v>20</v>
      </c>
      <c r="G1379" s="208">
        <v>8</v>
      </c>
      <c r="H1379" s="208">
        <v>10</v>
      </c>
      <c r="I1379" s="208">
        <v>54</v>
      </c>
      <c r="J1379" s="208">
        <v>39</v>
      </c>
      <c r="K1379" s="208">
        <f t="shared" si="45"/>
        <v>15</v>
      </c>
      <c r="L1379" s="209">
        <f t="shared" si="43"/>
        <v>75</v>
      </c>
      <c r="M1379" s="201" t="str">
        <f t="shared" si="44"/>
        <v/>
      </c>
      <c r="N1379" s="71" t="str">
        <f ca="1">OFFSET(config_posiciones,'H-Temporadas'!B1379,L1379-1,1,1)</f>
        <v>U</v>
      </c>
    </row>
    <row r="1380" spans="2:14" x14ac:dyDescent="0.25">
      <c r="B1380" s="200">
        <v>6</v>
      </c>
      <c r="C1380" s="208" t="s">
        <v>238</v>
      </c>
      <c r="D1380" s="208">
        <v>64</v>
      </c>
      <c r="E1380" s="208">
        <v>38</v>
      </c>
      <c r="F1380" s="208">
        <v>20</v>
      </c>
      <c r="G1380" s="208">
        <v>4</v>
      </c>
      <c r="H1380" s="208">
        <v>14</v>
      </c>
      <c r="I1380" s="208">
        <v>45</v>
      </c>
      <c r="J1380" s="208">
        <v>33</v>
      </c>
      <c r="K1380" s="208">
        <f t="shared" si="45"/>
        <v>12</v>
      </c>
      <c r="L1380" s="209">
        <f t="shared" si="43"/>
        <v>75</v>
      </c>
      <c r="M1380" s="201" t="str">
        <f t="shared" si="44"/>
        <v/>
      </c>
      <c r="N1380" s="71" t="str">
        <f ca="1">OFFSET(config_posiciones,'H-Temporadas'!B1380,L1380-1,1,1)</f>
        <v>U</v>
      </c>
    </row>
    <row r="1381" spans="2:14" x14ac:dyDescent="0.25">
      <c r="B1381" s="200">
        <v>7</v>
      </c>
      <c r="C1381" s="208" t="s">
        <v>33</v>
      </c>
      <c r="D1381" s="208">
        <v>57</v>
      </c>
      <c r="E1381" s="208">
        <v>38</v>
      </c>
      <c r="F1381" s="208">
        <v>14</v>
      </c>
      <c r="G1381" s="208">
        <v>15</v>
      </c>
      <c r="H1381" s="208">
        <v>9</v>
      </c>
      <c r="I1381" s="208">
        <v>50</v>
      </c>
      <c r="J1381" s="208">
        <v>39</v>
      </c>
      <c r="K1381" s="208">
        <f t="shared" si="45"/>
        <v>11</v>
      </c>
      <c r="L1381" s="209">
        <f t="shared" si="43"/>
        <v>75</v>
      </c>
      <c r="M1381" s="201" t="str">
        <f t="shared" si="44"/>
        <v/>
      </c>
      <c r="N1381" s="71" t="str">
        <f ca="1">OFFSET(config_posiciones,'H-Temporadas'!B1381,L1381-1,1,1)</f>
        <v>R</v>
      </c>
    </row>
    <row r="1382" spans="2:14" x14ac:dyDescent="0.25">
      <c r="B1382" s="200">
        <v>8</v>
      </c>
      <c r="C1382" s="208" t="s">
        <v>240</v>
      </c>
      <c r="D1382" s="208">
        <v>55</v>
      </c>
      <c r="E1382" s="208">
        <v>38</v>
      </c>
      <c r="F1382" s="208">
        <v>15</v>
      </c>
      <c r="G1382" s="208">
        <v>10</v>
      </c>
      <c r="H1382" s="208">
        <v>13</v>
      </c>
      <c r="I1382" s="208">
        <v>47</v>
      </c>
      <c r="J1382" s="208">
        <v>45</v>
      </c>
      <c r="K1382" s="208">
        <f t="shared" si="45"/>
        <v>2</v>
      </c>
      <c r="L1382" s="209">
        <f t="shared" si="43"/>
        <v>75</v>
      </c>
      <c r="M1382" s="201" t="str">
        <f t="shared" si="44"/>
        <v/>
      </c>
      <c r="N1382" s="71">
        <f ca="1">OFFSET(config_posiciones,'H-Temporadas'!B1382,L1382-1,1,1)</f>
        <v>0</v>
      </c>
    </row>
    <row r="1383" spans="2:14" x14ac:dyDescent="0.25">
      <c r="B1383" s="200">
        <v>9</v>
      </c>
      <c r="C1383" s="208" t="s">
        <v>36</v>
      </c>
      <c r="D1383" s="208">
        <v>54</v>
      </c>
      <c r="E1383" s="208">
        <v>38</v>
      </c>
      <c r="F1383" s="208">
        <v>15</v>
      </c>
      <c r="G1383" s="208">
        <v>9</v>
      </c>
      <c r="H1383" s="208">
        <v>14</v>
      </c>
      <c r="I1383" s="208">
        <v>54</v>
      </c>
      <c r="J1383" s="208">
        <v>49</v>
      </c>
      <c r="K1383" s="208">
        <f t="shared" si="45"/>
        <v>5</v>
      </c>
      <c r="L1383" s="209">
        <f t="shared" si="43"/>
        <v>75</v>
      </c>
      <c r="M1383" s="201" t="str">
        <f t="shared" si="44"/>
        <v/>
      </c>
      <c r="N1383" s="71">
        <f ca="1">OFFSET(config_posiciones,'H-Temporadas'!B1383,L1383-1,1,1)</f>
        <v>0</v>
      </c>
    </row>
    <row r="1384" spans="2:14" x14ac:dyDescent="0.25">
      <c r="B1384" s="200">
        <v>10</v>
      </c>
      <c r="C1384" s="208" t="s">
        <v>154</v>
      </c>
      <c r="D1384" s="208">
        <v>52</v>
      </c>
      <c r="E1384" s="208">
        <v>38</v>
      </c>
      <c r="F1384" s="208">
        <v>13</v>
      </c>
      <c r="G1384" s="208">
        <v>13</v>
      </c>
      <c r="H1384" s="208">
        <v>12</v>
      </c>
      <c r="I1384" s="208">
        <v>45</v>
      </c>
      <c r="J1384" s="208">
        <v>37</v>
      </c>
      <c r="K1384" s="208">
        <f t="shared" si="45"/>
        <v>8</v>
      </c>
      <c r="L1384" s="209">
        <f t="shared" si="43"/>
        <v>75</v>
      </c>
      <c r="M1384" s="201" t="str">
        <f t="shared" si="44"/>
        <v/>
      </c>
      <c r="N1384" s="71">
        <f ca="1">OFFSET(config_posiciones,'H-Temporadas'!B1384,L1384-1,1,1)</f>
        <v>0</v>
      </c>
    </row>
    <row r="1385" spans="2:14" x14ac:dyDescent="0.25">
      <c r="B1385" s="200">
        <v>11</v>
      </c>
      <c r="C1385" s="208" t="s">
        <v>211</v>
      </c>
      <c r="D1385" s="208">
        <v>46</v>
      </c>
      <c r="E1385" s="208">
        <v>38</v>
      </c>
      <c r="F1385" s="208">
        <v>10</v>
      </c>
      <c r="G1385" s="208">
        <v>16</v>
      </c>
      <c r="H1385" s="208">
        <v>12</v>
      </c>
      <c r="I1385" s="208">
        <v>46</v>
      </c>
      <c r="J1385" s="208">
        <v>51</v>
      </c>
      <c r="K1385" s="208">
        <f t="shared" si="45"/>
        <v>-5</v>
      </c>
      <c r="L1385" s="209">
        <f t="shared" si="43"/>
        <v>75</v>
      </c>
      <c r="M1385" s="201" t="str">
        <f t="shared" si="44"/>
        <v/>
      </c>
      <c r="N1385" s="71">
        <f ca="1">OFFSET(config_posiciones,'H-Temporadas'!B1385,L1385-1,1,1)</f>
        <v>0</v>
      </c>
    </row>
    <row r="1386" spans="2:14" x14ac:dyDescent="0.25">
      <c r="B1386" s="200">
        <v>12</v>
      </c>
      <c r="C1386" s="208" t="s">
        <v>209</v>
      </c>
      <c r="D1386" s="208">
        <v>45</v>
      </c>
      <c r="E1386" s="208">
        <v>38</v>
      </c>
      <c r="F1386" s="208">
        <v>11</v>
      </c>
      <c r="G1386" s="208">
        <v>12</v>
      </c>
      <c r="H1386" s="208">
        <v>15</v>
      </c>
      <c r="I1386" s="208">
        <v>40</v>
      </c>
      <c r="J1386" s="208">
        <v>46</v>
      </c>
      <c r="K1386" s="208">
        <f t="shared" si="45"/>
        <v>-6</v>
      </c>
      <c r="L1386" s="209">
        <f t="shared" si="43"/>
        <v>75</v>
      </c>
      <c r="M1386" s="201" t="str">
        <f t="shared" si="44"/>
        <v/>
      </c>
      <c r="N1386" s="71">
        <f ca="1">OFFSET(config_posiciones,'H-Temporadas'!B1386,L1386-1,1,1)</f>
        <v>0</v>
      </c>
    </row>
    <row r="1387" spans="2:14" x14ac:dyDescent="0.25">
      <c r="B1387" s="200">
        <v>13</v>
      </c>
      <c r="C1387" s="208" t="s">
        <v>239</v>
      </c>
      <c r="D1387" s="208">
        <v>43</v>
      </c>
      <c r="E1387" s="208">
        <v>38</v>
      </c>
      <c r="F1387" s="208">
        <v>10</v>
      </c>
      <c r="G1387" s="208">
        <v>13</v>
      </c>
      <c r="H1387" s="208">
        <v>15</v>
      </c>
      <c r="I1387" s="208">
        <v>37</v>
      </c>
      <c r="J1387" s="208">
        <v>51</v>
      </c>
      <c r="K1387" s="208">
        <f t="shared" si="45"/>
        <v>-14</v>
      </c>
      <c r="L1387" s="209">
        <f t="shared" si="43"/>
        <v>75</v>
      </c>
      <c r="M1387" s="201" t="str">
        <f t="shared" si="44"/>
        <v/>
      </c>
      <c r="N1387" s="71">
        <f ca="1">OFFSET(config_posiciones,'H-Temporadas'!B1387,L1387-1,1,1)</f>
        <v>0</v>
      </c>
    </row>
    <row r="1388" spans="2:14" x14ac:dyDescent="0.25">
      <c r="B1388" s="200">
        <v>14</v>
      </c>
      <c r="C1388" s="208" t="s">
        <v>212</v>
      </c>
      <c r="D1388" s="208">
        <v>42</v>
      </c>
      <c r="E1388" s="208">
        <v>38</v>
      </c>
      <c r="F1388" s="208">
        <v>10</v>
      </c>
      <c r="G1388" s="208">
        <v>12</v>
      </c>
      <c r="H1388" s="208">
        <v>16</v>
      </c>
      <c r="I1388" s="208">
        <v>34</v>
      </c>
      <c r="J1388" s="208">
        <v>51</v>
      </c>
      <c r="K1388" s="208">
        <f t="shared" si="45"/>
        <v>-17</v>
      </c>
      <c r="L1388" s="209">
        <f t="shared" si="43"/>
        <v>75</v>
      </c>
      <c r="M1388" s="201" t="str">
        <f t="shared" si="44"/>
        <v/>
      </c>
      <c r="N1388" s="71">
        <f ca="1">OFFSET(config_posiciones,'H-Temporadas'!B1388,L1388-1,1,1)</f>
        <v>0</v>
      </c>
    </row>
    <row r="1389" spans="2:14" x14ac:dyDescent="0.25">
      <c r="B1389" s="200">
        <v>15</v>
      </c>
      <c r="C1389" s="208" t="s">
        <v>52</v>
      </c>
      <c r="D1389" s="208">
        <v>41</v>
      </c>
      <c r="E1389" s="208">
        <v>38</v>
      </c>
      <c r="F1389" s="208">
        <v>10</v>
      </c>
      <c r="G1389" s="208">
        <v>11</v>
      </c>
      <c r="H1389" s="208">
        <v>17</v>
      </c>
      <c r="I1389" s="208">
        <v>36</v>
      </c>
      <c r="J1389" s="208">
        <v>56</v>
      </c>
      <c r="K1389" s="208">
        <f t="shared" si="45"/>
        <v>-20</v>
      </c>
      <c r="L1389" s="209">
        <f t="shared" si="43"/>
        <v>75</v>
      </c>
      <c r="M1389" s="201" t="str">
        <f t="shared" si="44"/>
        <v/>
      </c>
      <c r="N1389" s="71" t="str">
        <f ca="1">OFFSET(config_posiciones,'H-Temporadas'!B1389,L1389-1,1,1)</f>
        <v>U</v>
      </c>
    </row>
    <row r="1390" spans="2:14" x14ac:dyDescent="0.25">
      <c r="B1390" s="200">
        <v>16</v>
      </c>
      <c r="C1390" s="208" t="s">
        <v>31</v>
      </c>
      <c r="D1390" s="208">
        <v>40</v>
      </c>
      <c r="E1390" s="208">
        <v>38</v>
      </c>
      <c r="F1390" s="208">
        <v>11</v>
      </c>
      <c r="G1390" s="208">
        <v>7</v>
      </c>
      <c r="H1390" s="208">
        <v>20</v>
      </c>
      <c r="I1390" s="208">
        <v>48</v>
      </c>
      <c r="J1390" s="208">
        <v>65</v>
      </c>
      <c r="K1390" s="208">
        <f t="shared" si="45"/>
        <v>-17</v>
      </c>
      <c r="L1390" s="209">
        <f t="shared" si="43"/>
        <v>75</v>
      </c>
      <c r="M1390" s="201" t="str">
        <f t="shared" si="44"/>
        <v/>
      </c>
      <c r="N1390" s="71">
        <f ca="1">OFFSET(config_posiciones,'H-Temporadas'!B1390,L1390-1,1,1)</f>
        <v>0</v>
      </c>
    </row>
    <row r="1391" spans="2:14" x14ac:dyDescent="0.25">
      <c r="B1391" s="200">
        <v>17</v>
      </c>
      <c r="C1391" s="208" t="s">
        <v>246</v>
      </c>
      <c r="D1391" s="208">
        <v>40</v>
      </c>
      <c r="E1391" s="208">
        <v>38</v>
      </c>
      <c r="F1391" s="208">
        <v>9</v>
      </c>
      <c r="G1391" s="208">
        <v>13</v>
      </c>
      <c r="H1391" s="208">
        <v>16</v>
      </c>
      <c r="I1391" s="208">
        <v>36</v>
      </c>
      <c r="J1391" s="208">
        <v>49</v>
      </c>
      <c r="K1391" s="208">
        <f t="shared" si="45"/>
        <v>-13</v>
      </c>
      <c r="L1391" s="209">
        <f t="shared" si="43"/>
        <v>75</v>
      </c>
      <c r="M1391" s="201" t="str">
        <f t="shared" si="44"/>
        <v/>
      </c>
      <c r="N1391" s="71">
        <f ca="1">OFFSET(config_posiciones,'H-Temporadas'!B1391,L1391-1,1,1)</f>
        <v>0</v>
      </c>
    </row>
    <row r="1392" spans="2:14" x14ac:dyDescent="0.25">
      <c r="B1392" s="200">
        <v>18</v>
      </c>
      <c r="C1392" s="208" t="s">
        <v>215</v>
      </c>
      <c r="D1392" s="208">
        <v>39</v>
      </c>
      <c r="E1392" s="208">
        <v>38</v>
      </c>
      <c r="F1392" s="208">
        <v>9</v>
      </c>
      <c r="G1392" s="208">
        <v>12</v>
      </c>
      <c r="H1392" s="208">
        <v>17</v>
      </c>
      <c r="I1392" s="208">
        <v>35</v>
      </c>
      <c r="J1392" s="208">
        <v>54</v>
      </c>
      <c r="K1392" s="208">
        <f t="shared" si="45"/>
        <v>-19</v>
      </c>
      <c r="L1392" s="209">
        <f t="shared" si="43"/>
        <v>75</v>
      </c>
      <c r="M1392" s="201" t="str">
        <f t="shared" si="44"/>
        <v/>
      </c>
      <c r="N1392" s="71" t="str">
        <f ca="1">OFFSET(config_posiciones,'H-Temporadas'!B1392,L1392-1,1,1)</f>
        <v>D</v>
      </c>
    </row>
    <row r="1393" spans="2:14" x14ac:dyDescent="0.25">
      <c r="B1393" s="200">
        <v>19</v>
      </c>
      <c r="C1393" s="208" t="s">
        <v>221</v>
      </c>
      <c r="D1393" s="208">
        <v>36</v>
      </c>
      <c r="E1393" s="208">
        <v>38</v>
      </c>
      <c r="F1393" s="208">
        <v>8</v>
      </c>
      <c r="G1393" s="208">
        <v>12</v>
      </c>
      <c r="H1393" s="208">
        <v>18</v>
      </c>
      <c r="I1393" s="208">
        <v>36</v>
      </c>
      <c r="J1393" s="208">
        <v>52</v>
      </c>
      <c r="K1393" s="208">
        <f t="shared" si="45"/>
        <v>-16</v>
      </c>
      <c r="L1393" s="209">
        <f t="shared" si="43"/>
        <v>75</v>
      </c>
      <c r="M1393" s="201" t="str">
        <f t="shared" si="44"/>
        <v/>
      </c>
      <c r="N1393" s="71" t="str">
        <f ca="1">OFFSET(config_posiciones,'H-Temporadas'!B1393,L1393-1,1,1)</f>
        <v>D</v>
      </c>
    </row>
    <row r="1394" spans="2:14" x14ac:dyDescent="0.25">
      <c r="B1394" s="200">
        <v>20</v>
      </c>
      <c r="C1394" s="208" t="s">
        <v>34</v>
      </c>
      <c r="D1394" s="208">
        <v>24</v>
      </c>
      <c r="E1394" s="208">
        <v>38</v>
      </c>
      <c r="F1394" s="208">
        <v>5</v>
      </c>
      <c r="G1394" s="208">
        <v>9</v>
      </c>
      <c r="H1394" s="208">
        <v>24</v>
      </c>
      <c r="I1394" s="208">
        <v>36</v>
      </c>
      <c r="J1394" s="208">
        <v>68</v>
      </c>
      <c r="K1394" s="208">
        <f t="shared" si="45"/>
        <v>-32</v>
      </c>
      <c r="L1394" s="209">
        <f t="shared" si="43"/>
        <v>75</v>
      </c>
      <c r="M1394" s="201" t="str">
        <f t="shared" si="44"/>
        <v/>
      </c>
      <c r="N1394" s="71" t="str">
        <f ca="1">OFFSET(config_posiciones,'H-Temporadas'!B1394,L1394-1,1,1)</f>
        <v>D</v>
      </c>
    </row>
    <row r="1395" spans="2:14" x14ac:dyDescent="0.25">
      <c r="B1395" s="200"/>
      <c r="C1395" s="208"/>
      <c r="D1395" s="208"/>
      <c r="E1395" s="208"/>
      <c r="F1395" s="208"/>
      <c r="G1395" s="208"/>
      <c r="H1395" s="208"/>
      <c r="I1395" s="208"/>
      <c r="J1395" s="208"/>
      <c r="K1395" s="208"/>
      <c r="L1395" s="209">
        <f t="shared" si="43"/>
        <v>75</v>
      </c>
      <c r="M1395" s="201" t="str">
        <f t="shared" si="44"/>
        <v/>
      </c>
      <c r="N1395" s="71">
        <f ca="1">OFFSET(config_posiciones,'H-Temporadas'!B1395,L1395-1,1,1)</f>
        <v>38718</v>
      </c>
    </row>
    <row r="1396" spans="2:14" s="204" customFormat="1" x14ac:dyDescent="0.25">
      <c r="B1396" s="200" t="s">
        <v>324</v>
      </c>
      <c r="C1396" s="200" t="str">
        <f>B1396</f>
        <v>2006/07</v>
      </c>
      <c r="D1396" s="200" t="s">
        <v>128</v>
      </c>
      <c r="E1396" s="200" t="s">
        <v>21</v>
      </c>
      <c r="F1396" s="200" t="s">
        <v>22</v>
      </c>
      <c r="G1396" s="200" t="s">
        <v>23</v>
      </c>
      <c r="H1396" s="200" t="s">
        <v>24</v>
      </c>
      <c r="I1396" s="200" t="s">
        <v>25</v>
      </c>
      <c r="J1396" s="200" t="s">
        <v>26</v>
      </c>
      <c r="K1396" s="200" t="s">
        <v>249</v>
      </c>
      <c r="L1396" s="202">
        <f t="shared" si="43"/>
        <v>76</v>
      </c>
      <c r="M1396" s="203" t="str">
        <f t="shared" si="44"/>
        <v>n</v>
      </c>
      <c r="N1396" s="204" t="e">
        <f ca="1">OFFSET(config_posiciones,'H-Temporadas'!B1396,L1396-1,1,1)</f>
        <v>#VALUE!</v>
      </c>
    </row>
    <row r="1397" spans="2:14" x14ac:dyDescent="0.25">
      <c r="B1397" s="200">
        <v>1</v>
      </c>
      <c r="C1397" s="208" t="s">
        <v>28</v>
      </c>
      <c r="D1397" s="208">
        <v>76</v>
      </c>
      <c r="E1397" s="208">
        <v>38</v>
      </c>
      <c r="F1397" s="208">
        <v>23</v>
      </c>
      <c r="G1397" s="208">
        <v>7</v>
      </c>
      <c r="H1397" s="208">
        <v>8</v>
      </c>
      <c r="I1397" s="208">
        <v>66</v>
      </c>
      <c r="J1397" s="208">
        <v>40</v>
      </c>
      <c r="K1397" s="208">
        <v>26</v>
      </c>
      <c r="L1397" s="209">
        <f t="shared" si="43"/>
        <v>76</v>
      </c>
      <c r="M1397" s="201" t="str">
        <f t="shared" si="44"/>
        <v/>
      </c>
      <c r="N1397" s="71" t="str">
        <f ca="1">OFFSET(config_posiciones,'H-Temporadas'!B1397,L1397-1,1,1)</f>
        <v>C</v>
      </c>
    </row>
    <row r="1398" spans="2:14" x14ac:dyDescent="0.25">
      <c r="B1398" s="200">
        <v>2</v>
      </c>
      <c r="C1398" s="208" t="s">
        <v>27</v>
      </c>
      <c r="D1398" s="208">
        <v>76</v>
      </c>
      <c r="E1398" s="208">
        <v>38</v>
      </c>
      <c r="F1398" s="208">
        <v>22</v>
      </c>
      <c r="G1398" s="208">
        <v>10</v>
      </c>
      <c r="H1398" s="208">
        <v>6</v>
      </c>
      <c r="I1398" s="208">
        <v>78</v>
      </c>
      <c r="J1398" s="208">
        <v>33</v>
      </c>
      <c r="K1398" s="208">
        <v>45</v>
      </c>
      <c r="L1398" s="209">
        <f t="shared" si="43"/>
        <v>76</v>
      </c>
      <c r="M1398" s="201" t="str">
        <f t="shared" si="44"/>
        <v/>
      </c>
      <c r="N1398" s="71" t="str">
        <f ca="1">OFFSET(config_posiciones,'H-Temporadas'!B1398,L1398-1,1,1)</f>
        <v>C</v>
      </c>
    </row>
    <row r="1399" spans="2:14" x14ac:dyDescent="0.25">
      <c r="B1399" s="200">
        <v>3</v>
      </c>
      <c r="C1399" s="208" t="s">
        <v>30</v>
      </c>
      <c r="D1399" s="208">
        <v>71</v>
      </c>
      <c r="E1399" s="208">
        <v>38</v>
      </c>
      <c r="F1399" s="208">
        <v>21</v>
      </c>
      <c r="G1399" s="208">
        <v>8</v>
      </c>
      <c r="H1399" s="208">
        <v>9</v>
      </c>
      <c r="I1399" s="208">
        <v>64</v>
      </c>
      <c r="J1399" s="208">
        <v>35</v>
      </c>
      <c r="K1399" s="208">
        <v>29</v>
      </c>
      <c r="L1399" s="209">
        <f t="shared" si="43"/>
        <v>76</v>
      </c>
      <c r="M1399" s="201" t="str">
        <f t="shared" si="44"/>
        <v/>
      </c>
      <c r="N1399" s="71" t="str">
        <f ca="1">OFFSET(config_posiciones,'H-Temporadas'!B1399,L1399-1,1,1)</f>
        <v>L</v>
      </c>
    </row>
    <row r="1400" spans="2:14" x14ac:dyDescent="0.25">
      <c r="B1400" s="200">
        <v>4</v>
      </c>
      <c r="C1400" s="208" t="s">
        <v>29</v>
      </c>
      <c r="D1400" s="208">
        <v>66</v>
      </c>
      <c r="E1400" s="208">
        <v>38</v>
      </c>
      <c r="F1400" s="208">
        <v>20</v>
      </c>
      <c r="G1400" s="208">
        <v>6</v>
      </c>
      <c r="H1400" s="208">
        <v>12</v>
      </c>
      <c r="I1400" s="208">
        <v>57</v>
      </c>
      <c r="J1400" s="208">
        <v>42</v>
      </c>
      <c r="K1400" s="208">
        <v>15</v>
      </c>
      <c r="L1400" s="209">
        <f t="shared" si="43"/>
        <v>76</v>
      </c>
      <c r="M1400" s="201" t="str">
        <f t="shared" si="44"/>
        <v/>
      </c>
      <c r="N1400" s="71" t="str">
        <f ca="1">OFFSET(config_posiciones,'H-Temporadas'!B1400,L1400-1,1,1)</f>
        <v>L</v>
      </c>
    </row>
    <row r="1401" spans="2:14" x14ac:dyDescent="0.25">
      <c r="B1401" s="200">
        <v>5</v>
      </c>
      <c r="C1401" s="208" t="s">
        <v>33</v>
      </c>
      <c r="D1401" s="208">
        <v>62</v>
      </c>
      <c r="E1401" s="208">
        <v>38</v>
      </c>
      <c r="F1401" s="208">
        <v>18</v>
      </c>
      <c r="G1401" s="208">
        <v>8</v>
      </c>
      <c r="H1401" s="208">
        <v>12</v>
      </c>
      <c r="I1401" s="208">
        <v>48</v>
      </c>
      <c r="J1401" s="208">
        <v>44</v>
      </c>
      <c r="K1401" s="208">
        <v>4</v>
      </c>
      <c r="L1401" s="209">
        <f t="shared" si="43"/>
        <v>76</v>
      </c>
      <c r="M1401" s="201" t="str">
        <f t="shared" si="44"/>
        <v/>
      </c>
      <c r="N1401" s="71" t="str">
        <f ca="1">OFFSET(config_posiciones,'H-Temporadas'!B1401,L1401-1,1,1)</f>
        <v>U</v>
      </c>
    </row>
    <row r="1402" spans="2:14" x14ac:dyDescent="0.25">
      <c r="B1402" s="200">
        <v>6</v>
      </c>
      <c r="C1402" s="208" t="s">
        <v>211</v>
      </c>
      <c r="D1402" s="208">
        <v>60</v>
      </c>
      <c r="E1402" s="208">
        <v>38</v>
      </c>
      <c r="F1402" s="208">
        <v>16</v>
      </c>
      <c r="G1402" s="208">
        <v>12</v>
      </c>
      <c r="H1402" s="208">
        <v>10</v>
      </c>
      <c r="I1402" s="208">
        <v>55</v>
      </c>
      <c r="J1402" s="208">
        <v>43</v>
      </c>
      <c r="K1402" s="208">
        <v>12</v>
      </c>
      <c r="L1402" s="209">
        <f t="shared" si="43"/>
        <v>76</v>
      </c>
      <c r="M1402" s="201" t="str">
        <f t="shared" si="44"/>
        <v/>
      </c>
      <c r="N1402" s="71" t="str">
        <f ca="1">OFFSET(config_posiciones,'H-Temporadas'!B1402,L1402-1,1,1)</f>
        <v>U</v>
      </c>
    </row>
    <row r="1403" spans="2:14" x14ac:dyDescent="0.25">
      <c r="B1403" s="200">
        <v>7</v>
      </c>
      <c r="C1403" s="208" t="s">
        <v>154</v>
      </c>
      <c r="D1403" s="208">
        <v>60</v>
      </c>
      <c r="E1403" s="208">
        <v>38</v>
      </c>
      <c r="F1403" s="208">
        <v>17</v>
      </c>
      <c r="G1403" s="208">
        <v>9</v>
      </c>
      <c r="H1403" s="208">
        <v>12</v>
      </c>
      <c r="I1403" s="208">
        <v>46</v>
      </c>
      <c r="J1403" s="208">
        <v>39</v>
      </c>
      <c r="K1403" s="208">
        <v>7</v>
      </c>
      <c r="L1403" s="209">
        <f t="shared" si="43"/>
        <v>76</v>
      </c>
      <c r="M1403" s="201" t="str">
        <f t="shared" si="44"/>
        <v/>
      </c>
      <c r="N1403" s="71" t="str">
        <f ca="1">OFFSET(config_posiciones,'H-Temporadas'!B1403,L1403-1,1,1)</f>
        <v>R</v>
      </c>
    </row>
    <row r="1404" spans="2:14" x14ac:dyDescent="0.25">
      <c r="B1404" s="200">
        <v>8</v>
      </c>
      <c r="C1404" s="208" t="s">
        <v>245</v>
      </c>
      <c r="D1404" s="208">
        <v>54</v>
      </c>
      <c r="E1404" s="208">
        <v>38</v>
      </c>
      <c r="F1404" s="208">
        <v>15</v>
      </c>
      <c r="G1404" s="208">
        <v>9</v>
      </c>
      <c r="H1404" s="208">
        <v>14</v>
      </c>
      <c r="I1404" s="208">
        <v>54</v>
      </c>
      <c r="J1404" s="208">
        <v>52</v>
      </c>
      <c r="K1404" s="208">
        <v>2</v>
      </c>
      <c r="L1404" s="209">
        <f t="shared" si="43"/>
        <v>76</v>
      </c>
      <c r="M1404" s="201" t="str">
        <f t="shared" si="44"/>
        <v/>
      </c>
      <c r="N1404" s="71">
        <f ca="1">OFFSET(config_posiciones,'H-Temporadas'!B1404,L1404-1,1,1)</f>
        <v>0</v>
      </c>
    </row>
    <row r="1405" spans="2:14" x14ac:dyDescent="0.25">
      <c r="B1405" s="200">
        <v>9</v>
      </c>
      <c r="C1405" s="208" t="s">
        <v>36</v>
      </c>
      <c r="D1405" s="208">
        <v>52</v>
      </c>
      <c r="E1405" s="208">
        <v>38</v>
      </c>
      <c r="F1405" s="208">
        <v>14</v>
      </c>
      <c r="G1405" s="208">
        <v>10</v>
      </c>
      <c r="H1405" s="208">
        <v>14</v>
      </c>
      <c r="I1405" s="208">
        <v>39</v>
      </c>
      <c r="J1405" s="208">
        <v>33</v>
      </c>
      <c r="K1405" s="208">
        <v>6</v>
      </c>
      <c r="L1405" s="209">
        <f t="shared" si="43"/>
        <v>76</v>
      </c>
      <c r="M1405" s="201" t="str">
        <f t="shared" si="44"/>
        <v/>
      </c>
      <c r="N1405" s="71" t="str">
        <f ca="1">OFFSET(config_posiciones,'H-Temporadas'!B1405,L1405-1,1,1)</f>
        <v>U</v>
      </c>
    </row>
    <row r="1406" spans="2:14" x14ac:dyDescent="0.25">
      <c r="B1406" s="200">
        <v>10</v>
      </c>
      <c r="C1406" s="208" t="s">
        <v>246</v>
      </c>
      <c r="D1406" s="208">
        <v>50</v>
      </c>
      <c r="E1406" s="208">
        <v>38</v>
      </c>
      <c r="F1406" s="208">
        <v>12</v>
      </c>
      <c r="G1406" s="208">
        <v>14</v>
      </c>
      <c r="H1406" s="208">
        <v>12</v>
      </c>
      <c r="I1406" s="208">
        <v>42</v>
      </c>
      <c r="J1406" s="208">
        <v>48</v>
      </c>
      <c r="K1406" s="208">
        <v>-6</v>
      </c>
      <c r="L1406" s="209">
        <f t="shared" si="43"/>
        <v>76</v>
      </c>
      <c r="M1406" s="201" t="str">
        <f t="shared" si="44"/>
        <v/>
      </c>
      <c r="N1406" s="71">
        <f ca="1">OFFSET(config_posiciones,'H-Temporadas'!B1406,L1406-1,1,1)</f>
        <v>0</v>
      </c>
    </row>
    <row r="1407" spans="2:14" x14ac:dyDescent="0.25">
      <c r="B1407" s="200">
        <v>11</v>
      </c>
      <c r="C1407" s="208" t="s">
        <v>52</v>
      </c>
      <c r="D1407" s="208">
        <v>49</v>
      </c>
      <c r="E1407" s="208">
        <v>38</v>
      </c>
      <c r="F1407" s="208">
        <v>12</v>
      </c>
      <c r="G1407" s="208">
        <v>13</v>
      </c>
      <c r="H1407" s="208">
        <v>13</v>
      </c>
      <c r="I1407" s="208">
        <v>46</v>
      </c>
      <c r="J1407" s="208">
        <v>53</v>
      </c>
      <c r="K1407" s="208">
        <v>-7</v>
      </c>
      <c r="L1407" s="209">
        <f t="shared" si="43"/>
        <v>76</v>
      </c>
      <c r="M1407" s="201" t="str">
        <f t="shared" si="44"/>
        <v/>
      </c>
      <c r="N1407" s="71">
        <f ca="1">OFFSET(config_posiciones,'H-Temporadas'!B1407,L1407-1,1,1)</f>
        <v>0</v>
      </c>
    </row>
    <row r="1408" spans="2:14" x14ac:dyDescent="0.25">
      <c r="B1408" s="200">
        <v>12</v>
      </c>
      <c r="C1408" s="208" t="s">
        <v>239</v>
      </c>
      <c r="D1408" s="208">
        <v>49</v>
      </c>
      <c r="E1408" s="208">
        <v>38</v>
      </c>
      <c r="F1408" s="208">
        <v>14</v>
      </c>
      <c r="G1408" s="208">
        <v>7</v>
      </c>
      <c r="H1408" s="208">
        <v>17</v>
      </c>
      <c r="I1408" s="208">
        <v>41</v>
      </c>
      <c r="J1408" s="208">
        <v>47</v>
      </c>
      <c r="K1408" s="208">
        <v>-6</v>
      </c>
      <c r="L1408" s="209">
        <f t="shared" si="43"/>
        <v>76</v>
      </c>
      <c r="M1408" s="201" t="str">
        <f t="shared" si="44"/>
        <v/>
      </c>
      <c r="N1408" s="71">
        <f ca="1">OFFSET(config_posiciones,'H-Temporadas'!B1408,L1408-1,1,1)</f>
        <v>0</v>
      </c>
    </row>
    <row r="1409" spans="2:14" x14ac:dyDescent="0.25">
      <c r="B1409" s="200">
        <v>13</v>
      </c>
      <c r="C1409" s="208" t="s">
        <v>240</v>
      </c>
      <c r="D1409" s="208">
        <v>47</v>
      </c>
      <c r="E1409" s="208">
        <v>38</v>
      </c>
      <c r="F1409" s="208">
        <v>12</v>
      </c>
      <c r="G1409" s="208">
        <v>11</v>
      </c>
      <c r="H1409" s="208">
        <v>15</v>
      </c>
      <c r="I1409" s="208">
        <v>32</v>
      </c>
      <c r="J1409" s="208">
        <v>45</v>
      </c>
      <c r="K1409" s="208">
        <v>-13</v>
      </c>
      <c r="L1409" s="209">
        <f t="shared" si="43"/>
        <v>76</v>
      </c>
      <c r="M1409" s="201" t="str">
        <f t="shared" si="44"/>
        <v/>
      </c>
      <c r="N1409" s="71">
        <f ca="1">OFFSET(config_posiciones,'H-Temporadas'!B1409,L1409-1,1,1)</f>
        <v>0</v>
      </c>
    </row>
    <row r="1410" spans="2:14" x14ac:dyDescent="0.25">
      <c r="B1410" s="200">
        <v>14</v>
      </c>
      <c r="C1410" s="208" t="s">
        <v>228</v>
      </c>
      <c r="D1410" s="208">
        <v>46</v>
      </c>
      <c r="E1410" s="208">
        <v>38</v>
      </c>
      <c r="F1410" s="208">
        <v>13</v>
      </c>
      <c r="G1410" s="208">
        <v>7</v>
      </c>
      <c r="H1410" s="208">
        <v>18</v>
      </c>
      <c r="I1410" s="208">
        <v>51</v>
      </c>
      <c r="J1410" s="208">
        <v>49</v>
      </c>
      <c r="K1410" s="208">
        <v>2</v>
      </c>
      <c r="L1410" s="209">
        <f t="shared" si="43"/>
        <v>76</v>
      </c>
      <c r="M1410" s="201" t="str">
        <f t="shared" si="44"/>
        <v/>
      </c>
      <c r="N1410" s="71">
        <f ca="1">OFFSET(config_posiciones,'H-Temporadas'!B1410,L1410-1,1,1)</f>
        <v>0</v>
      </c>
    </row>
    <row r="1411" spans="2:14" x14ac:dyDescent="0.25">
      <c r="B1411" s="200">
        <v>15</v>
      </c>
      <c r="C1411" s="208" t="s">
        <v>35</v>
      </c>
      <c r="D1411" s="208">
        <v>42</v>
      </c>
      <c r="E1411" s="208">
        <v>38</v>
      </c>
      <c r="F1411" s="208">
        <v>10</v>
      </c>
      <c r="G1411" s="208">
        <v>12</v>
      </c>
      <c r="H1411" s="208">
        <v>16</v>
      </c>
      <c r="I1411" s="208">
        <v>37</v>
      </c>
      <c r="J1411" s="208">
        <v>53</v>
      </c>
      <c r="K1411" s="208">
        <v>-16</v>
      </c>
      <c r="L1411" s="209">
        <f t="shared" si="43"/>
        <v>76</v>
      </c>
      <c r="M1411" s="201" t="str">
        <f t="shared" si="44"/>
        <v/>
      </c>
      <c r="N1411" s="71">
        <f ca="1">OFFSET(config_posiciones,'H-Temporadas'!B1411,L1411-1,1,1)</f>
        <v>0</v>
      </c>
    </row>
    <row r="1412" spans="2:14" x14ac:dyDescent="0.25">
      <c r="B1412" s="200">
        <v>16</v>
      </c>
      <c r="C1412" s="208" t="s">
        <v>212</v>
      </c>
      <c r="D1412" s="208">
        <v>40</v>
      </c>
      <c r="E1412" s="208">
        <v>38</v>
      </c>
      <c r="F1412" s="208">
        <v>8</v>
      </c>
      <c r="G1412" s="208">
        <v>16</v>
      </c>
      <c r="H1412" s="208">
        <v>14</v>
      </c>
      <c r="I1412" s="208">
        <v>36</v>
      </c>
      <c r="J1412" s="208">
        <v>49</v>
      </c>
      <c r="K1412" s="208">
        <v>-13</v>
      </c>
      <c r="L1412" s="209">
        <f t="shared" si="43"/>
        <v>76</v>
      </c>
      <c r="M1412" s="201" t="str">
        <f t="shared" si="44"/>
        <v/>
      </c>
      <c r="N1412" s="71">
        <f ca="1">OFFSET(config_posiciones,'H-Temporadas'!B1412,L1412-1,1,1)</f>
        <v>0</v>
      </c>
    </row>
    <row r="1413" spans="2:14" x14ac:dyDescent="0.25">
      <c r="B1413" s="200">
        <v>17</v>
      </c>
      <c r="C1413" s="208" t="s">
        <v>209</v>
      </c>
      <c r="D1413" s="208">
        <v>40</v>
      </c>
      <c r="E1413" s="208">
        <v>38</v>
      </c>
      <c r="F1413" s="208">
        <v>10</v>
      </c>
      <c r="G1413" s="208">
        <v>10</v>
      </c>
      <c r="H1413" s="208">
        <v>18</v>
      </c>
      <c r="I1413" s="208">
        <v>44</v>
      </c>
      <c r="J1413" s="208">
        <v>62</v>
      </c>
      <c r="K1413" s="208">
        <v>-18</v>
      </c>
      <c r="L1413" s="209">
        <f t="shared" ref="L1413:L1476" si="46">IF(M1413="n",L1412+1,L1412)</f>
        <v>76</v>
      </c>
      <c r="M1413" s="201" t="str">
        <f t="shared" ref="M1413:M1476" si="47">IF(B1414=1,"n","")</f>
        <v/>
      </c>
      <c r="N1413" s="71">
        <f ca="1">OFFSET(config_posiciones,'H-Temporadas'!B1413,L1413-1,1,1)</f>
        <v>0</v>
      </c>
    </row>
    <row r="1414" spans="2:14" x14ac:dyDescent="0.25">
      <c r="B1414" s="200">
        <v>18</v>
      </c>
      <c r="C1414" s="208" t="s">
        <v>238</v>
      </c>
      <c r="D1414" s="208">
        <v>39</v>
      </c>
      <c r="E1414" s="208">
        <v>38</v>
      </c>
      <c r="F1414" s="208">
        <v>10</v>
      </c>
      <c r="G1414" s="208">
        <v>9</v>
      </c>
      <c r="H1414" s="208">
        <v>19</v>
      </c>
      <c r="I1414" s="208">
        <v>40</v>
      </c>
      <c r="J1414" s="208">
        <v>59</v>
      </c>
      <c r="K1414" s="208">
        <v>-19</v>
      </c>
      <c r="L1414" s="209">
        <f t="shared" si="46"/>
        <v>76</v>
      </c>
      <c r="M1414" s="201" t="str">
        <f t="shared" si="47"/>
        <v/>
      </c>
      <c r="N1414" s="71" t="str">
        <f ca="1">OFFSET(config_posiciones,'H-Temporadas'!B1414,L1414-1,1,1)</f>
        <v>D</v>
      </c>
    </row>
    <row r="1415" spans="2:14" x14ac:dyDescent="0.25">
      <c r="B1415" s="200">
        <v>19</v>
      </c>
      <c r="C1415" s="208" t="s">
        <v>31</v>
      </c>
      <c r="D1415" s="208">
        <v>35</v>
      </c>
      <c r="E1415" s="208">
        <v>38</v>
      </c>
      <c r="F1415" s="208">
        <v>8</v>
      </c>
      <c r="G1415" s="208">
        <v>11</v>
      </c>
      <c r="H1415" s="208">
        <v>19</v>
      </c>
      <c r="I1415" s="208">
        <v>32</v>
      </c>
      <c r="J1415" s="208">
        <v>47</v>
      </c>
      <c r="K1415" s="208">
        <v>-15</v>
      </c>
      <c r="L1415" s="209">
        <f t="shared" si="46"/>
        <v>76</v>
      </c>
      <c r="M1415" s="201" t="str">
        <f t="shared" si="47"/>
        <v/>
      </c>
      <c r="N1415" s="71" t="str">
        <f ca="1">OFFSET(config_posiciones,'H-Temporadas'!B1415,L1415-1,1,1)</f>
        <v>D</v>
      </c>
    </row>
    <row r="1416" spans="2:14" x14ac:dyDescent="0.25">
      <c r="B1416" s="200">
        <v>20</v>
      </c>
      <c r="C1416" s="208" t="s">
        <v>242</v>
      </c>
      <c r="D1416" s="208">
        <v>28</v>
      </c>
      <c r="E1416" s="208">
        <v>38</v>
      </c>
      <c r="F1416" s="208">
        <v>7</v>
      </c>
      <c r="G1416" s="208">
        <v>7</v>
      </c>
      <c r="H1416" s="208">
        <v>24</v>
      </c>
      <c r="I1416" s="208">
        <v>34</v>
      </c>
      <c r="J1416" s="208">
        <v>69</v>
      </c>
      <c r="K1416" s="208">
        <v>-35</v>
      </c>
      <c r="L1416" s="209">
        <f t="shared" si="46"/>
        <v>76</v>
      </c>
      <c r="M1416" s="201" t="str">
        <f t="shared" si="47"/>
        <v/>
      </c>
      <c r="N1416" s="71" t="str">
        <f ca="1">OFFSET(config_posiciones,'H-Temporadas'!B1416,L1416-1,1,1)</f>
        <v>D</v>
      </c>
    </row>
    <row r="1417" spans="2:14" x14ac:dyDescent="0.25">
      <c r="B1417" s="200"/>
      <c r="C1417" s="208"/>
      <c r="D1417" s="208"/>
      <c r="E1417" s="208"/>
      <c r="F1417" s="208"/>
      <c r="G1417" s="208"/>
      <c r="H1417" s="208"/>
      <c r="I1417" s="208"/>
      <c r="J1417" s="208"/>
      <c r="K1417" s="208"/>
      <c r="L1417" s="209">
        <f t="shared" si="46"/>
        <v>76</v>
      </c>
      <c r="M1417" s="201" t="str">
        <f t="shared" si="47"/>
        <v/>
      </c>
      <c r="N1417" s="71">
        <f ca="1">OFFSET(config_posiciones,'H-Temporadas'!B1417,L1417-1,1,1)</f>
        <v>39083</v>
      </c>
    </row>
    <row r="1418" spans="2:14" s="204" customFormat="1" x14ac:dyDescent="0.25">
      <c r="B1418" s="200" t="s">
        <v>325</v>
      </c>
      <c r="C1418" s="200" t="str">
        <f>B1418</f>
        <v>2007/08</v>
      </c>
      <c r="D1418" s="200" t="s">
        <v>128</v>
      </c>
      <c r="E1418" s="200" t="s">
        <v>21</v>
      </c>
      <c r="F1418" s="200" t="s">
        <v>22</v>
      </c>
      <c r="G1418" s="200" t="s">
        <v>23</v>
      </c>
      <c r="H1418" s="200" t="s">
        <v>24</v>
      </c>
      <c r="I1418" s="200" t="s">
        <v>25</v>
      </c>
      <c r="J1418" s="200" t="s">
        <v>26</v>
      </c>
      <c r="K1418" s="200" t="s">
        <v>249</v>
      </c>
      <c r="L1418" s="202">
        <f t="shared" si="46"/>
        <v>77</v>
      </c>
      <c r="M1418" s="203" t="str">
        <f t="shared" si="47"/>
        <v>n</v>
      </c>
      <c r="N1418" s="204" t="e">
        <f ca="1">OFFSET(config_posiciones,'H-Temporadas'!B1418,L1418-1,1,1)</f>
        <v>#VALUE!</v>
      </c>
    </row>
    <row r="1419" spans="2:14" x14ac:dyDescent="0.25">
      <c r="B1419" s="200">
        <v>1</v>
      </c>
      <c r="C1419" s="208" t="s">
        <v>28</v>
      </c>
      <c r="D1419" s="208">
        <v>85</v>
      </c>
      <c r="E1419" s="208">
        <v>38</v>
      </c>
      <c r="F1419" s="208">
        <v>27</v>
      </c>
      <c r="G1419" s="208">
        <v>4</v>
      </c>
      <c r="H1419" s="208">
        <v>7</v>
      </c>
      <c r="I1419" s="208">
        <v>84</v>
      </c>
      <c r="J1419" s="208">
        <v>36</v>
      </c>
      <c r="K1419" s="208">
        <v>48</v>
      </c>
      <c r="L1419" s="209">
        <f t="shared" si="46"/>
        <v>77</v>
      </c>
      <c r="M1419" s="201" t="str">
        <f t="shared" si="47"/>
        <v/>
      </c>
      <c r="N1419" s="71" t="str">
        <f ca="1">OFFSET(config_posiciones,'H-Temporadas'!B1419,L1419-1,1,1)</f>
        <v>C</v>
      </c>
    </row>
    <row r="1420" spans="2:14" x14ac:dyDescent="0.25">
      <c r="B1420" s="200">
        <v>2</v>
      </c>
      <c r="C1420" s="208" t="s">
        <v>33</v>
      </c>
      <c r="D1420" s="208">
        <v>77</v>
      </c>
      <c r="E1420" s="208">
        <v>38</v>
      </c>
      <c r="F1420" s="208">
        <v>24</v>
      </c>
      <c r="G1420" s="208">
        <v>5</v>
      </c>
      <c r="H1420" s="208">
        <v>9</v>
      </c>
      <c r="I1420" s="208">
        <v>63</v>
      </c>
      <c r="J1420" s="208">
        <v>40</v>
      </c>
      <c r="K1420" s="208">
        <v>23</v>
      </c>
      <c r="L1420" s="209">
        <f t="shared" si="46"/>
        <v>77</v>
      </c>
      <c r="M1420" s="201" t="str">
        <f t="shared" si="47"/>
        <v/>
      </c>
      <c r="N1420" s="71" t="str">
        <f ca="1">OFFSET(config_posiciones,'H-Temporadas'!B1420,L1420-1,1,1)</f>
        <v>C</v>
      </c>
    </row>
    <row r="1421" spans="2:14" x14ac:dyDescent="0.25">
      <c r="B1421" s="200">
        <v>3</v>
      </c>
      <c r="C1421" s="208" t="s">
        <v>27</v>
      </c>
      <c r="D1421" s="208">
        <v>67</v>
      </c>
      <c r="E1421" s="208">
        <v>38</v>
      </c>
      <c r="F1421" s="208">
        <v>19</v>
      </c>
      <c r="G1421" s="208">
        <v>10</v>
      </c>
      <c r="H1421" s="208">
        <v>9</v>
      </c>
      <c r="I1421" s="208">
        <v>76</v>
      </c>
      <c r="J1421" s="208">
        <v>43</v>
      </c>
      <c r="K1421" s="208">
        <v>33</v>
      </c>
      <c r="L1421" s="209">
        <f t="shared" si="46"/>
        <v>77</v>
      </c>
      <c r="M1421" s="201" t="str">
        <f t="shared" si="47"/>
        <v/>
      </c>
      <c r="N1421" s="71" t="str">
        <f ca="1">OFFSET(config_posiciones,'H-Temporadas'!B1421,L1421-1,1,1)</f>
        <v>L</v>
      </c>
    </row>
    <row r="1422" spans="2:14" x14ac:dyDescent="0.25">
      <c r="B1422" s="200">
        <v>4</v>
      </c>
      <c r="C1422" s="208" t="s">
        <v>154</v>
      </c>
      <c r="D1422" s="208">
        <v>64</v>
      </c>
      <c r="E1422" s="208">
        <v>38</v>
      </c>
      <c r="F1422" s="208">
        <v>19</v>
      </c>
      <c r="G1422" s="208">
        <v>7</v>
      </c>
      <c r="H1422" s="208">
        <v>12</v>
      </c>
      <c r="I1422" s="208">
        <v>66</v>
      </c>
      <c r="J1422" s="208">
        <v>47</v>
      </c>
      <c r="K1422" s="208">
        <v>19</v>
      </c>
      <c r="L1422" s="209">
        <f t="shared" si="46"/>
        <v>77</v>
      </c>
      <c r="M1422" s="201" t="str">
        <f t="shared" si="47"/>
        <v/>
      </c>
      <c r="N1422" s="71" t="str">
        <f ca="1">OFFSET(config_posiciones,'H-Temporadas'!B1422,L1422-1,1,1)</f>
        <v>L</v>
      </c>
    </row>
    <row r="1423" spans="2:14" x14ac:dyDescent="0.25">
      <c r="B1423" s="200">
        <v>5</v>
      </c>
      <c r="C1423" s="208" t="s">
        <v>30</v>
      </c>
      <c r="D1423" s="208">
        <v>64</v>
      </c>
      <c r="E1423" s="208">
        <v>38</v>
      </c>
      <c r="F1423" s="208">
        <v>20</v>
      </c>
      <c r="G1423" s="208">
        <v>4</v>
      </c>
      <c r="H1423" s="208">
        <v>14</v>
      </c>
      <c r="I1423" s="208">
        <v>75</v>
      </c>
      <c r="J1423" s="208">
        <v>49</v>
      </c>
      <c r="K1423" s="208">
        <v>26</v>
      </c>
      <c r="L1423" s="209">
        <f t="shared" si="46"/>
        <v>77</v>
      </c>
      <c r="M1423" s="201" t="str">
        <f t="shared" si="47"/>
        <v/>
      </c>
      <c r="N1423" s="71" t="str">
        <f ca="1">OFFSET(config_posiciones,'H-Temporadas'!B1423,L1423-1,1,1)</f>
        <v>U</v>
      </c>
    </row>
    <row r="1424" spans="2:14" x14ac:dyDescent="0.25">
      <c r="B1424" s="200">
        <v>6</v>
      </c>
      <c r="C1424" s="208" t="s">
        <v>246</v>
      </c>
      <c r="D1424" s="208">
        <v>60</v>
      </c>
      <c r="E1424" s="208">
        <v>38</v>
      </c>
      <c r="F1424" s="208">
        <v>17</v>
      </c>
      <c r="G1424" s="208">
        <v>9</v>
      </c>
      <c r="H1424" s="208">
        <v>12</v>
      </c>
      <c r="I1424" s="208">
        <v>42</v>
      </c>
      <c r="J1424" s="208">
        <v>41</v>
      </c>
      <c r="K1424" s="208">
        <v>1</v>
      </c>
      <c r="L1424" s="209">
        <f t="shared" si="46"/>
        <v>77</v>
      </c>
      <c r="M1424" s="201" t="str">
        <f t="shared" si="47"/>
        <v/>
      </c>
      <c r="N1424" s="71" t="str">
        <f ca="1">OFFSET(config_posiciones,'H-Temporadas'!B1424,L1424-1,1,1)</f>
        <v>U</v>
      </c>
    </row>
    <row r="1425" spans="2:14" x14ac:dyDescent="0.25">
      <c r="B1425" s="200">
        <v>7</v>
      </c>
      <c r="C1425" s="208" t="s">
        <v>239</v>
      </c>
      <c r="D1425" s="208">
        <v>59</v>
      </c>
      <c r="E1425" s="208">
        <v>38</v>
      </c>
      <c r="F1425" s="208">
        <v>15</v>
      </c>
      <c r="G1425" s="208">
        <v>14</v>
      </c>
      <c r="H1425" s="208">
        <v>9</v>
      </c>
      <c r="I1425" s="208">
        <v>69</v>
      </c>
      <c r="J1425" s="208">
        <v>54</v>
      </c>
      <c r="K1425" s="208">
        <v>15</v>
      </c>
      <c r="L1425" s="209">
        <f t="shared" si="46"/>
        <v>77</v>
      </c>
      <c r="M1425" s="201" t="str">
        <f t="shared" si="47"/>
        <v/>
      </c>
      <c r="N1425" s="71">
        <f ca="1">OFFSET(config_posiciones,'H-Temporadas'!B1425,L1425-1,1,1)</f>
        <v>0</v>
      </c>
    </row>
    <row r="1426" spans="2:14" x14ac:dyDescent="0.25">
      <c r="B1426" s="200">
        <v>8</v>
      </c>
      <c r="C1426" s="208" t="s">
        <v>37</v>
      </c>
      <c r="D1426" s="208">
        <v>52</v>
      </c>
      <c r="E1426" s="208">
        <v>38</v>
      </c>
      <c r="F1426" s="208">
        <v>14</v>
      </c>
      <c r="G1426" s="208">
        <v>10</v>
      </c>
      <c r="H1426" s="208">
        <v>14</v>
      </c>
      <c r="I1426" s="208">
        <v>42</v>
      </c>
      <c r="J1426" s="208">
        <v>45</v>
      </c>
      <c r="K1426" s="208">
        <v>-3</v>
      </c>
      <c r="L1426" s="209">
        <f t="shared" si="46"/>
        <v>77</v>
      </c>
      <c r="M1426" s="201" t="str">
        <f t="shared" si="47"/>
        <v/>
      </c>
      <c r="N1426" s="71">
        <f ca="1">OFFSET(config_posiciones,'H-Temporadas'!B1426,L1426-1,1,1)</f>
        <v>0</v>
      </c>
    </row>
    <row r="1427" spans="2:14" x14ac:dyDescent="0.25">
      <c r="B1427" s="200">
        <v>9</v>
      </c>
      <c r="C1427" s="208" t="s">
        <v>240</v>
      </c>
      <c r="D1427" s="208">
        <v>52</v>
      </c>
      <c r="E1427" s="208">
        <v>38</v>
      </c>
      <c r="F1427" s="208">
        <v>15</v>
      </c>
      <c r="G1427" s="208">
        <v>7</v>
      </c>
      <c r="H1427" s="208">
        <v>16</v>
      </c>
      <c r="I1427" s="208">
        <v>46</v>
      </c>
      <c r="J1427" s="208">
        <v>47</v>
      </c>
      <c r="K1427" s="208">
        <v>-1</v>
      </c>
      <c r="L1427" s="209">
        <f t="shared" si="46"/>
        <v>77</v>
      </c>
      <c r="M1427" s="201" t="str">
        <f t="shared" si="47"/>
        <v/>
      </c>
      <c r="N1427" s="71" t="str">
        <f ca="1">OFFSET(config_posiciones,'H-Temporadas'!B1427,L1427-1,1,1)</f>
        <v>R</v>
      </c>
    </row>
    <row r="1428" spans="2:14" x14ac:dyDescent="0.25">
      <c r="B1428" s="200">
        <v>10</v>
      </c>
      <c r="C1428" s="208" t="s">
        <v>29</v>
      </c>
      <c r="D1428" s="208">
        <v>51</v>
      </c>
      <c r="E1428" s="208">
        <v>38</v>
      </c>
      <c r="F1428" s="208">
        <v>15</v>
      </c>
      <c r="G1428" s="208">
        <v>6</v>
      </c>
      <c r="H1428" s="208">
        <v>17</v>
      </c>
      <c r="I1428" s="208">
        <v>48</v>
      </c>
      <c r="J1428" s="208">
        <v>62</v>
      </c>
      <c r="K1428" s="208">
        <v>-14</v>
      </c>
      <c r="L1428" s="209">
        <f t="shared" si="46"/>
        <v>77</v>
      </c>
      <c r="M1428" s="201" t="str">
        <f t="shared" si="47"/>
        <v/>
      </c>
      <c r="N1428" s="71" t="str">
        <f ca="1">OFFSET(config_posiciones,'H-Temporadas'!B1428,L1428-1,1,1)</f>
        <v>U</v>
      </c>
    </row>
    <row r="1429" spans="2:14" x14ac:dyDescent="0.25">
      <c r="B1429" s="200">
        <v>11</v>
      </c>
      <c r="C1429" s="208" t="s">
        <v>209</v>
      </c>
      <c r="D1429" s="208">
        <v>50</v>
      </c>
      <c r="E1429" s="208">
        <v>38</v>
      </c>
      <c r="F1429" s="208">
        <v>13</v>
      </c>
      <c r="G1429" s="208">
        <v>11</v>
      </c>
      <c r="H1429" s="208">
        <v>14</v>
      </c>
      <c r="I1429" s="208">
        <v>40</v>
      </c>
      <c r="J1429" s="208">
        <v>43</v>
      </c>
      <c r="K1429" s="208">
        <v>-3</v>
      </c>
      <c r="L1429" s="209">
        <f t="shared" si="46"/>
        <v>77</v>
      </c>
      <c r="M1429" s="201" t="str">
        <f t="shared" si="47"/>
        <v/>
      </c>
      <c r="N1429" s="71">
        <f ca="1">OFFSET(config_posiciones,'H-Temporadas'!B1429,L1429-1,1,1)</f>
        <v>0</v>
      </c>
    </row>
    <row r="1430" spans="2:14" x14ac:dyDescent="0.25">
      <c r="B1430" s="200">
        <v>12</v>
      </c>
      <c r="C1430" s="208" t="s">
        <v>52</v>
      </c>
      <c r="D1430" s="208">
        <v>48</v>
      </c>
      <c r="E1430" s="208">
        <v>38</v>
      </c>
      <c r="F1430" s="208">
        <v>13</v>
      </c>
      <c r="G1430" s="208">
        <v>9</v>
      </c>
      <c r="H1430" s="208">
        <v>16</v>
      </c>
      <c r="I1430" s="208">
        <v>43</v>
      </c>
      <c r="J1430" s="208">
        <v>53</v>
      </c>
      <c r="K1430" s="208">
        <v>-10</v>
      </c>
      <c r="L1430" s="209">
        <f t="shared" si="46"/>
        <v>77</v>
      </c>
      <c r="M1430" s="201" t="str">
        <f t="shared" si="47"/>
        <v/>
      </c>
      <c r="N1430" s="71">
        <f ca="1">OFFSET(config_posiciones,'H-Temporadas'!B1430,L1430-1,1,1)</f>
        <v>0</v>
      </c>
    </row>
    <row r="1431" spans="2:14" x14ac:dyDescent="0.25">
      <c r="B1431" s="200">
        <v>13</v>
      </c>
      <c r="C1431" s="208" t="s">
        <v>212</v>
      </c>
      <c r="D1431" s="208">
        <v>47</v>
      </c>
      <c r="E1431" s="208">
        <v>38</v>
      </c>
      <c r="F1431" s="208">
        <v>12</v>
      </c>
      <c r="G1431" s="208">
        <v>11</v>
      </c>
      <c r="H1431" s="208">
        <v>15</v>
      </c>
      <c r="I1431" s="208">
        <v>45</v>
      </c>
      <c r="J1431" s="208">
        <v>51</v>
      </c>
      <c r="K1431" s="208">
        <v>-6</v>
      </c>
      <c r="L1431" s="209">
        <f t="shared" si="46"/>
        <v>77</v>
      </c>
      <c r="M1431" s="201" t="str">
        <f t="shared" si="47"/>
        <v/>
      </c>
      <c r="N1431" s="71">
        <f ca="1">OFFSET(config_posiciones,'H-Temporadas'!B1431,L1431-1,1,1)</f>
        <v>0</v>
      </c>
    </row>
    <row r="1432" spans="2:14" x14ac:dyDescent="0.25">
      <c r="B1432" s="200">
        <v>14</v>
      </c>
      <c r="C1432" s="208" t="s">
        <v>36</v>
      </c>
      <c r="D1432" s="208">
        <v>47</v>
      </c>
      <c r="E1432" s="208">
        <v>38</v>
      </c>
      <c r="F1432" s="208">
        <v>12</v>
      </c>
      <c r="G1432" s="208">
        <v>11</v>
      </c>
      <c r="H1432" s="208">
        <v>15</v>
      </c>
      <c r="I1432" s="208">
        <v>44</v>
      </c>
      <c r="J1432" s="208">
        <v>48</v>
      </c>
      <c r="K1432" s="208">
        <v>-4</v>
      </c>
      <c r="L1432" s="209">
        <f t="shared" si="46"/>
        <v>77</v>
      </c>
      <c r="M1432" s="201" t="str">
        <f t="shared" si="47"/>
        <v/>
      </c>
      <c r="N1432" s="71">
        <f ca="1">OFFSET(config_posiciones,'H-Temporadas'!B1432,L1432-1,1,1)</f>
        <v>0</v>
      </c>
    </row>
    <row r="1433" spans="2:14" x14ac:dyDescent="0.25">
      <c r="B1433" s="200">
        <v>15</v>
      </c>
      <c r="C1433" s="208" t="s">
        <v>226</v>
      </c>
      <c r="D1433" s="208">
        <v>45</v>
      </c>
      <c r="E1433" s="208">
        <v>38</v>
      </c>
      <c r="F1433" s="208">
        <v>11</v>
      </c>
      <c r="G1433" s="208">
        <v>12</v>
      </c>
      <c r="H1433" s="208">
        <v>15</v>
      </c>
      <c r="I1433" s="208">
        <v>42</v>
      </c>
      <c r="J1433" s="208">
        <v>57</v>
      </c>
      <c r="K1433" s="208">
        <v>-15</v>
      </c>
      <c r="L1433" s="209">
        <f t="shared" si="46"/>
        <v>77</v>
      </c>
      <c r="M1433" s="201" t="str">
        <f t="shared" si="47"/>
        <v/>
      </c>
      <c r="N1433" s="71">
        <f ca="1">OFFSET(config_posiciones,'H-Temporadas'!B1433,L1433-1,1,1)</f>
        <v>0</v>
      </c>
    </row>
    <row r="1434" spans="2:14" x14ac:dyDescent="0.25">
      <c r="B1434" s="200">
        <v>16</v>
      </c>
      <c r="C1434" s="208" t="s">
        <v>245</v>
      </c>
      <c r="D1434" s="208">
        <v>44</v>
      </c>
      <c r="E1434" s="208">
        <v>38</v>
      </c>
      <c r="F1434" s="208">
        <v>11</v>
      </c>
      <c r="G1434" s="208">
        <v>11</v>
      </c>
      <c r="H1434" s="208">
        <v>16</v>
      </c>
      <c r="I1434" s="208">
        <v>40</v>
      </c>
      <c r="J1434" s="208">
        <v>60</v>
      </c>
      <c r="K1434" s="208">
        <v>-20</v>
      </c>
      <c r="L1434" s="209">
        <f t="shared" si="46"/>
        <v>77</v>
      </c>
      <c r="M1434" s="201" t="str">
        <f t="shared" si="47"/>
        <v/>
      </c>
      <c r="N1434" s="71">
        <f ca="1">OFFSET(config_posiciones,'H-Temporadas'!B1434,L1434-1,1,1)</f>
        <v>0</v>
      </c>
    </row>
    <row r="1435" spans="2:14" x14ac:dyDescent="0.25">
      <c r="B1435" s="200">
        <v>17</v>
      </c>
      <c r="C1435" s="208" t="s">
        <v>228</v>
      </c>
      <c r="D1435" s="208">
        <v>43</v>
      </c>
      <c r="E1435" s="208">
        <v>38</v>
      </c>
      <c r="F1435" s="208">
        <v>12</v>
      </c>
      <c r="G1435" s="208">
        <v>7</v>
      </c>
      <c r="H1435" s="208">
        <v>19</v>
      </c>
      <c r="I1435" s="208">
        <v>37</v>
      </c>
      <c r="J1435" s="208">
        <v>44</v>
      </c>
      <c r="K1435" s="208">
        <v>-7</v>
      </c>
      <c r="L1435" s="209">
        <f t="shared" si="46"/>
        <v>77</v>
      </c>
      <c r="M1435" s="201" t="str">
        <f t="shared" si="47"/>
        <v/>
      </c>
      <c r="N1435" s="71">
        <f ca="1">OFFSET(config_posiciones,'H-Temporadas'!B1435,L1435-1,1,1)</f>
        <v>0</v>
      </c>
    </row>
    <row r="1436" spans="2:14" x14ac:dyDescent="0.25">
      <c r="B1436" s="200">
        <v>18</v>
      </c>
      <c r="C1436" s="208" t="s">
        <v>211</v>
      </c>
      <c r="D1436" s="208">
        <v>42</v>
      </c>
      <c r="E1436" s="208">
        <v>38</v>
      </c>
      <c r="F1436" s="208">
        <v>10</v>
      </c>
      <c r="G1436" s="208">
        <v>12</v>
      </c>
      <c r="H1436" s="208">
        <v>16</v>
      </c>
      <c r="I1436" s="208">
        <v>50</v>
      </c>
      <c r="J1436" s="208">
        <v>61</v>
      </c>
      <c r="K1436" s="208">
        <v>-11</v>
      </c>
      <c r="L1436" s="209">
        <f t="shared" si="46"/>
        <v>77</v>
      </c>
      <c r="M1436" s="201" t="str">
        <f t="shared" si="47"/>
        <v/>
      </c>
      <c r="N1436" s="71" t="str">
        <f ca="1">OFFSET(config_posiciones,'H-Temporadas'!B1436,L1436-1,1,1)</f>
        <v>D</v>
      </c>
    </row>
    <row r="1437" spans="2:14" x14ac:dyDescent="0.25">
      <c r="B1437" s="200">
        <v>19</v>
      </c>
      <c r="C1437" s="208" t="s">
        <v>225</v>
      </c>
      <c r="D1437" s="208">
        <v>30</v>
      </c>
      <c r="E1437" s="208">
        <v>38</v>
      </c>
      <c r="F1437" s="208">
        <v>7</v>
      </c>
      <c r="G1437" s="208">
        <v>9</v>
      </c>
      <c r="H1437" s="208">
        <v>22</v>
      </c>
      <c r="I1437" s="208">
        <v>36</v>
      </c>
      <c r="J1437" s="208">
        <v>65</v>
      </c>
      <c r="K1437" s="208">
        <v>-29</v>
      </c>
      <c r="L1437" s="209">
        <f t="shared" si="46"/>
        <v>77</v>
      </c>
      <c r="M1437" s="201" t="str">
        <f t="shared" si="47"/>
        <v/>
      </c>
      <c r="N1437" s="71" t="str">
        <f ca="1">OFFSET(config_posiciones,'H-Temporadas'!B1437,L1437-1,1,1)</f>
        <v>D</v>
      </c>
    </row>
    <row r="1438" spans="2:14" x14ac:dyDescent="0.25">
      <c r="B1438" s="200">
        <v>20</v>
      </c>
      <c r="C1438" s="208" t="s">
        <v>35</v>
      </c>
      <c r="D1438" s="208">
        <v>26</v>
      </c>
      <c r="E1438" s="208">
        <v>38</v>
      </c>
      <c r="F1438" s="208">
        <v>7</v>
      </c>
      <c r="G1438" s="208">
        <v>5</v>
      </c>
      <c r="H1438" s="208">
        <v>26</v>
      </c>
      <c r="I1438" s="208">
        <v>33</v>
      </c>
      <c r="J1438" s="208">
        <v>75</v>
      </c>
      <c r="K1438" s="208">
        <v>-42</v>
      </c>
      <c r="L1438" s="209">
        <f t="shared" si="46"/>
        <v>77</v>
      </c>
      <c r="M1438" s="201" t="str">
        <f t="shared" si="47"/>
        <v/>
      </c>
      <c r="N1438" s="71" t="str">
        <f ca="1">OFFSET(config_posiciones,'H-Temporadas'!B1438,L1438-1,1,1)</f>
        <v>D</v>
      </c>
    </row>
    <row r="1439" spans="2:14" x14ac:dyDescent="0.25">
      <c r="B1439" s="200"/>
      <c r="C1439" s="208"/>
      <c r="D1439" s="208"/>
      <c r="E1439" s="208"/>
      <c r="F1439" s="208"/>
      <c r="G1439" s="208"/>
      <c r="H1439" s="208"/>
      <c r="I1439" s="208"/>
      <c r="J1439" s="208"/>
      <c r="K1439" s="208"/>
      <c r="L1439" s="209">
        <f t="shared" si="46"/>
        <v>77</v>
      </c>
      <c r="M1439" s="201" t="str">
        <f t="shared" si="47"/>
        <v/>
      </c>
      <c r="N1439" s="71">
        <f ca="1">OFFSET(config_posiciones,'H-Temporadas'!B1439,L1439-1,1,1)</f>
        <v>39448</v>
      </c>
    </row>
    <row r="1440" spans="2:14" s="204" customFormat="1" x14ac:dyDescent="0.25">
      <c r="B1440" s="200" t="s">
        <v>326</v>
      </c>
      <c r="C1440" s="200" t="str">
        <f>B1440</f>
        <v>2008/09</v>
      </c>
      <c r="D1440" s="200" t="s">
        <v>128</v>
      </c>
      <c r="E1440" s="200" t="s">
        <v>21</v>
      </c>
      <c r="F1440" s="200" t="s">
        <v>22</v>
      </c>
      <c r="G1440" s="200" t="s">
        <v>23</v>
      </c>
      <c r="H1440" s="200" t="s">
        <v>24</v>
      </c>
      <c r="I1440" s="200" t="s">
        <v>25</v>
      </c>
      <c r="J1440" s="200" t="s">
        <v>26</v>
      </c>
      <c r="K1440" s="200" t="s">
        <v>249</v>
      </c>
      <c r="L1440" s="202">
        <f t="shared" si="46"/>
        <v>78</v>
      </c>
      <c r="M1440" s="203" t="str">
        <f t="shared" si="47"/>
        <v>n</v>
      </c>
      <c r="N1440" s="204" t="e">
        <f ca="1">OFFSET(config_posiciones,'H-Temporadas'!B1440,L1440-1,1,1)</f>
        <v>#VALUE!</v>
      </c>
    </row>
    <row r="1441" spans="2:14" x14ac:dyDescent="0.25">
      <c r="B1441" s="200">
        <v>1</v>
      </c>
      <c r="C1441" s="208" t="s">
        <v>27</v>
      </c>
      <c r="D1441" s="208">
        <v>87</v>
      </c>
      <c r="E1441" s="208">
        <v>38</v>
      </c>
      <c r="F1441" s="208">
        <v>27</v>
      </c>
      <c r="G1441" s="208">
        <v>6</v>
      </c>
      <c r="H1441" s="208">
        <v>5</v>
      </c>
      <c r="I1441" s="208">
        <v>105</v>
      </c>
      <c r="J1441" s="208">
        <v>35</v>
      </c>
      <c r="K1441" s="208">
        <v>70</v>
      </c>
      <c r="L1441" s="209">
        <f t="shared" si="46"/>
        <v>78</v>
      </c>
      <c r="M1441" s="201" t="str">
        <f t="shared" si="47"/>
        <v/>
      </c>
      <c r="N1441" s="71" t="str">
        <f ca="1">OFFSET(config_posiciones,'H-Temporadas'!B1441,L1441-1,1,1)</f>
        <v>C</v>
      </c>
    </row>
    <row r="1442" spans="2:14" x14ac:dyDescent="0.25">
      <c r="B1442" s="200">
        <v>2</v>
      </c>
      <c r="C1442" s="208" t="s">
        <v>28</v>
      </c>
      <c r="D1442" s="208">
        <v>78</v>
      </c>
      <c r="E1442" s="208">
        <v>38</v>
      </c>
      <c r="F1442" s="208">
        <v>25</v>
      </c>
      <c r="G1442" s="208">
        <v>3</v>
      </c>
      <c r="H1442" s="208">
        <v>10</v>
      </c>
      <c r="I1442" s="208">
        <v>83</v>
      </c>
      <c r="J1442" s="208">
        <v>52</v>
      </c>
      <c r="K1442" s="208">
        <v>31</v>
      </c>
      <c r="L1442" s="209">
        <f t="shared" si="46"/>
        <v>78</v>
      </c>
      <c r="M1442" s="201" t="str">
        <f t="shared" si="47"/>
        <v/>
      </c>
      <c r="N1442" s="71" t="str">
        <f ca="1">OFFSET(config_posiciones,'H-Temporadas'!B1442,L1442-1,1,1)</f>
        <v>C</v>
      </c>
    </row>
    <row r="1443" spans="2:14" x14ac:dyDescent="0.25">
      <c r="B1443" s="200">
        <v>3</v>
      </c>
      <c r="C1443" s="208" t="s">
        <v>30</v>
      </c>
      <c r="D1443" s="208">
        <v>70</v>
      </c>
      <c r="E1443" s="208">
        <v>38</v>
      </c>
      <c r="F1443" s="208">
        <v>21</v>
      </c>
      <c r="G1443" s="208">
        <v>7</v>
      </c>
      <c r="H1443" s="208">
        <v>10</v>
      </c>
      <c r="I1443" s="208">
        <v>54</v>
      </c>
      <c r="J1443" s="208">
        <v>39</v>
      </c>
      <c r="K1443" s="208">
        <v>15</v>
      </c>
      <c r="L1443" s="209">
        <f t="shared" si="46"/>
        <v>78</v>
      </c>
      <c r="M1443" s="201" t="str">
        <f t="shared" si="47"/>
        <v/>
      </c>
      <c r="N1443" s="71" t="str">
        <f ca="1">OFFSET(config_posiciones,'H-Temporadas'!B1443,L1443-1,1,1)</f>
        <v>C</v>
      </c>
    </row>
    <row r="1444" spans="2:14" x14ac:dyDescent="0.25">
      <c r="B1444" s="200">
        <v>4</v>
      </c>
      <c r="C1444" s="208" t="s">
        <v>154</v>
      </c>
      <c r="D1444" s="208">
        <v>67</v>
      </c>
      <c r="E1444" s="208">
        <v>38</v>
      </c>
      <c r="F1444" s="208">
        <v>20</v>
      </c>
      <c r="G1444" s="208">
        <v>7</v>
      </c>
      <c r="H1444" s="208">
        <v>11</v>
      </c>
      <c r="I1444" s="208">
        <v>80</v>
      </c>
      <c r="J1444" s="208">
        <v>57</v>
      </c>
      <c r="K1444" s="208">
        <v>23</v>
      </c>
      <c r="L1444" s="209">
        <f t="shared" si="46"/>
        <v>78</v>
      </c>
      <c r="M1444" s="201" t="str">
        <f t="shared" si="47"/>
        <v/>
      </c>
      <c r="N1444" s="71" t="str">
        <f ca="1">OFFSET(config_posiciones,'H-Temporadas'!B1444,L1444-1,1,1)</f>
        <v>L</v>
      </c>
    </row>
    <row r="1445" spans="2:14" x14ac:dyDescent="0.25">
      <c r="B1445" s="200">
        <v>5</v>
      </c>
      <c r="C1445" s="208" t="s">
        <v>33</v>
      </c>
      <c r="D1445" s="208">
        <v>65</v>
      </c>
      <c r="E1445" s="208">
        <v>38</v>
      </c>
      <c r="F1445" s="208">
        <v>18</v>
      </c>
      <c r="G1445" s="208">
        <v>11</v>
      </c>
      <c r="H1445" s="208">
        <v>9</v>
      </c>
      <c r="I1445" s="208">
        <v>61</v>
      </c>
      <c r="J1445" s="208">
        <v>54</v>
      </c>
      <c r="K1445" s="208">
        <v>7</v>
      </c>
      <c r="L1445" s="209">
        <f t="shared" si="46"/>
        <v>78</v>
      </c>
      <c r="M1445" s="201" t="str">
        <f t="shared" si="47"/>
        <v/>
      </c>
      <c r="N1445" s="71" t="str">
        <f ca="1">OFFSET(config_posiciones,'H-Temporadas'!B1445,L1445-1,1,1)</f>
        <v>U</v>
      </c>
    </row>
    <row r="1446" spans="2:14" x14ac:dyDescent="0.25">
      <c r="B1446" s="200">
        <v>6</v>
      </c>
      <c r="C1446" s="208" t="s">
        <v>29</v>
      </c>
      <c r="D1446" s="208">
        <v>62</v>
      </c>
      <c r="E1446" s="208">
        <v>38</v>
      </c>
      <c r="F1446" s="208">
        <v>18</v>
      </c>
      <c r="G1446" s="208">
        <v>8</v>
      </c>
      <c r="H1446" s="208">
        <v>12</v>
      </c>
      <c r="I1446" s="208">
        <v>68</v>
      </c>
      <c r="J1446" s="208">
        <v>54</v>
      </c>
      <c r="K1446" s="208">
        <v>14</v>
      </c>
      <c r="L1446" s="209">
        <f t="shared" si="46"/>
        <v>78</v>
      </c>
      <c r="M1446" s="201" t="str">
        <f t="shared" si="47"/>
        <v/>
      </c>
      <c r="N1446" s="71" t="str">
        <f ca="1">OFFSET(config_posiciones,'H-Temporadas'!B1446,L1446-1,1,1)</f>
        <v>U</v>
      </c>
    </row>
    <row r="1447" spans="2:14" x14ac:dyDescent="0.25">
      <c r="B1447" s="200">
        <v>7</v>
      </c>
      <c r="C1447" s="208" t="s">
        <v>240</v>
      </c>
      <c r="D1447" s="208">
        <v>58</v>
      </c>
      <c r="E1447" s="208">
        <v>38</v>
      </c>
      <c r="F1447" s="208">
        <v>16</v>
      </c>
      <c r="G1447" s="208">
        <v>10</v>
      </c>
      <c r="H1447" s="208">
        <v>12</v>
      </c>
      <c r="I1447" s="208">
        <v>48</v>
      </c>
      <c r="J1447" s="208">
        <v>47</v>
      </c>
      <c r="K1447" s="208">
        <v>1</v>
      </c>
      <c r="L1447" s="209">
        <f t="shared" si="46"/>
        <v>78</v>
      </c>
      <c r="M1447" s="201" t="str">
        <f t="shared" si="47"/>
        <v/>
      </c>
      <c r="N1447" s="71">
        <f ca="1">OFFSET(config_posiciones,'H-Temporadas'!B1447,L1447-1,1,1)</f>
        <v>0</v>
      </c>
    </row>
    <row r="1448" spans="2:14" x14ac:dyDescent="0.25">
      <c r="B1448" s="200">
        <v>8</v>
      </c>
      <c r="C1448" s="208" t="s">
        <v>343</v>
      </c>
      <c r="D1448" s="208">
        <v>55</v>
      </c>
      <c r="E1448" s="208">
        <v>38</v>
      </c>
      <c r="F1448" s="208">
        <v>15</v>
      </c>
      <c r="G1448" s="208">
        <v>10</v>
      </c>
      <c r="H1448" s="208">
        <v>13</v>
      </c>
      <c r="I1448" s="208">
        <v>55</v>
      </c>
      <c r="J1448" s="208">
        <v>59</v>
      </c>
      <c r="K1448" s="208">
        <v>-4</v>
      </c>
      <c r="L1448" s="209">
        <f t="shared" si="46"/>
        <v>78</v>
      </c>
      <c r="M1448" s="201" t="str">
        <f t="shared" si="47"/>
        <v/>
      </c>
      <c r="N1448" s="71">
        <f ca="1">OFFSET(config_posiciones,'H-Temporadas'!B1448,L1448-1,1,1)</f>
        <v>0</v>
      </c>
    </row>
    <row r="1449" spans="2:14" x14ac:dyDescent="0.25">
      <c r="B1449" s="200">
        <v>9</v>
      </c>
      <c r="C1449" s="208" t="s">
        <v>239</v>
      </c>
      <c r="D1449" s="208">
        <v>51</v>
      </c>
      <c r="E1449" s="208">
        <v>38</v>
      </c>
      <c r="F1449" s="208">
        <v>14</v>
      </c>
      <c r="G1449" s="208">
        <v>9</v>
      </c>
      <c r="H1449" s="208">
        <v>15</v>
      </c>
      <c r="I1449" s="208">
        <v>53</v>
      </c>
      <c r="J1449" s="208">
        <v>60</v>
      </c>
      <c r="K1449" s="208">
        <v>-7</v>
      </c>
      <c r="L1449" s="209">
        <f t="shared" si="46"/>
        <v>78</v>
      </c>
      <c r="M1449" s="201" t="str">
        <f t="shared" si="47"/>
        <v/>
      </c>
      <c r="N1449" s="71">
        <f ca="1">OFFSET(config_posiciones,'H-Temporadas'!B1449,L1449-1,1,1)</f>
        <v>0</v>
      </c>
    </row>
    <row r="1450" spans="2:14" x14ac:dyDescent="0.25">
      <c r="B1450" s="200">
        <v>10</v>
      </c>
      <c r="C1450" s="208" t="s">
        <v>52</v>
      </c>
      <c r="D1450" s="208">
        <v>47</v>
      </c>
      <c r="E1450" s="208">
        <v>38</v>
      </c>
      <c r="F1450" s="208">
        <v>12</v>
      </c>
      <c r="G1450" s="208">
        <v>11</v>
      </c>
      <c r="H1450" s="208">
        <v>15</v>
      </c>
      <c r="I1450" s="208">
        <v>46</v>
      </c>
      <c r="J1450" s="208">
        <v>49</v>
      </c>
      <c r="K1450" s="208">
        <v>-3</v>
      </c>
      <c r="L1450" s="209">
        <f t="shared" si="46"/>
        <v>78</v>
      </c>
      <c r="M1450" s="201" t="str">
        <f t="shared" si="47"/>
        <v/>
      </c>
      <c r="N1450" s="71">
        <f ca="1">OFFSET(config_posiciones,'H-Temporadas'!B1450,L1450-1,1,1)</f>
        <v>0</v>
      </c>
    </row>
    <row r="1451" spans="2:14" x14ac:dyDescent="0.25">
      <c r="B1451" s="200">
        <v>11</v>
      </c>
      <c r="C1451" s="208" t="s">
        <v>37</v>
      </c>
      <c r="D1451" s="208">
        <v>46</v>
      </c>
      <c r="E1451" s="208">
        <v>38</v>
      </c>
      <c r="F1451" s="208">
        <v>13</v>
      </c>
      <c r="G1451" s="208">
        <v>7</v>
      </c>
      <c r="H1451" s="208">
        <v>18</v>
      </c>
      <c r="I1451" s="208">
        <v>45</v>
      </c>
      <c r="J1451" s="208">
        <v>61</v>
      </c>
      <c r="K1451" s="208">
        <v>-16</v>
      </c>
      <c r="L1451" s="209">
        <f t="shared" si="46"/>
        <v>78</v>
      </c>
      <c r="M1451" s="201" t="str">
        <f t="shared" si="47"/>
        <v/>
      </c>
      <c r="N1451" s="71">
        <f ca="1">OFFSET(config_posiciones,'H-Temporadas'!B1451,L1451-1,1,1)</f>
        <v>0</v>
      </c>
    </row>
    <row r="1452" spans="2:14" x14ac:dyDescent="0.25">
      <c r="B1452" s="200">
        <v>12</v>
      </c>
      <c r="C1452" s="208" t="s">
        <v>246</v>
      </c>
      <c r="D1452" s="208">
        <v>46</v>
      </c>
      <c r="E1452" s="208">
        <v>38</v>
      </c>
      <c r="F1452" s="208">
        <v>12</v>
      </c>
      <c r="G1452" s="208">
        <v>10</v>
      </c>
      <c r="H1452" s="208">
        <v>16</v>
      </c>
      <c r="I1452" s="208">
        <v>49</v>
      </c>
      <c r="J1452" s="208">
        <v>48</v>
      </c>
      <c r="K1452" s="208">
        <v>1</v>
      </c>
      <c r="L1452" s="209">
        <f t="shared" si="46"/>
        <v>78</v>
      </c>
      <c r="M1452" s="201" t="str">
        <f t="shared" si="47"/>
        <v/>
      </c>
      <c r="N1452" s="71">
        <f ca="1">OFFSET(config_posiciones,'H-Temporadas'!B1452,L1452-1,1,1)</f>
        <v>0</v>
      </c>
    </row>
    <row r="1453" spans="2:14" x14ac:dyDescent="0.25">
      <c r="B1453" s="200">
        <v>13</v>
      </c>
      <c r="C1453" s="208" t="s">
        <v>209</v>
      </c>
      <c r="D1453" s="208">
        <v>44</v>
      </c>
      <c r="E1453" s="208">
        <v>38</v>
      </c>
      <c r="F1453" s="208">
        <v>12</v>
      </c>
      <c r="G1453" s="208">
        <v>8</v>
      </c>
      <c r="H1453" s="208">
        <v>18</v>
      </c>
      <c r="I1453" s="208">
        <v>47</v>
      </c>
      <c r="J1453" s="208">
        <v>62</v>
      </c>
      <c r="K1453" s="208">
        <v>-15</v>
      </c>
      <c r="L1453" s="209">
        <f t="shared" si="46"/>
        <v>78</v>
      </c>
      <c r="M1453" s="201" t="str">
        <f t="shared" si="47"/>
        <v/>
      </c>
      <c r="N1453" s="71" t="str">
        <f ca="1">OFFSET(config_posiciones,'H-Temporadas'!B1453,L1453-1,1,1)</f>
        <v>F</v>
      </c>
    </row>
    <row r="1454" spans="2:14" x14ac:dyDescent="0.25">
      <c r="B1454" s="200">
        <v>14</v>
      </c>
      <c r="C1454" s="208" t="s">
        <v>213</v>
      </c>
      <c r="D1454" s="208">
        <v>43</v>
      </c>
      <c r="E1454" s="208">
        <v>38</v>
      </c>
      <c r="F1454" s="208">
        <v>14</v>
      </c>
      <c r="G1454" s="208">
        <v>1</v>
      </c>
      <c r="H1454" s="208">
        <v>23</v>
      </c>
      <c r="I1454" s="208">
        <v>47</v>
      </c>
      <c r="J1454" s="208">
        <v>79</v>
      </c>
      <c r="K1454" s="208">
        <v>-32</v>
      </c>
      <c r="L1454" s="209">
        <f t="shared" si="46"/>
        <v>78</v>
      </c>
      <c r="M1454" s="201" t="str">
        <f t="shared" si="47"/>
        <v/>
      </c>
      <c r="N1454" s="71">
        <f ca="1">OFFSET(config_posiciones,'H-Temporadas'!B1454,L1454-1,1,1)</f>
        <v>0</v>
      </c>
    </row>
    <row r="1455" spans="2:14" x14ac:dyDescent="0.25">
      <c r="B1455" s="200">
        <v>15</v>
      </c>
      <c r="C1455" s="208" t="s">
        <v>228</v>
      </c>
      <c r="D1455" s="208">
        <v>43</v>
      </c>
      <c r="E1455" s="208">
        <v>38</v>
      </c>
      <c r="F1455" s="208">
        <v>10</v>
      </c>
      <c r="G1455" s="208">
        <v>13</v>
      </c>
      <c r="H1455" s="208">
        <v>15</v>
      </c>
      <c r="I1455" s="208">
        <v>41</v>
      </c>
      <c r="J1455" s="208">
        <v>47</v>
      </c>
      <c r="K1455" s="208">
        <v>-6</v>
      </c>
      <c r="L1455" s="209">
        <f t="shared" si="46"/>
        <v>78</v>
      </c>
      <c r="M1455" s="201" t="str">
        <f t="shared" si="47"/>
        <v/>
      </c>
      <c r="N1455" s="71">
        <f ca="1">OFFSET(config_posiciones,'H-Temporadas'!B1455,L1455-1,1,1)</f>
        <v>0</v>
      </c>
    </row>
    <row r="1456" spans="2:14" x14ac:dyDescent="0.25">
      <c r="B1456" s="200">
        <v>16</v>
      </c>
      <c r="C1456" s="208" t="s">
        <v>226</v>
      </c>
      <c r="D1456" s="208">
        <v>43</v>
      </c>
      <c r="E1456" s="208">
        <v>38</v>
      </c>
      <c r="F1456" s="208">
        <v>12</v>
      </c>
      <c r="G1456" s="208">
        <v>7</v>
      </c>
      <c r="H1456" s="208">
        <v>19</v>
      </c>
      <c r="I1456" s="208">
        <v>46</v>
      </c>
      <c r="J1456" s="208">
        <v>58</v>
      </c>
      <c r="K1456" s="208">
        <v>-12</v>
      </c>
      <c r="L1456" s="209">
        <f t="shared" si="46"/>
        <v>78</v>
      </c>
      <c r="M1456" s="201" t="str">
        <f t="shared" si="47"/>
        <v/>
      </c>
      <c r="N1456" s="71">
        <f ca="1">OFFSET(config_posiciones,'H-Temporadas'!B1456,L1456-1,1,1)</f>
        <v>0</v>
      </c>
    </row>
    <row r="1457" spans="2:14" x14ac:dyDescent="0.25">
      <c r="B1457" s="200">
        <v>17</v>
      </c>
      <c r="C1457" s="208" t="s">
        <v>36</v>
      </c>
      <c r="D1457" s="208">
        <v>42</v>
      </c>
      <c r="E1457" s="208">
        <v>38</v>
      </c>
      <c r="F1457" s="208">
        <v>10</v>
      </c>
      <c r="G1457" s="208">
        <v>12</v>
      </c>
      <c r="H1457" s="208">
        <v>16</v>
      </c>
      <c r="I1457" s="208">
        <v>50</v>
      </c>
      <c r="J1457" s="208">
        <v>56</v>
      </c>
      <c r="K1457" s="208">
        <v>-6</v>
      </c>
      <c r="L1457" s="209">
        <f t="shared" si="46"/>
        <v>78</v>
      </c>
      <c r="M1457" s="201" t="str">
        <f t="shared" si="47"/>
        <v/>
      </c>
      <c r="N1457" s="71">
        <f ca="1">OFFSET(config_posiciones,'H-Temporadas'!B1457,L1457-1,1,1)</f>
        <v>0</v>
      </c>
    </row>
    <row r="1458" spans="2:14" x14ac:dyDescent="0.25">
      <c r="B1458" s="200">
        <v>18</v>
      </c>
      <c r="C1458" s="208" t="s">
        <v>212</v>
      </c>
      <c r="D1458" s="208">
        <v>42</v>
      </c>
      <c r="E1458" s="208">
        <v>38</v>
      </c>
      <c r="F1458" s="208">
        <v>10</v>
      </c>
      <c r="G1458" s="208">
        <v>12</v>
      </c>
      <c r="H1458" s="208">
        <v>16</v>
      </c>
      <c r="I1458" s="208">
        <v>51</v>
      </c>
      <c r="J1458" s="208">
        <v>58</v>
      </c>
      <c r="K1458" s="208">
        <v>-7</v>
      </c>
      <c r="L1458" s="209">
        <f t="shared" si="46"/>
        <v>78</v>
      </c>
      <c r="M1458" s="201" t="str">
        <f t="shared" si="47"/>
        <v/>
      </c>
      <c r="N1458" s="71" t="str">
        <f ca="1">OFFSET(config_posiciones,'H-Temporadas'!B1458,L1458-1,1,1)</f>
        <v>D</v>
      </c>
    </row>
    <row r="1459" spans="2:14" x14ac:dyDescent="0.25">
      <c r="B1459" s="200">
        <v>19</v>
      </c>
      <c r="C1459" s="208" t="s">
        <v>241</v>
      </c>
      <c r="D1459" s="208">
        <v>35</v>
      </c>
      <c r="E1459" s="208">
        <v>38</v>
      </c>
      <c r="F1459" s="208">
        <v>10</v>
      </c>
      <c r="G1459" s="208">
        <v>5</v>
      </c>
      <c r="H1459" s="208">
        <v>23</v>
      </c>
      <c r="I1459" s="208">
        <v>38</v>
      </c>
      <c r="J1459" s="208">
        <v>69</v>
      </c>
      <c r="K1459" s="208">
        <v>-31</v>
      </c>
      <c r="L1459" s="209">
        <f t="shared" si="46"/>
        <v>78</v>
      </c>
      <c r="M1459" s="201" t="str">
        <f t="shared" si="47"/>
        <v/>
      </c>
      <c r="N1459" s="71" t="str">
        <f ca="1">OFFSET(config_posiciones,'H-Temporadas'!B1459,L1459-1,1,1)</f>
        <v>D</v>
      </c>
    </row>
    <row r="1460" spans="2:14" x14ac:dyDescent="0.25">
      <c r="B1460" s="200">
        <v>20</v>
      </c>
      <c r="C1460" s="208" t="s">
        <v>245</v>
      </c>
      <c r="D1460" s="208">
        <v>33</v>
      </c>
      <c r="E1460" s="208">
        <v>38</v>
      </c>
      <c r="F1460" s="208">
        <v>8</v>
      </c>
      <c r="G1460" s="208">
        <v>9</v>
      </c>
      <c r="H1460" s="208">
        <v>21</v>
      </c>
      <c r="I1460" s="208">
        <v>34</v>
      </c>
      <c r="J1460" s="208">
        <v>57</v>
      </c>
      <c r="K1460" s="208">
        <v>-23</v>
      </c>
      <c r="L1460" s="209">
        <f t="shared" si="46"/>
        <v>78</v>
      </c>
      <c r="M1460" s="201" t="str">
        <f t="shared" si="47"/>
        <v/>
      </c>
      <c r="N1460" s="71" t="str">
        <f ca="1">OFFSET(config_posiciones,'H-Temporadas'!B1460,L1460-1,1,1)</f>
        <v>D</v>
      </c>
    </row>
    <row r="1461" spans="2:14" x14ac:dyDescent="0.25">
      <c r="B1461" s="200"/>
      <c r="C1461" s="208"/>
      <c r="D1461" s="208"/>
      <c r="E1461" s="208"/>
      <c r="F1461" s="208"/>
      <c r="G1461" s="208"/>
      <c r="H1461" s="208"/>
      <c r="I1461" s="208"/>
      <c r="J1461" s="208"/>
      <c r="K1461" s="208"/>
      <c r="L1461" s="209">
        <f t="shared" si="46"/>
        <v>78</v>
      </c>
      <c r="M1461" s="201" t="str">
        <f t="shared" si="47"/>
        <v/>
      </c>
      <c r="N1461" s="71">
        <f ca="1">OFFSET(config_posiciones,'H-Temporadas'!B1461,L1461-1,1,1)</f>
        <v>39814</v>
      </c>
    </row>
    <row r="1462" spans="2:14" s="204" customFormat="1" x14ac:dyDescent="0.25">
      <c r="B1462" s="200" t="s">
        <v>328</v>
      </c>
      <c r="C1462" s="200" t="str">
        <f>B1462</f>
        <v>2009/10</v>
      </c>
      <c r="D1462" s="200" t="s">
        <v>327</v>
      </c>
      <c r="E1462" s="200" t="s">
        <v>21</v>
      </c>
      <c r="F1462" s="200" t="s">
        <v>22</v>
      </c>
      <c r="G1462" s="200" t="s">
        <v>23</v>
      </c>
      <c r="H1462" s="200" t="s">
        <v>24</v>
      </c>
      <c r="I1462" s="200" t="s">
        <v>25</v>
      </c>
      <c r="J1462" s="200" t="s">
        <v>26</v>
      </c>
      <c r="K1462" s="200" t="s">
        <v>249</v>
      </c>
      <c r="L1462" s="202">
        <f t="shared" si="46"/>
        <v>79</v>
      </c>
      <c r="M1462" s="203" t="str">
        <f t="shared" si="47"/>
        <v>n</v>
      </c>
      <c r="N1462" s="204" t="e">
        <f ca="1">OFFSET(config_posiciones,'H-Temporadas'!B1462,L1462-1,1,1)</f>
        <v>#VALUE!</v>
      </c>
    </row>
    <row r="1463" spans="2:14" x14ac:dyDescent="0.25">
      <c r="B1463" s="200">
        <v>1</v>
      </c>
      <c r="C1463" s="208" t="s">
        <v>27</v>
      </c>
      <c r="D1463" s="208">
        <v>99</v>
      </c>
      <c r="E1463" s="208">
        <v>38</v>
      </c>
      <c r="F1463" s="208">
        <v>31</v>
      </c>
      <c r="G1463" s="208">
        <v>6</v>
      </c>
      <c r="H1463" s="208">
        <v>1</v>
      </c>
      <c r="I1463" s="208">
        <v>98</v>
      </c>
      <c r="J1463" s="208">
        <v>24</v>
      </c>
      <c r="K1463" s="208">
        <v>74</v>
      </c>
      <c r="L1463" s="209">
        <f t="shared" si="46"/>
        <v>79</v>
      </c>
      <c r="M1463" s="201" t="str">
        <f t="shared" si="47"/>
        <v/>
      </c>
      <c r="N1463" s="71" t="str">
        <f ca="1">OFFSET(config_posiciones,'H-Temporadas'!B1463,L1463-1,1,1)</f>
        <v>C</v>
      </c>
    </row>
    <row r="1464" spans="2:14" x14ac:dyDescent="0.25">
      <c r="B1464" s="200">
        <v>2</v>
      </c>
      <c r="C1464" s="208" t="s">
        <v>28</v>
      </c>
      <c r="D1464" s="208">
        <v>96</v>
      </c>
      <c r="E1464" s="208">
        <v>38</v>
      </c>
      <c r="F1464" s="208">
        <v>31</v>
      </c>
      <c r="G1464" s="208">
        <v>3</v>
      </c>
      <c r="H1464" s="208">
        <v>4</v>
      </c>
      <c r="I1464" s="208">
        <v>102</v>
      </c>
      <c r="J1464" s="208">
        <v>35</v>
      </c>
      <c r="K1464" s="208">
        <v>67</v>
      </c>
      <c r="L1464" s="209">
        <f t="shared" si="46"/>
        <v>79</v>
      </c>
      <c r="M1464" s="201" t="str">
        <f t="shared" si="47"/>
        <v/>
      </c>
      <c r="N1464" s="71" t="str">
        <f ca="1">OFFSET(config_posiciones,'H-Temporadas'!B1464,L1464-1,1,1)</f>
        <v>C</v>
      </c>
    </row>
    <row r="1465" spans="2:14" x14ac:dyDescent="0.25">
      <c r="B1465" s="200">
        <v>3</v>
      </c>
      <c r="C1465" s="208" t="s">
        <v>29</v>
      </c>
      <c r="D1465" s="208">
        <v>71</v>
      </c>
      <c r="E1465" s="208">
        <v>38</v>
      </c>
      <c r="F1465" s="208">
        <v>21</v>
      </c>
      <c r="G1465" s="208">
        <v>8</v>
      </c>
      <c r="H1465" s="208">
        <v>9</v>
      </c>
      <c r="I1465" s="208">
        <v>59</v>
      </c>
      <c r="J1465" s="208">
        <v>40</v>
      </c>
      <c r="K1465" s="208">
        <v>19</v>
      </c>
      <c r="L1465" s="209">
        <f t="shared" si="46"/>
        <v>79</v>
      </c>
      <c r="M1465" s="201" t="str">
        <f t="shared" si="47"/>
        <v/>
      </c>
      <c r="N1465" s="71" t="str">
        <f ca="1">OFFSET(config_posiciones,'H-Temporadas'!B1465,L1465-1,1,1)</f>
        <v>C</v>
      </c>
    </row>
    <row r="1466" spans="2:14" x14ac:dyDescent="0.25">
      <c r="B1466" s="200">
        <v>4</v>
      </c>
      <c r="C1466" s="208" t="s">
        <v>30</v>
      </c>
      <c r="D1466" s="208">
        <v>63</v>
      </c>
      <c r="E1466" s="208">
        <v>38</v>
      </c>
      <c r="F1466" s="208">
        <v>19</v>
      </c>
      <c r="G1466" s="208">
        <v>6</v>
      </c>
      <c r="H1466" s="208">
        <v>13</v>
      </c>
      <c r="I1466" s="208">
        <v>65</v>
      </c>
      <c r="J1466" s="208">
        <v>49</v>
      </c>
      <c r="K1466" s="208">
        <v>16</v>
      </c>
      <c r="L1466" s="209">
        <f t="shared" si="46"/>
        <v>79</v>
      </c>
      <c r="M1466" s="201" t="str">
        <f t="shared" si="47"/>
        <v/>
      </c>
      <c r="N1466" s="71" t="str">
        <f ca="1">OFFSET(config_posiciones,'H-Temporadas'!B1466,L1466-1,1,1)</f>
        <v>L</v>
      </c>
    </row>
    <row r="1467" spans="2:14" x14ac:dyDescent="0.25">
      <c r="B1467" s="200">
        <v>5</v>
      </c>
      <c r="C1467" s="208" t="s">
        <v>239</v>
      </c>
      <c r="D1467" s="208">
        <v>62</v>
      </c>
      <c r="E1467" s="208">
        <v>38</v>
      </c>
      <c r="F1467" s="208">
        <v>18</v>
      </c>
      <c r="G1467" s="208">
        <v>8</v>
      </c>
      <c r="H1467" s="208">
        <v>12</v>
      </c>
      <c r="I1467" s="208">
        <v>59</v>
      </c>
      <c r="J1467" s="208">
        <v>44</v>
      </c>
      <c r="K1467" s="208">
        <v>15</v>
      </c>
      <c r="L1467" s="209">
        <f t="shared" si="46"/>
        <v>79</v>
      </c>
      <c r="M1467" s="201" t="str">
        <f t="shared" si="47"/>
        <v/>
      </c>
      <c r="N1467" s="71">
        <f ca="1">OFFSET(config_posiciones,'H-Temporadas'!B1467,L1467-1,1,1)</f>
        <v>0</v>
      </c>
    </row>
    <row r="1468" spans="2:14" x14ac:dyDescent="0.25">
      <c r="B1468" s="200">
        <v>6</v>
      </c>
      <c r="C1468" s="208" t="s">
        <v>36</v>
      </c>
      <c r="D1468" s="208">
        <v>58</v>
      </c>
      <c r="E1468" s="208">
        <v>38</v>
      </c>
      <c r="F1468" s="208">
        <v>17</v>
      </c>
      <c r="G1468" s="208">
        <v>7</v>
      </c>
      <c r="H1468" s="208">
        <v>14</v>
      </c>
      <c r="I1468" s="208">
        <v>58</v>
      </c>
      <c r="J1468" s="208">
        <v>48</v>
      </c>
      <c r="K1468" s="208">
        <v>10</v>
      </c>
      <c r="L1468" s="209">
        <f t="shared" si="46"/>
        <v>79</v>
      </c>
      <c r="M1468" s="201" t="str">
        <f t="shared" si="47"/>
        <v/>
      </c>
      <c r="N1468" s="71" t="str">
        <f ca="1">OFFSET(config_posiciones,'H-Temporadas'!B1468,L1468-1,1,1)</f>
        <v>U</v>
      </c>
    </row>
    <row r="1469" spans="2:14" x14ac:dyDescent="0.25">
      <c r="B1469" s="200">
        <v>7</v>
      </c>
      <c r="C1469" s="208" t="s">
        <v>33</v>
      </c>
      <c r="D1469" s="208">
        <v>56</v>
      </c>
      <c r="E1469" s="208">
        <v>38</v>
      </c>
      <c r="F1469" s="208">
        <v>16</v>
      </c>
      <c r="G1469" s="208">
        <v>8</v>
      </c>
      <c r="H1469" s="208">
        <v>14</v>
      </c>
      <c r="I1469" s="208">
        <v>58</v>
      </c>
      <c r="J1469" s="208">
        <v>57</v>
      </c>
      <c r="K1469" s="208">
        <v>1</v>
      </c>
      <c r="L1469" s="209">
        <f t="shared" si="46"/>
        <v>79</v>
      </c>
      <c r="M1469" s="201" t="str">
        <f t="shared" si="47"/>
        <v/>
      </c>
      <c r="N1469" s="71" t="str">
        <f ca="1">OFFSET(config_posiciones,'H-Temporadas'!B1469,L1469-1,1,1)</f>
        <v>U</v>
      </c>
    </row>
    <row r="1470" spans="2:14" x14ac:dyDescent="0.25">
      <c r="B1470" s="200">
        <v>8</v>
      </c>
      <c r="C1470" s="208" t="s">
        <v>209</v>
      </c>
      <c r="D1470" s="208">
        <v>54</v>
      </c>
      <c r="E1470" s="208">
        <v>38</v>
      </c>
      <c r="F1470" s="208">
        <v>15</v>
      </c>
      <c r="G1470" s="208">
        <v>9</v>
      </c>
      <c r="H1470" s="208">
        <v>14</v>
      </c>
      <c r="I1470" s="208">
        <v>50</v>
      </c>
      <c r="J1470" s="208">
        <v>53</v>
      </c>
      <c r="K1470" s="208">
        <v>-3</v>
      </c>
      <c r="L1470" s="209">
        <f t="shared" si="46"/>
        <v>79</v>
      </c>
      <c r="M1470" s="201" t="str">
        <f t="shared" si="47"/>
        <v/>
      </c>
      <c r="N1470" s="71">
        <f ca="1">OFFSET(config_posiciones,'H-Temporadas'!B1470,L1470-1,1,1)</f>
        <v>0</v>
      </c>
    </row>
    <row r="1471" spans="2:14" x14ac:dyDescent="0.25">
      <c r="B1471" s="200">
        <v>9</v>
      </c>
      <c r="C1471" s="208" t="s">
        <v>154</v>
      </c>
      <c r="D1471" s="208">
        <v>47</v>
      </c>
      <c r="E1471" s="208">
        <v>38</v>
      </c>
      <c r="F1471" s="208">
        <v>13</v>
      </c>
      <c r="G1471" s="208">
        <v>8</v>
      </c>
      <c r="H1471" s="208">
        <v>17</v>
      </c>
      <c r="I1471" s="208">
        <v>57</v>
      </c>
      <c r="J1471" s="208">
        <v>61</v>
      </c>
      <c r="K1471" s="208">
        <v>-4</v>
      </c>
      <c r="L1471" s="209">
        <f t="shared" si="46"/>
        <v>79</v>
      </c>
      <c r="M1471" s="201" t="str">
        <f t="shared" si="47"/>
        <v/>
      </c>
      <c r="N1471" s="71" t="str">
        <f ca="1">OFFSET(config_posiciones,'H-Temporadas'!B1471,L1471-1,1,1)</f>
        <v>F</v>
      </c>
    </row>
    <row r="1472" spans="2:14" x14ac:dyDescent="0.25">
      <c r="B1472" s="200">
        <v>10</v>
      </c>
      <c r="C1472" s="208" t="s">
        <v>51</v>
      </c>
      <c r="D1472" s="208">
        <v>47</v>
      </c>
      <c r="E1472" s="208">
        <v>38</v>
      </c>
      <c r="F1472" s="208">
        <v>13</v>
      </c>
      <c r="G1472" s="208">
        <v>8</v>
      </c>
      <c r="H1472" s="208">
        <v>17</v>
      </c>
      <c r="I1472" s="208">
        <v>35</v>
      </c>
      <c r="J1472" s="208">
        <v>49</v>
      </c>
      <c r="K1472" s="208">
        <v>-14</v>
      </c>
      <c r="L1472" s="209">
        <f t="shared" si="46"/>
        <v>79</v>
      </c>
      <c r="M1472" s="201" t="str">
        <f t="shared" si="47"/>
        <v/>
      </c>
      <c r="N1472" s="71">
        <f ca="1">OFFSET(config_posiciones,'H-Temporadas'!B1472,L1472-1,1,1)</f>
        <v>0</v>
      </c>
    </row>
    <row r="1473" spans="2:14" x14ac:dyDescent="0.25">
      <c r="B1473" s="200">
        <v>11</v>
      </c>
      <c r="C1473" s="208" t="s">
        <v>52</v>
      </c>
      <c r="D1473" s="208">
        <v>44</v>
      </c>
      <c r="E1473" s="208">
        <v>38</v>
      </c>
      <c r="F1473" s="208">
        <v>11</v>
      </c>
      <c r="G1473" s="208">
        <v>11</v>
      </c>
      <c r="H1473" s="208">
        <v>16</v>
      </c>
      <c r="I1473" s="208">
        <v>29</v>
      </c>
      <c r="J1473" s="208">
        <v>46</v>
      </c>
      <c r="K1473" s="208">
        <v>-17</v>
      </c>
      <c r="L1473" s="209">
        <f t="shared" si="46"/>
        <v>79</v>
      </c>
      <c r="M1473" s="201" t="str">
        <f t="shared" si="47"/>
        <v/>
      </c>
      <c r="N1473" s="71">
        <f ca="1">OFFSET(config_posiciones,'H-Temporadas'!B1473,L1473-1,1,1)</f>
        <v>0</v>
      </c>
    </row>
    <row r="1474" spans="2:14" x14ac:dyDescent="0.25">
      <c r="B1474" s="200">
        <v>12</v>
      </c>
      <c r="C1474" s="208" t="s">
        <v>228</v>
      </c>
      <c r="D1474" s="208">
        <v>43</v>
      </c>
      <c r="E1474" s="208">
        <v>38</v>
      </c>
      <c r="F1474" s="208">
        <v>11</v>
      </c>
      <c r="G1474" s="208">
        <v>10</v>
      </c>
      <c r="H1474" s="208">
        <v>17</v>
      </c>
      <c r="I1474" s="208">
        <v>37</v>
      </c>
      <c r="J1474" s="208">
        <v>46</v>
      </c>
      <c r="K1474" s="208">
        <v>-9</v>
      </c>
      <c r="L1474" s="209">
        <f t="shared" si="46"/>
        <v>79</v>
      </c>
      <c r="M1474" s="201" t="str">
        <f t="shared" si="47"/>
        <v/>
      </c>
      <c r="N1474" s="71">
        <f ca="1">OFFSET(config_posiciones,'H-Temporadas'!B1474,L1474-1,1,1)</f>
        <v>0</v>
      </c>
    </row>
    <row r="1475" spans="2:14" x14ac:dyDescent="0.25">
      <c r="B1475" s="200">
        <v>13</v>
      </c>
      <c r="C1475" s="208" t="s">
        <v>37</v>
      </c>
      <c r="D1475" s="208">
        <v>42</v>
      </c>
      <c r="E1475" s="208">
        <v>38</v>
      </c>
      <c r="F1475" s="208">
        <v>10</v>
      </c>
      <c r="G1475" s="208">
        <v>12</v>
      </c>
      <c r="H1475" s="208">
        <v>16</v>
      </c>
      <c r="I1475" s="208">
        <v>43</v>
      </c>
      <c r="J1475" s="208">
        <v>55</v>
      </c>
      <c r="K1475" s="208">
        <v>-12</v>
      </c>
      <c r="L1475" s="209">
        <f t="shared" si="46"/>
        <v>79</v>
      </c>
      <c r="M1475" s="201" t="str">
        <f t="shared" si="47"/>
        <v/>
      </c>
      <c r="N1475" s="71">
        <f ca="1">OFFSET(config_posiciones,'H-Temporadas'!B1475,L1475-1,1,1)</f>
        <v>0</v>
      </c>
    </row>
    <row r="1476" spans="2:14" x14ac:dyDescent="0.25">
      <c r="B1476" s="200">
        <v>14</v>
      </c>
      <c r="C1476" s="208" t="s">
        <v>211</v>
      </c>
      <c r="D1476" s="208">
        <v>41</v>
      </c>
      <c r="E1476" s="208">
        <v>38</v>
      </c>
      <c r="F1476" s="208">
        <v>10</v>
      </c>
      <c r="G1476" s="208">
        <v>11</v>
      </c>
      <c r="H1476" s="208">
        <v>17</v>
      </c>
      <c r="I1476" s="208">
        <v>46</v>
      </c>
      <c r="J1476" s="208">
        <v>64</v>
      </c>
      <c r="K1476" s="208">
        <v>-18</v>
      </c>
      <c r="L1476" s="209">
        <f t="shared" si="46"/>
        <v>79</v>
      </c>
      <c r="M1476" s="201" t="str">
        <f t="shared" si="47"/>
        <v/>
      </c>
      <c r="N1476" s="71">
        <f ca="1">OFFSET(config_posiciones,'H-Temporadas'!B1476,L1476-1,1,1)</f>
        <v>0</v>
      </c>
    </row>
    <row r="1477" spans="2:14" x14ac:dyDescent="0.25">
      <c r="B1477" s="200">
        <v>15</v>
      </c>
      <c r="C1477" s="208" t="s">
        <v>213</v>
      </c>
      <c r="D1477" s="208">
        <v>40</v>
      </c>
      <c r="E1477" s="208">
        <v>38</v>
      </c>
      <c r="F1477" s="208">
        <v>9</v>
      </c>
      <c r="G1477" s="208">
        <v>13</v>
      </c>
      <c r="H1477" s="208">
        <v>16</v>
      </c>
      <c r="I1477" s="208">
        <v>36</v>
      </c>
      <c r="J1477" s="208">
        <v>51</v>
      </c>
      <c r="K1477" s="208">
        <v>-15</v>
      </c>
      <c r="L1477" s="209">
        <f t="shared" ref="L1477:L1540" si="48">IF(M1477="n",L1476+1,L1476)</f>
        <v>79</v>
      </c>
      <c r="M1477" s="201" t="str">
        <f t="shared" ref="M1477:M1540" si="49">IF(B1478=1,"n","")</f>
        <v/>
      </c>
      <c r="N1477" s="71">
        <f ca="1">OFFSET(config_posiciones,'H-Temporadas'!B1477,L1477-1,1,1)</f>
        <v>0</v>
      </c>
    </row>
    <row r="1478" spans="2:14" x14ac:dyDescent="0.25">
      <c r="B1478" s="200">
        <v>16</v>
      </c>
      <c r="C1478" s="208" t="s">
        <v>246</v>
      </c>
      <c r="D1478" s="208">
        <v>39</v>
      </c>
      <c r="E1478" s="208">
        <v>38</v>
      </c>
      <c r="F1478" s="208">
        <v>9</v>
      </c>
      <c r="G1478" s="208">
        <v>12</v>
      </c>
      <c r="H1478" s="208">
        <v>17</v>
      </c>
      <c r="I1478" s="208">
        <v>42</v>
      </c>
      <c r="J1478" s="208">
        <v>59</v>
      </c>
      <c r="K1478" s="208">
        <v>-17</v>
      </c>
      <c r="L1478" s="209">
        <f t="shared" si="48"/>
        <v>79</v>
      </c>
      <c r="M1478" s="201" t="str">
        <f t="shared" si="49"/>
        <v/>
      </c>
      <c r="N1478" s="71">
        <f ca="1">OFFSET(config_posiciones,'H-Temporadas'!B1478,L1478-1,1,1)</f>
        <v>0</v>
      </c>
    </row>
    <row r="1479" spans="2:14" x14ac:dyDescent="0.25">
      <c r="B1479" s="200">
        <v>17</v>
      </c>
      <c r="C1479" s="208" t="s">
        <v>343</v>
      </c>
      <c r="D1479" s="208">
        <v>37</v>
      </c>
      <c r="E1479" s="208">
        <v>38</v>
      </c>
      <c r="F1479" s="208">
        <v>7</v>
      </c>
      <c r="G1479" s="208">
        <v>16</v>
      </c>
      <c r="H1479" s="208">
        <v>15</v>
      </c>
      <c r="I1479" s="208">
        <v>42</v>
      </c>
      <c r="J1479" s="208">
        <v>48</v>
      </c>
      <c r="K1479" s="208">
        <v>-6</v>
      </c>
      <c r="L1479" s="209">
        <f t="shared" si="48"/>
        <v>79</v>
      </c>
      <c r="M1479" s="201" t="str">
        <f t="shared" si="49"/>
        <v/>
      </c>
      <c r="N1479" s="71">
        <f ca="1">OFFSET(config_posiciones,'H-Temporadas'!B1479,L1479-1,1,1)</f>
        <v>0</v>
      </c>
    </row>
    <row r="1480" spans="2:14" x14ac:dyDescent="0.25">
      <c r="B1480" s="200">
        <v>18</v>
      </c>
      <c r="C1480" s="208" t="s">
        <v>226</v>
      </c>
      <c r="D1480" s="208">
        <v>36</v>
      </c>
      <c r="E1480" s="208">
        <v>38</v>
      </c>
      <c r="F1480" s="208">
        <v>7</v>
      </c>
      <c r="G1480" s="208">
        <v>15</v>
      </c>
      <c r="H1480" s="208">
        <v>16</v>
      </c>
      <c r="I1480" s="208">
        <v>37</v>
      </c>
      <c r="J1480" s="208">
        <v>62</v>
      </c>
      <c r="K1480" s="208">
        <v>-25</v>
      </c>
      <c r="L1480" s="209">
        <f t="shared" si="48"/>
        <v>79</v>
      </c>
      <c r="M1480" s="201" t="str">
        <f t="shared" si="49"/>
        <v/>
      </c>
      <c r="N1480" s="71" t="str">
        <f ca="1">OFFSET(config_posiciones,'H-Temporadas'!B1480,L1480-1,1,1)</f>
        <v>D</v>
      </c>
    </row>
    <row r="1481" spans="2:14" x14ac:dyDescent="0.25">
      <c r="B1481" s="200">
        <v>19</v>
      </c>
      <c r="C1481" s="208" t="s">
        <v>233</v>
      </c>
      <c r="D1481" s="208">
        <v>36</v>
      </c>
      <c r="E1481" s="208">
        <v>38</v>
      </c>
      <c r="F1481" s="208">
        <v>9</v>
      </c>
      <c r="G1481" s="208">
        <v>9</v>
      </c>
      <c r="H1481" s="208">
        <v>20</v>
      </c>
      <c r="I1481" s="208">
        <v>40</v>
      </c>
      <c r="J1481" s="208">
        <v>74</v>
      </c>
      <c r="K1481" s="208">
        <v>-34</v>
      </c>
      <c r="L1481" s="209">
        <f t="shared" si="48"/>
        <v>79</v>
      </c>
      <c r="M1481" s="201" t="str">
        <f t="shared" si="49"/>
        <v/>
      </c>
      <c r="N1481" s="71" t="str">
        <f ca="1">OFFSET(config_posiciones,'H-Temporadas'!B1481,L1481-1,1,1)</f>
        <v>D</v>
      </c>
    </row>
    <row r="1482" spans="2:14" x14ac:dyDescent="0.25">
      <c r="B1482" s="200">
        <v>20</v>
      </c>
      <c r="C1482" s="208" t="s">
        <v>227</v>
      </c>
      <c r="D1482" s="208">
        <v>34</v>
      </c>
      <c r="E1482" s="208">
        <v>38</v>
      </c>
      <c r="F1482" s="208">
        <v>8</v>
      </c>
      <c r="G1482" s="208">
        <v>10</v>
      </c>
      <c r="H1482" s="208">
        <v>20</v>
      </c>
      <c r="I1482" s="208">
        <v>38</v>
      </c>
      <c r="J1482" s="208">
        <v>66</v>
      </c>
      <c r="K1482" s="208">
        <v>-28</v>
      </c>
      <c r="L1482" s="209">
        <f t="shared" si="48"/>
        <v>79</v>
      </c>
      <c r="M1482" s="201" t="str">
        <f t="shared" si="49"/>
        <v/>
      </c>
      <c r="N1482" s="71" t="str">
        <f ca="1">OFFSET(config_posiciones,'H-Temporadas'!B1482,L1482-1,1,1)</f>
        <v>D</v>
      </c>
    </row>
    <row r="1483" spans="2:14" x14ac:dyDescent="0.25">
      <c r="B1483" s="200"/>
      <c r="C1483" s="208"/>
      <c r="D1483" s="208"/>
      <c r="E1483" s="208"/>
      <c r="F1483" s="208"/>
      <c r="G1483" s="208"/>
      <c r="H1483" s="208"/>
      <c r="I1483" s="208"/>
      <c r="J1483" s="208"/>
      <c r="K1483" s="208"/>
      <c r="L1483" s="209">
        <f t="shared" si="48"/>
        <v>79</v>
      </c>
      <c r="M1483" s="201" t="str">
        <f t="shared" si="49"/>
        <v/>
      </c>
      <c r="N1483" s="71">
        <f ca="1">OFFSET(config_posiciones,'H-Temporadas'!B1483,L1483-1,1,1)</f>
        <v>40179</v>
      </c>
    </row>
    <row r="1484" spans="2:14" s="204" customFormat="1" x14ac:dyDescent="0.25">
      <c r="B1484" s="200" t="s">
        <v>329</v>
      </c>
      <c r="C1484" s="200" t="str">
        <f>B1484</f>
        <v>2010/11</v>
      </c>
      <c r="D1484" s="200" t="s">
        <v>128</v>
      </c>
      <c r="E1484" s="200" t="s">
        <v>21</v>
      </c>
      <c r="F1484" s="200" t="s">
        <v>22</v>
      </c>
      <c r="G1484" s="200" t="s">
        <v>23</v>
      </c>
      <c r="H1484" s="200" t="s">
        <v>24</v>
      </c>
      <c r="I1484" s="200" t="s">
        <v>25</v>
      </c>
      <c r="J1484" s="200" t="s">
        <v>26</v>
      </c>
      <c r="K1484" s="200" t="s">
        <v>90</v>
      </c>
      <c r="L1484" s="202">
        <f t="shared" si="48"/>
        <v>80</v>
      </c>
      <c r="M1484" s="203" t="str">
        <f t="shared" si="49"/>
        <v>n</v>
      </c>
      <c r="N1484" s="204" t="e">
        <f ca="1">OFFSET(config_posiciones,'H-Temporadas'!B1484,L1484-1,1,1)</f>
        <v>#VALUE!</v>
      </c>
    </row>
    <row r="1485" spans="2:14" x14ac:dyDescent="0.25">
      <c r="B1485" s="200">
        <v>1</v>
      </c>
      <c r="C1485" s="208" t="s">
        <v>27</v>
      </c>
      <c r="D1485" s="208">
        <v>96</v>
      </c>
      <c r="E1485" s="208">
        <v>38</v>
      </c>
      <c r="F1485" s="208">
        <v>30</v>
      </c>
      <c r="G1485" s="208">
        <v>6</v>
      </c>
      <c r="H1485" s="208">
        <v>2</v>
      </c>
      <c r="I1485" s="208">
        <v>95</v>
      </c>
      <c r="J1485" s="208">
        <v>21</v>
      </c>
      <c r="K1485" s="208">
        <v>74</v>
      </c>
      <c r="L1485" s="209">
        <f t="shared" si="48"/>
        <v>80</v>
      </c>
      <c r="M1485" s="201" t="str">
        <f t="shared" si="49"/>
        <v/>
      </c>
      <c r="N1485" s="71" t="str">
        <f ca="1">OFFSET(config_posiciones,'H-Temporadas'!B1485,L1485-1,1,1)</f>
        <v>C</v>
      </c>
    </row>
    <row r="1486" spans="2:14" x14ac:dyDescent="0.25">
      <c r="B1486" s="200">
        <v>2</v>
      </c>
      <c r="C1486" s="208" t="s">
        <v>28</v>
      </c>
      <c r="D1486" s="208">
        <v>92</v>
      </c>
      <c r="E1486" s="208">
        <v>38</v>
      </c>
      <c r="F1486" s="208">
        <v>29</v>
      </c>
      <c r="G1486" s="208">
        <v>5</v>
      </c>
      <c r="H1486" s="208">
        <v>4</v>
      </c>
      <c r="I1486" s="208">
        <v>102</v>
      </c>
      <c r="J1486" s="208">
        <v>33</v>
      </c>
      <c r="K1486" s="208">
        <v>69</v>
      </c>
      <c r="L1486" s="209">
        <f t="shared" si="48"/>
        <v>80</v>
      </c>
      <c r="M1486" s="201" t="str">
        <f t="shared" si="49"/>
        <v/>
      </c>
      <c r="N1486" s="71" t="str">
        <f ca="1">OFFSET(config_posiciones,'H-Temporadas'!B1486,L1486-1,1,1)</f>
        <v>C</v>
      </c>
    </row>
    <row r="1487" spans="2:14" x14ac:dyDescent="0.25">
      <c r="B1487" s="200">
        <v>3</v>
      </c>
      <c r="C1487" s="208" t="s">
        <v>29</v>
      </c>
      <c r="D1487" s="208">
        <v>71</v>
      </c>
      <c r="E1487" s="208">
        <v>38</v>
      </c>
      <c r="F1487" s="208">
        <v>21</v>
      </c>
      <c r="G1487" s="208">
        <v>8</v>
      </c>
      <c r="H1487" s="208">
        <v>9</v>
      </c>
      <c r="I1487" s="208">
        <v>64</v>
      </c>
      <c r="J1487" s="208">
        <v>44</v>
      </c>
      <c r="K1487" s="208">
        <v>20</v>
      </c>
      <c r="L1487" s="209">
        <f t="shared" si="48"/>
        <v>80</v>
      </c>
      <c r="M1487" s="201" t="str">
        <f t="shared" si="49"/>
        <v/>
      </c>
      <c r="N1487" s="71" t="str">
        <f ca="1">OFFSET(config_posiciones,'H-Temporadas'!B1487,L1487-1,1,1)</f>
        <v>C</v>
      </c>
    </row>
    <row r="1488" spans="2:14" x14ac:dyDescent="0.25">
      <c r="B1488" s="200">
        <v>4</v>
      </c>
      <c r="C1488" s="208" t="s">
        <v>33</v>
      </c>
      <c r="D1488" s="208">
        <v>62</v>
      </c>
      <c r="E1488" s="208">
        <v>38</v>
      </c>
      <c r="F1488" s="208">
        <v>18</v>
      </c>
      <c r="G1488" s="208">
        <v>8</v>
      </c>
      <c r="H1488" s="208">
        <v>12</v>
      </c>
      <c r="I1488" s="208">
        <v>54</v>
      </c>
      <c r="J1488" s="208">
        <v>44</v>
      </c>
      <c r="K1488" s="208">
        <v>10</v>
      </c>
      <c r="L1488" s="209">
        <f t="shared" si="48"/>
        <v>80</v>
      </c>
      <c r="M1488" s="201" t="str">
        <f t="shared" si="49"/>
        <v/>
      </c>
      <c r="N1488" s="71" t="str">
        <f ca="1">OFFSET(config_posiciones,'H-Temporadas'!B1488,L1488-1,1,1)</f>
        <v>L</v>
      </c>
    </row>
    <row r="1489" spans="2:14" x14ac:dyDescent="0.25">
      <c r="B1489" s="200">
        <v>5</v>
      </c>
      <c r="C1489" s="208" t="s">
        <v>30</v>
      </c>
      <c r="D1489" s="208">
        <v>58</v>
      </c>
      <c r="E1489" s="208">
        <v>38</v>
      </c>
      <c r="F1489" s="208">
        <v>17</v>
      </c>
      <c r="G1489" s="208">
        <v>7</v>
      </c>
      <c r="H1489" s="208">
        <v>14</v>
      </c>
      <c r="I1489" s="208">
        <v>62</v>
      </c>
      <c r="J1489" s="208">
        <v>61</v>
      </c>
      <c r="K1489" s="208">
        <v>1</v>
      </c>
      <c r="L1489" s="209">
        <f t="shared" si="48"/>
        <v>80</v>
      </c>
      <c r="M1489" s="201" t="str">
        <f t="shared" si="49"/>
        <v/>
      </c>
      <c r="N1489" s="71" t="str">
        <f ca="1">OFFSET(config_posiciones,'H-Temporadas'!B1489,L1489-1,1,1)</f>
        <v>U</v>
      </c>
    </row>
    <row r="1490" spans="2:14" x14ac:dyDescent="0.25">
      <c r="B1490" s="200">
        <v>6</v>
      </c>
      <c r="C1490" s="208" t="s">
        <v>209</v>
      </c>
      <c r="D1490" s="208">
        <v>58</v>
      </c>
      <c r="E1490" s="208">
        <v>38</v>
      </c>
      <c r="F1490" s="208">
        <v>18</v>
      </c>
      <c r="G1490" s="208">
        <v>4</v>
      </c>
      <c r="H1490" s="208">
        <v>16</v>
      </c>
      <c r="I1490" s="208">
        <v>59</v>
      </c>
      <c r="J1490" s="208">
        <v>55</v>
      </c>
      <c r="K1490" s="208">
        <v>4</v>
      </c>
      <c r="L1490" s="209">
        <f t="shared" si="48"/>
        <v>80</v>
      </c>
      <c r="M1490" s="201" t="str">
        <f t="shared" si="49"/>
        <v/>
      </c>
      <c r="N1490" s="71" t="str">
        <f ca="1">OFFSET(config_posiciones,'H-Temporadas'!B1490,L1490-1,1,1)</f>
        <v>U</v>
      </c>
    </row>
    <row r="1491" spans="2:14" x14ac:dyDescent="0.25">
      <c r="B1491" s="200">
        <v>7</v>
      </c>
      <c r="C1491" s="208" t="s">
        <v>154</v>
      </c>
      <c r="D1491" s="208">
        <v>58</v>
      </c>
      <c r="E1491" s="208">
        <v>38</v>
      </c>
      <c r="F1491" s="208">
        <v>17</v>
      </c>
      <c r="G1491" s="208">
        <v>7</v>
      </c>
      <c r="H1491" s="208">
        <v>14</v>
      </c>
      <c r="I1491" s="208">
        <v>62</v>
      </c>
      <c r="J1491" s="208">
        <v>53</v>
      </c>
      <c r="K1491" s="208">
        <v>9</v>
      </c>
      <c r="L1491" s="209">
        <f t="shared" si="48"/>
        <v>80</v>
      </c>
      <c r="M1491" s="201" t="str">
        <f t="shared" si="49"/>
        <v/>
      </c>
      <c r="N1491" s="71" t="str">
        <f ca="1">OFFSET(config_posiciones,'H-Temporadas'!B1491,L1491-1,1,1)</f>
        <v>F</v>
      </c>
    </row>
    <row r="1492" spans="2:14" x14ac:dyDescent="0.25">
      <c r="B1492" s="200">
        <v>8</v>
      </c>
      <c r="C1492" s="208" t="s">
        <v>52</v>
      </c>
      <c r="D1492" s="208">
        <v>49</v>
      </c>
      <c r="E1492" s="208">
        <v>38</v>
      </c>
      <c r="F1492" s="208">
        <v>15</v>
      </c>
      <c r="G1492" s="208">
        <v>4</v>
      </c>
      <c r="H1492" s="208">
        <v>19</v>
      </c>
      <c r="I1492" s="208">
        <v>46</v>
      </c>
      <c r="J1492" s="208">
        <v>55</v>
      </c>
      <c r="K1492" s="208">
        <v>-9</v>
      </c>
      <c r="L1492" s="209">
        <f t="shared" si="48"/>
        <v>80</v>
      </c>
      <c r="M1492" s="201" t="str">
        <f t="shared" si="49"/>
        <v/>
      </c>
      <c r="N1492" s="71">
        <f ca="1">OFFSET(config_posiciones,'H-Temporadas'!B1492,L1492-1,1,1)</f>
        <v>0</v>
      </c>
    </row>
    <row r="1493" spans="2:14" x14ac:dyDescent="0.25">
      <c r="B1493" s="200">
        <v>9</v>
      </c>
      <c r="C1493" s="208" t="s">
        <v>228</v>
      </c>
      <c r="D1493" s="208">
        <v>47</v>
      </c>
      <c r="E1493" s="208">
        <v>38</v>
      </c>
      <c r="F1493" s="208">
        <v>13</v>
      </c>
      <c r="G1493" s="208">
        <v>8</v>
      </c>
      <c r="H1493" s="208">
        <v>17</v>
      </c>
      <c r="I1493" s="208">
        <v>45</v>
      </c>
      <c r="J1493" s="208">
        <v>46</v>
      </c>
      <c r="K1493" s="208">
        <v>-1</v>
      </c>
      <c r="L1493" s="209">
        <f t="shared" si="48"/>
        <v>80</v>
      </c>
      <c r="M1493" s="201" t="str">
        <f t="shared" si="49"/>
        <v/>
      </c>
      <c r="N1493" s="71">
        <f ca="1">OFFSET(config_posiciones,'H-Temporadas'!B1493,L1493-1,1,1)</f>
        <v>0</v>
      </c>
    </row>
    <row r="1494" spans="2:14" x14ac:dyDescent="0.25">
      <c r="B1494" s="200">
        <v>10</v>
      </c>
      <c r="C1494" s="208" t="s">
        <v>213</v>
      </c>
      <c r="D1494" s="208">
        <v>47</v>
      </c>
      <c r="E1494" s="208">
        <v>38</v>
      </c>
      <c r="F1494" s="208">
        <v>11</v>
      </c>
      <c r="G1494" s="208">
        <v>14</v>
      </c>
      <c r="H1494" s="208">
        <v>13</v>
      </c>
      <c r="I1494" s="208">
        <v>35</v>
      </c>
      <c r="J1494" s="208">
        <v>42</v>
      </c>
      <c r="K1494" s="208">
        <v>-7</v>
      </c>
      <c r="L1494" s="209">
        <f t="shared" si="48"/>
        <v>80</v>
      </c>
      <c r="M1494" s="201" t="str">
        <f t="shared" si="49"/>
        <v/>
      </c>
      <c r="N1494" s="71">
        <f ca="1">OFFSET(config_posiciones,'H-Temporadas'!B1494,L1494-1,1,1)</f>
        <v>0</v>
      </c>
    </row>
    <row r="1495" spans="2:14" x14ac:dyDescent="0.25">
      <c r="B1495" s="200">
        <v>11</v>
      </c>
      <c r="C1495" s="208" t="s">
        <v>34</v>
      </c>
      <c r="D1495" s="208">
        <v>46</v>
      </c>
      <c r="E1495" s="208">
        <v>38</v>
      </c>
      <c r="F1495" s="208">
        <v>13</v>
      </c>
      <c r="G1495" s="208">
        <v>7</v>
      </c>
      <c r="H1495" s="208">
        <v>18</v>
      </c>
      <c r="I1495" s="208">
        <v>54</v>
      </c>
      <c r="J1495" s="208">
        <v>68</v>
      </c>
      <c r="K1495" s="208">
        <v>-14</v>
      </c>
      <c r="L1495" s="209">
        <f t="shared" si="48"/>
        <v>80</v>
      </c>
      <c r="M1495" s="201" t="str">
        <f t="shared" si="49"/>
        <v/>
      </c>
      <c r="N1495" s="71">
        <f ca="1">OFFSET(config_posiciones,'H-Temporadas'!B1495,L1495-1,1,1)</f>
        <v>0</v>
      </c>
    </row>
    <row r="1496" spans="2:14" x14ac:dyDescent="0.25">
      <c r="B1496" s="200">
        <v>12</v>
      </c>
      <c r="C1496" s="208" t="s">
        <v>246</v>
      </c>
      <c r="D1496" s="208">
        <v>46</v>
      </c>
      <c r="E1496" s="208">
        <v>38</v>
      </c>
      <c r="F1496" s="208">
        <v>12</v>
      </c>
      <c r="G1496" s="208">
        <v>10</v>
      </c>
      <c r="H1496" s="208">
        <v>16</v>
      </c>
      <c r="I1496" s="208">
        <v>41</v>
      </c>
      <c r="J1496" s="208">
        <v>56</v>
      </c>
      <c r="K1496" s="208">
        <v>-15</v>
      </c>
      <c r="L1496" s="209">
        <f t="shared" si="48"/>
        <v>80</v>
      </c>
      <c r="M1496" s="201" t="str">
        <f t="shared" si="49"/>
        <v/>
      </c>
      <c r="N1496" s="71">
        <f ca="1">OFFSET(config_posiciones,'H-Temporadas'!B1496,L1496-1,1,1)</f>
        <v>0</v>
      </c>
    </row>
    <row r="1497" spans="2:14" x14ac:dyDescent="0.25">
      <c r="B1497" s="200">
        <v>13</v>
      </c>
      <c r="C1497" s="208" t="s">
        <v>211</v>
      </c>
      <c r="D1497" s="208">
        <v>45</v>
      </c>
      <c r="E1497" s="208">
        <v>38</v>
      </c>
      <c r="F1497" s="208">
        <v>12</v>
      </c>
      <c r="G1497" s="208">
        <v>9</v>
      </c>
      <c r="H1497" s="208">
        <v>17</v>
      </c>
      <c r="I1497" s="208">
        <v>40</v>
      </c>
      <c r="J1497" s="208">
        <v>53</v>
      </c>
      <c r="K1497" s="208">
        <v>-13</v>
      </c>
      <c r="L1497" s="209">
        <f t="shared" si="48"/>
        <v>80</v>
      </c>
      <c r="M1497" s="201" t="str">
        <f t="shared" si="49"/>
        <v/>
      </c>
      <c r="N1497" s="71">
        <f ca="1">OFFSET(config_posiciones,'H-Temporadas'!B1497,L1497-1,1,1)</f>
        <v>0</v>
      </c>
    </row>
    <row r="1498" spans="2:14" x14ac:dyDescent="0.25">
      <c r="B1498" s="200">
        <v>14</v>
      </c>
      <c r="C1498" s="208" t="s">
        <v>35</v>
      </c>
      <c r="D1498" s="208">
        <v>45</v>
      </c>
      <c r="E1498" s="208">
        <v>38</v>
      </c>
      <c r="F1498" s="208">
        <v>12</v>
      </c>
      <c r="G1498" s="208">
        <v>9</v>
      </c>
      <c r="H1498" s="208">
        <v>17</v>
      </c>
      <c r="I1498" s="208">
        <v>41</v>
      </c>
      <c r="J1498" s="208">
        <v>52</v>
      </c>
      <c r="K1498" s="208">
        <v>-11</v>
      </c>
      <c r="L1498" s="209">
        <f t="shared" si="48"/>
        <v>80</v>
      </c>
      <c r="M1498" s="201" t="str">
        <f t="shared" si="49"/>
        <v/>
      </c>
      <c r="N1498" s="71">
        <f ca="1">OFFSET(config_posiciones,'H-Temporadas'!B1498,L1498-1,1,1)</f>
        <v>0</v>
      </c>
    </row>
    <row r="1499" spans="2:14" x14ac:dyDescent="0.25">
      <c r="B1499" s="200">
        <v>15</v>
      </c>
      <c r="C1499" s="208" t="s">
        <v>31</v>
      </c>
      <c r="D1499" s="208">
        <v>45</v>
      </c>
      <c r="E1499" s="208">
        <v>38</v>
      </c>
      <c r="F1499" s="208">
        <v>14</v>
      </c>
      <c r="G1499" s="208">
        <v>3</v>
      </c>
      <c r="H1499" s="208">
        <v>21</v>
      </c>
      <c r="I1499" s="208">
        <v>49</v>
      </c>
      <c r="J1499" s="208">
        <v>66</v>
      </c>
      <c r="K1499" s="208">
        <v>-17</v>
      </c>
      <c r="L1499" s="209">
        <f t="shared" si="48"/>
        <v>80</v>
      </c>
      <c r="M1499" s="201" t="str">
        <f t="shared" si="49"/>
        <v/>
      </c>
      <c r="N1499" s="71">
        <f ca="1">OFFSET(config_posiciones,'H-Temporadas'!B1499,L1499-1,1,1)</f>
        <v>0</v>
      </c>
    </row>
    <row r="1500" spans="2:14" x14ac:dyDescent="0.25">
      <c r="B1500" s="200">
        <v>16</v>
      </c>
      <c r="C1500" s="208" t="s">
        <v>36</v>
      </c>
      <c r="D1500" s="208">
        <v>44</v>
      </c>
      <c r="E1500" s="208">
        <v>38</v>
      </c>
      <c r="F1500" s="208">
        <v>12</v>
      </c>
      <c r="G1500" s="208">
        <v>8</v>
      </c>
      <c r="H1500" s="208">
        <v>18</v>
      </c>
      <c r="I1500" s="208">
        <v>49</v>
      </c>
      <c r="J1500" s="208">
        <v>60</v>
      </c>
      <c r="K1500" s="208">
        <v>-11</v>
      </c>
      <c r="L1500" s="209">
        <f t="shared" si="48"/>
        <v>80</v>
      </c>
      <c r="M1500" s="201" t="str">
        <f t="shared" si="49"/>
        <v/>
      </c>
      <c r="N1500" s="71">
        <f ca="1">OFFSET(config_posiciones,'H-Temporadas'!B1500,L1500-1,1,1)</f>
        <v>0</v>
      </c>
    </row>
    <row r="1501" spans="2:14" x14ac:dyDescent="0.25">
      <c r="B1501" s="200">
        <v>17</v>
      </c>
      <c r="C1501" s="208" t="s">
        <v>239</v>
      </c>
      <c r="D1501" s="208">
        <v>44</v>
      </c>
      <c r="E1501" s="208">
        <v>38</v>
      </c>
      <c r="F1501" s="208">
        <v>12</v>
      </c>
      <c r="G1501" s="208">
        <v>8</v>
      </c>
      <c r="H1501" s="208">
        <v>18</v>
      </c>
      <c r="I1501" s="208">
        <v>41</v>
      </c>
      <c r="J1501" s="208">
        <v>56</v>
      </c>
      <c r="K1501" s="208">
        <v>-15</v>
      </c>
      <c r="L1501" s="209">
        <f t="shared" si="48"/>
        <v>80</v>
      </c>
      <c r="M1501" s="201" t="str">
        <f t="shared" si="49"/>
        <v/>
      </c>
      <c r="N1501" s="71">
        <f ca="1">OFFSET(config_posiciones,'H-Temporadas'!B1501,L1501-1,1,1)</f>
        <v>0</v>
      </c>
    </row>
    <row r="1502" spans="2:14" x14ac:dyDescent="0.25">
      <c r="B1502" s="200">
        <v>18</v>
      </c>
      <c r="C1502" s="208" t="s">
        <v>240</v>
      </c>
      <c r="D1502" s="208">
        <v>43</v>
      </c>
      <c r="E1502" s="208">
        <v>38</v>
      </c>
      <c r="F1502" s="208">
        <v>10</v>
      </c>
      <c r="G1502" s="208">
        <v>13</v>
      </c>
      <c r="H1502" s="208">
        <v>15</v>
      </c>
      <c r="I1502" s="208">
        <v>31</v>
      </c>
      <c r="J1502" s="208">
        <v>47</v>
      </c>
      <c r="K1502" s="208">
        <v>-16</v>
      </c>
      <c r="L1502" s="209">
        <f t="shared" si="48"/>
        <v>80</v>
      </c>
      <c r="M1502" s="201" t="str">
        <f t="shared" si="49"/>
        <v/>
      </c>
      <c r="N1502" s="71" t="str">
        <f ca="1">OFFSET(config_posiciones,'H-Temporadas'!B1502,L1502-1,1,1)</f>
        <v>D</v>
      </c>
    </row>
    <row r="1503" spans="2:14" x14ac:dyDescent="0.25">
      <c r="B1503" s="200">
        <v>19</v>
      </c>
      <c r="C1503" s="208" t="s">
        <v>244</v>
      </c>
      <c r="D1503" s="208">
        <v>35</v>
      </c>
      <c r="E1503" s="208">
        <v>38</v>
      </c>
      <c r="F1503" s="208">
        <v>9</v>
      </c>
      <c r="G1503" s="208">
        <v>8</v>
      </c>
      <c r="H1503" s="208">
        <v>21</v>
      </c>
      <c r="I1503" s="208">
        <v>36</v>
      </c>
      <c r="J1503" s="208">
        <v>60</v>
      </c>
      <c r="K1503" s="208">
        <v>-24</v>
      </c>
      <c r="L1503" s="209">
        <f t="shared" si="48"/>
        <v>80</v>
      </c>
      <c r="M1503" s="201" t="str">
        <f t="shared" si="49"/>
        <v/>
      </c>
      <c r="N1503" s="71" t="str">
        <f ca="1">OFFSET(config_posiciones,'H-Temporadas'!B1503,L1503-1,1,1)</f>
        <v>D</v>
      </c>
    </row>
    <row r="1504" spans="2:14" x14ac:dyDescent="0.25">
      <c r="B1504" s="200">
        <v>20</v>
      </c>
      <c r="C1504" s="208" t="s">
        <v>37</v>
      </c>
      <c r="D1504" s="208">
        <v>30</v>
      </c>
      <c r="E1504" s="208">
        <v>38</v>
      </c>
      <c r="F1504" s="208">
        <v>6</v>
      </c>
      <c r="G1504" s="208">
        <v>12</v>
      </c>
      <c r="H1504" s="208">
        <v>20</v>
      </c>
      <c r="I1504" s="208">
        <v>36</v>
      </c>
      <c r="J1504" s="208">
        <v>70</v>
      </c>
      <c r="K1504" s="208">
        <v>-34</v>
      </c>
      <c r="L1504" s="209">
        <f t="shared" si="48"/>
        <v>80</v>
      </c>
      <c r="M1504" s="201" t="str">
        <f t="shared" si="49"/>
        <v/>
      </c>
      <c r="N1504" s="71" t="str">
        <f ca="1">OFFSET(config_posiciones,'H-Temporadas'!B1504,L1504-1,1,1)</f>
        <v>D</v>
      </c>
    </row>
    <row r="1505" spans="2:14" x14ac:dyDescent="0.25">
      <c r="B1505" s="200"/>
      <c r="C1505" s="208"/>
      <c r="D1505" s="208"/>
      <c r="E1505" s="208"/>
      <c r="F1505" s="208"/>
      <c r="G1505" s="208"/>
      <c r="H1505" s="208"/>
      <c r="I1505" s="208"/>
      <c r="J1505" s="208"/>
      <c r="K1505" s="208"/>
      <c r="L1505" s="209">
        <f t="shared" si="48"/>
        <v>80</v>
      </c>
      <c r="M1505" s="201" t="str">
        <f t="shared" si="49"/>
        <v/>
      </c>
      <c r="N1505" s="71">
        <f ca="1">OFFSET(config_posiciones,'H-Temporadas'!B1505,L1505-1,1,1)</f>
        <v>40544</v>
      </c>
    </row>
    <row r="1506" spans="2:14" s="204" customFormat="1" x14ac:dyDescent="0.25">
      <c r="B1506" s="200" t="s">
        <v>330</v>
      </c>
      <c r="C1506" s="200" t="str">
        <f>B1506</f>
        <v>2011/12</v>
      </c>
      <c r="D1506" s="200" t="s">
        <v>128</v>
      </c>
      <c r="E1506" s="200" t="s">
        <v>21</v>
      </c>
      <c r="F1506" s="200" t="s">
        <v>22</v>
      </c>
      <c r="G1506" s="200" t="s">
        <v>23</v>
      </c>
      <c r="H1506" s="200" t="s">
        <v>24</v>
      </c>
      <c r="I1506" s="200" t="s">
        <v>25</v>
      </c>
      <c r="J1506" s="200" t="s">
        <v>26</v>
      </c>
      <c r="K1506" s="200" t="s">
        <v>90</v>
      </c>
      <c r="L1506" s="202">
        <f t="shared" si="48"/>
        <v>81</v>
      </c>
      <c r="M1506" s="203" t="str">
        <f t="shared" si="49"/>
        <v>n</v>
      </c>
      <c r="N1506" s="204" t="e">
        <f ca="1">OFFSET(config_posiciones,'H-Temporadas'!B1506,L1506-1,1,1)</f>
        <v>#VALUE!</v>
      </c>
    </row>
    <row r="1507" spans="2:14" x14ac:dyDescent="0.25">
      <c r="B1507" s="200">
        <v>1</v>
      </c>
      <c r="C1507" s="208" t="s">
        <v>28</v>
      </c>
      <c r="D1507" s="208">
        <v>100</v>
      </c>
      <c r="E1507" s="208">
        <v>38</v>
      </c>
      <c r="F1507" s="208">
        <v>32</v>
      </c>
      <c r="G1507" s="208">
        <v>4</v>
      </c>
      <c r="H1507" s="208">
        <v>2</v>
      </c>
      <c r="I1507" s="208">
        <v>121</v>
      </c>
      <c r="J1507" s="208">
        <v>32</v>
      </c>
      <c r="K1507" s="208">
        <v>89</v>
      </c>
      <c r="L1507" s="209">
        <f t="shared" si="48"/>
        <v>81</v>
      </c>
      <c r="M1507" s="201" t="str">
        <f t="shared" si="49"/>
        <v/>
      </c>
      <c r="N1507" s="71" t="str">
        <f ca="1">OFFSET(config_posiciones,'H-Temporadas'!B1507,L1507-1,1,1)</f>
        <v>C</v>
      </c>
    </row>
    <row r="1508" spans="2:14" x14ac:dyDescent="0.25">
      <c r="B1508" s="200">
        <v>2</v>
      </c>
      <c r="C1508" s="208" t="s">
        <v>27</v>
      </c>
      <c r="D1508" s="208">
        <v>91</v>
      </c>
      <c r="E1508" s="208">
        <v>38</v>
      </c>
      <c r="F1508" s="208">
        <v>28</v>
      </c>
      <c r="G1508" s="208">
        <v>7</v>
      </c>
      <c r="H1508" s="208">
        <v>3</v>
      </c>
      <c r="I1508" s="208">
        <v>114</v>
      </c>
      <c r="J1508" s="208">
        <v>29</v>
      </c>
      <c r="K1508" s="208">
        <v>85</v>
      </c>
      <c r="L1508" s="209">
        <f t="shared" si="48"/>
        <v>81</v>
      </c>
      <c r="M1508" s="201" t="str">
        <f t="shared" si="49"/>
        <v/>
      </c>
      <c r="N1508" s="71" t="str">
        <f ca="1">OFFSET(config_posiciones,'H-Temporadas'!B1508,L1508-1,1,1)</f>
        <v>C</v>
      </c>
    </row>
    <row r="1509" spans="2:14" x14ac:dyDescent="0.25">
      <c r="B1509" s="200">
        <v>3</v>
      </c>
      <c r="C1509" s="208" t="s">
        <v>29</v>
      </c>
      <c r="D1509" s="208">
        <v>61</v>
      </c>
      <c r="E1509" s="208">
        <v>38</v>
      </c>
      <c r="F1509" s="208">
        <v>17</v>
      </c>
      <c r="G1509" s="208">
        <v>10</v>
      </c>
      <c r="H1509" s="208">
        <v>11</v>
      </c>
      <c r="I1509" s="208">
        <v>59</v>
      </c>
      <c r="J1509" s="208">
        <v>44</v>
      </c>
      <c r="K1509" s="208">
        <v>15</v>
      </c>
      <c r="L1509" s="209">
        <f t="shared" si="48"/>
        <v>81</v>
      </c>
      <c r="M1509" s="201" t="str">
        <f t="shared" si="49"/>
        <v/>
      </c>
      <c r="N1509" s="71" t="str">
        <f ca="1">OFFSET(config_posiciones,'H-Temporadas'!B1509,L1509-1,1,1)</f>
        <v>C</v>
      </c>
    </row>
    <row r="1510" spans="2:14" x14ac:dyDescent="0.25">
      <c r="B1510" s="200">
        <v>4</v>
      </c>
      <c r="C1510" s="208" t="s">
        <v>34</v>
      </c>
      <c r="D1510" s="208">
        <v>58</v>
      </c>
      <c r="E1510" s="208">
        <v>38</v>
      </c>
      <c r="F1510" s="208">
        <v>17</v>
      </c>
      <c r="G1510" s="208">
        <v>7</v>
      </c>
      <c r="H1510" s="208">
        <v>14</v>
      </c>
      <c r="I1510" s="208">
        <v>54</v>
      </c>
      <c r="J1510" s="208">
        <v>53</v>
      </c>
      <c r="K1510" s="208">
        <v>1</v>
      </c>
      <c r="L1510" s="209">
        <f t="shared" si="48"/>
        <v>81</v>
      </c>
      <c r="M1510" s="201" t="str">
        <f t="shared" si="49"/>
        <v/>
      </c>
      <c r="N1510" s="71" t="str">
        <f ca="1">OFFSET(config_posiciones,'H-Temporadas'!B1510,L1510-1,1,1)</f>
        <v>L</v>
      </c>
    </row>
    <row r="1511" spans="2:14" x14ac:dyDescent="0.25">
      <c r="B1511" s="200">
        <v>5</v>
      </c>
      <c r="C1511" s="208" t="s">
        <v>154</v>
      </c>
      <c r="D1511" s="208">
        <v>56</v>
      </c>
      <c r="E1511" s="208">
        <v>38</v>
      </c>
      <c r="F1511" s="208">
        <v>15</v>
      </c>
      <c r="G1511" s="208">
        <v>11</v>
      </c>
      <c r="H1511" s="208">
        <v>12</v>
      </c>
      <c r="I1511" s="208">
        <v>53</v>
      </c>
      <c r="J1511" s="208">
        <v>46</v>
      </c>
      <c r="K1511" s="208">
        <v>7</v>
      </c>
      <c r="L1511" s="209">
        <f t="shared" si="48"/>
        <v>81</v>
      </c>
      <c r="M1511" s="201" t="str">
        <f t="shared" si="49"/>
        <v/>
      </c>
      <c r="N1511" s="71" t="str">
        <f ca="1">OFFSET(config_posiciones,'H-Temporadas'!B1511,L1511-1,1,1)</f>
        <v>U</v>
      </c>
    </row>
    <row r="1512" spans="2:14" x14ac:dyDescent="0.25">
      <c r="B1512" s="200">
        <v>6</v>
      </c>
      <c r="C1512" s="208" t="s">
        <v>35</v>
      </c>
      <c r="D1512" s="208">
        <v>55</v>
      </c>
      <c r="E1512" s="208">
        <v>38</v>
      </c>
      <c r="F1512" s="208">
        <v>16</v>
      </c>
      <c r="G1512" s="208">
        <v>7</v>
      </c>
      <c r="H1512" s="208">
        <v>15</v>
      </c>
      <c r="I1512" s="208">
        <v>54</v>
      </c>
      <c r="J1512" s="208">
        <v>50</v>
      </c>
      <c r="K1512" s="208">
        <v>4</v>
      </c>
      <c r="L1512" s="209">
        <f t="shared" si="48"/>
        <v>81</v>
      </c>
      <c r="M1512" s="201" t="str">
        <f t="shared" si="49"/>
        <v/>
      </c>
      <c r="N1512" s="71" t="str">
        <f ca="1">OFFSET(config_posiciones,'H-Temporadas'!B1512,L1512-1,1,1)</f>
        <v>F</v>
      </c>
    </row>
    <row r="1513" spans="2:14" x14ac:dyDescent="0.25">
      <c r="B1513" s="200">
        <v>7</v>
      </c>
      <c r="C1513" s="208" t="s">
        <v>228</v>
      </c>
      <c r="D1513" s="208">
        <v>54</v>
      </c>
      <c r="E1513" s="208">
        <v>38</v>
      </c>
      <c r="F1513" s="208">
        <v>13</v>
      </c>
      <c r="G1513" s="208">
        <v>15</v>
      </c>
      <c r="H1513" s="208">
        <v>10</v>
      </c>
      <c r="I1513" s="208">
        <v>44</v>
      </c>
      <c r="J1513" s="208">
        <v>61</v>
      </c>
      <c r="K1513" s="208">
        <v>-17</v>
      </c>
      <c r="L1513" s="209">
        <f t="shared" si="48"/>
        <v>81</v>
      </c>
      <c r="M1513" s="201" t="str">
        <f t="shared" si="49"/>
        <v/>
      </c>
      <c r="N1513" s="71">
        <f ca="1">OFFSET(config_posiciones,'H-Temporadas'!B1513,L1513-1,1,1)</f>
        <v>0</v>
      </c>
    </row>
    <row r="1514" spans="2:14" x14ac:dyDescent="0.25">
      <c r="B1514" s="200">
        <v>8</v>
      </c>
      <c r="C1514" s="208" t="s">
        <v>239</v>
      </c>
      <c r="D1514" s="208">
        <v>52</v>
      </c>
      <c r="E1514" s="208">
        <v>38</v>
      </c>
      <c r="F1514" s="208">
        <v>14</v>
      </c>
      <c r="G1514" s="208">
        <v>10</v>
      </c>
      <c r="H1514" s="208">
        <v>14</v>
      </c>
      <c r="I1514" s="208">
        <v>42</v>
      </c>
      <c r="J1514" s="208">
        <v>46</v>
      </c>
      <c r="K1514" s="208">
        <v>-4</v>
      </c>
      <c r="L1514" s="209">
        <f t="shared" si="48"/>
        <v>81</v>
      </c>
      <c r="M1514" s="201" t="str">
        <f t="shared" si="49"/>
        <v/>
      </c>
      <c r="N1514" s="71">
        <f ca="1">OFFSET(config_posiciones,'H-Temporadas'!B1514,L1514-1,1,1)</f>
        <v>0</v>
      </c>
    </row>
    <row r="1515" spans="2:14" x14ac:dyDescent="0.25">
      <c r="B1515" s="200">
        <v>9</v>
      </c>
      <c r="C1515" s="208" t="s">
        <v>30</v>
      </c>
      <c r="D1515" s="208">
        <v>50</v>
      </c>
      <c r="E1515" s="208">
        <v>38</v>
      </c>
      <c r="F1515" s="208">
        <v>13</v>
      </c>
      <c r="G1515" s="208">
        <v>11</v>
      </c>
      <c r="H1515" s="208">
        <v>14</v>
      </c>
      <c r="I1515" s="208">
        <v>48</v>
      </c>
      <c r="J1515" s="208">
        <v>47</v>
      </c>
      <c r="K1515" s="208">
        <v>1</v>
      </c>
      <c r="L1515" s="209">
        <f t="shared" si="48"/>
        <v>81</v>
      </c>
      <c r="M1515" s="201" t="str">
        <f t="shared" si="49"/>
        <v/>
      </c>
      <c r="N1515" s="71">
        <f ca="1">OFFSET(config_posiciones,'H-Temporadas'!B1515,L1515-1,1,1)</f>
        <v>0</v>
      </c>
    </row>
    <row r="1516" spans="2:14" x14ac:dyDescent="0.25">
      <c r="B1516" s="200">
        <v>10</v>
      </c>
      <c r="C1516" s="208" t="s">
        <v>209</v>
      </c>
      <c r="D1516" s="208">
        <v>49</v>
      </c>
      <c r="E1516" s="208">
        <v>38</v>
      </c>
      <c r="F1516" s="208">
        <v>12</v>
      </c>
      <c r="G1516" s="208">
        <v>13</v>
      </c>
      <c r="H1516" s="208">
        <v>13</v>
      </c>
      <c r="I1516" s="208">
        <v>49</v>
      </c>
      <c r="J1516" s="208">
        <v>52</v>
      </c>
      <c r="K1516" s="208">
        <v>-3</v>
      </c>
      <c r="L1516" s="209">
        <f t="shared" si="48"/>
        <v>81</v>
      </c>
      <c r="M1516" s="201" t="str">
        <f t="shared" si="49"/>
        <v/>
      </c>
      <c r="N1516" s="71" t="str">
        <f ca="1">OFFSET(config_posiciones,'H-Temporadas'!B1516,L1516-1,1,1)</f>
        <v>F</v>
      </c>
    </row>
    <row r="1517" spans="2:14" x14ac:dyDescent="0.25">
      <c r="B1517" s="200">
        <v>11</v>
      </c>
      <c r="C1517" s="208" t="s">
        <v>36</v>
      </c>
      <c r="D1517" s="208">
        <v>47</v>
      </c>
      <c r="E1517" s="208">
        <v>38</v>
      </c>
      <c r="F1517" s="208">
        <v>12</v>
      </c>
      <c r="G1517" s="208">
        <v>11</v>
      </c>
      <c r="H1517" s="208">
        <v>15</v>
      </c>
      <c r="I1517" s="208">
        <v>40</v>
      </c>
      <c r="J1517" s="208">
        <v>51</v>
      </c>
      <c r="K1517" s="208">
        <v>-11</v>
      </c>
      <c r="L1517" s="209">
        <f t="shared" si="48"/>
        <v>81</v>
      </c>
      <c r="M1517" s="201" t="str">
        <f t="shared" si="49"/>
        <v/>
      </c>
      <c r="N1517" s="71">
        <f ca="1">OFFSET(config_posiciones,'H-Temporadas'!B1517,L1517-1,1,1)</f>
        <v>0</v>
      </c>
    </row>
    <row r="1518" spans="2:14" x14ac:dyDescent="0.25">
      <c r="B1518" s="200">
        <v>12</v>
      </c>
      <c r="C1518" s="208" t="s">
        <v>31</v>
      </c>
      <c r="D1518" s="208">
        <v>47</v>
      </c>
      <c r="E1518" s="208">
        <v>38</v>
      </c>
      <c r="F1518" s="208">
        <v>12</v>
      </c>
      <c r="G1518" s="208">
        <v>11</v>
      </c>
      <c r="H1518" s="208">
        <v>15</v>
      </c>
      <c r="I1518" s="208">
        <v>46</v>
      </c>
      <c r="J1518" s="208">
        <v>52</v>
      </c>
      <c r="K1518" s="208">
        <v>-6</v>
      </c>
      <c r="L1518" s="209">
        <f t="shared" si="48"/>
        <v>81</v>
      </c>
      <c r="M1518" s="201" t="str">
        <f t="shared" si="49"/>
        <v/>
      </c>
      <c r="N1518" s="71">
        <f ca="1">OFFSET(config_posiciones,'H-Temporadas'!B1518,L1518-1,1,1)</f>
        <v>0</v>
      </c>
    </row>
    <row r="1519" spans="2:14" x14ac:dyDescent="0.25">
      <c r="B1519" s="200">
        <v>13</v>
      </c>
      <c r="C1519" s="208" t="s">
        <v>212</v>
      </c>
      <c r="D1519" s="208">
        <v>47</v>
      </c>
      <c r="E1519" s="208">
        <v>38</v>
      </c>
      <c r="F1519" s="208">
        <v>13</v>
      </c>
      <c r="G1519" s="208">
        <v>8</v>
      </c>
      <c r="H1519" s="208">
        <v>17</v>
      </c>
      <c r="I1519" s="208">
        <v>47</v>
      </c>
      <c r="J1519" s="208">
        <v>56</v>
      </c>
      <c r="K1519" s="208">
        <v>-9</v>
      </c>
      <c r="L1519" s="209">
        <f t="shared" si="48"/>
        <v>81</v>
      </c>
      <c r="M1519" s="201" t="str">
        <f t="shared" si="49"/>
        <v/>
      </c>
      <c r="N1519" s="71">
        <f ca="1">OFFSET(config_posiciones,'H-Temporadas'!B1519,L1519-1,1,1)</f>
        <v>0</v>
      </c>
    </row>
    <row r="1520" spans="2:14" x14ac:dyDescent="0.25">
      <c r="B1520" s="200">
        <v>14</v>
      </c>
      <c r="C1520" s="208" t="s">
        <v>52</v>
      </c>
      <c r="D1520" s="208">
        <v>46</v>
      </c>
      <c r="E1520" s="208">
        <v>38</v>
      </c>
      <c r="F1520" s="208">
        <v>12</v>
      </c>
      <c r="G1520" s="208">
        <v>10</v>
      </c>
      <c r="H1520" s="208">
        <v>16</v>
      </c>
      <c r="I1520" s="208">
        <v>46</v>
      </c>
      <c r="J1520" s="208">
        <v>56</v>
      </c>
      <c r="K1520" s="208">
        <v>-10</v>
      </c>
      <c r="L1520" s="209">
        <f t="shared" si="48"/>
        <v>81</v>
      </c>
      <c r="M1520" s="201" t="str">
        <f t="shared" si="49"/>
        <v/>
      </c>
      <c r="N1520" s="71">
        <f ca="1">OFFSET(config_posiciones,'H-Temporadas'!B1520,L1520-1,1,1)</f>
        <v>0</v>
      </c>
    </row>
    <row r="1521" spans="2:14" x14ac:dyDescent="0.25">
      <c r="B1521" s="200">
        <v>15</v>
      </c>
      <c r="C1521" s="208" t="s">
        <v>50</v>
      </c>
      <c r="D1521" s="208">
        <v>43</v>
      </c>
      <c r="E1521" s="208">
        <v>38</v>
      </c>
      <c r="F1521" s="208">
        <v>13</v>
      </c>
      <c r="G1521" s="208">
        <v>4</v>
      </c>
      <c r="H1521" s="208">
        <v>21</v>
      </c>
      <c r="I1521" s="208">
        <v>53</v>
      </c>
      <c r="J1521" s="208">
        <v>73</v>
      </c>
      <c r="K1521" s="208">
        <v>-20</v>
      </c>
      <c r="L1521" s="209">
        <f t="shared" si="48"/>
        <v>81</v>
      </c>
      <c r="M1521" s="201" t="str">
        <f t="shared" si="49"/>
        <v/>
      </c>
      <c r="N1521" s="71">
        <f ca="1">OFFSET(config_posiciones,'H-Temporadas'!B1521,L1521-1,1,1)</f>
        <v>0</v>
      </c>
    </row>
    <row r="1522" spans="2:14" x14ac:dyDescent="0.25">
      <c r="B1522" s="200">
        <v>16</v>
      </c>
      <c r="C1522" s="208" t="s">
        <v>211</v>
      </c>
      <c r="D1522" s="208">
        <v>43</v>
      </c>
      <c r="E1522" s="208">
        <v>38</v>
      </c>
      <c r="F1522" s="208">
        <v>12</v>
      </c>
      <c r="G1522" s="208">
        <v>7</v>
      </c>
      <c r="H1522" s="208">
        <v>19</v>
      </c>
      <c r="I1522" s="208">
        <v>36</v>
      </c>
      <c r="J1522" s="208">
        <v>61</v>
      </c>
      <c r="K1522" s="208">
        <v>-25</v>
      </c>
      <c r="L1522" s="209">
        <f t="shared" si="48"/>
        <v>81</v>
      </c>
      <c r="M1522" s="201" t="str">
        <f t="shared" si="49"/>
        <v/>
      </c>
      <c r="N1522" s="71">
        <f ca="1">OFFSET(config_posiciones,'H-Temporadas'!B1522,L1522-1,1,1)</f>
        <v>0</v>
      </c>
    </row>
    <row r="1523" spans="2:14" x14ac:dyDescent="0.25">
      <c r="B1523" s="200">
        <v>17</v>
      </c>
      <c r="C1523" s="208" t="s">
        <v>53</v>
      </c>
      <c r="D1523" s="208">
        <v>42</v>
      </c>
      <c r="E1523" s="208">
        <v>38</v>
      </c>
      <c r="F1523" s="208">
        <v>12</v>
      </c>
      <c r="G1523" s="208">
        <v>6</v>
      </c>
      <c r="H1523" s="208">
        <v>20</v>
      </c>
      <c r="I1523" s="208">
        <v>35</v>
      </c>
      <c r="J1523" s="208">
        <v>56</v>
      </c>
      <c r="K1523" s="208">
        <v>-21</v>
      </c>
      <c r="L1523" s="209">
        <f t="shared" si="48"/>
        <v>81</v>
      </c>
      <c r="M1523" s="201" t="str">
        <f t="shared" si="49"/>
        <v/>
      </c>
      <c r="N1523" s="71">
        <f ca="1">OFFSET(config_posiciones,'H-Temporadas'!B1523,L1523-1,1,1)</f>
        <v>0</v>
      </c>
    </row>
    <row r="1524" spans="2:14" x14ac:dyDescent="0.25">
      <c r="B1524" s="200">
        <v>18</v>
      </c>
      <c r="C1524" s="208" t="s">
        <v>33</v>
      </c>
      <c r="D1524" s="208">
        <v>41</v>
      </c>
      <c r="E1524" s="208">
        <v>38</v>
      </c>
      <c r="F1524" s="208">
        <v>9</v>
      </c>
      <c r="G1524" s="208">
        <v>14</v>
      </c>
      <c r="H1524" s="208">
        <v>15</v>
      </c>
      <c r="I1524" s="208">
        <v>39</v>
      </c>
      <c r="J1524" s="208">
        <v>53</v>
      </c>
      <c r="K1524" s="208">
        <v>-14</v>
      </c>
      <c r="L1524" s="209">
        <f t="shared" si="48"/>
        <v>81</v>
      </c>
      <c r="M1524" s="201" t="str">
        <f t="shared" si="49"/>
        <v/>
      </c>
      <c r="N1524" s="71" t="str">
        <f ca="1">OFFSET(config_posiciones,'H-Temporadas'!B1524,L1524-1,1,1)</f>
        <v>D</v>
      </c>
    </row>
    <row r="1525" spans="2:14" x14ac:dyDescent="0.25">
      <c r="B1525" s="200">
        <v>19</v>
      </c>
      <c r="C1525" s="208" t="s">
        <v>213</v>
      </c>
      <c r="D1525" s="208">
        <v>37</v>
      </c>
      <c r="E1525" s="208">
        <v>38</v>
      </c>
      <c r="F1525" s="208">
        <v>10</v>
      </c>
      <c r="G1525" s="208">
        <v>7</v>
      </c>
      <c r="H1525" s="208">
        <v>21</v>
      </c>
      <c r="I1525" s="208">
        <v>42</v>
      </c>
      <c r="J1525" s="208">
        <v>69</v>
      </c>
      <c r="K1525" s="208">
        <v>-27</v>
      </c>
      <c r="L1525" s="209">
        <f t="shared" si="48"/>
        <v>81</v>
      </c>
      <c r="M1525" s="201" t="str">
        <f t="shared" si="49"/>
        <v/>
      </c>
      <c r="N1525" s="71" t="str">
        <f ca="1">OFFSET(config_posiciones,'H-Temporadas'!B1525,L1525-1,1,1)</f>
        <v>D</v>
      </c>
    </row>
    <row r="1526" spans="2:14" x14ac:dyDescent="0.25">
      <c r="B1526" s="200">
        <v>20</v>
      </c>
      <c r="C1526" s="208" t="s">
        <v>246</v>
      </c>
      <c r="D1526" s="208">
        <v>27</v>
      </c>
      <c r="E1526" s="208">
        <v>38</v>
      </c>
      <c r="F1526" s="208">
        <v>4</v>
      </c>
      <c r="G1526" s="208">
        <v>15</v>
      </c>
      <c r="H1526" s="208">
        <v>19</v>
      </c>
      <c r="I1526" s="208">
        <v>28</v>
      </c>
      <c r="J1526" s="208">
        <v>63</v>
      </c>
      <c r="K1526" s="208">
        <v>-35</v>
      </c>
      <c r="L1526" s="209">
        <f t="shared" si="48"/>
        <v>81</v>
      </c>
      <c r="M1526" s="201" t="str">
        <f t="shared" si="49"/>
        <v/>
      </c>
      <c r="N1526" s="71" t="str">
        <f ca="1">OFFSET(config_posiciones,'H-Temporadas'!B1526,L1526-1,1,1)</f>
        <v>D</v>
      </c>
    </row>
    <row r="1527" spans="2:14" x14ac:dyDescent="0.25">
      <c r="B1527" s="200"/>
      <c r="C1527" s="208"/>
      <c r="D1527" s="208"/>
      <c r="E1527" s="208"/>
      <c r="F1527" s="208"/>
      <c r="G1527" s="208"/>
      <c r="H1527" s="208"/>
      <c r="I1527" s="208"/>
      <c r="J1527" s="208"/>
      <c r="K1527" s="208"/>
      <c r="L1527" s="209">
        <f t="shared" si="48"/>
        <v>81</v>
      </c>
      <c r="M1527" s="201" t="str">
        <f t="shared" si="49"/>
        <v/>
      </c>
      <c r="N1527" s="71">
        <f ca="1">OFFSET(config_posiciones,'H-Temporadas'!B1527,L1527-1,1,1)</f>
        <v>40909</v>
      </c>
    </row>
    <row r="1528" spans="2:14" s="204" customFormat="1" x14ac:dyDescent="0.25">
      <c r="B1528" s="200" t="s">
        <v>331</v>
      </c>
      <c r="C1528" s="200" t="str">
        <f>B1528</f>
        <v>2012/13</v>
      </c>
      <c r="D1528" s="200" t="s">
        <v>128</v>
      </c>
      <c r="E1528" s="200" t="s">
        <v>21</v>
      </c>
      <c r="F1528" s="200" t="s">
        <v>22</v>
      </c>
      <c r="G1528" s="200" t="s">
        <v>23</v>
      </c>
      <c r="H1528" s="200" t="s">
        <v>24</v>
      </c>
      <c r="I1528" s="200" t="s">
        <v>25</v>
      </c>
      <c r="J1528" s="200" t="s">
        <v>26</v>
      </c>
      <c r="K1528" s="200" t="s">
        <v>90</v>
      </c>
      <c r="L1528" s="202">
        <f t="shared" si="48"/>
        <v>82</v>
      </c>
      <c r="M1528" s="203" t="str">
        <f t="shared" si="49"/>
        <v>n</v>
      </c>
      <c r="N1528" s="204" t="e">
        <f ca="1">OFFSET(config_posiciones,'H-Temporadas'!B1528,L1528-1,1,1)</f>
        <v>#VALUE!</v>
      </c>
    </row>
    <row r="1529" spans="2:14" x14ac:dyDescent="0.25">
      <c r="B1529" s="200">
        <v>1</v>
      </c>
      <c r="C1529" s="208" t="s">
        <v>27</v>
      </c>
      <c r="D1529" s="208">
        <v>100</v>
      </c>
      <c r="E1529" s="208">
        <v>38</v>
      </c>
      <c r="F1529" s="208">
        <v>32</v>
      </c>
      <c r="G1529" s="208">
        <v>4</v>
      </c>
      <c r="H1529" s="208">
        <v>2</v>
      </c>
      <c r="I1529" s="208">
        <v>115</v>
      </c>
      <c r="J1529" s="208">
        <v>40</v>
      </c>
      <c r="K1529" s="208">
        <v>75</v>
      </c>
      <c r="L1529" s="209">
        <f t="shared" si="48"/>
        <v>82</v>
      </c>
      <c r="M1529" s="201" t="str">
        <f t="shared" si="49"/>
        <v/>
      </c>
      <c r="N1529" s="71" t="str">
        <f ca="1">OFFSET(config_posiciones,'H-Temporadas'!B1529,L1529-1,1,1)</f>
        <v>C</v>
      </c>
    </row>
    <row r="1530" spans="2:14" x14ac:dyDescent="0.25">
      <c r="B1530" s="200">
        <v>2</v>
      </c>
      <c r="C1530" s="208" t="s">
        <v>28</v>
      </c>
      <c r="D1530" s="208">
        <v>85</v>
      </c>
      <c r="E1530" s="208">
        <v>38</v>
      </c>
      <c r="F1530" s="208">
        <v>26</v>
      </c>
      <c r="G1530" s="208">
        <v>7</v>
      </c>
      <c r="H1530" s="208">
        <v>5</v>
      </c>
      <c r="I1530" s="208">
        <v>103</v>
      </c>
      <c r="J1530" s="208">
        <v>42</v>
      </c>
      <c r="K1530" s="208">
        <v>61</v>
      </c>
      <c r="L1530" s="209">
        <f t="shared" si="48"/>
        <v>82</v>
      </c>
      <c r="M1530" s="201" t="str">
        <f t="shared" si="49"/>
        <v/>
      </c>
      <c r="N1530" s="71" t="str">
        <f ca="1">OFFSET(config_posiciones,'H-Temporadas'!B1530,L1530-1,1,1)</f>
        <v>C</v>
      </c>
    </row>
    <row r="1531" spans="2:14" x14ac:dyDescent="0.25">
      <c r="B1531" s="200">
        <v>3</v>
      </c>
      <c r="C1531" s="208" t="s">
        <v>154</v>
      </c>
      <c r="D1531" s="208">
        <v>76</v>
      </c>
      <c r="E1531" s="208">
        <v>38</v>
      </c>
      <c r="F1531" s="208">
        <v>23</v>
      </c>
      <c r="G1531" s="208">
        <v>7</v>
      </c>
      <c r="H1531" s="208">
        <v>8</v>
      </c>
      <c r="I1531" s="208">
        <v>65</v>
      </c>
      <c r="J1531" s="208">
        <v>31</v>
      </c>
      <c r="K1531" s="208">
        <v>34</v>
      </c>
      <c r="L1531" s="209">
        <f t="shared" si="48"/>
        <v>82</v>
      </c>
      <c r="M1531" s="201" t="str">
        <f t="shared" si="49"/>
        <v/>
      </c>
      <c r="N1531" s="71" t="str">
        <f ca="1">OFFSET(config_posiciones,'H-Temporadas'!B1531,L1531-1,1,1)</f>
        <v>C</v>
      </c>
    </row>
    <row r="1532" spans="2:14" x14ac:dyDescent="0.25">
      <c r="B1532" s="200">
        <v>4</v>
      </c>
      <c r="C1532" s="208" t="s">
        <v>31</v>
      </c>
      <c r="D1532" s="208">
        <v>66</v>
      </c>
      <c r="E1532" s="208">
        <v>38</v>
      </c>
      <c r="F1532" s="208">
        <v>18</v>
      </c>
      <c r="G1532" s="208">
        <v>12</v>
      </c>
      <c r="H1532" s="208">
        <v>8</v>
      </c>
      <c r="I1532" s="208">
        <v>70</v>
      </c>
      <c r="J1532" s="208">
        <v>49</v>
      </c>
      <c r="K1532" s="208">
        <v>21</v>
      </c>
      <c r="L1532" s="209">
        <f t="shared" si="48"/>
        <v>82</v>
      </c>
      <c r="M1532" s="201" t="str">
        <f t="shared" si="49"/>
        <v/>
      </c>
      <c r="N1532" s="71" t="str">
        <f ca="1">OFFSET(config_posiciones,'H-Temporadas'!B1532,L1532-1,1,1)</f>
        <v>L</v>
      </c>
    </row>
    <row r="1533" spans="2:14" x14ac:dyDescent="0.25">
      <c r="B1533" s="200">
        <v>5</v>
      </c>
      <c r="C1533" s="208" t="s">
        <v>29</v>
      </c>
      <c r="D1533" s="208">
        <v>65</v>
      </c>
      <c r="E1533" s="208">
        <v>38</v>
      </c>
      <c r="F1533" s="208">
        <v>19</v>
      </c>
      <c r="G1533" s="208">
        <v>8</v>
      </c>
      <c r="H1533" s="208">
        <v>11</v>
      </c>
      <c r="I1533" s="208">
        <v>67</v>
      </c>
      <c r="J1533" s="208">
        <v>54</v>
      </c>
      <c r="K1533" s="208">
        <v>13</v>
      </c>
      <c r="L1533" s="209">
        <f t="shared" si="48"/>
        <v>82</v>
      </c>
      <c r="M1533" s="201" t="str">
        <f t="shared" si="49"/>
        <v/>
      </c>
      <c r="N1533" s="71" t="str">
        <f ca="1">OFFSET(config_posiciones,'H-Temporadas'!B1533,L1533-1,1,1)</f>
        <v>U</v>
      </c>
    </row>
    <row r="1534" spans="2:14" x14ac:dyDescent="0.25">
      <c r="B1534" s="200">
        <v>6</v>
      </c>
      <c r="C1534" s="208" t="s">
        <v>34</v>
      </c>
      <c r="D1534" s="208">
        <v>57</v>
      </c>
      <c r="E1534" s="208">
        <v>38</v>
      </c>
      <c r="F1534" s="208">
        <v>16</v>
      </c>
      <c r="G1534" s="208">
        <v>9</v>
      </c>
      <c r="H1534" s="208">
        <v>13</v>
      </c>
      <c r="I1534" s="208">
        <v>53</v>
      </c>
      <c r="J1534" s="208">
        <v>50</v>
      </c>
      <c r="K1534" s="208">
        <v>3</v>
      </c>
      <c r="L1534" s="209">
        <f t="shared" si="48"/>
        <v>82</v>
      </c>
      <c r="M1534" s="201" t="str">
        <f t="shared" si="49"/>
        <v/>
      </c>
      <c r="N1534" s="71">
        <f ca="1">OFFSET(config_posiciones,'H-Temporadas'!B1534,L1534-1,1,1)</f>
        <v>0</v>
      </c>
    </row>
    <row r="1535" spans="2:14" x14ac:dyDescent="0.25">
      <c r="B1535" s="200">
        <v>7</v>
      </c>
      <c r="C1535" s="208" t="s">
        <v>212</v>
      </c>
      <c r="D1535" s="208">
        <v>56</v>
      </c>
      <c r="E1535" s="208">
        <v>38</v>
      </c>
      <c r="F1535" s="208">
        <v>16</v>
      </c>
      <c r="G1535" s="208">
        <v>8</v>
      </c>
      <c r="H1535" s="208">
        <v>14</v>
      </c>
      <c r="I1535" s="208">
        <v>57</v>
      </c>
      <c r="J1535" s="208">
        <v>56</v>
      </c>
      <c r="K1535" s="208">
        <v>1</v>
      </c>
      <c r="L1535" s="209">
        <f t="shared" si="48"/>
        <v>82</v>
      </c>
      <c r="M1535" s="201" t="str">
        <f t="shared" si="49"/>
        <v/>
      </c>
      <c r="N1535" s="71" t="str">
        <f ca="1">OFFSET(config_posiciones,'H-Temporadas'!B1535,L1535-1,1,1)</f>
        <v>F</v>
      </c>
    </row>
    <row r="1536" spans="2:14" x14ac:dyDescent="0.25">
      <c r="B1536" s="200">
        <v>8</v>
      </c>
      <c r="C1536" s="208" t="s">
        <v>50</v>
      </c>
      <c r="D1536" s="208">
        <v>53</v>
      </c>
      <c r="E1536" s="208">
        <v>38</v>
      </c>
      <c r="F1536" s="208">
        <v>16</v>
      </c>
      <c r="G1536" s="208">
        <v>5</v>
      </c>
      <c r="H1536" s="208">
        <v>17</v>
      </c>
      <c r="I1536" s="208">
        <v>50</v>
      </c>
      <c r="J1536" s="208">
        <v>66</v>
      </c>
      <c r="K1536" s="208">
        <v>-16</v>
      </c>
      <c r="L1536" s="209">
        <f t="shared" si="48"/>
        <v>82</v>
      </c>
      <c r="M1536" s="201" t="str">
        <f t="shared" si="49"/>
        <v/>
      </c>
      <c r="N1536" s="71">
        <f ca="1">OFFSET(config_posiciones,'H-Temporadas'!B1536,L1536-1,1,1)</f>
        <v>0</v>
      </c>
    </row>
    <row r="1537" spans="2:14" x14ac:dyDescent="0.25">
      <c r="B1537" s="200">
        <v>9</v>
      </c>
      <c r="C1537" s="208" t="s">
        <v>30</v>
      </c>
      <c r="D1537" s="208">
        <v>50</v>
      </c>
      <c r="E1537" s="208">
        <v>38</v>
      </c>
      <c r="F1537" s="208">
        <v>14</v>
      </c>
      <c r="G1537" s="208">
        <v>8</v>
      </c>
      <c r="H1537" s="208">
        <v>16</v>
      </c>
      <c r="I1537" s="208">
        <v>58</v>
      </c>
      <c r="J1537" s="208">
        <v>54</v>
      </c>
      <c r="K1537" s="208">
        <v>4</v>
      </c>
      <c r="L1537" s="209">
        <f t="shared" si="48"/>
        <v>82</v>
      </c>
      <c r="M1537" s="201" t="str">
        <f t="shared" si="49"/>
        <v/>
      </c>
      <c r="N1537" s="71" t="str">
        <f ca="1">OFFSET(config_posiciones,'H-Temporadas'!B1537,L1537-1,1,1)</f>
        <v>F</v>
      </c>
    </row>
    <row r="1538" spans="2:14" x14ac:dyDescent="0.25">
      <c r="B1538" s="200">
        <v>10</v>
      </c>
      <c r="C1538" s="208" t="s">
        <v>36</v>
      </c>
      <c r="D1538" s="208">
        <v>47</v>
      </c>
      <c r="E1538" s="208">
        <v>38</v>
      </c>
      <c r="F1538" s="208">
        <v>13</v>
      </c>
      <c r="G1538" s="208">
        <v>8</v>
      </c>
      <c r="H1538" s="208">
        <v>17</v>
      </c>
      <c r="I1538" s="208">
        <v>43</v>
      </c>
      <c r="J1538" s="208">
        <v>57</v>
      </c>
      <c r="K1538" s="208">
        <v>-14</v>
      </c>
      <c r="L1538" s="209">
        <f t="shared" si="48"/>
        <v>82</v>
      </c>
      <c r="M1538" s="201" t="str">
        <f t="shared" si="49"/>
        <v/>
      </c>
      <c r="N1538" s="71">
        <f ca="1">OFFSET(config_posiciones,'H-Temporadas'!B1538,L1538-1,1,1)</f>
        <v>0</v>
      </c>
    </row>
    <row r="1539" spans="2:14" x14ac:dyDescent="0.25">
      <c r="B1539" s="200">
        <v>11</v>
      </c>
      <c r="C1539" s="208" t="s">
        <v>35</v>
      </c>
      <c r="D1539" s="208">
        <v>46</v>
      </c>
      <c r="E1539" s="208">
        <v>38</v>
      </c>
      <c r="F1539" s="208">
        <v>12</v>
      </c>
      <c r="G1539" s="208">
        <v>10</v>
      </c>
      <c r="H1539" s="208">
        <v>16</v>
      </c>
      <c r="I1539" s="208">
        <v>40</v>
      </c>
      <c r="J1539" s="208">
        <v>57</v>
      </c>
      <c r="K1539" s="208">
        <v>-17</v>
      </c>
      <c r="L1539" s="209">
        <f t="shared" si="48"/>
        <v>82</v>
      </c>
      <c r="M1539" s="201" t="str">
        <f t="shared" si="49"/>
        <v/>
      </c>
      <c r="N1539" s="71">
        <f ca="1">OFFSET(config_posiciones,'H-Temporadas'!B1539,L1539-1,1,1)</f>
        <v>0</v>
      </c>
    </row>
    <row r="1540" spans="2:14" x14ac:dyDescent="0.25">
      <c r="B1540" s="200">
        <v>12</v>
      </c>
      <c r="C1540" s="208" t="s">
        <v>209</v>
      </c>
      <c r="D1540" s="208">
        <v>45</v>
      </c>
      <c r="E1540" s="208">
        <v>38</v>
      </c>
      <c r="F1540" s="208">
        <v>12</v>
      </c>
      <c r="G1540" s="208">
        <v>9</v>
      </c>
      <c r="H1540" s="208">
        <v>17</v>
      </c>
      <c r="I1540" s="208">
        <v>44</v>
      </c>
      <c r="J1540" s="208">
        <v>65</v>
      </c>
      <c r="K1540" s="208">
        <v>-21</v>
      </c>
      <c r="L1540" s="209">
        <f t="shared" si="48"/>
        <v>82</v>
      </c>
      <c r="M1540" s="201" t="str">
        <f t="shared" si="49"/>
        <v/>
      </c>
      <c r="N1540" s="71">
        <f ca="1">OFFSET(config_posiciones,'H-Temporadas'!B1540,L1540-1,1,1)</f>
        <v>0</v>
      </c>
    </row>
    <row r="1541" spans="2:14" x14ac:dyDescent="0.25">
      <c r="B1541" s="200">
        <v>13</v>
      </c>
      <c r="C1541" s="208" t="s">
        <v>52</v>
      </c>
      <c r="D1541" s="208">
        <v>44</v>
      </c>
      <c r="E1541" s="208">
        <v>38</v>
      </c>
      <c r="F1541" s="208">
        <v>11</v>
      </c>
      <c r="G1541" s="208">
        <v>11</v>
      </c>
      <c r="H1541" s="208">
        <v>16</v>
      </c>
      <c r="I1541" s="208">
        <v>43</v>
      </c>
      <c r="J1541" s="208">
        <v>52</v>
      </c>
      <c r="K1541" s="208">
        <v>-9</v>
      </c>
      <c r="L1541" s="209">
        <f t="shared" ref="L1541:L1604" si="50">IF(M1541="n",L1540+1,L1540)</f>
        <v>82</v>
      </c>
      <c r="M1541" s="201" t="str">
        <f t="shared" ref="M1541:M1604" si="51">IF(B1542=1,"n","")</f>
        <v/>
      </c>
      <c r="N1541" s="71">
        <f ca="1">OFFSET(config_posiciones,'H-Temporadas'!B1541,L1541-1,1,1)</f>
        <v>0</v>
      </c>
    </row>
    <row r="1542" spans="2:14" x14ac:dyDescent="0.25">
      <c r="B1542" s="200">
        <v>14</v>
      </c>
      <c r="C1542" s="208" t="s">
        <v>226</v>
      </c>
      <c r="D1542" s="208">
        <v>43</v>
      </c>
      <c r="E1542" s="208">
        <v>38</v>
      </c>
      <c r="F1542" s="208">
        <v>11</v>
      </c>
      <c r="G1542" s="208">
        <v>10</v>
      </c>
      <c r="H1542" s="208">
        <v>17</v>
      </c>
      <c r="I1542" s="208">
        <v>49</v>
      </c>
      <c r="J1542" s="208">
        <v>58</v>
      </c>
      <c r="K1542" s="208">
        <v>-9</v>
      </c>
      <c r="L1542" s="209">
        <f t="shared" si="50"/>
        <v>82</v>
      </c>
      <c r="M1542" s="201" t="str">
        <f t="shared" si="51"/>
        <v/>
      </c>
      <c r="N1542" s="71">
        <f ca="1">OFFSET(config_posiciones,'H-Temporadas'!B1542,L1542-1,1,1)</f>
        <v>0</v>
      </c>
    </row>
    <row r="1543" spans="2:14" x14ac:dyDescent="0.25">
      <c r="B1543" s="200">
        <v>15</v>
      </c>
      <c r="C1543" s="208" t="s">
        <v>53</v>
      </c>
      <c r="D1543" s="208">
        <v>42</v>
      </c>
      <c r="E1543" s="208">
        <v>38</v>
      </c>
      <c r="F1543" s="208">
        <v>11</v>
      </c>
      <c r="G1543" s="208">
        <v>9</v>
      </c>
      <c r="H1543" s="208">
        <v>18</v>
      </c>
      <c r="I1543" s="208">
        <v>37</v>
      </c>
      <c r="J1543" s="208">
        <v>54</v>
      </c>
      <c r="K1543" s="208">
        <v>-17</v>
      </c>
      <c r="L1543" s="209">
        <f t="shared" si="50"/>
        <v>82</v>
      </c>
      <c r="M1543" s="201" t="str">
        <f t="shared" si="51"/>
        <v/>
      </c>
      <c r="N1543" s="71">
        <f ca="1">OFFSET(config_posiciones,'H-Temporadas'!B1543,L1543-1,1,1)</f>
        <v>0</v>
      </c>
    </row>
    <row r="1544" spans="2:14" x14ac:dyDescent="0.25">
      <c r="B1544" s="200">
        <v>16</v>
      </c>
      <c r="C1544" s="208" t="s">
        <v>228</v>
      </c>
      <c r="D1544" s="208">
        <v>39</v>
      </c>
      <c r="E1544" s="208">
        <v>38</v>
      </c>
      <c r="F1544" s="208">
        <v>10</v>
      </c>
      <c r="G1544" s="208">
        <v>9</v>
      </c>
      <c r="H1544" s="208">
        <v>19</v>
      </c>
      <c r="I1544" s="208">
        <v>33</v>
      </c>
      <c r="J1544" s="208">
        <v>50</v>
      </c>
      <c r="K1544" s="208">
        <v>-17</v>
      </c>
      <c r="L1544" s="209">
        <f t="shared" si="50"/>
        <v>82</v>
      </c>
      <c r="M1544" s="201" t="str">
        <f t="shared" si="51"/>
        <v/>
      </c>
      <c r="N1544" s="71">
        <f ca="1">OFFSET(config_posiciones,'H-Temporadas'!B1544,L1544-1,1,1)</f>
        <v>0</v>
      </c>
    </row>
    <row r="1545" spans="2:14" x14ac:dyDescent="0.25">
      <c r="B1545" s="200">
        <v>17</v>
      </c>
      <c r="C1545" s="208" t="s">
        <v>238</v>
      </c>
      <c r="D1545" s="208">
        <v>37</v>
      </c>
      <c r="E1545" s="208">
        <v>38</v>
      </c>
      <c r="F1545" s="208">
        <v>10</v>
      </c>
      <c r="G1545" s="208">
        <v>7</v>
      </c>
      <c r="H1545" s="208">
        <v>21</v>
      </c>
      <c r="I1545" s="208">
        <v>37</v>
      </c>
      <c r="J1545" s="208">
        <v>52</v>
      </c>
      <c r="K1545" s="208">
        <v>-15</v>
      </c>
      <c r="L1545" s="209">
        <f t="shared" si="50"/>
        <v>82</v>
      </c>
      <c r="M1545" s="201" t="str">
        <f t="shared" si="51"/>
        <v/>
      </c>
      <c r="N1545" s="71">
        <f ca="1">OFFSET(config_posiciones,'H-Temporadas'!B1545,L1545-1,1,1)</f>
        <v>0</v>
      </c>
    </row>
    <row r="1546" spans="2:14" x14ac:dyDescent="0.25">
      <c r="B1546" s="200">
        <v>18</v>
      </c>
      <c r="C1546" s="208" t="s">
        <v>239</v>
      </c>
      <c r="D1546" s="208">
        <v>36</v>
      </c>
      <c r="E1546" s="208">
        <v>38</v>
      </c>
      <c r="F1546" s="208">
        <v>9</v>
      </c>
      <c r="G1546" s="208">
        <v>9</v>
      </c>
      <c r="H1546" s="208">
        <v>20</v>
      </c>
      <c r="I1546" s="208">
        <v>43</v>
      </c>
      <c r="J1546" s="208">
        <v>72</v>
      </c>
      <c r="K1546" s="208">
        <v>-29</v>
      </c>
      <c r="L1546" s="209">
        <f t="shared" si="50"/>
        <v>82</v>
      </c>
      <c r="M1546" s="201" t="str">
        <f t="shared" si="51"/>
        <v/>
      </c>
      <c r="N1546" s="71" t="str">
        <f ca="1">OFFSET(config_posiciones,'H-Temporadas'!B1546,L1546-1,1,1)</f>
        <v>D</v>
      </c>
    </row>
    <row r="1547" spans="2:14" x14ac:dyDescent="0.25">
      <c r="B1547" s="200">
        <v>19</v>
      </c>
      <c r="C1547" s="208" t="s">
        <v>240</v>
      </c>
      <c r="D1547" s="208">
        <v>35</v>
      </c>
      <c r="E1547" s="208">
        <v>38</v>
      </c>
      <c r="F1547" s="208">
        <v>8</v>
      </c>
      <c r="G1547" s="208">
        <v>11</v>
      </c>
      <c r="H1547" s="208">
        <v>19</v>
      </c>
      <c r="I1547" s="208">
        <v>47</v>
      </c>
      <c r="J1547" s="208">
        <v>70</v>
      </c>
      <c r="K1547" s="208">
        <v>-23</v>
      </c>
      <c r="L1547" s="209">
        <f t="shared" si="50"/>
        <v>82</v>
      </c>
      <c r="M1547" s="201" t="str">
        <f t="shared" si="51"/>
        <v/>
      </c>
      <c r="N1547" s="71" t="str">
        <f ca="1">OFFSET(config_posiciones,'H-Temporadas'!B1547,L1547-1,1,1)</f>
        <v>D</v>
      </c>
    </row>
    <row r="1548" spans="2:14" x14ac:dyDescent="0.25">
      <c r="B1548" s="200">
        <v>20</v>
      </c>
      <c r="C1548" s="208" t="s">
        <v>211</v>
      </c>
      <c r="D1548" s="208">
        <v>34</v>
      </c>
      <c r="E1548" s="208">
        <v>38</v>
      </c>
      <c r="F1548" s="208">
        <v>9</v>
      </c>
      <c r="G1548" s="208">
        <v>7</v>
      </c>
      <c r="H1548" s="208">
        <v>22</v>
      </c>
      <c r="I1548" s="208">
        <v>37</v>
      </c>
      <c r="J1548" s="208">
        <v>62</v>
      </c>
      <c r="K1548" s="208">
        <v>-25</v>
      </c>
      <c r="L1548" s="209">
        <f t="shared" si="50"/>
        <v>82</v>
      </c>
      <c r="M1548" s="201" t="str">
        <f t="shared" si="51"/>
        <v/>
      </c>
      <c r="N1548" s="71" t="str">
        <f ca="1">OFFSET(config_posiciones,'H-Temporadas'!B1548,L1548-1,1,1)</f>
        <v>D</v>
      </c>
    </row>
    <row r="1549" spans="2:14" x14ac:dyDescent="0.25">
      <c r="B1549" s="200"/>
      <c r="C1549" s="208"/>
      <c r="D1549" s="208"/>
      <c r="E1549" s="208"/>
      <c r="F1549" s="208"/>
      <c r="G1549" s="208"/>
      <c r="H1549" s="208"/>
      <c r="I1549" s="208"/>
      <c r="J1549" s="208"/>
      <c r="K1549" s="208"/>
      <c r="L1549" s="209">
        <f t="shared" si="50"/>
        <v>82</v>
      </c>
      <c r="M1549" s="201" t="str">
        <f t="shared" si="51"/>
        <v/>
      </c>
      <c r="N1549" s="71">
        <f ca="1">OFFSET(config_posiciones,'H-Temporadas'!B1549,L1549-1,1,1)</f>
        <v>41275</v>
      </c>
    </row>
    <row r="1550" spans="2:14" s="204" customFormat="1" x14ac:dyDescent="0.25">
      <c r="B1550" s="200" t="s">
        <v>332</v>
      </c>
      <c r="C1550" s="200" t="str">
        <f>B1550</f>
        <v>2013/14</v>
      </c>
      <c r="D1550" s="200" t="s">
        <v>128</v>
      </c>
      <c r="E1550" s="200" t="s">
        <v>21</v>
      </c>
      <c r="F1550" s="200" t="s">
        <v>22</v>
      </c>
      <c r="G1550" s="200" t="s">
        <v>23</v>
      </c>
      <c r="H1550" s="200" t="s">
        <v>24</v>
      </c>
      <c r="I1550" s="200" t="s">
        <v>25</v>
      </c>
      <c r="J1550" s="200" t="s">
        <v>26</v>
      </c>
      <c r="K1550" s="200" t="s">
        <v>90</v>
      </c>
      <c r="L1550" s="202">
        <f t="shared" si="50"/>
        <v>83</v>
      </c>
      <c r="M1550" s="203" t="str">
        <f t="shared" si="51"/>
        <v>n</v>
      </c>
      <c r="N1550" s="204" t="e">
        <f ca="1">OFFSET(config_posiciones,'H-Temporadas'!B1550,L1550-1,1,1)</f>
        <v>#VALUE!</v>
      </c>
    </row>
    <row r="1551" spans="2:14" x14ac:dyDescent="0.25">
      <c r="B1551" s="200">
        <v>1</v>
      </c>
      <c r="C1551" s="208" t="s">
        <v>154</v>
      </c>
      <c r="D1551" s="208">
        <v>90</v>
      </c>
      <c r="E1551" s="208">
        <v>38</v>
      </c>
      <c r="F1551" s="208">
        <v>28</v>
      </c>
      <c r="G1551" s="208">
        <v>6</v>
      </c>
      <c r="H1551" s="208">
        <v>4</v>
      </c>
      <c r="I1551" s="208">
        <v>77</v>
      </c>
      <c r="J1551" s="208">
        <v>26</v>
      </c>
      <c r="K1551" s="208">
        <v>51</v>
      </c>
      <c r="L1551" s="209">
        <f t="shared" si="50"/>
        <v>83</v>
      </c>
      <c r="M1551" s="201" t="str">
        <f t="shared" si="51"/>
        <v/>
      </c>
      <c r="N1551" s="71" t="str">
        <f ca="1">OFFSET(config_posiciones,'H-Temporadas'!B1551,L1551-1,1,1)</f>
        <v>C</v>
      </c>
    </row>
    <row r="1552" spans="2:14" x14ac:dyDescent="0.25">
      <c r="B1552" s="200">
        <v>2</v>
      </c>
      <c r="C1552" s="208" t="s">
        <v>27</v>
      </c>
      <c r="D1552" s="208">
        <v>87</v>
      </c>
      <c r="E1552" s="208">
        <v>38</v>
      </c>
      <c r="F1552" s="208">
        <v>27</v>
      </c>
      <c r="G1552" s="208">
        <v>6</v>
      </c>
      <c r="H1552" s="208">
        <v>5</v>
      </c>
      <c r="I1552" s="208">
        <v>100</v>
      </c>
      <c r="J1552" s="208">
        <v>33</v>
      </c>
      <c r="K1552" s="208">
        <v>67</v>
      </c>
      <c r="L1552" s="209">
        <f t="shared" si="50"/>
        <v>83</v>
      </c>
      <c r="M1552" s="201" t="str">
        <f t="shared" si="51"/>
        <v/>
      </c>
      <c r="N1552" s="71" t="str">
        <f ca="1">OFFSET(config_posiciones,'H-Temporadas'!B1552,L1552-1,1,1)</f>
        <v>C</v>
      </c>
    </row>
    <row r="1553" spans="2:14" x14ac:dyDescent="0.25">
      <c r="B1553" s="200">
        <v>3</v>
      </c>
      <c r="C1553" s="208" t="s">
        <v>28</v>
      </c>
      <c r="D1553" s="208">
        <v>87</v>
      </c>
      <c r="E1553" s="208">
        <v>38</v>
      </c>
      <c r="F1553" s="208">
        <v>27</v>
      </c>
      <c r="G1553" s="208">
        <v>6</v>
      </c>
      <c r="H1553" s="208">
        <v>5</v>
      </c>
      <c r="I1553" s="208">
        <v>104</v>
      </c>
      <c r="J1553" s="208">
        <v>38</v>
      </c>
      <c r="K1553" s="208">
        <v>66</v>
      </c>
      <c r="L1553" s="209">
        <f t="shared" si="50"/>
        <v>83</v>
      </c>
      <c r="M1553" s="201" t="str">
        <f t="shared" si="51"/>
        <v/>
      </c>
      <c r="N1553" s="71" t="str">
        <f ca="1">OFFSET(config_posiciones,'H-Temporadas'!B1553,L1553-1,1,1)</f>
        <v>C</v>
      </c>
    </row>
    <row r="1554" spans="2:14" x14ac:dyDescent="0.25">
      <c r="B1554" s="200">
        <v>4</v>
      </c>
      <c r="C1554" s="208" t="s">
        <v>209</v>
      </c>
      <c r="D1554" s="208">
        <v>70</v>
      </c>
      <c r="E1554" s="208">
        <v>38</v>
      </c>
      <c r="F1554" s="208">
        <v>20</v>
      </c>
      <c r="G1554" s="208">
        <v>10</v>
      </c>
      <c r="H1554" s="208">
        <v>8</v>
      </c>
      <c r="I1554" s="208">
        <v>66</v>
      </c>
      <c r="J1554" s="208">
        <v>39</v>
      </c>
      <c r="K1554" s="208">
        <v>27</v>
      </c>
      <c r="L1554" s="209">
        <f t="shared" si="50"/>
        <v>83</v>
      </c>
      <c r="M1554" s="201" t="str">
        <f t="shared" si="51"/>
        <v/>
      </c>
      <c r="N1554" s="71" t="str">
        <f ca="1">OFFSET(config_posiciones,'H-Temporadas'!B1554,L1554-1,1,1)</f>
        <v>L</v>
      </c>
    </row>
    <row r="1555" spans="2:14" x14ac:dyDescent="0.25">
      <c r="B1555" s="200">
        <v>5</v>
      </c>
      <c r="C1555" s="208" t="s">
        <v>30</v>
      </c>
      <c r="D1555" s="208">
        <v>63</v>
      </c>
      <c r="E1555" s="208">
        <v>38</v>
      </c>
      <c r="F1555" s="208">
        <v>18</v>
      </c>
      <c r="G1555" s="208">
        <v>9</v>
      </c>
      <c r="H1555" s="208">
        <v>11</v>
      </c>
      <c r="I1555" s="208">
        <v>69</v>
      </c>
      <c r="J1555" s="208">
        <v>52</v>
      </c>
      <c r="K1555" s="208">
        <v>17</v>
      </c>
      <c r="L1555" s="209">
        <f t="shared" si="50"/>
        <v>83</v>
      </c>
      <c r="M1555" s="201" t="str">
        <f t="shared" si="51"/>
        <v/>
      </c>
      <c r="N1555" s="71" t="str">
        <f ca="1">OFFSET(config_posiciones,'H-Temporadas'!B1555,L1555-1,1,1)</f>
        <v>U</v>
      </c>
    </row>
    <row r="1556" spans="2:14" x14ac:dyDescent="0.25">
      <c r="B1556" s="200">
        <v>6</v>
      </c>
      <c r="C1556" s="208" t="s">
        <v>33</v>
      </c>
      <c r="D1556" s="208">
        <v>59</v>
      </c>
      <c r="E1556" s="208">
        <v>38</v>
      </c>
      <c r="F1556" s="208">
        <v>17</v>
      </c>
      <c r="G1556" s="208">
        <v>8</v>
      </c>
      <c r="H1556" s="208">
        <v>13</v>
      </c>
      <c r="I1556" s="208">
        <v>60</v>
      </c>
      <c r="J1556" s="208">
        <v>44</v>
      </c>
      <c r="K1556" s="208">
        <v>16</v>
      </c>
      <c r="L1556" s="209">
        <f t="shared" si="50"/>
        <v>83</v>
      </c>
      <c r="M1556" s="201" t="str">
        <f t="shared" si="51"/>
        <v/>
      </c>
      <c r="N1556" s="71" t="str">
        <f ca="1">OFFSET(config_posiciones,'H-Temporadas'!B1556,L1556-1,1,1)</f>
        <v>F</v>
      </c>
    </row>
    <row r="1557" spans="2:14" x14ac:dyDescent="0.25">
      <c r="B1557" s="200">
        <v>7</v>
      </c>
      <c r="C1557" s="208" t="s">
        <v>31</v>
      </c>
      <c r="D1557" s="208">
        <v>59</v>
      </c>
      <c r="E1557" s="208">
        <v>38</v>
      </c>
      <c r="F1557" s="208">
        <v>16</v>
      </c>
      <c r="G1557" s="208">
        <v>11</v>
      </c>
      <c r="H1557" s="208">
        <v>11</v>
      </c>
      <c r="I1557" s="208">
        <v>62</v>
      </c>
      <c r="J1557" s="208">
        <v>55</v>
      </c>
      <c r="K1557" s="208">
        <v>7</v>
      </c>
      <c r="L1557" s="209">
        <f t="shared" si="50"/>
        <v>83</v>
      </c>
      <c r="M1557" s="201" t="str">
        <f t="shared" si="51"/>
        <v/>
      </c>
      <c r="N1557" s="71" t="str">
        <f ca="1">OFFSET(config_posiciones,'H-Temporadas'!B1557,L1557-1,1,1)</f>
        <v>F</v>
      </c>
    </row>
    <row r="1558" spans="2:14" x14ac:dyDescent="0.25">
      <c r="B1558" s="200">
        <v>8</v>
      </c>
      <c r="C1558" s="208" t="s">
        <v>29</v>
      </c>
      <c r="D1558" s="208">
        <v>49</v>
      </c>
      <c r="E1558" s="208">
        <v>38</v>
      </c>
      <c r="F1558" s="208">
        <v>13</v>
      </c>
      <c r="G1558" s="208">
        <v>10</v>
      </c>
      <c r="H1558" s="208">
        <v>15</v>
      </c>
      <c r="I1558" s="208">
        <v>51</v>
      </c>
      <c r="J1558" s="208">
        <v>53</v>
      </c>
      <c r="K1558" s="208">
        <v>-2</v>
      </c>
      <c r="L1558" s="209">
        <f t="shared" si="50"/>
        <v>83</v>
      </c>
      <c r="M1558" s="201" t="str">
        <f t="shared" si="51"/>
        <v/>
      </c>
      <c r="N1558" s="71">
        <f ca="1">OFFSET(config_posiciones,'H-Temporadas'!B1558,L1558-1,1,1)</f>
        <v>0</v>
      </c>
    </row>
    <row r="1559" spans="2:14" x14ac:dyDescent="0.25">
      <c r="B1559" s="200">
        <v>9</v>
      </c>
      <c r="C1559" s="208" t="s">
        <v>238</v>
      </c>
      <c r="D1559" s="208">
        <v>49</v>
      </c>
      <c r="E1559" s="208">
        <v>38</v>
      </c>
      <c r="F1559" s="208">
        <v>14</v>
      </c>
      <c r="G1559" s="208">
        <v>7</v>
      </c>
      <c r="H1559" s="208">
        <v>17</v>
      </c>
      <c r="I1559" s="208">
        <v>49</v>
      </c>
      <c r="J1559" s="208">
        <v>54</v>
      </c>
      <c r="K1559" s="208">
        <v>-5</v>
      </c>
      <c r="L1559" s="209">
        <f t="shared" si="50"/>
        <v>83</v>
      </c>
      <c r="M1559" s="201" t="str">
        <f t="shared" si="51"/>
        <v/>
      </c>
      <c r="N1559" s="71">
        <f ca="1">OFFSET(config_posiciones,'H-Temporadas'!B1559,L1559-1,1,1)</f>
        <v>0</v>
      </c>
    </row>
    <row r="1560" spans="2:14" x14ac:dyDescent="0.25">
      <c r="B1560" s="200">
        <v>10</v>
      </c>
      <c r="C1560" s="208" t="s">
        <v>35</v>
      </c>
      <c r="D1560" s="208">
        <v>48</v>
      </c>
      <c r="E1560" s="208">
        <v>38</v>
      </c>
      <c r="F1560" s="208">
        <v>12</v>
      </c>
      <c r="G1560" s="208">
        <v>12</v>
      </c>
      <c r="H1560" s="208">
        <v>14</v>
      </c>
      <c r="I1560" s="208">
        <v>35</v>
      </c>
      <c r="J1560" s="208">
        <v>43</v>
      </c>
      <c r="K1560" s="208">
        <v>-8</v>
      </c>
      <c r="L1560" s="209">
        <f t="shared" si="50"/>
        <v>83</v>
      </c>
      <c r="M1560" s="201" t="str">
        <f t="shared" si="51"/>
        <v/>
      </c>
      <c r="N1560" s="71">
        <f ca="1">OFFSET(config_posiciones,'H-Temporadas'!B1560,L1560-1,1,1)</f>
        <v>0</v>
      </c>
    </row>
    <row r="1561" spans="2:14" x14ac:dyDescent="0.25">
      <c r="B1561" s="200">
        <v>11</v>
      </c>
      <c r="C1561" s="208" t="s">
        <v>34</v>
      </c>
      <c r="D1561" s="208">
        <v>45</v>
      </c>
      <c r="E1561" s="208">
        <v>38</v>
      </c>
      <c r="F1561" s="208">
        <v>12</v>
      </c>
      <c r="G1561" s="208">
        <v>9</v>
      </c>
      <c r="H1561" s="208">
        <v>17</v>
      </c>
      <c r="I1561" s="208">
        <v>39</v>
      </c>
      <c r="J1561" s="208">
        <v>46</v>
      </c>
      <c r="K1561" s="208">
        <v>-7</v>
      </c>
      <c r="L1561" s="209">
        <f t="shared" si="50"/>
        <v>83</v>
      </c>
      <c r="M1561" s="201" t="str">
        <f t="shared" si="51"/>
        <v/>
      </c>
      <c r="N1561" s="71">
        <f ca="1">OFFSET(config_posiciones,'H-Temporadas'!B1561,L1561-1,1,1)</f>
        <v>0</v>
      </c>
    </row>
    <row r="1562" spans="2:14" x14ac:dyDescent="0.25">
      <c r="B1562" s="200">
        <v>12</v>
      </c>
      <c r="C1562" s="208" t="s">
        <v>50</v>
      </c>
      <c r="D1562" s="208">
        <v>43</v>
      </c>
      <c r="E1562" s="208">
        <v>38</v>
      </c>
      <c r="F1562" s="208">
        <v>13</v>
      </c>
      <c r="G1562" s="208">
        <v>4</v>
      </c>
      <c r="H1562" s="208">
        <v>21</v>
      </c>
      <c r="I1562" s="208">
        <v>46</v>
      </c>
      <c r="J1562" s="208">
        <v>80</v>
      </c>
      <c r="K1562" s="208">
        <v>-34</v>
      </c>
      <c r="L1562" s="209">
        <f t="shared" si="50"/>
        <v>83</v>
      </c>
      <c r="M1562" s="201" t="str">
        <f t="shared" si="51"/>
        <v/>
      </c>
      <c r="N1562" s="71">
        <f ca="1">OFFSET(config_posiciones,'H-Temporadas'!B1562,L1562-1,1,1)</f>
        <v>0</v>
      </c>
    </row>
    <row r="1563" spans="2:14" x14ac:dyDescent="0.25">
      <c r="B1563" s="200">
        <v>13</v>
      </c>
      <c r="C1563" s="208" t="s">
        <v>36</v>
      </c>
      <c r="D1563" s="208">
        <v>42</v>
      </c>
      <c r="E1563" s="208">
        <v>38</v>
      </c>
      <c r="F1563" s="208">
        <v>11</v>
      </c>
      <c r="G1563" s="208">
        <v>9</v>
      </c>
      <c r="H1563" s="208">
        <v>18</v>
      </c>
      <c r="I1563" s="208">
        <v>35</v>
      </c>
      <c r="J1563" s="208">
        <v>54</v>
      </c>
      <c r="K1563" s="208">
        <v>-19</v>
      </c>
      <c r="L1563" s="209">
        <f t="shared" si="50"/>
        <v>83</v>
      </c>
      <c r="M1563" s="201" t="str">
        <f t="shared" si="51"/>
        <v/>
      </c>
      <c r="N1563" s="71">
        <f ca="1">OFFSET(config_posiciones,'H-Temporadas'!B1563,L1563-1,1,1)</f>
        <v>0</v>
      </c>
    </row>
    <row r="1564" spans="2:14" x14ac:dyDescent="0.25">
      <c r="B1564" s="200">
        <v>14</v>
      </c>
      <c r="C1564" s="208" t="s">
        <v>52</v>
      </c>
      <c r="D1564" s="208">
        <v>42</v>
      </c>
      <c r="E1564" s="208">
        <v>38</v>
      </c>
      <c r="F1564" s="208">
        <v>11</v>
      </c>
      <c r="G1564" s="208">
        <v>9</v>
      </c>
      <c r="H1564" s="208">
        <v>18</v>
      </c>
      <c r="I1564" s="208">
        <v>41</v>
      </c>
      <c r="J1564" s="208">
        <v>51</v>
      </c>
      <c r="K1564" s="208">
        <v>-10</v>
      </c>
      <c r="L1564" s="209">
        <f t="shared" si="50"/>
        <v>83</v>
      </c>
      <c r="M1564" s="201" t="str">
        <f t="shared" si="51"/>
        <v/>
      </c>
      <c r="N1564" s="71">
        <f ca="1">OFFSET(config_posiciones,'H-Temporadas'!B1564,L1564-1,1,1)</f>
        <v>0</v>
      </c>
    </row>
    <row r="1565" spans="2:14" x14ac:dyDescent="0.25">
      <c r="B1565" s="200">
        <v>15</v>
      </c>
      <c r="C1565" s="208" t="s">
        <v>53</v>
      </c>
      <c r="D1565" s="208">
        <v>41</v>
      </c>
      <c r="E1565" s="208">
        <v>38</v>
      </c>
      <c r="F1565" s="208">
        <v>12</v>
      </c>
      <c r="G1565" s="208">
        <v>5</v>
      </c>
      <c r="H1565" s="208">
        <v>21</v>
      </c>
      <c r="I1565" s="208">
        <v>32</v>
      </c>
      <c r="J1565" s="208">
        <v>56</v>
      </c>
      <c r="K1565" s="208">
        <v>-24</v>
      </c>
      <c r="L1565" s="209">
        <f t="shared" si="50"/>
        <v>83</v>
      </c>
      <c r="M1565" s="201" t="str">
        <f t="shared" si="51"/>
        <v/>
      </c>
      <c r="N1565" s="71">
        <f ca="1">OFFSET(config_posiciones,'H-Temporadas'!B1565,L1565-1,1,1)</f>
        <v>0</v>
      </c>
    </row>
    <row r="1566" spans="2:14" x14ac:dyDescent="0.25">
      <c r="B1566" s="200">
        <v>16</v>
      </c>
      <c r="C1566" s="208" t="s">
        <v>150</v>
      </c>
      <c r="D1566" s="208">
        <v>40</v>
      </c>
      <c r="E1566" s="208">
        <v>38</v>
      </c>
      <c r="F1566" s="208">
        <v>9</v>
      </c>
      <c r="G1566" s="208">
        <v>13</v>
      </c>
      <c r="H1566" s="208">
        <v>16</v>
      </c>
      <c r="I1566" s="208">
        <v>30</v>
      </c>
      <c r="J1566" s="208">
        <v>50</v>
      </c>
      <c r="K1566" s="208">
        <v>-20</v>
      </c>
      <c r="L1566" s="209">
        <f t="shared" si="50"/>
        <v>83</v>
      </c>
      <c r="M1566" s="201" t="str">
        <f t="shared" si="51"/>
        <v/>
      </c>
      <c r="N1566" s="71">
        <f ca="1">OFFSET(config_posiciones,'H-Temporadas'!B1566,L1566-1,1,1)</f>
        <v>0</v>
      </c>
    </row>
    <row r="1567" spans="2:14" x14ac:dyDescent="0.25">
      <c r="B1567" s="200">
        <v>17</v>
      </c>
      <c r="C1567" s="208" t="s">
        <v>37</v>
      </c>
      <c r="D1567" s="208">
        <v>40</v>
      </c>
      <c r="E1567" s="208">
        <v>38</v>
      </c>
      <c r="F1567" s="208">
        <v>11</v>
      </c>
      <c r="G1567" s="208">
        <v>7</v>
      </c>
      <c r="H1567" s="208">
        <v>20</v>
      </c>
      <c r="I1567" s="208">
        <v>43</v>
      </c>
      <c r="J1567" s="208">
        <v>71</v>
      </c>
      <c r="K1567" s="208">
        <v>-28</v>
      </c>
      <c r="L1567" s="209">
        <f t="shared" si="50"/>
        <v>83</v>
      </c>
      <c r="M1567" s="201" t="str">
        <f t="shared" si="51"/>
        <v/>
      </c>
      <c r="N1567" s="71">
        <f ca="1">OFFSET(config_posiciones,'H-Temporadas'!B1567,L1567-1,1,1)</f>
        <v>0</v>
      </c>
    </row>
    <row r="1568" spans="2:14" x14ac:dyDescent="0.25">
      <c r="B1568" s="200">
        <v>18</v>
      </c>
      <c r="C1568" s="208" t="s">
        <v>228</v>
      </c>
      <c r="D1568" s="208">
        <v>39</v>
      </c>
      <c r="E1568" s="208">
        <v>38</v>
      </c>
      <c r="F1568" s="208">
        <v>10</v>
      </c>
      <c r="G1568" s="208">
        <v>9</v>
      </c>
      <c r="H1568" s="208">
        <v>19</v>
      </c>
      <c r="I1568" s="208">
        <v>32</v>
      </c>
      <c r="J1568" s="208">
        <v>62</v>
      </c>
      <c r="K1568" s="208">
        <v>-30</v>
      </c>
      <c r="L1568" s="209">
        <f t="shared" si="50"/>
        <v>83</v>
      </c>
      <c r="M1568" s="201" t="str">
        <f t="shared" si="51"/>
        <v/>
      </c>
      <c r="N1568" s="71" t="str">
        <f ca="1">OFFSET(config_posiciones,'H-Temporadas'!B1568,L1568-1,1,1)</f>
        <v>D</v>
      </c>
    </row>
    <row r="1569" spans="2:14" x14ac:dyDescent="0.25">
      <c r="B1569" s="200">
        <v>19</v>
      </c>
      <c r="C1569" s="208" t="s">
        <v>226</v>
      </c>
      <c r="D1569" s="208">
        <v>36</v>
      </c>
      <c r="E1569" s="208">
        <v>38</v>
      </c>
      <c r="F1569" s="208">
        <v>7</v>
      </c>
      <c r="G1569" s="208">
        <v>15</v>
      </c>
      <c r="H1569" s="208">
        <v>16</v>
      </c>
      <c r="I1569" s="208">
        <v>38</v>
      </c>
      <c r="J1569" s="208">
        <v>60</v>
      </c>
      <c r="K1569" s="208">
        <v>-22</v>
      </c>
      <c r="L1569" s="209">
        <f t="shared" si="50"/>
        <v>83</v>
      </c>
      <c r="M1569" s="201" t="str">
        <f t="shared" si="51"/>
        <v/>
      </c>
      <c r="N1569" s="71" t="str">
        <f ca="1">OFFSET(config_posiciones,'H-Temporadas'!B1569,L1569-1,1,1)</f>
        <v>D</v>
      </c>
    </row>
    <row r="1570" spans="2:14" x14ac:dyDescent="0.25">
      <c r="B1570" s="200">
        <v>20</v>
      </c>
      <c r="C1570" s="208" t="s">
        <v>212</v>
      </c>
      <c r="D1570" s="208">
        <v>25</v>
      </c>
      <c r="E1570" s="208">
        <v>38</v>
      </c>
      <c r="F1570" s="208">
        <v>6</v>
      </c>
      <c r="G1570" s="208">
        <v>7</v>
      </c>
      <c r="H1570" s="208">
        <v>25</v>
      </c>
      <c r="I1570" s="208">
        <v>36</v>
      </c>
      <c r="J1570" s="208">
        <v>78</v>
      </c>
      <c r="K1570" s="208">
        <v>-42</v>
      </c>
      <c r="L1570" s="209">
        <f t="shared" si="50"/>
        <v>83</v>
      </c>
      <c r="M1570" s="201" t="str">
        <f t="shared" si="51"/>
        <v/>
      </c>
      <c r="N1570" s="71" t="str">
        <f ca="1">OFFSET(config_posiciones,'H-Temporadas'!B1570,L1570-1,1,1)</f>
        <v>D</v>
      </c>
    </row>
    <row r="1571" spans="2:14" x14ac:dyDescent="0.25">
      <c r="B1571" s="200"/>
      <c r="C1571" s="208"/>
      <c r="D1571" s="208"/>
      <c r="E1571" s="208"/>
      <c r="F1571" s="208"/>
      <c r="G1571" s="208"/>
      <c r="H1571" s="208"/>
      <c r="I1571" s="208"/>
      <c r="J1571" s="208"/>
      <c r="K1571" s="208"/>
      <c r="L1571" s="209">
        <f t="shared" si="50"/>
        <v>83</v>
      </c>
      <c r="M1571" s="201" t="str">
        <f t="shared" si="51"/>
        <v/>
      </c>
      <c r="N1571" s="71">
        <f ca="1">OFFSET(config_posiciones,'H-Temporadas'!B1571,L1571-1,1,1)</f>
        <v>41640</v>
      </c>
    </row>
    <row r="1572" spans="2:14" s="204" customFormat="1" x14ac:dyDescent="0.25">
      <c r="B1572" s="200" t="s">
        <v>333</v>
      </c>
      <c r="C1572" s="200" t="str">
        <f>B1572</f>
        <v>2014/15</v>
      </c>
      <c r="D1572" s="200" t="s">
        <v>128</v>
      </c>
      <c r="E1572" s="200" t="s">
        <v>21</v>
      </c>
      <c r="F1572" s="200" t="s">
        <v>22</v>
      </c>
      <c r="G1572" s="200" t="s">
        <v>23</v>
      </c>
      <c r="H1572" s="200" t="s">
        <v>24</v>
      </c>
      <c r="I1572" s="200" t="s">
        <v>25</v>
      </c>
      <c r="J1572" s="200" t="s">
        <v>26</v>
      </c>
      <c r="K1572" s="200" t="s">
        <v>90</v>
      </c>
      <c r="L1572" s="202">
        <f t="shared" si="50"/>
        <v>84</v>
      </c>
      <c r="M1572" s="203" t="str">
        <f t="shared" si="51"/>
        <v>n</v>
      </c>
      <c r="N1572" s="204" t="e">
        <f ca="1">OFFSET(config_posiciones,'H-Temporadas'!B1572,L1572-1,1,1)</f>
        <v>#VALUE!</v>
      </c>
    </row>
    <row r="1573" spans="2:14" x14ac:dyDescent="0.25">
      <c r="B1573" s="200">
        <v>1</v>
      </c>
      <c r="C1573" s="208" t="s">
        <v>27</v>
      </c>
      <c r="D1573" s="208">
        <v>94</v>
      </c>
      <c r="E1573" s="208">
        <v>38</v>
      </c>
      <c r="F1573" s="208">
        <v>30</v>
      </c>
      <c r="G1573" s="208">
        <v>4</v>
      </c>
      <c r="H1573" s="208">
        <v>4</v>
      </c>
      <c r="I1573" s="208">
        <v>110</v>
      </c>
      <c r="J1573" s="208">
        <v>21</v>
      </c>
      <c r="K1573" s="208">
        <v>89</v>
      </c>
      <c r="L1573" s="209">
        <f t="shared" si="50"/>
        <v>84</v>
      </c>
      <c r="M1573" s="201" t="str">
        <f t="shared" si="51"/>
        <v/>
      </c>
      <c r="N1573" s="71" t="str">
        <f ca="1">OFFSET(config_posiciones,'H-Temporadas'!B1573,L1573-1,1,1)</f>
        <v>C</v>
      </c>
    </row>
    <row r="1574" spans="2:14" x14ac:dyDescent="0.25">
      <c r="B1574" s="200">
        <v>2</v>
      </c>
      <c r="C1574" s="208" t="s">
        <v>28</v>
      </c>
      <c r="D1574" s="208">
        <v>92</v>
      </c>
      <c r="E1574" s="208">
        <v>38</v>
      </c>
      <c r="F1574" s="208">
        <v>30</v>
      </c>
      <c r="G1574" s="208">
        <v>2</v>
      </c>
      <c r="H1574" s="208">
        <v>6</v>
      </c>
      <c r="I1574" s="208">
        <v>118</v>
      </c>
      <c r="J1574" s="208">
        <v>38</v>
      </c>
      <c r="K1574" s="208">
        <v>80</v>
      </c>
      <c r="L1574" s="209">
        <f t="shared" si="50"/>
        <v>84</v>
      </c>
      <c r="M1574" s="201" t="str">
        <f t="shared" si="51"/>
        <v/>
      </c>
      <c r="N1574" s="71" t="str">
        <f ca="1">OFFSET(config_posiciones,'H-Temporadas'!B1574,L1574-1,1,1)</f>
        <v>C</v>
      </c>
    </row>
    <row r="1575" spans="2:14" x14ac:dyDescent="0.25">
      <c r="B1575" s="200">
        <v>3</v>
      </c>
      <c r="C1575" s="208" t="s">
        <v>154</v>
      </c>
      <c r="D1575" s="208">
        <v>78</v>
      </c>
      <c r="E1575" s="208">
        <v>38</v>
      </c>
      <c r="F1575" s="208">
        <v>23</v>
      </c>
      <c r="G1575" s="208">
        <v>9</v>
      </c>
      <c r="H1575" s="208">
        <v>6</v>
      </c>
      <c r="I1575" s="208">
        <v>67</v>
      </c>
      <c r="J1575" s="208">
        <v>29</v>
      </c>
      <c r="K1575" s="208">
        <v>38</v>
      </c>
      <c r="L1575" s="209">
        <f t="shared" si="50"/>
        <v>84</v>
      </c>
      <c r="M1575" s="201" t="str">
        <f t="shared" si="51"/>
        <v/>
      </c>
      <c r="N1575" s="71" t="str">
        <f ca="1">OFFSET(config_posiciones,'H-Temporadas'!B1575,L1575-1,1,1)</f>
        <v>C</v>
      </c>
    </row>
    <row r="1576" spans="2:14" x14ac:dyDescent="0.25">
      <c r="B1576" s="200">
        <v>4</v>
      </c>
      <c r="C1576" s="208" t="s">
        <v>29</v>
      </c>
      <c r="D1576" s="208">
        <v>77</v>
      </c>
      <c r="E1576" s="208">
        <v>38</v>
      </c>
      <c r="F1576" s="208">
        <v>22</v>
      </c>
      <c r="G1576" s="208">
        <v>11</v>
      </c>
      <c r="H1576" s="208">
        <v>5</v>
      </c>
      <c r="I1576" s="208">
        <v>70</v>
      </c>
      <c r="J1576" s="208">
        <v>32</v>
      </c>
      <c r="K1576" s="208">
        <v>38</v>
      </c>
      <c r="L1576" s="209">
        <f t="shared" si="50"/>
        <v>84</v>
      </c>
      <c r="M1576" s="201" t="str">
        <f t="shared" si="51"/>
        <v/>
      </c>
      <c r="N1576" s="71" t="str">
        <f ca="1">OFFSET(config_posiciones,'H-Temporadas'!B1576,L1576-1,1,1)</f>
        <v>L</v>
      </c>
    </row>
    <row r="1577" spans="2:14" x14ac:dyDescent="0.25">
      <c r="B1577" s="200">
        <v>5</v>
      </c>
      <c r="C1577" s="208" t="s">
        <v>30</v>
      </c>
      <c r="D1577" s="208">
        <v>76</v>
      </c>
      <c r="E1577" s="208">
        <v>38</v>
      </c>
      <c r="F1577" s="208">
        <v>23</v>
      </c>
      <c r="G1577" s="208">
        <v>7</v>
      </c>
      <c r="H1577" s="208">
        <v>8</v>
      </c>
      <c r="I1577" s="208">
        <v>71</v>
      </c>
      <c r="J1577" s="208">
        <v>45</v>
      </c>
      <c r="K1577" s="208">
        <v>26</v>
      </c>
      <c r="L1577" s="209">
        <f t="shared" si="50"/>
        <v>84</v>
      </c>
      <c r="M1577" s="201" t="str">
        <f t="shared" si="51"/>
        <v/>
      </c>
      <c r="N1577" s="71" t="str">
        <f ca="1">OFFSET(config_posiciones,'H-Temporadas'!B1577,L1577-1,1,1)</f>
        <v>C</v>
      </c>
    </row>
    <row r="1578" spans="2:14" x14ac:dyDescent="0.25">
      <c r="B1578" s="200">
        <v>6</v>
      </c>
      <c r="C1578" s="208" t="s">
        <v>33</v>
      </c>
      <c r="D1578" s="208">
        <v>60</v>
      </c>
      <c r="E1578" s="208">
        <v>38</v>
      </c>
      <c r="F1578" s="208">
        <v>16</v>
      </c>
      <c r="G1578" s="208">
        <v>12</v>
      </c>
      <c r="H1578" s="208">
        <v>10</v>
      </c>
      <c r="I1578" s="208">
        <v>48</v>
      </c>
      <c r="J1578" s="208">
        <v>37</v>
      </c>
      <c r="K1578" s="208">
        <v>11</v>
      </c>
      <c r="L1578" s="209">
        <f t="shared" si="50"/>
        <v>84</v>
      </c>
      <c r="M1578" s="201" t="str">
        <f t="shared" si="51"/>
        <v/>
      </c>
      <c r="N1578" s="71" t="str">
        <f ca="1">OFFSET(config_posiciones,'H-Temporadas'!B1578,L1578-1,1,1)</f>
        <v>U</v>
      </c>
    </row>
    <row r="1579" spans="2:14" x14ac:dyDescent="0.25">
      <c r="B1579" s="200">
        <v>7</v>
      </c>
      <c r="C1579" s="208" t="s">
        <v>209</v>
      </c>
      <c r="D1579" s="208">
        <v>55</v>
      </c>
      <c r="E1579" s="208">
        <v>38</v>
      </c>
      <c r="F1579" s="208">
        <v>15</v>
      </c>
      <c r="G1579" s="208">
        <v>10</v>
      </c>
      <c r="H1579" s="208">
        <v>13</v>
      </c>
      <c r="I1579" s="208">
        <v>42</v>
      </c>
      <c r="J1579" s="208">
        <v>41</v>
      </c>
      <c r="K1579" s="208">
        <v>1</v>
      </c>
      <c r="L1579" s="209">
        <f t="shared" si="50"/>
        <v>84</v>
      </c>
      <c r="M1579" s="201" t="str">
        <f t="shared" si="51"/>
        <v/>
      </c>
      <c r="N1579" s="71" t="str">
        <f ca="1">OFFSET(config_posiciones,'H-Temporadas'!B1579,L1579-1,1,1)</f>
        <v>F</v>
      </c>
    </row>
    <row r="1580" spans="2:14" x14ac:dyDescent="0.25">
      <c r="B1580" s="200">
        <v>8</v>
      </c>
      <c r="C1580" s="208" t="s">
        <v>238</v>
      </c>
      <c r="D1580" s="208">
        <v>51</v>
      </c>
      <c r="E1580" s="208">
        <v>38</v>
      </c>
      <c r="F1580" s="208">
        <v>13</v>
      </c>
      <c r="G1580" s="208">
        <v>12</v>
      </c>
      <c r="H1580" s="208">
        <v>13</v>
      </c>
      <c r="I1580" s="208">
        <v>47</v>
      </c>
      <c r="J1580" s="208">
        <v>44</v>
      </c>
      <c r="K1580" s="208">
        <v>3</v>
      </c>
      <c r="L1580" s="209">
        <f t="shared" si="50"/>
        <v>84</v>
      </c>
      <c r="M1580" s="201" t="str">
        <f t="shared" si="51"/>
        <v/>
      </c>
      <c r="N1580" s="71">
        <f ca="1">OFFSET(config_posiciones,'H-Temporadas'!B1580,L1580-1,1,1)</f>
        <v>0</v>
      </c>
    </row>
    <row r="1581" spans="2:14" x14ac:dyDescent="0.25">
      <c r="B1581" s="200">
        <v>9</v>
      </c>
      <c r="C1581" s="208" t="s">
        <v>34</v>
      </c>
      <c r="D1581" s="208">
        <v>50</v>
      </c>
      <c r="E1581" s="208">
        <v>38</v>
      </c>
      <c r="F1581" s="208">
        <v>14</v>
      </c>
      <c r="G1581" s="208">
        <v>8</v>
      </c>
      <c r="H1581" s="208">
        <v>16</v>
      </c>
      <c r="I1581" s="208">
        <v>42</v>
      </c>
      <c r="J1581" s="208">
        <v>48</v>
      </c>
      <c r="K1581" s="208">
        <v>-6</v>
      </c>
      <c r="L1581" s="209">
        <f t="shared" si="50"/>
        <v>84</v>
      </c>
      <c r="M1581" s="201" t="str">
        <f t="shared" si="51"/>
        <v/>
      </c>
      <c r="N1581" s="71">
        <f ca="1">OFFSET(config_posiciones,'H-Temporadas'!B1581,L1581-1,1,1)</f>
        <v>0</v>
      </c>
    </row>
    <row r="1582" spans="2:14" x14ac:dyDescent="0.25">
      <c r="B1582" s="200">
        <v>10</v>
      </c>
      <c r="C1582" s="208" t="s">
        <v>52</v>
      </c>
      <c r="D1582" s="208">
        <v>49</v>
      </c>
      <c r="E1582" s="208">
        <v>38</v>
      </c>
      <c r="F1582" s="208">
        <v>13</v>
      </c>
      <c r="G1582" s="208">
        <v>10</v>
      </c>
      <c r="H1582" s="208">
        <v>15</v>
      </c>
      <c r="I1582" s="208">
        <v>47</v>
      </c>
      <c r="J1582" s="208">
        <v>51</v>
      </c>
      <c r="K1582" s="208">
        <v>-4</v>
      </c>
      <c r="L1582" s="209">
        <f t="shared" si="50"/>
        <v>84</v>
      </c>
      <c r="M1582" s="201" t="str">
        <f t="shared" si="51"/>
        <v/>
      </c>
      <c r="N1582" s="71">
        <f ca="1">OFFSET(config_posiciones,'H-Temporadas'!B1582,L1582-1,1,1)</f>
        <v>0</v>
      </c>
    </row>
    <row r="1583" spans="2:14" x14ac:dyDescent="0.25">
      <c r="B1583" s="200">
        <v>11</v>
      </c>
      <c r="C1583" s="208" t="s">
        <v>50</v>
      </c>
      <c r="D1583" s="208">
        <v>49</v>
      </c>
      <c r="E1583" s="208">
        <v>38</v>
      </c>
      <c r="F1583" s="208">
        <v>15</v>
      </c>
      <c r="G1583" s="208">
        <v>4</v>
      </c>
      <c r="H1583" s="208">
        <v>19</v>
      </c>
      <c r="I1583" s="208">
        <v>46</v>
      </c>
      <c r="J1583" s="208">
        <v>68</v>
      </c>
      <c r="K1583" s="208">
        <v>-18</v>
      </c>
      <c r="L1583" s="209">
        <f t="shared" si="50"/>
        <v>84</v>
      </c>
      <c r="M1583" s="201" t="str">
        <f t="shared" si="51"/>
        <v/>
      </c>
      <c r="N1583" s="71">
        <f ca="1">OFFSET(config_posiciones,'H-Temporadas'!B1583,L1583-1,1,1)</f>
        <v>0</v>
      </c>
    </row>
    <row r="1584" spans="2:14" x14ac:dyDescent="0.25">
      <c r="B1584" s="200">
        <v>12</v>
      </c>
      <c r="C1584" s="208" t="s">
        <v>31</v>
      </c>
      <c r="D1584" s="208">
        <v>46</v>
      </c>
      <c r="E1584" s="208">
        <v>38</v>
      </c>
      <c r="F1584" s="208">
        <v>11</v>
      </c>
      <c r="G1584" s="208">
        <v>13</v>
      </c>
      <c r="H1584" s="208">
        <v>15</v>
      </c>
      <c r="I1584" s="208">
        <v>44</v>
      </c>
      <c r="J1584" s="208">
        <v>51</v>
      </c>
      <c r="K1584" s="208">
        <v>-7</v>
      </c>
      <c r="L1584" s="209">
        <f t="shared" si="50"/>
        <v>84</v>
      </c>
      <c r="M1584" s="201" t="str">
        <f t="shared" si="51"/>
        <v/>
      </c>
      <c r="N1584" s="71">
        <f ca="1">OFFSET(config_posiciones,'H-Temporadas'!B1584,L1584-1,1,1)</f>
        <v>0</v>
      </c>
    </row>
    <row r="1585" spans="2:14" x14ac:dyDescent="0.25">
      <c r="B1585" s="200">
        <v>13</v>
      </c>
      <c r="C1585" s="208" t="s">
        <v>150</v>
      </c>
      <c r="D1585" s="208">
        <v>41</v>
      </c>
      <c r="E1585" s="208">
        <v>38</v>
      </c>
      <c r="F1585" s="208">
        <v>11</v>
      </c>
      <c r="G1585" s="208">
        <v>8</v>
      </c>
      <c r="H1585" s="208">
        <v>19</v>
      </c>
      <c r="I1585" s="208">
        <v>35</v>
      </c>
      <c r="J1585" s="208">
        <v>62</v>
      </c>
      <c r="K1585" s="208">
        <v>-27</v>
      </c>
      <c r="L1585" s="209">
        <f t="shared" si="50"/>
        <v>84</v>
      </c>
      <c r="M1585" s="201" t="str">
        <f t="shared" si="51"/>
        <v/>
      </c>
      <c r="N1585" s="71" t="str">
        <f ca="1">OFFSET(config_posiciones,'H-Temporadas'!B1585,L1585-1,1,1)</f>
        <v>D</v>
      </c>
    </row>
    <row r="1586" spans="2:14" x14ac:dyDescent="0.25">
      <c r="B1586" s="200">
        <v>14</v>
      </c>
      <c r="C1586" s="208" t="s">
        <v>35</v>
      </c>
      <c r="D1586" s="208">
        <v>37</v>
      </c>
      <c r="E1586" s="208">
        <v>38</v>
      </c>
      <c r="F1586" s="208">
        <v>9</v>
      </c>
      <c r="G1586" s="208">
        <v>10</v>
      </c>
      <c r="H1586" s="208">
        <v>19</v>
      </c>
      <c r="I1586" s="208">
        <v>34</v>
      </c>
      <c r="J1586" s="208">
        <v>69</v>
      </c>
      <c r="K1586" s="208">
        <v>-35</v>
      </c>
      <c r="L1586" s="209">
        <f t="shared" si="50"/>
        <v>84</v>
      </c>
      <c r="M1586" s="201" t="str">
        <f t="shared" si="51"/>
        <v/>
      </c>
      <c r="N1586" s="71">
        <f ca="1">OFFSET(config_posiciones,'H-Temporadas'!B1586,L1586-1,1,1)</f>
        <v>0</v>
      </c>
    </row>
    <row r="1587" spans="2:14" x14ac:dyDescent="0.25">
      <c r="B1587" s="200">
        <v>15</v>
      </c>
      <c r="C1587" s="208" t="s">
        <v>36</v>
      </c>
      <c r="D1587" s="208">
        <v>37</v>
      </c>
      <c r="E1587" s="208">
        <v>38</v>
      </c>
      <c r="F1587" s="208">
        <v>10</v>
      </c>
      <c r="G1587" s="208">
        <v>7</v>
      </c>
      <c r="H1587" s="208">
        <v>21</v>
      </c>
      <c r="I1587" s="208">
        <v>33</v>
      </c>
      <c r="J1587" s="208">
        <v>64</v>
      </c>
      <c r="K1587" s="208">
        <v>-31</v>
      </c>
      <c r="L1587" s="209">
        <f t="shared" si="50"/>
        <v>84</v>
      </c>
      <c r="M1587" s="201" t="str">
        <f t="shared" si="51"/>
        <v/>
      </c>
      <c r="N1587" s="71">
        <f ca="1">OFFSET(config_posiciones,'H-Temporadas'!B1587,L1587-1,1,1)</f>
        <v>0</v>
      </c>
    </row>
    <row r="1588" spans="2:14" x14ac:dyDescent="0.25">
      <c r="B1588" s="200">
        <v>16</v>
      </c>
      <c r="C1588" s="208" t="s">
        <v>240</v>
      </c>
      <c r="D1588" s="208">
        <v>35</v>
      </c>
      <c r="E1588" s="208">
        <v>38</v>
      </c>
      <c r="F1588" s="208">
        <v>7</v>
      </c>
      <c r="G1588" s="208">
        <v>14</v>
      </c>
      <c r="H1588" s="208">
        <v>17</v>
      </c>
      <c r="I1588" s="208">
        <v>35</v>
      </c>
      <c r="J1588" s="208">
        <v>60</v>
      </c>
      <c r="K1588" s="208">
        <v>-23</v>
      </c>
      <c r="L1588" s="209">
        <f t="shared" si="50"/>
        <v>84</v>
      </c>
      <c r="M1588" s="201" t="str">
        <f t="shared" si="51"/>
        <v/>
      </c>
      <c r="N1588" s="71">
        <f ca="1">OFFSET(config_posiciones,'H-Temporadas'!B1588,L1588-1,1,1)</f>
        <v>0</v>
      </c>
    </row>
    <row r="1589" spans="2:14" x14ac:dyDescent="0.25">
      <c r="B1589" s="200">
        <v>17</v>
      </c>
      <c r="C1589" s="208" t="s">
        <v>53</v>
      </c>
      <c r="D1589" s="208">
        <v>35</v>
      </c>
      <c r="E1589" s="208">
        <v>38</v>
      </c>
      <c r="F1589" s="208">
        <v>7</v>
      </c>
      <c r="G1589" s="208">
        <v>14</v>
      </c>
      <c r="H1589" s="208">
        <v>17</v>
      </c>
      <c r="I1589" s="208">
        <v>30</v>
      </c>
      <c r="J1589" s="208">
        <v>64</v>
      </c>
      <c r="K1589" s="208">
        <v>-34</v>
      </c>
      <c r="L1589" s="209">
        <f t="shared" si="50"/>
        <v>84</v>
      </c>
      <c r="M1589" s="201" t="str">
        <f t="shared" si="51"/>
        <v/>
      </c>
      <c r="N1589" s="71">
        <f ca="1">OFFSET(config_posiciones,'H-Temporadas'!B1589,L1589-1,1,1)</f>
        <v>0</v>
      </c>
    </row>
    <row r="1590" spans="2:14" x14ac:dyDescent="0.25">
      <c r="B1590" s="200">
        <v>18</v>
      </c>
      <c r="C1590" s="208" t="s">
        <v>149</v>
      </c>
      <c r="D1590" s="208">
        <v>35</v>
      </c>
      <c r="E1590" s="208">
        <v>38</v>
      </c>
      <c r="F1590" s="208">
        <v>9</v>
      </c>
      <c r="G1590" s="208">
        <v>8</v>
      </c>
      <c r="H1590" s="208">
        <v>21</v>
      </c>
      <c r="I1590" s="208">
        <v>34</v>
      </c>
      <c r="J1590" s="208">
        <v>55</v>
      </c>
      <c r="K1590" s="208">
        <v>-21</v>
      </c>
      <c r="L1590" s="209">
        <f t="shared" si="50"/>
        <v>84</v>
      </c>
      <c r="M1590" s="201" t="str">
        <f t="shared" si="51"/>
        <v/>
      </c>
      <c r="N1590" s="71">
        <f ca="1">OFFSET(config_posiciones,'H-Temporadas'!B1590,L1590-1,1,1)</f>
        <v>0</v>
      </c>
    </row>
    <row r="1591" spans="2:14" x14ac:dyDescent="0.25">
      <c r="B1591" s="200">
        <v>19</v>
      </c>
      <c r="C1591" s="208" t="s">
        <v>37</v>
      </c>
      <c r="D1591" s="208">
        <v>32</v>
      </c>
      <c r="E1591" s="208">
        <v>38</v>
      </c>
      <c r="F1591" s="208">
        <v>8</v>
      </c>
      <c r="G1591" s="208">
        <v>8</v>
      </c>
      <c r="H1591" s="208">
        <v>22</v>
      </c>
      <c r="I1591" s="208">
        <v>35</v>
      </c>
      <c r="J1591" s="208">
        <v>64</v>
      </c>
      <c r="K1591" s="208">
        <v>-29</v>
      </c>
      <c r="L1591" s="209">
        <f t="shared" si="50"/>
        <v>84</v>
      </c>
      <c r="M1591" s="201" t="str">
        <f t="shared" si="51"/>
        <v/>
      </c>
      <c r="N1591" s="71" t="str">
        <f ca="1">OFFSET(config_posiciones,'H-Temporadas'!B1591,L1591-1,1,1)</f>
        <v>D</v>
      </c>
    </row>
    <row r="1592" spans="2:14" x14ac:dyDescent="0.25">
      <c r="B1592" s="200">
        <v>20</v>
      </c>
      <c r="C1592" s="208" t="s">
        <v>151</v>
      </c>
      <c r="D1592" s="208">
        <v>20</v>
      </c>
      <c r="E1592" s="208">
        <v>38</v>
      </c>
      <c r="F1592" s="208">
        <v>3</v>
      </c>
      <c r="G1592" s="208">
        <v>11</v>
      </c>
      <c r="H1592" s="208">
        <v>24</v>
      </c>
      <c r="I1592" s="208">
        <v>22</v>
      </c>
      <c r="J1592" s="208">
        <v>68</v>
      </c>
      <c r="K1592" s="208">
        <v>-46</v>
      </c>
      <c r="L1592" s="209">
        <f t="shared" si="50"/>
        <v>84</v>
      </c>
      <c r="M1592" s="201" t="str">
        <f t="shared" si="51"/>
        <v/>
      </c>
      <c r="N1592" s="71" t="str">
        <f ca="1">OFFSET(config_posiciones,'H-Temporadas'!B1592,L1592-1,1,1)</f>
        <v>D</v>
      </c>
    </row>
    <row r="1593" spans="2:14" x14ac:dyDescent="0.25">
      <c r="B1593" s="200"/>
      <c r="C1593" s="208"/>
      <c r="D1593" s="208"/>
      <c r="E1593" s="208"/>
      <c r="F1593" s="208"/>
      <c r="G1593" s="208"/>
      <c r="H1593" s="208"/>
      <c r="I1593" s="208"/>
      <c r="J1593" s="208"/>
      <c r="K1593" s="208"/>
      <c r="L1593" s="209">
        <f t="shared" si="50"/>
        <v>84</v>
      </c>
      <c r="M1593" s="201" t="str">
        <f t="shared" si="51"/>
        <v/>
      </c>
      <c r="N1593" s="71">
        <f ca="1">OFFSET(config_posiciones,'H-Temporadas'!B1593,L1593-1,1,1)</f>
        <v>42005</v>
      </c>
    </row>
    <row r="1594" spans="2:14" s="204" customFormat="1" x14ac:dyDescent="0.25">
      <c r="B1594" s="200" t="s">
        <v>334</v>
      </c>
      <c r="C1594" s="200" t="str">
        <f>B1594</f>
        <v>2015/16</v>
      </c>
      <c r="D1594" s="200" t="s">
        <v>128</v>
      </c>
      <c r="E1594" s="200" t="s">
        <v>21</v>
      </c>
      <c r="F1594" s="200" t="s">
        <v>22</v>
      </c>
      <c r="G1594" s="200" t="s">
        <v>23</v>
      </c>
      <c r="H1594" s="200" t="s">
        <v>24</v>
      </c>
      <c r="I1594" s="200" t="s">
        <v>25</v>
      </c>
      <c r="J1594" s="200" t="s">
        <v>26</v>
      </c>
      <c r="K1594" s="200" t="s">
        <v>90</v>
      </c>
      <c r="L1594" s="202">
        <f t="shared" si="50"/>
        <v>85</v>
      </c>
      <c r="M1594" s="203" t="str">
        <f t="shared" si="51"/>
        <v>n</v>
      </c>
      <c r="N1594" s="204" t="e">
        <f ca="1">OFFSET(config_posiciones,'H-Temporadas'!B1594,L1594-1,1,1)</f>
        <v>#VALUE!</v>
      </c>
    </row>
    <row r="1595" spans="2:14" x14ac:dyDescent="0.25">
      <c r="B1595" s="200">
        <f>'1-Clasificacion'!B5</f>
        <v>1</v>
      </c>
      <c r="C1595" s="208" t="str">
        <f ca="1">'1-Clasificacion'!C5</f>
        <v>F.C. Barcelona</v>
      </c>
      <c r="D1595" s="208">
        <f ca="1">'1-Clasificacion'!D5</f>
        <v>35</v>
      </c>
      <c r="E1595" s="208">
        <f ca="1">'1-Clasificacion'!E5</f>
        <v>15</v>
      </c>
      <c r="F1595" s="208">
        <f ca="1">'1-Clasificacion'!F5</f>
        <v>11</v>
      </c>
      <c r="G1595" s="208">
        <f ca="1">'1-Clasificacion'!G5</f>
        <v>2</v>
      </c>
      <c r="H1595" s="208">
        <f ca="1">'1-Clasificacion'!H5</f>
        <v>2</v>
      </c>
      <c r="I1595" s="208">
        <f ca="1">'1-Clasificacion'!I5</f>
        <v>36</v>
      </c>
      <c r="J1595" s="208">
        <f ca="1">'1-Clasificacion'!J5</f>
        <v>15</v>
      </c>
      <c r="K1595" s="208">
        <f ca="1">'1-Clasificacion'!K5</f>
        <v>21</v>
      </c>
      <c r="L1595" s="209">
        <f t="shared" si="50"/>
        <v>85</v>
      </c>
      <c r="M1595" s="201" t="str">
        <f t="shared" si="51"/>
        <v/>
      </c>
      <c r="N1595" s="71" t="str">
        <f ca="1">OFFSET(config_posiciones,'H-Temporadas'!B1595,L1595-1,1,1)</f>
        <v>C</v>
      </c>
    </row>
    <row r="1596" spans="2:14" x14ac:dyDescent="0.25">
      <c r="B1596" s="200">
        <f>'1-Clasificacion'!B6</f>
        <v>2</v>
      </c>
      <c r="C1596" s="208" t="str">
        <f ca="1">'1-Clasificacion'!C6</f>
        <v>Atlético de Madrid</v>
      </c>
      <c r="D1596" s="208">
        <f ca="1">'1-Clasificacion'!D6</f>
        <v>35</v>
      </c>
      <c r="E1596" s="208">
        <f ca="1">'1-Clasificacion'!E6</f>
        <v>16</v>
      </c>
      <c r="F1596" s="208">
        <f ca="1">'1-Clasificacion'!F6</f>
        <v>11</v>
      </c>
      <c r="G1596" s="208">
        <f ca="1">'1-Clasificacion'!G6</f>
        <v>2</v>
      </c>
      <c r="H1596" s="208">
        <f ca="1">'1-Clasificacion'!H6</f>
        <v>3</v>
      </c>
      <c r="I1596" s="208">
        <f ca="1">'1-Clasificacion'!I6</f>
        <v>22</v>
      </c>
      <c r="J1596" s="208">
        <f ca="1">'1-Clasificacion'!J6</f>
        <v>8</v>
      </c>
      <c r="K1596" s="208">
        <f ca="1">'1-Clasificacion'!K6</f>
        <v>14</v>
      </c>
      <c r="L1596" s="209">
        <f t="shared" si="50"/>
        <v>85</v>
      </c>
      <c r="M1596" s="201" t="str">
        <f t="shared" si="51"/>
        <v/>
      </c>
      <c r="N1596" s="71" t="str">
        <f ca="1">OFFSET(config_posiciones,'H-Temporadas'!B1596,L1596-1,1,1)</f>
        <v>C</v>
      </c>
    </row>
    <row r="1597" spans="2:14" x14ac:dyDescent="0.25">
      <c r="B1597" s="200">
        <f>'1-Clasificacion'!B7</f>
        <v>3</v>
      </c>
      <c r="C1597" s="208" t="str">
        <f ca="1">'1-Clasificacion'!C7</f>
        <v>Real Madrid C.F.</v>
      </c>
      <c r="D1597" s="208">
        <f ca="1">'1-Clasificacion'!D7</f>
        <v>33</v>
      </c>
      <c r="E1597" s="208">
        <f ca="1">'1-Clasificacion'!E7</f>
        <v>16</v>
      </c>
      <c r="F1597" s="208">
        <f ca="1">'1-Clasificacion'!F7</f>
        <v>10</v>
      </c>
      <c r="G1597" s="208">
        <f ca="1">'1-Clasificacion'!G7</f>
        <v>3</v>
      </c>
      <c r="H1597" s="208">
        <f ca="1">'1-Clasificacion'!H7</f>
        <v>3</v>
      </c>
      <c r="I1597" s="208">
        <f ca="1">'1-Clasificacion'!I7</f>
        <v>42</v>
      </c>
      <c r="J1597" s="208">
        <f ca="1">'1-Clasificacion'!J7</f>
        <v>15</v>
      </c>
      <c r="K1597" s="208">
        <f ca="1">'1-Clasificacion'!K7</f>
        <v>27</v>
      </c>
      <c r="L1597" s="209">
        <f t="shared" si="50"/>
        <v>85</v>
      </c>
      <c r="M1597" s="201" t="str">
        <f t="shared" si="51"/>
        <v/>
      </c>
      <c r="N1597" s="71" t="str">
        <f ca="1">OFFSET(config_posiciones,'H-Temporadas'!B1597,L1597-1,1,1)</f>
        <v>C</v>
      </c>
    </row>
    <row r="1598" spans="2:14" x14ac:dyDescent="0.25">
      <c r="B1598" s="200">
        <f>'1-Clasificacion'!B8</f>
        <v>4</v>
      </c>
      <c r="C1598" s="208" t="str">
        <f ca="1">'1-Clasificacion'!C8</f>
        <v>R.C. Celta de Vigo</v>
      </c>
      <c r="D1598" s="208">
        <f ca="1">'1-Clasificacion'!D8</f>
        <v>31</v>
      </c>
      <c r="E1598" s="208">
        <f ca="1">'1-Clasificacion'!E8</f>
        <v>16</v>
      </c>
      <c r="F1598" s="208">
        <f ca="1">'1-Clasificacion'!F8</f>
        <v>9</v>
      </c>
      <c r="G1598" s="208">
        <f ca="1">'1-Clasificacion'!G8</f>
        <v>4</v>
      </c>
      <c r="H1598" s="208">
        <f ca="1">'1-Clasificacion'!H8</f>
        <v>3</v>
      </c>
      <c r="I1598" s="208">
        <f ca="1">'1-Clasificacion'!I8</f>
        <v>28</v>
      </c>
      <c r="J1598" s="208">
        <f ca="1">'1-Clasificacion'!J8</f>
        <v>22</v>
      </c>
      <c r="K1598" s="208">
        <f ca="1">'1-Clasificacion'!K8</f>
        <v>6</v>
      </c>
      <c r="L1598" s="209">
        <f t="shared" si="50"/>
        <v>85</v>
      </c>
      <c r="M1598" s="201" t="str">
        <f t="shared" si="51"/>
        <v/>
      </c>
      <c r="N1598" s="71" t="str">
        <f ca="1">OFFSET(config_posiciones,'H-Temporadas'!B1598,L1598-1,1,1)</f>
        <v>L</v>
      </c>
    </row>
    <row r="1599" spans="2:14" x14ac:dyDescent="0.25">
      <c r="B1599" s="200">
        <f>'1-Clasificacion'!B9</f>
        <v>5</v>
      </c>
      <c r="C1599" s="208" t="str">
        <f ca="1">'1-Clasificacion'!C9</f>
        <v>Villarreal C.F.</v>
      </c>
      <c r="D1599" s="208">
        <f ca="1">'1-Clasificacion'!D9</f>
        <v>30</v>
      </c>
      <c r="E1599" s="208">
        <f ca="1">'1-Clasificacion'!E9</f>
        <v>16</v>
      </c>
      <c r="F1599" s="208">
        <f ca="1">'1-Clasificacion'!F9</f>
        <v>9</v>
      </c>
      <c r="G1599" s="208">
        <f ca="1">'1-Clasificacion'!G9</f>
        <v>3</v>
      </c>
      <c r="H1599" s="208">
        <f ca="1">'1-Clasificacion'!H9</f>
        <v>4</v>
      </c>
      <c r="I1599" s="208">
        <f ca="1">'1-Clasificacion'!I9</f>
        <v>21</v>
      </c>
      <c r="J1599" s="208">
        <f ca="1">'1-Clasificacion'!J9</f>
        <v>15</v>
      </c>
      <c r="K1599" s="208">
        <f ca="1">'1-Clasificacion'!K9</f>
        <v>6</v>
      </c>
      <c r="L1599" s="209">
        <f t="shared" si="50"/>
        <v>85</v>
      </c>
      <c r="M1599" s="201" t="str">
        <f t="shared" si="51"/>
        <v/>
      </c>
      <c r="N1599" s="71" t="str">
        <f ca="1">OFFSET(config_posiciones,'H-Temporadas'!B1599,L1599-1,1,1)</f>
        <v>U</v>
      </c>
    </row>
    <row r="1600" spans="2:14" x14ac:dyDescent="0.25">
      <c r="B1600" s="200">
        <f>'1-Clasificacion'!B10</f>
        <v>6</v>
      </c>
      <c r="C1600" s="208" t="str">
        <f ca="1">'1-Clasificacion'!C10</f>
        <v>Deportivo de la Coruña</v>
      </c>
      <c r="D1600" s="208">
        <f ca="1">'1-Clasificacion'!D10</f>
        <v>26</v>
      </c>
      <c r="E1600" s="208">
        <f ca="1">'1-Clasificacion'!E10</f>
        <v>16</v>
      </c>
      <c r="F1600" s="208">
        <f ca="1">'1-Clasificacion'!F10</f>
        <v>6</v>
      </c>
      <c r="G1600" s="208">
        <f ca="1">'1-Clasificacion'!G10</f>
        <v>8</v>
      </c>
      <c r="H1600" s="208">
        <f ca="1">'1-Clasificacion'!H10</f>
        <v>2</v>
      </c>
      <c r="I1600" s="208">
        <f ca="1">'1-Clasificacion'!I10</f>
        <v>25</v>
      </c>
      <c r="J1600" s="208">
        <f ca="1">'1-Clasificacion'!J10</f>
        <v>16</v>
      </c>
      <c r="K1600" s="208">
        <f ca="1">'1-Clasificacion'!K10</f>
        <v>9</v>
      </c>
      <c r="L1600" s="209">
        <f t="shared" si="50"/>
        <v>85</v>
      </c>
      <c r="M1600" s="201" t="str">
        <f t="shared" si="51"/>
        <v/>
      </c>
      <c r="N1600" s="71" t="str">
        <f ca="1">OFFSET(config_posiciones,'H-Temporadas'!B1600,L1600-1,1,1)</f>
        <v>F</v>
      </c>
    </row>
    <row r="1601" spans="2:14" x14ac:dyDescent="0.25">
      <c r="B1601" s="200">
        <f>'1-Clasificacion'!B11</f>
        <v>7</v>
      </c>
      <c r="C1601" s="208" t="str">
        <f ca="1">'1-Clasificacion'!C11</f>
        <v>Athletic Club</v>
      </c>
      <c r="D1601" s="208">
        <f ca="1">'1-Clasificacion'!D11</f>
        <v>24</v>
      </c>
      <c r="E1601" s="208">
        <f ca="1">'1-Clasificacion'!E11</f>
        <v>16</v>
      </c>
      <c r="F1601" s="208">
        <f ca="1">'1-Clasificacion'!F11</f>
        <v>7</v>
      </c>
      <c r="G1601" s="208">
        <f ca="1">'1-Clasificacion'!G11</f>
        <v>3</v>
      </c>
      <c r="H1601" s="208">
        <f ca="1">'1-Clasificacion'!H11</f>
        <v>6</v>
      </c>
      <c r="I1601" s="208">
        <f ca="1">'1-Clasificacion'!I11</f>
        <v>24</v>
      </c>
      <c r="J1601" s="208">
        <f ca="1">'1-Clasificacion'!J11</f>
        <v>18</v>
      </c>
      <c r="K1601" s="208">
        <f ca="1">'1-Clasificacion'!K11</f>
        <v>6</v>
      </c>
      <c r="L1601" s="209">
        <f t="shared" si="50"/>
        <v>85</v>
      </c>
      <c r="M1601" s="201" t="str">
        <f t="shared" si="51"/>
        <v/>
      </c>
      <c r="N1601" s="71">
        <f ca="1">OFFSET(config_posiciones,'H-Temporadas'!B1601,L1601-1,1,1)</f>
        <v>0</v>
      </c>
    </row>
    <row r="1602" spans="2:14" x14ac:dyDescent="0.25">
      <c r="B1602" s="200">
        <f>'1-Clasificacion'!B12</f>
        <v>8</v>
      </c>
      <c r="C1602" s="208" t="str">
        <f ca="1">'1-Clasificacion'!C12</f>
        <v>Sevilla F.C.</v>
      </c>
      <c r="D1602" s="208">
        <f ca="1">'1-Clasificacion'!D12</f>
        <v>23</v>
      </c>
      <c r="E1602" s="208">
        <f ca="1">'1-Clasificacion'!E12</f>
        <v>16</v>
      </c>
      <c r="F1602" s="208">
        <f ca="1">'1-Clasificacion'!F12</f>
        <v>6</v>
      </c>
      <c r="G1602" s="208">
        <f ca="1">'1-Clasificacion'!G12</f>
        <v>5</v>
      </c>
      <c r="H1602" s="208">
        <f ca="1">'1-Clasificacion'!H12</f>
        <v>5</v>
      </c>
      <c r="I1602" s="208">
        <f ca="1">'1-Clasificacion'!I12</f>
        <v>21</v>
      </c>
      <c r="J1602" s="208">
        <f ca="1">'1-Clasificacion'!J12</f>
        <v>19</v>
      </c>
      <c r="K1602" s="208">
        <f ca="1">'1-Clasificacion'!K12</f>
        <v>2</v>
      </c>
      <c r="L1602" s="209">
        <f t="shared" si="50"/>
        <v>85</v>
      </c>
      <c r="M1602" s="201" t="str">
        <f t="shared" si="51"/>
        <v/>
      </c>
      <c r="N1602" s="71">
        <f ca="1">OFFSET(config_posiciones,'H-Temporadas'!B1602,L1602-1,1,1)</f>
        <v>0</v>
      </c>
    </row>
    <row r="1603" spans="2:14" x14ac:dyDescent="0.25">
      <c r="B1603" s="200">
        <f>'1-Clasificacion'!B13</f>
        <v>9</v>
      </c>
      <c r="C1603" s="208" t="str">
        <f ca="1">'1-Clasificacion'!C13</f>
        <v>Valencia C.F.</v>
      </c>
      <c r="D1603" s="208">
        <f ca="1">'1-Clasificacion'!D13</f>
        <v>22</v>
      </c>
      <c r="E1603" s="208">
        <f ca="1">'1-Clasificacion'!E13</f>
        <v>16</v>
      </c>
      <c r="F1603" s="208">
        <f ca="1">'1-Clasificacion'!F13</f>
        <v>5</v>
      </c>
      <c r="G1603" s="208">
        <f ca="1">'1-Clasificacion'!G13</f>
        <v>7</v>
      </c>
      <c r="H1603" s="208">
        <f ca="1">'1-Clasificacion'!H13</f>
        <v>4</v>
      </c>
      <c r="I1603" s="208">
        <f ca="1">'1-Clasificacion'!I13</f>
        <v>21</v>
      </c>
      <c r="J1603" s="208">
        <f ca="1">'1-Clasificacion'!J13</f>
        <v>14</v>
      </c>
      <c r="K1603" s="208">
        <f ca="1">'1-Clasificacion'!K13</f>
        <v>7</v>
      </c>
      <c r="L1603" s="209">
        <f t="shared" si="50"/>
        <v>85</v>
      </c>
      <c r="M1603" s="201" t="str">
        <f t="shared" si="51"/>
        <v/>
      </c>
      <c r="N1603" s="71">
        <f ca="1">OFFSET(config_posiciones,'H-Temporadas'!B1603,L1603-1,1,1)</f>
        <v>0</v>
      </c>
    </row>
    <row r="1604" spans="2:14" x14ac:dyDescent="0.25">
      <c r="B1604" s="200">
        <f>'1-Clasificacion'!B14</f>
        <v>10</v>
      </c>
      <c r="C1604" s="208" t="str">
        <f ca="1">'1-Clasificacion'!C14</f>
        <v>S.D. Eibar</v>
      </c>
      <c r="D1604" s="208">
        <f ca="1">'1-Clasificacion'!D14</f>
        <v>21</v>
      </c>
      <c r="E1604" s="208">
        <f ca="1">'1-Clasificacion'!E14</f>
        <v>16</v>
      </c>
      <c r="F1604" s="208">
        <f ca="1">'1-Clasificacion'!F14</f>
        <v>5</v>
      </c>
      <c r="G1604" s="208">
        <f ca="1">'1-Clasificacion'!G14</f>
        <v>6</v>
      </c>
      <c r="H1604" s="208">
        <f ca="1">'1-Clasificacion'!H14</f>
        <v>5</v>
      </c>
      <c r="I1604" s="208">
        <f ca="1">'1-Clasificacion'!I14</f>
        <v>18</v>
      </c>
      <c r="J1604" s="208">
        <f ca="1">'1-Clasificacion'!J14</f>
        <v>19</v>
      </c>
      <c r="K1604" s="208">
        <f ca="1">'1-Clasificacion'!K14</f>
        <v>-1</v>
      </c>
      <c r="L1604" s="209">
        <f t="shared" si="50"/>
        <v>85</v>
      </c>
      <c r="M1604" s="201" t="str">
        <f t="shared" si="51"/>
        <v/>
      </c>
      <c r="N1604" s="71">
        <f ca="1">OFFSET(config_posiciones,'H-Temporadas'!B1604,L1604-1,1,1)</f>
        <v>0</v>
      </c>
    </row>
    <row r="1605" spans="2:14" x14ac:dyDescent="0.25">
      <c r="B1605" s="200">
        <f>'1-Clasificacion'!B15</f>
        <v>11</v>
      </c>
      <c r="C1605" s="208" t="str">
        <f ca="1">'1-Clasificacion'!C15</f>
        <v>Real Betis Balompié</v>
      </c>
      <c r="D1605" s="208">
        <f ca="1">'1-Clasificacion'!D15</f>
        <v>20</v>
      </c>
      <c r="E1605" s="208">
        <f ca="1">'1-Clasificacion'!E15</f>
        <v>16</v>
      </c>
      <c r="F1605" s="208">
        <f ca="1">'1-Clasificacion'!F15</f>
        <v>5</v>
      </c>
      <c r="G1605" s="208">
        <f ca="1">'1-Clasificacion'!G15</f>
        <v>5</v>
      </c>
      <c r="H1605" s="208">
        <f ca="1">'1-Clasificacion'!H15</f>
        <v>6</v>
      </c>
      <c r="I1605" s="208">
        <f ca="1">'1-Clasificacion'!I15</f>
        <v>13</v>
      </c>
      <c r="J1605" s="208">
        <f ca="1">'1-Clasificacion'!J15</f>
        <v>19</v>
      </c>
      <c r="K1605" s="208">
        <f ca="1">'1-Clasificacion'!K15</f>
        <v>-6</v>
      </c>
      <c r="L1605" s="209">
        <f t="shared" ref="L1605:L1614" si="52">IF(M1605="n",L1604+1,L1604)</f>
        <v>85</v>
      </c>
      <c r="M1605" s="201" t="str">
        <f t="shared" ref="M1605:M1614" si="53">IF(B1606=1,"n","")</f>
        <v/>
      </c>
      <c r="N1605" s="71">
        <f ca="1">OFFSET(config_posiciones,'H-Temporadas'!B1605,L1605-1,1,1)</f>
        <v>0</v>
      </c>
    </row>
    <row r="1606" spans="2:14" x14ac:dyDescent="0.25">
      <c r="B1606" s="200">
        <f>'1-Clasificacion'!B16</f>
        <v>12</v>
      </c>
      <c r="C1606" s="208" t="str">
        <f ca="1">'1-Clasificacion'!C16</f>
        <v>R.C.D. Español</v>
      </c>
      <c r="D1606" s="208">
        <f ca="1">'1-Clasificacion'!D16</f>
        <v>20</v>
      </c>
      <c r="E1606" s="208">
        <f ca="1">'1-Clasificacion'!E16</f>
        <v>16</v>
      </c>
      <c r="F1606" s="208">
        <f ca="1">'1-Clasificacion'!F16</f>
        <v>6</v>
      </c>
      <c r="G1606" s="208">
        <f ca="1">'1-Clasificacion'!G16</f>
        <v>2</v>
      </c>
      <c r="H1606" s="208">
        <f ca="1">'1-Clasificacion'!H16</f>
        <v>8</v>
      </c>
      <c r="I1606" s="208">
        <f ca="1">'1-Clasificacion'!I16</f>
        <v>16</v>
      </c>
      <c r="J1606" s="208">
        <f ca="1">'1-Clasificacion'!J16</f>
        <v>26</v>
      </c>
      <c r="K1606" s="208">
        <f ca="1">'1-Clasificacion'!K16</f>
        <v>-10</v>
      </c>
      <c r="L1606" s="209">
        <f t="shared" si="52"/>
        <v>85</v>
      </c>
      <c r="M1606" s="201" t="str">
        <f t="shared" si="53"/>
        <v/>
      </c>
      <c r="N1606" s="71">
        <f ca="1">OFFSET(config_posiciones,'H-Temporadas'!B1606,L1606-1,1,1)</f>
        <v>0</v>
      </c>
    </row>
    <row r="1607" spans="2:14" x14ac:dyDescent="0.25">
      <c r="B1607" s="200">
        <f>'1-Clasificacion'!B17</f>
        <v>13</v>
      </c>
      <c r="C1607" s="208" t="str">
        <f ca="1">'1-Clasificacion'!C17</f>
        <v>Málaga C.F.</v>
      </c>
      <c r="D1607" s="208">
        <f ca="1">'1-Clasificacion'!D17</f>
        <v>17</v>
      </c>
      <c r="E1607" s="208">
        <f ca="1">'1-Clasificacion'!E17</f>
        <v>16</v>
      </c>
      <c r="F1607" s="208">
        <f ca="1">'1-Clasificacion'!F17</f>
        <v>4</v>
      </c>
      <c r="G1607" s="208">
        <f ca="1">'1-Clasificacion'!G17</f>
        <v>5</v>
      </c>
      <c r="H1607" s="208">
        <f ca="1">'1-Clasificacion'!H17</f>
        <v>7</v>
      </c>
      <c r="I1607" s="208">
        <f ca="1">'1-Clasificacion'!I17</f>
        <v>10</v>
      </c>
      <c r="J1607" s="208">
        <f ca="1">'1-Clasificacion'!J17</f>
        <v>14</v>
      </c>
      <c r="K1607" s="208">
        <f ca="1">'1-Clasificacion'!K17</f>
        <v>-4</v>
      </c>
      <c r="L1607" s="209">
        <f t="shared" si="52"/>
        <v>85</v>
      </c>
      <c r="M1607" s="201" t="str">
        <f t="shared" si="53"/>
        <v/>
      </c>
      <c r="N1607" s="71">
        <f ca="1">OFFSET(config_posiciones,'H-Temporadas'!B1607,L1607-1,1,1)</f>
        <v>0</v>
      </c>
    </row>
    <row r="1608" spans="2:14" x14ac:dyDescent="0.25">
      <c r="B1608" s="200">
        <f>'1-Clasificacion'!B18</f>
        <v>14</v>
      </c>
      <c r="C1608" s="208" t="str">
        <f ca="1">'1-Clasificacion'!C18</f>
        <v>Real Sociedad</v>
      </c>
      <c r="D1608" s="208">
        <f ca="1">'1-Clasificacion'!D18</f>
        <v>16</v>
      </c>
      <c r="E1608" s="208">
        <f ca="1">'1-Clasificacion'!E18</f>
        <v>16</v>
      </c>
      <c r="F1608" s="208">
        <f ca="1">'1-Clasificacion'!F18</f>
        <v>4</v>
      </c>
      <c r="G1608" s="208">
        <f ca="1">'1-Clasificacion'!G18</f>
        <v>4</v>
      </c>
      <c r="H1608" s="208">
        <f ca="1">'1-Clasificacion'!H18</f>
        <v>8</v>
      </c>
      <c r="I1608" s="208">
        <f ca="1">'1-Clasificacion'!I18</f>
        <v>17</v>
      </c>
      <c r="J1608" s="208">
        <f ca="1">'1-Clasificacion'!J18</f>
        <v>22</v>
      </c>
      <c r="K1608" s="208">
        <f ca="1">'1-Clasificacion'!K18</f>
        <v>-5</v>
      </c>
      <c r="L1608" s="209">
        <f t="shared" si="52"/>
        <v>85</v>
      </c>
      <c r="M1608" s="201" t="str">
        <f t="shared" si="53"/>
        <v/>
      </c>
      <c r="N1608" s="71">
        <f ca="1">OFFSET(config_posiciones,'H-Temporadas'!B1608,L1608-1,1,1)</f>
        <v>0</v>
      </c>
    </row>
    <row r="1609" spans="2:14" x14ac:dyDescent="0.25">
      <c r="B1609" s="200">
        <f>'1-Clasificacion'!B19</f>
        <v>15</v>
      </c>
      <c r="C1609" s="208" t="str">
        <f ca="1">'1-Clasificacion'!C19</f>
        <v>Getafe C.F.</v>
      </c>
      <c r="D1609" s="208">
        <f ca="1">'1-Clasificacion'!D19</f>
        <v>16</v>
      </c>
      <c r="E1609" s="208">
        <f ca="1">'1-Clasificacion'!E19</f>
        <v>16</v>
      </c>
      <c r="F1609" s="208">
        <f ca="1">'1-Clasificacion'!F19</f>
        <v>4</v>
      </c>
      <c r="G1609" s="208">
        <f ca="1">'1-Clasificacion'!G19</f>
        <v>4</v>
      </c>
      <c r="H1609" s="208">
        <f ca="1">'1-Clasificacion'!H19</f>
        <v>8</v>
      </c>
      <c r="I1609" s="208">
        <f ca="1">'1-Clasificacion'!I19</f>
        <v>18</v>
      </c>
      <c r="J1609" s="208">
        <f ca="1">'1-Clasificacion'!J19</f>
        <v>26</v>
      </c>
      <c r="K1609" s="208">
        <f ca="1">'1-Clasificacion'!K19</f>
        <v>-8</v>
      </c>
      <c r="L1609" s="209">
        <f t="shared" si="52"/>
        <v>85</v>
      </c>
      <c r="M1609" s="201" t="str">
        <f t="shared" si="53"/>
        <v/>
      </c>
      <c r="N1609" s="71">
        <f ca="1">OFFSET(config_posiciones,'H-Temporadas'!B1609,L1609-1,1,1)</f>
        <v>0</v>
      </c>
    </row>
    <row r="1610" spans="2:14" x14ac:dyDescent="0.25">
      <c r="B1610" s="200">
        <f>'1-Clasificacion'!B20</f>
        <v>16</v>
      </c>
      <c r="C1610" s="208" t="str">
        <f ca="1">'1-Clasificacion'!C20</f>
        <v>Real Sporting de Gijón</v>
      </c>
      <c r="D1610" s="208">
        <f ca="1">'1-Clasificacion'!D20</f>
        <v>15</v>
      </c>
      <c r="E1610" s="208">
        <f ca="1">'1-Clasificacion'!E20</f>
        <v>15</v>
      </c>
      <c r="F1610" s="208">
        <f ca="1">'1-Clasificacion'!F20</f>
        <v>4</v>
      </c>
      <c r="G1610" s="208">
        <f ca="1">'1-Clasificacion'!G20</f>
        <v>3</v>
      </c>
      <c r="H1610" s="208">
        <f ca="1">'1-Clasificacion'!H20</f>
        <v>8</v>
      </c>
      <c r="I1610" s="208">
        <f ca="1">'1-Clasificacion'!I20</f>
        <v>15</v>
      </c>
      <c r="J1610" s="208">
        <f ca="1">'1-Clasificacion'!J20</f>
        <v>23</v>
      </c>
      <c r="K1610" s="208">
        <f ca="1">'1-Clasificacion'!K20</f>
        <v>-8</v>
      </c>
      <c r="L1610" s="209">
        <f t="shared" si="52"/>
        <v>85</v>
      </c>
      <c r="M1610" s="201" t="str">
        <f t="shared" si="53"/>
        <v/>
      </c>
      <c r="N1610" s="71">
        <f ca="1">OFFSET(config_posiciones,'H-Temporadas'!B1610,L1610-1,1,1)</f>
        <v>0</v>
      </c>
    </row>
    <row r="1611" spans="2:14" x14ac:dyDescent="0.25">
      <c r="B1611" s="200">
        <f>'1-Clasificacion'!B21</f>
        <v>17</v>
      </c>
      <c r="C1611" s="208" t="str">
        <f ca="1">'1-Clasificacion'!C21</f>
        <v>Granada C.F.</v>
      </c>
      <c r="D1611" s="208">
        <f ca="1">'1-Clasificacion'!D21</f>
        <v>14</v>
      </c>
      <c r="E1611" s="208">
        <f ca="1">'1-Clasificacion'!E21</f>
        <v>16</v>
      </c>
      <c r="F1611" s="208">
        <f ca="1">'1-Clasificacion'!F21</f>
        <v>3</v>
      </c>
      <c r="G1611" s="208">
        <f ca="1">'1-Clasificacion'!G21</f>
        <v>5</v>
      </c>
      <c r="H1611" s="208">
        <f ca="1">'1-Clasificacion'!H21</f>
        <v>8</v>
      </c>
      <c r="I1611" s="208">
        <f ca="1">'1-Clasificacion'!I21</f>
        <v>17</v>
      </c>
      <c r="J1611" s="208">
        <f ca="1">'1-Clasificacion'!J21</f>
        <v>26</v>
      </c>
      <c r="K1611" s="208">
        <f ca="1">'1-Clasificacion'!K21</f>
        <v>-9</v>
      </c>
      <c r="L1611" s="209">
        <f t="shared" si="52"/>
        <v>85</v>
      </c>
      <c r="M1611" s="201" t="str">
        <f t="shared" si="53"/>
        <v/>
      </c>
      <c r="N1611" s="71">
        <f ca="1">OFFSET(config_posiciones,'H-Temporadas'!B1611,L1611-1,1,1)</f>
        <v>0</v>
      </c>
    </row>
    <row r="1612" spans="2:14" x14ac:dyDescent="0.25">
      <c r="B1612" s="200">
        <f>'1-Clasificacion'!B22</f>
        <v>18</v>
      </c>
      <c r="C1612" s="208" t="str">
        <f ca="1">'1-Clasificacion'!C22</f>
        <v>Rayo Vallecano</v>
      </c>
      <c r="D1612" s="208">
        <f ca="1">'1-Clasificacion'!D22</f>
        <v>14</v>
      </c>
      <c r="E1612" s="208">
        <f ca="1">'1-Clasificacion'!E22</f>
        <v>16</v>
      </c>
      <c r="F1612" s="208">
        <f ca="1">'1-Clasificacion'!F22</f>
        <v>4</v>
      </c>
      <c r="G1612" s="208">
        <f ca="1">'1-Clasificacion'!G22</f>
        <v>2</v>
      </c>
      <c r="H1612" s="208">
        <f ca="1">'1-Clasificacion'!H22</f>
        <v>10</v>
      </c>
      <c r="I1612" s="208">
        <f ca="1">'1-Clasificacion'!I22</f>
        <v>18</v>
      </c>
      <c r="J1612" s="208">
        <f ca="1">'1-Clasificacion'!J22</f>
        <v>37</v>
      </c>
      <c r="K1612" s="208">
        <f ca="1">'1-Clasificacion'!K22</f>
        <v>-19</v>
      </c>
      <c r="L1612" s="209">
        <f t="shared" si="52"/>
        <v>85</v>
      </c>
      <c r="M1612" s="201" t="str">
        <f t="shared" si="53"/>
        <v/>
      </c>
      <c r="N1612" s="71" t="str">
        <f ca="1">OFFSET(config_posiciones,'H-Temporadas'!B1612,L1612-1,1,1)</f>
        <v>D</v>
      </c>
    </row>
    <row r="1613" spans="2:14" x14ac:dyDescent="0.25">
      <c r="B1613" s="200">
        <f>'1-Clasificacion'!B23</f>
        <v>19</v>
      </c>
      <c r="C1613" s="208" t="str">
        <f ca="1">'1-Clasificacion'!C23</f>
        <v>U.D. Las Palmas</v>
      </c>
      <c r="D1613" s="208">
        <f ca="1">'1-Clasificacion'!D23</f>
        <v>13</v>
      </c>
      <c r="E1613" s="208">
        <f ca="1">'1-Clasificacion'!E23</f>
        <v>16</v>
      </c>
      <c r="F1613" s="208">
        <f ca="1">'1-Clasificacion'!F23</f>
        <v>3</v>
      </c>
      <c r="G1613" s="208">
        <f ca="1">'1-Clasificacion'!G23</f>
        <v>4</v>
      </c>
      <c r="H1613" s="208">
        <f ca="1">'1-Clasificacion'!H23</f>
        <v>9</v>
      </c>
      <c r="I1613" s="208">
        <f ca="1">'1-Clasificacion'!I23</f>
        <v>12</v>
      </c>
      <c r="J1613" s="208">
        <f ca="1">'1-Clasificacion'!J23</f>
        <v>23</v>
      </c>
      <c r="K1613" s="208">
        <f ca="1">'1-Clasificacion'!K23</f>
        <v>-11</v>
      </c>
      <c r="L1613" s="209">
        <f t="shared" si="52"/>
        <v>85</v>
      </c>
      <c r="M1613" s="201" t="str">
        <f t="shared" si="53"/>
        <v/>
      </c>
      <c r="N1613" s="71" t="str">
        <f ca="1">OFFSET(config_posiciones,'H-Temporadas'!B1613,L1613-1,1,1)</f>
        <v>D</v>
      </c>
    </row>
    <row r="1614" spans="2:14" x14ac:dyDescent="0.25">
      <c r="B1614" s="200">
        <f>'1-Clasificacion'!B24</f>
        <v>20</v>
      </c>
      <c r="C1614" s="208" t="str">
        <f ca="1">'1-Clasificacion'!C24</f>
        <v>Levante U.D.</v>
      </c>
      <c r="D1614" s="208">
        <f ca="1">'1-Clasificacion'!D24</f>
        <v>11</v>
      </c>
      <c r="E1614" s="208">
        <f ca="1">'1-Clasificacion'!E24</f>
        <v>16</v>
      </c>
      <c r="F1614" s="208">
        <f ca="1">'1-Clasificacion'!F24</f>
        <v>2</v>
      </c>
      <c r="G1614" s="208">
        <f ca="1">'1-Clasificacion'!G24</f>
        <v>5</v>
      </c>
      <c r="H1614" s="208">
        <f ca="1">'1-Clasificacion'!H24</f>
        <v>9</v>
      </c>
      <c r="I1614" s="208">
        <f ca="1">'1-Clasificacion'!I24</f>
        <v>12</v>
      </c>
      <c r="J1614" s="208">
        <f ca="1">'1-Clasificacion'!J24</f>
        <v>29</v>
      </c>
      <c r="K1614" s="208">
        <f ca="1">'1-Clasificacion'!K24</f>
        <v>-17</v>
      </c>
      <c r="L1614" s="209">
        <f t="shared" si="52"/>
        <v>85</v>
      </c>
      <c r="M1614" s="201" t="str">
        <f t="shared" si="53"/>
        <v/>
      </c>
      <c r="N1614" s="71" t="str">
        <f ca="1">OFFSET(config_posiciones,'H-Temporadas'!B1614,L1614-1,1,1)</f>
        <v>D</v>
      </c>
    </row>
    <row r="1615" spans="2:14" x14ac:dyDescent="0.25"/>
    <row r="1616" spans="2:14" hidden="1" x14ac:dyDescent="0.25">
      <c r="E1616" s="200"/>
      <c r="F1616" s="200"/>
      <c r="G1616" s="200"/>
      <c r="H1616" s="200"/>
      <c r="I1616" s="200"/>
      <c r="J1616" s="200"/>
      <c r="K1616" s="200"/>
    </row>
  </sheetData>
  <sheetProtection sheet="1" objects="1" scenarios="1"/>
  <conditionalFormatting sqref="B4:K1614">
    <cfRule type="expression" dxfId="17" priority="18">
      <formula>IF(B4="",TRUE,FALSE)</formula>
    </cfRule>
    <cfRule type="expression" dxfId="16" priority="19">
      <formula>IF(B4&lt;&gt;"",TRUE,FALSE)</formula>
    </cfRule>
  </conditionalFormatting>
  <conditionalFormatting sqref="B5:K14">
    <cfRule type="expression" dxfId="15" priority="11">
      <formula>IF($N5="D",TRUE,FALSE)</formula>
    </cfRule>
    <cfRule type="expression" dxfId="14" priority="12">
      <formula>IF($N5="P",TRUE,FALSE)</formula>
    </cfRule>
    <cfRule type="expression" dxfId="13" priority="13">
      <formula>IF($N5="R",TRUE,FALSE)</formula>
    </cfRule>
    <cfRule type="expression" dxfId="12" priority="14">
      <formula>IF($N5="F",TRUE,FALSE)</formula>
    </cfRule>
    <cfRule type="expression" dxfId="11" priority="15">
      <formula>IF($N5="U",TRUE,FALSE)</formula>
    </cfRule>
    <cfRule type="expression" dxfId="10" priority="16">
      <formula>IF($N5="L",TRUE,FALSE)</formula>
    </cfRule>
    <cfRule type="expression" dxfId="9" priority="17">
      <formula>IF($N5="C",TRUE,FALSE)</formula>
    </cfRule>
  </conditionalFormatting>
  <conditionalFormatting sqref="B4:K1614">
    <cfRule type="expression" dxfId="8" priority="4">
      <formula>IF($N4="D",TRUE,FALSE)</formula>
    </cfRule>
    <cfRule type="expression" dxfId="7" priority="5">
      <formula>IF($N4="P",TRUE,FALSE)</formula>
    </cfRule>
    <cfRule type="expression" dxfId="6" priority="6">
      <formula>IF($N4="R",TRUE,FALSE)</formula>
    </cfRule>
    <cfRule type="expression" dxfId="5" priority="7">
      <formula>IF($N4="F",TRUE,FALSE)</formula>
    </cfRule>
    <cfRule type="expression" dxfId="4" priority="8">
      <formula>IF($N4="U",TRUE,FALSE)</formula>
    </cfRule>
    <cfRule type="expression" dxfId="3" priority="9">
      <formula>IF($N4="L",TRUE,FALSE)</formula>
    </cfRule>
    <cfRule type="expression" dxfId="2" priority="10">
      <formula>IF($N4="C",TRUE,FALSE)</formula>
    </cfRule>
  </conditionalFormatting>
  <conditionalFormatting sqref="B4">
    <cfRule type="expression" dxfId="1" priority="2">
      <formula>IF(ISERROR($N4),TRUE,FALSE)</formula>
    </cfRule>
  </conditionalFormatting>
  <conditionalFormatting sqref="B5:B1614">
    <cfRule type="expression" dxfId="0" priority="1">
      <formula>IF(ISERROR($N5),TRUE,FALSE)</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Y133"/>
  <sheetViews>
    <sheetView showGridLines="0" showRowColHeaders="0" workbookViewId="0"/>
  </sheetViews>
  <sheetFormatPr baseColWidth="10" defaultColWidth="0" defaultRowHeight="15" zeroHeight="1" x14ac:dyDescent="0.25"/>
  <cols>
    <col min="1" max="1" width="2.140625" style="71" customWidth="1"/>
    <col min="2" max="2" width="5.140625" style="88" customWidth="1"/>
    <col min="3" max="3" width="29.5703125" style="88" customWidth="1"/>
    <col min="4" max="4" width="6" style="71" bestFit="1" customWidth="1"/>
    <col min="5" max="15" width="5.140625" style="71" customWidth="1"/>
    <col min="16" max="16" width="6.5703125" style="71" hidden="1" customWidth="1"/>
    <col min="17" max="19" width="5.140625" style="71" customWidth="1"/>
    <col min="20" max="20" width="5.5703125" style="71" bestFit="1" customWidth="1"/>
    <col min="21" max="23" width="5.140625" style="71" customWidth="1"/>
    <col min="24" max="24" width="8.140625" style="71" customWidth="1"/>
    <col min="25" max="25" width="2.140625" style="71" customWidth="1"/>
    <col min="26" max="16384" width="5.140625" style="71" hidden="1"/>
  </cols>
  <sheetData>
    <row r="1" spans="2:24" ht="93.75" customHeight="1" x14ac:dyDescent="0.25"/>
    <row r="2" spans="2:24" ht="18" x14ac:dyDescent="0.25">
      <c r="B2" s="196" t="s">
        <v>371</v>
      </c>
    </row>
    <row r="3" spans="2:24" x14ac:dyDescent="0.25"/>
    <row r="4" spans="2:24" x14ac:dyDescent="0.25">
      <c r="B4" s="218" t="s">
        <v>372</v>
      </c>
    </row>
    <row r="5" spans="2:24" s="162" customFormat="1" ht="31.5" customHeight="1" x14ac:dyDescent="0.25">
      <c r="B5" s="358" t="s">
        <v>374</v>
      </c>
      <c r="C5" s="358"/>
      <c r="D5" s="358"/>
      <c r="E5" s="358"/>
      <c r="F5" s="358"/>
      <c r="G5" s="358"/>
      <c r="H5" s="358"/>
      <c r="I5" s="358"/>
      <c r="J5" s="358"/>
      <c r="K5" s="358"/>
      <c r="L5" s="358"/>
      <c r="M5" s="358"/>
      <c r="N5" s="358"/>
      <c r="O5" s="358"/>
      <c r="P5" s="358"/>
      <c r="Q5" s="358"/>
      <c r="R5" s="358"/>
      <c r="S5" s="358"/>
      <c r="T5" s="358"/>
      <c r="U5" s="358"/>
      <c r="V5" s="358"/>
      <c r="W5" s="358"/>
      <c r="X5" s="358"/>
    </row>
    <row r="6" spans="2:24" ht="15.75" thickBot="1" x14ac:dyDescent="0.3"/>
    <row r="7" spans="2:24" ht="15.75" thickBot="1" x14ac:dyDescent="0.3">
      <c r="B7" s="219" t="s">
        <v>204</v>
      </c>
      <c r="C7" s="220" t="s">
        <v>205</v>
      </c>
      <c r="D7" s="219" t="s">
        <v>353</v>
      </c>
      <c r="E7" s="220" t="s">
        <v>128</v>
      </c>
      <c r="F7" s="221" t="s">
        <v>21</v>
      </c>
      <c r="G7" s="222" t="s">
        <v>22</v>
      </c>
      <c r="H7" s="222" t="s">
        <v>23</v>
      </c>
      <c r="I7" s="222" t="s">
        <v>24</v>
      </c>
      <c r="J7" s="222" t="s">
        <v>25</v>
      </c>
      <c r="K7" s="223" t="s">
        <v>26</v>
      </c>
      <c r="L7" s="219" t="s">
        <v>206</v>
      </c>
      <c r="M7" s="222" t="s">
        <v>207</v>
      </c>
      <c r="N7" s="220" t="s">
        <v>208</v>
      </c>
    </row>
    <row r="8" spans="2:24" x14ac:dyDescent="0.25">
      <c r="B8" s="224">
        <v>1</v>
      </c>
      <c r="C8" s="225" t="s">
        <v>28</v>
      </c>
      <c r="D8" s="226">
        <f ca="1">COUNTIF('H-Temporadas'!C:C,C8)</f>
        <v>85</v>
      </c>
      <c r="E8" s="227">
        <v>4202</v>
      </c>
      <c r="F8" s="228">
        <v>2686</v>
      </c>
      <c r="G8" s="229">
        <v>1590</v>
      </c>
      <c r="H8" s="229">
        <v>540</v>
      </c>
      <c r="I8" s="229">
        <v>556</v>
      </c>
      <c r="J8" s="229">
        <v>5731</v>
      </c>
      <c r="K8" s="230">
        <v>3065</v>
      </c>
      <c r="L8" s="226">
        <v>32</v>
      </c>
      <c r="M8" s="229">
        <v>22</v>
      </c>
      <c r="N8" s="227">
        <v>8</v>
      </c>
    </row>
    <row r="9" spans="2:24" x14ac:dyDescent="0.25">
      <c r="B9" s="116">
        <v>2</v>
      </c>
      <c r="C9" s="117" t="s">
        <v>27</v>
      </c>
      <c r="D9" s="231">
        <f ca="1">COUNTIF('H-Temporadas'!C:C,C9)</f>
        <v>85</v>
      </c>
      <c r="E9" s="232">
        <v>4081</v>
      </c>
      <c r="F9" s="119">
        <v>2686</v>
      </c>
      <c r="G9" s="120">
        <v>1524</v>
      </c>
      <c r="H9" s="120">
        <v>550</v>
      </c>
      <c r="I9" s="120">
        <v>612</v>
      </c>
      <c r="J9" s="120">
        <v>5672</v>
      </c>
      <c r="K9" s="233">
        <v>3048</v>
      </c>
      <c r="L9" s="231">
        <v>23</v>
      </c>
      <c r="M9" s="120">
        <v>24</v>
      </c>
      <c r="N9" s="232">
        <v>12</v>
      </c>
    </row>
    <row r="10" spans="2:24" x14ac:dyDescent="0.25">
      <c r="B10" s="116">
        <v>3</v>
      </c>
      <c r="C10" s="117" t="s">
        <v>29</v>
      </c>
      <c r="D10" s="231">
        <f ca="1">COUNTIF('H-Temporadas'!C:C,C10)</f>
        <v>81</v>
      </c>
      <c r="E10" s="232">
        <v>3296</v>
      </c>
      <c r="F10" s="119">
        <v>2588</v>
      </c>
      <c r="G10" s="120">
        <v>1163</v>
      </c>
      <c r="H10" s="120">
        <v>598</v>
      </c>
      <c r="I10" s="120">
        <v>827</v>
      </c>
      <c r="J10" s="120">
        <v>4296</v>
      </c>
      <c r="K10" s="233">
        <v>3356</v>
      </c>
      <c r="L10" s="231">
        <v>6</v>
      </c>
      <c r="M10" s="120">
        <v>6</v>
      </c>
      <c r="N10" s="232">
        <v>10</v>
      </c>
    </row>
    <row r="11" spans="2:24" x14ac:dyDescent="0.25">
      <c r="B11" s="116">
        <v>4</v>
      </c>
      <c r="C11" s="117" t="s">
        <v>154</v>
      </c>
      <c r="D11" s="231">
        <f ca="1">COUNTIF('H-Temporadas'!C:C,C11)</f>
        <v>79</v>
      </c>
      <c r="E11" s="232">
        <v>3276</v>
      </c>
      <c r="F11" s="119">
        <v>2538</v>
      </c>
      <c r="G11" s="120">
        <v>1190</v>
      </c>
      <c r="H11" s="120">
        <v>585</v>
      </c>
      <c r="I11" s="120">
        <v>763</v>
      </c>
      <c r="J11" s="120">
        <v>4401</v>
      </c>
      <c r="K11" s="233">
        <v>3264</v>
      </c>
      <c r="L11" s="231">
        <v>10</v>
      </c>
      <c r="M11" s="120">
        <v>8</v>
      </c>
      <c r="N11" s="232">
        <v>14</v>
      </c>
    </row>
    <row r="12" spans="2:24" x14ac:dyDescent="0.25">
      <c r="B12" s="116">
        <v>5</v>
      </c>
      <c r="C12" s="117" t="s">
        <v>209</v>
      </c>
      <c r="D12" s="231">
        <f ca="1">COUNTIF('H-Temporadas'!C:C,C12)</f>
        <v>85</v>
      </c>
      <c r="E12" s="232">
        <v>3243</v>
      </c>
      <c r="F12" s="119">
        <v>2686</v>
      </c>
      <c r="G12" s="120">
        <v>1172</v>
      </c>
      <c r="H12" s="120">
        <v>619</v>
      </c>
      <c r="I12" s="120">
        <v>895</v>
      </c>
      <c r="J12" s="120">
        <v>4520</v>
      </c>
      <c r="K12" s="233">
        <v>3612</v>
      </c>
      <c r="L12" s="231">
        <v>8</v>
      </c>
      <c r="M12" s="120">
        <v>7</v>
      </c>
      <c r="N12" s="232">
        <v>10</v>
      </c>
    </row>
    <row r="13" spans="2:24" x14ac:dyDescent="0.25">
      <c r="B13" s="116">
        <v>6</v>
      </c>
      <c r="C13" s="117" t="s">
        <v>30</v>
      </c>
      <c r="D13" s="231">
        <f ca="1">COUNTIF('H-Temporadas'!C:C,C13)</f>
        <v>72</v>
      </c>
      <c r="E13" s="232">
        <v>2695</v>
      </c>
      <c r="F13" s="119">
        <v>2332</v>
      </c>
      <c r="G13" s="120">
        <v>955</v>
      </c>
      <c r="H13" s="120">
        <v>512</v>
      </c>
      <c r="I13" s="120">
        <v>865</v>
      </c>
      <c r="J13" s="120">
        <v>3560</v>
      </c>
      <c r="K13" s="233">
        <v>3274</v>
      </c>
      <c r="L13" s="231">
        <v>1</v>
      </c>
      <c r="M13" s="120">
        <v>4</v>
      </c>
      <c r="N13" s="232">
        <v>4</v>
      </c>
    </row>
    <row r="14" spans="2:24" x14ac:dyDescent="0.25">
      <c r="B14" s="116">
        <v>7</v>
      </c>
      <c r="C14" s="117" t="s">
        <v>52</v>
      </c>
      <c r="D14" s="231">
        <f ca="1">COUNTIF('H-Temporadas'!C:C,C14)</f>
        <v>81</v>
      </c>
      <c r="E14" s="232">
        <v>2693</v>
      </c>
      <c r="F14" s="119">
        <v>2550</v>
      </c>
      <c r="G14" s="120">
        <v>921</v>
      </c>
      <c r="H14" s="120">
        <v>590</v>
      </c>
      <c r="I14" s="120">
        <v>1039</v>
      </c>
      <c r="J14" s="120">
        <v>3520</v>
      </c>
      <c r="K14" s="233">
        <v>3760</v>
      </c>
      <c r="L14" s="231" t="s">
        <v>210</v>
      </c>
      <c r="M14" s="120" t="s">
        <v>210</v>
      </c>
      <c r="N14" s="232">
        <v>4</v>
      </c>
    </row>
    <row r="15" spans="2:24" x14ac:dyDescent="0.25">
      <c r="B15" s="116">
        <v>8</v>
      </c>
      <c r="C15" s="117" t="s">
        <v>31</v>
      </c>
      <c r="D15" s="231">
        <f ca="1">COUNTIF('H-Temporadas'!C:C,C15)</f>
        <v>69</v>
      </c>
      <c r="E15" s="232">
        <v>2461</v>
      </c>
      <c r="F15" s="119">
        <v>2226</v>
      </c>
      <c r="G15" s="120">
        <v>832</v>
      </c>
      <c r="H15" s="120">
        <v>561</v>
      </c>
      <c r="I15" s="120">
        <v>833</v>
      </c>
      <c r="J15" s="120">
        <v>3124</v>
      </c>
      <c r="K15" s="233">
        <v>3129</v>
      </c>
      <c r="L15" s="231">
        <v>2</v>
      </c>
      <c r="M15" s="120">
        <v>3</v>
      </c>
      <c r="N15" s="232">
        <v>2</v>
      </c>
    </row>
    <row r="16" spans="2:24" x14ac:dyDescent="0.25">
      <c r="B16" s="116">
        <v>9</v>
      </c>
      <c r="C16" s="117" t="s">
        <v>211</v>
      </c>
      <c r="D16" s="231">
        <f ca="1">COUNTIF('H-Temporadas'!C:C,C16)</f>
        <v>58</v>
      </c>
      <c r="E16" s="232">
        <v>2109</v>
      </c>
      <c r="F16" s="119">
        <v>1986</v>
      </c>
      <c r="G16" s="120">
        <v>698</v>
      </c>
      <c r="H16" s="120">
        <v>522</v>
      </c>
      <c r="I16" s="120">
        <v>766</v>
      </c>
      <c r="J16" s="120">
        <v>2683</v>
      </c>
      <c r="K16" s="233">
        <v>2847</v>
      </c>
      <c r="L16" s="231" t="s">
        <v>210</v>
      </c>
      <c r="M16" s="120">
        <v>1</v>
      </c>
      <c r="N16" s="232">
        <v>4</v>
      </c>
    </row>
    <row r="17" spans="2:14" x14ac:dyDescent="0.25">
      <c r="B17" s="116">
        <v>10</v>
      </c>
      <c r="C17" s="117" t="s">
        <v>212</v>
      </c>
      <c r="D17" s="231">
        <f ca="1">COUNTIF('H-Temporadas'!C:C,C17)</f>
        <v>50</v>
      </c>
      <c r="E17" s="232">
        <v>1801</v>
      </c>
      <c r="F17" s="119">
        <v>1652</v>
      </c>
      <c r="G17" s="120">
        <v>585</v>
      </c>
      <c r="H17" s="120">
        <v>419</v>
      </c>
      <c r="I17" s="120">
        <v>648</v>
      </c>
      <c r="J17" s="120">
        <v>2087</v>
      </c>
      <c r="K17" s="233">
        <v>2375</v>
      </c>
      <c r="L17" s="231">
        <v>1</v>
      </c>
      <c r="M17" s="120" t="s">
        <v>210</v>
      </c>
      <c r="N17" s="232">
        <v>2</v>
      </c>
    </row>
    <row r="18" spans="2:14" x14ac:dyDescent="0.25">
      <c r="B18" s="116">
        <v>11</v>
      </c>
      <c r="C18" s="117" t="s">
        <v>240</v>
      </c>
      <c r="D18" s="231">
        <f ca="1">COUNTIF('H-Temporadas'!C:C,C18)</f>
        <v>44</v>
      </c>
      <c r="E18" s="232">
        <v>1736</v>
      </c>
      <c r="F18" s="119">
        <v>1454</v>
      </c>
      <c r="G18" s="120">
        <v>547</v>
      </c>
      <c r="H18" s="120">
        <v>362</v>
      </c>
      <c r="I18" s="120">
        <v>545</v>
      </c>
      <c r="J18" s="120">
        <v>1964</v>
      </c>
      <c r="K18" s="233">
        <v>2071</v>
      </c>
      <c r="L18" s="231">
        <v>1</v>
      </c>
      <c r="M18" s="120">
        <v>5</v>
      </c>
      <c r="N18" s="232">
        <v>4</v>
      </c>
    </row>
    <row r="19" spans="2:14" x14ac:dyDescent="0.25">
      <c r="B19" s="116">
        <v>12</v>
      </c>
      <c r="C19" s="117" t="s">
        <v>238</v>
      </c>
      <c r="D19" s="231">
        <f ca="1">COUNTIF('H-Temporadas'!C:C,C19)</f>
        <v>50</v>
      </c>
      <c r="E19" s="232">
        <v>1684</v>
      </c>
      <c r="F19" s="119">
        <v>1622</v>
      </c>
      <c r="G19" s="120">
        <v>556</v>
      </c>
      <c r="H19" s="120">
        <v>374</v>
      </c>
      <c r="I19" s="120">
        <v>692</v>
      </c>
      <c r="J19" s="120">
        <v>2174</v>
      </c>
      <c r="K19" s="233">
        <v>2497</v>
      </c>
      <c r="L19" s="231" t="s">
        <v>210</v>
      </c>
      <c r="M19" s="120" t="s">
        <v>210</v>
      </c>
      <c r="N19" s="232" t="s">
        <v>210</v>
      </c>
    </row>
    <row r="20" spans="2:14" x14ac:dyDescent="0.25">
      <c r="B20" s="116">
        <v>13</v>
      </c>
      <c r="C20" s="117" t="s">
        <v>226</v>
      </c>
      <c r="D20" s="231">
        <f ca="1">COUNTIF('H-Temporadas'!C:C,C20)</f>
        <v>42</v>
      </c>
      <c r="E20" s="232">
        <v>1471</v>
      </c>
      <c r="F20" s="119">
        <v>1466</v>
      </c>
      <c r="G20" s="120">
        <v>463</v>
      </c>
      <c r="H20" s="120">
        <v>384</v>
      </c>
      <c r="I20" s="120">
        <v>619</v>
      </c>
      <c r="J20" s="120">
        <v>1765</v>
      </c>
      <c r="K20" s="233">
        <v>2182</v>
      </c>
      <c r="L20" s="231" t="s">
        <v>210</v>
      </c>
      <c r="M20" s="120" t="s">
        <v>210</v>
      </c>
      <c r="N20" s="232" t="s">
        <v>210</v>
      </c>
    </row>
    <row r="21" spans="2:14" x14ac:dyDescent="0.25">
      <c r="B21" s="116">
        <v>14</v>
      </c>
      <c r="C21" s="117" t="s">
        <v>246</v>
      </c>
      <c r="D21" s="231">
        <f ca="1">COUNTIF('H-Temporadas'!C:C,C21)</f>
        <v>44</v>
      </c>
      <c r="E21" s="232">
        <v>1416</v>
      </c>
      <c r="F21" s="119">
        <v>1426</v>
      </c>
      <c r="G21" s="120">
        <v>453</v>
      </c>
      <c r="H21" s="120">
        <v>335</v>
      </c>
      <c r="I21" s="120">
        <v>638</v>
      </c>
      <c r="J21" s="120">
        <v>1842</v>
      </c>
      <c r="K21" s="233">
        <v>2365</v>
      </c>
      <c r="L21" s="231" t="s">
        <v>210</v>
      </c>
      <c r="M21" s="120">
        <v>1</v>
      </c>
      <c r="N21" s="232">
        <v>1</v>
      </c>
    </row>
    <row r="22" spans="2:14" x14ac:dyDescent="0.25">
      <c r="B22" s="116">
        <v>15</v>
      </c>
      <c r="C22" s="117" t="s">
        <v>228</v>
      </c>
      <c r="D22" s="231">
        <f ca="1">COUNTIF('H-Temporadas'!C:C,C22)</f>
        <v>36</v>
      </c>
      <c r="E22" s="232">
        <v>1326</v>
      </c>
      <c r="F22" s="119">
        <v>1278</v>
      </c>
      <c r="G22" s="120">
        <v>421</v>
      </c>
      <c r="H22" s="120">
        <v>316</v>
      </c>
      <c r="I22" s="120">
        <v>541</v>
      </c>
      <c r="J22" s="120">
        <v>1457</v>
      </c>
      <c r="K22" s="233">
        <v>1739</v>
      </c>
      <c r="L22" s="231" t="s">
        <v>210</v>
      </c>
      <c r="M22" s="120" t="s">
        <v>210</v>
      </c>
      <c r="N22" s="232" t="s">
        <v>210</v>
      </c>
    </row>
    <row r="23" spans="2:14" x14ac:dyDescent="0.25">
      <c r="B23" s="116">
        <v>16</v>
      </c>
      <c r="C23" s="117" t="s">
        <v>213</v>
      </c>
      <c r="D23" s="231">
        <f ca="1">COUNTIF('H-Temporadas'!C:C,C23)</f>
        <v>41</v>
      </c>
      <c r="E23" s="232">
        <v>1319</v>
      </c>
      <c r="F23" s="119">
        <v>1382</v>
      </c>
      <c r="G23" s="120">
        <v>454</v>
      </c>
      <c r="H23" s="120">
        <v>339</v>
      </c>
      <c r="I23" s="120">
        <v>589</v>
      </c>
      <c r="J23" s="120">
        <v>1671</v>
      </c>
      <c r="K23" s="233">
        <v>2018</v>
      </c>
      <c r="L23" s="231" t="s">
        <v>210</v>
      </c>
      <c r="M23" s="120">
        <v>1</v>
      </c>
      <c r="N23" s="232">
        <v>1</v>
      </c>
    </row>
    <row r="24" spans="2:14" x14ac:dyDescent="0.25">
      <c r="B24" s="116">
        <v>17</v>
      </c>
      <c r="C24" s="117" t="s">
        <v>214</v>
      </c>
      <c r="D24" s="231">
        <f ca="1">COUNTIF('H-Temporadas'!C:C,C24)</f>
        <v>38</v>
      </c>
      <c r="E24" s="232">
        <v>1174</v>
      </c>
      <c r="F24" s="119">
        <v>1192</v>
      </c>
      <c r="G24" s="120">
        <v>408</v>
      </c>
      <c r="H24" s="120">
        <v>292</v>
      </c>
      <c r="I24" s="120">
        <v>492</v>
      </c>
      <c r="J24" s="120">
        <v>1642</v>
      </c>
      <c r="K24" s="233">
        <v>1951</v>
      </c>
      <c r="L24" s="231" t="s">
        <v>210</v>
      </c>
      <c r="M24" s="120" t="s">
        <v>210</v>
      </c>
      <c r="N24" s="232">
        <v>3</v>
      </c>
    </row>
    <row r="25" spans="2:14" x14ac:dyDescent="0.25">
      <c r="B25" s="116">
        <v>18</v>
      </c>
      <c r="C25" s="117" t="s">
        <v>239</v>
      </c>
      <c r="D25" s="231">
        <f ca="1">COUNTIF('H-Temporadas'!C:C,C25)</f>
        <v>27</v>
      </c>
      <c r="E25" s="232">
        <v>1148</v>
      </c>
      <c r="F25" s="119">
        <v>988</v>
      </c>
      <c r="G25" s="120">
        <v>333</v>
      </c>
      <c r="H25" s="120">
        <v>256</v>
      </c>
      <c r="I25" s="120">
        <v>399</v>
      </c>
      <c r="J25" s="120">
        <v>1182</v>
      </c>
      <c r="K25" s="233">
        <v>1371</v>
      </c>
      <c r="L25" s="231" t="s">
        <v>210</v>
      </c>
      <c r="M25" s="120" t="s">
        <v>210</v>
      </c>
      <c r="N25" s="232">
        <v>2</v>
      </c>
    </row>
    <row r="26" spans="2:14" x14ac:dyDescent="0.25">
      <c r="B26" s="116">
        <v>19</v>
      </c>
      <c r="C26" s="117" t="s">
        <v>236</v>
      </c>
      <c r="D26" s="231">
        <f ca="1">COUNTIF('H-Temporadas'!C:C,C26)</f>
        <v>32</v>
      </c>
      <c r="E26" s="232">
        <v>937</v>
      </c>
      <c r="F26" s="119">
        <v>1020</v>
      </c>
      <c r="G26" s="120">
        <v>345</v>
      </c>
      <c r="H26" s="120">
        <v>225</v>
      </c>
      <c r="I26" s="120">
        <v>450</v>
      </c>
      <c r="J26" s="120">
        <v>1249</v>
      </c>
      <c r="K26" s="233">
        <v>1619</v>
      </c>
      <c r="L26" s="231" t="s">
        <v>210</v>
      </c>
      <c r="M26" s="120">
        <v>1</v>
      </c>
      <c r="N26" s="232">
        <v>1</v>
      </c>
    </row>
    <row r="27" spans="2:14" x14ac:dyDescent="0.25">
      <c r="B27" s="116">
        <v>20</v>
      </c>
      <c r="C27" s="117" t="s">
        <v>33</v>
      </c>
      <c r="D27" s="231">
        <f ca="1">COUNTIF('H-Temporadas'!C:C,C27)</f>
        <v>16</v>
      </c>
      <c r="E27" s="232">
        <v>839</v>
      </c>
      <c r="F27" s="119">
        <v>570</v>
      </c>
      <c r="G27" s="120">
        <v>229</v>
      </c>
      <c r="H27" s="120">
        <v>152</v>
      </c>
      <c r="I27" s="120">
        <v>189</v>
      </c>
      <c r="J27" s="120">
        <v>792</v>
      </c>
      <c r="K27" s="233">
        <v>721</v>
      </c>
      <c r="L27" s="231" t="s">
        <v>210</v>
      </c>
      <c r="M27" s="120">
        <v>1</v>
      </c>
      <c r="N27" s="232">
        <v>1</v>
      </c>
    </row>
    <row r="28" spans="2:14" x14ac:dyDescent="0.25">
      <c r="B28" s="116">
        <v>21</v>
      </c>
      <c r="C28" s="117" t="s">
        <v>34</v>
      </c>
      <c r="D28" s="231">
        <f ca="1">COUNTIF('H-Temporadas'!C:C,C28)</f>
        <v>12</v>
      </c>
      <c r="E28" s="232">
        <v>677</v>
      </c>
      <c r="F28" s="119">
        <v>532</v>
      </c>
      <c r="G28" s="120">
        <v>180</v>
      </c>
      <c r="H28" s="120">
        <v>137</v>
      </c>
      <c r="I28" s="120">
        <v>215</v>
      </c>
      <c r="J28" s="120">
        <v>668</v>
      </c>
      <c r="K28" s="233">
        <v>747</v>
      </c>
      <c r="L28" s="231" t="s">
        <v>210</v>
      </c>
      <c r="M28" s="120" t="s">
        <v>210</v>
      </c>
      <c r="N28" s="232" t="s">
        <v>210</v>
      </c>
    </row>
    <row r="29" spans="2:14" x14ac:dyDescent="0.25">
      <c r="B29" s="116">
        <v>22</v>
      </c>
      <c r="C29" s="117" t="s">
        <v>50</v>
      </c>
      <c r="D29" s="231">
        <f ca="1">COUNTIF('H-Temporadas'!C:C,C29)</f>
        <v>17</v>
      </c>
      <c r="E29" s="232">
        <v>624</v>
      </c>
      <c r="F29" s="119">
        <v>604</v>
      </c>
      <c r="G29" s="120">
        <v>180</v>
      </c>
      <c r="H29" s="120">
        <v>137</v>
      </c>
      <c r="I29" s="120">
        <v>287</v>
      </c>
      <c r="J29" s="120">
        <v>708</v>
      </c>
      <c r="K29" s="233">
        <v>1015</v>
      </c>
      <c r="L29" s="231" t="s">
        <v>210</v>
      </c>
      <c r="M29" s="120" t="s">
        <v>210</v>
      </c>
      <c r="N29" s="232" t="s">
        <v>210</v>
      </c>
    </row>
    <row r="30" spans="2:14" x14ac:dyDescent="0.25">
      <c r="B30" s="116">
        <v>23</v>
      </c>
      <c r="C30" s="117" t="s">
        <v>53</v>
      </c>
      <c r="D30" s="231">
        <f ca="1">COUNTIF('H-Temporadas'!C:C,C30)</f>
        <v>22</v>
      </c>
      <c r="E30" s="232">
        <v>608</v>
      </c>
      <c r="F30" s="119">
        <v>666</v>
      </c>
      <c r="G30" s="120">
        <v>204</v>
      </c>
      <c r="H30" s="120">
        <v>158</v>
      </c>
      <c r="I30" s="120">
        <v>304</v>
      </c>
      <c r="J30" s="120">
        <v>743</v>
      </c>
      <c r="K30" s="233">
        <v>1007</v>
      </c>
      <c r="L30" s="231" t="s">
        <v>210</v>
      </c>
      <c r="M30" s="120" t="s">
        <v>210</v>
      </c>
      <c r="N30" s="232" t="s">
        <v>210</v>
      </c>
    </row>
    <row r="31" spans="2:14" x14ac:dyDescent="0.25">
      <c r="B31" s="116">
        <v>24</v>
      </c>
      <c r="C31" s="117" t="s">
        <v>150</v>
      </c>
      <c r="D31" s="231">
        <f ca="1">COUNTIF('H-Temporadas'!C:C,C31)</f>
        <v>21</v>
      </c>
      <c r="E31" s="232">
        <v>606</v>
      </c>
      <c r="F31" s="119">
        <v>678</v>
      </c>
      <c r="G31" s="120">
        <v>203</v>
      </c>
      <c r="H31" s="120">
        <v>180</v>
      </c>
      <c r="I31" s="120">
        <v>295</v>
      </c>
      <c r="J31" s="120">
        <v>750</v>
      </c>
      <c r="K31" s="233">
        <v>1022</v>
      </c>
      <c r="L31" s="231" t="s">
        <v>210</v>
      </c>
      <c r="M31" s="120" t="s">
        <v>210</v>
      </c>
      <c r="N31" s="232" t="s">
        <v>210</v>
      </c>
    </row>
    <row r="32" spans="2:14" x14ac:dyDescent="0.25">
      <c r="B32" s="116">
        <v>25</v>
      </c>
      <c r="C32" s="117" t="s">
        <v>343</v>
      </c>
      <c r="D32" s="231">
        <f ca="1">COUNTIF('H-Temporadas'!C:C,C32)</f>
        <v>23</v>
      </c>
      <c r="E32" s="232">
        <v>543</v>
      </c>
      <c r="F32" s="119">
        <v>647</v>
      </c>
      <c r="G32" s="120">
        <v>186</v>
      </c>
      <c r="H32" s="120">
        <v>171</v>
      </c>
      <c r="I32" s="120">
        <v>290</v>
      </c>
      <c r="J32" s="120">
        <v>666</v>
      </c>
      <c r="K32" s="233">
        <v>929</v>
      </c>
      <c r="L32" s="231" t="s">
        <v>210</v>
      </c>
      <c r="M32" s="120" t="s">
        <v>210</v>
      </c>
      <c r="N32" s="232" t="s">
        <v>210</v>
      </c>
    </row>
    <row r="33" spans="2:14" x14ac:dyDescent="0.25">
      <c r="B33" s="116">
        <v>26</v>
      </c>
      <c r="C33" s="117" t="s">
        <v>244</v>
      </c>
      <c r="D33" s="231">
        <f ca="1">COUNTIF('H-Temporadas'!C:C,C33)</f>
        <v>20</v>
      </c>
      <c r="E33" s="232">
        <v>538</v>
      </c>
      <c r="F33" s="119">
        <v>628</v>
      </c>
      <c r="G33" s="120">
        <v>184</v>
      </c>
      <c r="H33" s="120">
        <v>149</v>
      </c>
      <c r="I33" s="120">
        <v>295</v>
      </c>
      <c r="J33" s="120">
        <v>716</v>
      </c>
      <c r="K33" s="233">
        <v>1050</v>
      </c>
      <c r="L33" s="231" t="s">
        <v>210</v>
      </c>
      <c r="M33" s="120" t="s">
        <v>210</v>
      </c>
      <c r="N33" s="232" t="s">
        <v>210</v>
      </c>
    </row>
    <row r="34" spans="2:14" x14ac:dyDescent="0.25">
      <c r="B34" s="116">
        <v>27</v>
      </c>
      <c r="C34" s="117" t="s">
        <v>36</v>
      </c>
      <c r="D34" s="231">
        <f ca="1">COUNTIF('H-Temporadas'!C:C,C34)</f>
        <v>12</v>
      </c>
      <c r="E34" s="232">
        <v>517</v>
      </c>
      <c r="F34" s="119">
        <v>418</v>
      </c>
      <c r="G34" s="120">
        <v>138</v>
      </c>
      <c r="H34" s="120">
        <v>103</v>
      </c>
      <c r="I34" s="120">
        <v>177</v>
      </c>
      <c r="J34" s="120">
        <v>483</v>
      </c>
      <c r="K34" s="233">
        <v>566</v>
      </c>
      <c r="L34" s="231" t="s">
        <v>210</v>
      </c>
      <c r="M34" s="120" t="s">
        <v>210</v>
      </c>
      <c r="N34" s="232" t="s">
        <v>210</v>
      </c>
    </row>
    <row r="35" spans="2:14" x14ac:dyDescent="0.25">
      <c r="B35" s="116">
        <v>28</v>
      </c>
      <c r="C35" s="117" t="s">
        <v>233</v>
      </c>
      <c r="D35" s="231">
        <f ca="1">COUNTIF('H-Temporadas'!C:C,C35)</f>
        <v>13</v>
      </c>
      <c r="E35" s="232">
        <v>510</v>
      </c>
      <c r="F35" s="119">
        <v>494</v>
      </c>
      <c r="G35" s="120">
        <v>155</v>
      </c>
      <c r="H35" s="120">
        <v>128</v>
      </c>
      <c r="I35" s="120">
        <v>211</v>
      </c>
      <c r="J35" s="120">
        <v>619</v>
      </c>
      <c r="K35" s="233">
        <v>744</v>
      </c>
      <c r="L35" s="231" t="s">
        <v>210</v>
      </c>
      <c r="M35" s="120" t="s">
        <v>210</v>
      </c>
      <c r="N35" s="232" t="s">
        <v>210</v>
      </c>
    </row>
    <row r="36" spans="2:14" x14ac:dyDescent="0.25">
      <c r="B36" s="116">
        <v>29</v>
      </c>
      <c r="C36" s="117" t="s">
        <v>225</v>
      </c>
      <c r="D36" s="231">
        <f ca="1">COUNTIF('H-Temporadas'!C:C,C36)</f>
        <v>18</v>
      </c>
      <c r="E36" s="232">
        <v>445</v>
      </c>
      <c r="F36" s="119">
        <v>586</v>
      </c>
      <c r="G36" s="120">
        <v>145</v>
      </c>
      <c r="H36" s="120">
        <v>143</v>
      </c>
      <c r="I36" s="120">
        <v>298</v>
      </c>
      <c r="J36" s="120">
        <v>607</v>
      </c>
      <c r="K36" s="233">
        <v>992</v>
      </c>
      <c r="L36" s="231" t="s">
        <v>210</v>
      </c>
      <c r="M36" s="120" t="s">
        <v>210</v>
      </c>
      <c r="N36" s="232" t="s">
        <v>210</v>
      </c>
    </row>
    <row r="37" spans="2:14" x14ac:dyDescent="0.25">
      <c r="B37" s="116">
        <v>30</v>
      </c>
      <c r="C37" s="117" t="s">
        <v>35</v>
      </c>
      <c r="D37" s="231">
        <f ca="1">COUNTIF('H-Temporadas'!C:C,C37)</f>
        <v>11</v>
      </c>
      <c r="E37" s="232">
        <v>384</v>
      </c>
      <c r="F37" s="119">
        <v>364</v>
      </c>
      <c r="G37" s="120">
        <v>105</v>
      </c>
      <c r="H37" s="120">
        <v>87</v>
      </c>
      <c r="I37" s="120">
        <v>172</v>
      </c>
      <c r="J37" s="120">
        <v>393</v>
      </c>
      <c r="K37" s="233">
        <v>562</v>
      </c>
      <c r="L37" s="231" t="s">
        <v>210</v>
      </c>
      <c r="M37" s="120" t="s">
        <v>210</v>
      </c>
      <c r="N37" s="232" t="s">
        <v>210</v>
      </c>
    </row>
    <row r="38" spans="2:14" x14ac:dyDescent="0.25">
      <c r="B38" s="116">
        <v>31</v>
      </c>
      <c r="C38" s="117" t="s">
        <v>237</v>
      </c>
      <c r="D38" s="231">
        <f ca="1">COUNTIF('H-Temporadas'!C:C,C38)</f>
        <v>12</v>
      </c>
      <c r="E38" s="232">
        <v>377</v>
      </c>
      <c r="F38" s="119">
        <v>424</v>
      </c>
      <c r="G38" s="120">
        <v>124</v>
      </c>
      <c r="H38" s="120">
        <v>102</v>
      </c>
      <c r="I38" s="120">
        <v>198</v>
      </c>
      <c r="J38" s="120">
        <v>425</v>
      </c>
      <c r="K38" s="233">
        <v>581</v>
      </c>
      <c r="L38" s="231" t="s">
        <v>210</v>
      </c>
      <c r="M38" s="120" t="s">
        <v>210</v>
      </c>
      <c r="N38" s="232" t="s">
        <v>210</v>
      </c>
    </row>
    <row r="39" spans="2:14" x14ac:dyDescent="0.25">
      <c r="B39" s="116">
        <v>32</v>
      </c>
      <c r="C39" s="117" t="s">
        <v>215</v>
      </c>
      <c r="D39" s="231">
        <f ca="1">COUNTIF('H-Temporadas'!C:C,C39)</f>
        <v>11</v>
      </c>
      <c r="E39" s="232">
        <v>366</v>
      </c>
      <c r="F39" s="119">
        <v>342</v>
      </c>
      <c r="G39" s="120">
        <v>111</v>
      </c>
      <c r="H39" s="120">
        <v>68</v>
      </c>
      <c r="I39" s="120">
        <v>163</v>
      </c>
      <c r="J39" s="120">
        <v>417</v>
      </c>
      <c r="K39" s="233">
        <v>585</v>
      </c>
      <c r="L39" s="231" t="s">
        <v>210</v>
      </c>
      <c r="M39" s="120" t="s">
        <v>210</v>
      </c>
      <c r="N39" s="232" t="s">
        <v>210</v>
      </c>
    </row>
    <row r="40" spans="2:14" x14ac:dyDescent="0.25">
      <c r="B40" s="116">
        <v>33</v>
      </c>
      <c r="C40" s="117" t="s">
        <v>235</v>
      </c>
      <c r="D40" s="231">
        <f ca="1">COUNTIF('H-Temporadas'!C:C,C40)</f>
        <v>14</v>
      </c>
      <c r="E40" s="232">
        <v>353</v>
      </c>
      <c r="F40" s="119">
        <v>426</v>
      </c>
      <c r="G40" s="120">
        <v>129</v>
      </c>
      <c r="H40" s="120">
        <v>95</v>
      </c>
      <c r="I40" s="120">
        <v>202</v>
      </c>
      <c r="J40" s="120">
        <v>492</v>
      </c>
      <c r="K40" s="233">
        <v>720</v>
      </c>
      <c r="L40" s="231" t="s">
        <v>210</v>
      </c>
      <c r="M40" s="120" t="s">
        <v>210</v>
      </c>
      <c r="N40" s="232" t="s">
        <v>210</v>
      </c>
    </row>
    <row r="41" spans="2:14" x14ac:dyDescent="0.25">
      <c r="B41" s="116">
        <v>34</v>
      </c>
      <c r="C41" s="117" t="s">
        <v>221</v>
      </c>
      <c r="D41" s="231">
        <f ca="1">COUNTIF('H-Temporadas'!C:C,C41)</f>
        <v>12</v>
      </c>
      <c r="E41" s="232">
        <v>341</v>
      </c>
      <c r="F41" s="119">
        <v>446</v>
      </c>
      <c r="G41" s="120">
        <v>104</v>
      </c>
      <c r="H41" s="120">
        <v>125</v>
      </c>
      <c r="I41" s="120">
        <v>217</v>
      </c>
      <c r="J41" s="120">
        <v>391</v>
      </c>
      <c r="K41" s="233">
        <v>660</v>
      </c>
      <c r="L41" s="231" t="s">
        <v>210</v>
      </c>
      <c r="M41" s="120" t="s">
        <v>210</v>
      </c>
      <c r="N41" s="232" t="s">
        <v>210</v>
      </c>
    </row>
    <row r="42" spans="2:14" x14ac:dyDescent="0.25">
      <c r="B42" s="116">
        <v>35</v>
      </c>
      <c r="C42" s="117" t="s">
        <v>232</v>
      </c>
      <c r="D42" s="231">
        <f ca="1">COUNTIF('H-Temporadas'!C:C,C42)</f>
        <v>9</v>
      </c>
      <c r="E42" s="232">
        <v>293</v>
      </c>
      <c r="F42" s="119">
        <v>346</v>
      </c>
      <c r="G42" s="120">
        <v>96</v>
      </c>
      <c r="H42" s="120">
        <v>92</v>
      </c>
      <c r="I42" s="120">
        <v>158</v>
      </c>
      <c r="J42" s="120">
        <v>291</v>
      </c>
      <c r="K42" s="233">
        <v>489</v>
      </c>
      <c r="L42" s="231" t="s">
        <v>210</v>
      </c>
      <c r="M42" s="120" t="s">
        <v>210</v>
      </c>
      <c r="N42" s="232" t="s">
        <v>210</v>
      </c>
    </row>
    <row r="43" spans="2:14" x14ac:dyDescent="0.25">
      <c r="B43" s="116">
        <v>36</v>
      </c>
      <c r="C43" s="117" t="s">
        <v>230</v>
      </c>
      <c r="D43" s="231">
        <f ca="1">COUNTIF('H-Temporadas'!C:C,C43)</f>
        <v>11</v>
      </c>
      <c r="E43" s="232">
        <v>285</v>
      </c>
      <c r="F43" s="119">
        <v>334</v>
      </c>
      <c r="G43" s="120">
        <v>103</v>
      </c>
      <c r="H43" s="120">
        <v>79</v>
      </c>
      <c r="I43" s="120">
        <v>152</v>
      </c>
      <c r="J43" s="120">
        <v>419</v>
      </c>
      <c r="K43" s="233">
        <v>588</v>
      </c>
      <c r="L43" s="231" t="s">
        <v>210</v>
      </c>
      <c r="M43" s="120" t="s">
        <v>210</v>
      </c>
      <c r="N43" s="232" t="s">
        <v>210</v>
      </c>
    </row>
    <row r="44" spans="2:14" x14ac:dyDescent="0.25">
      <c r="B44" s="116">
        <v>37</v>
      </c>
      <c r="C44" s="117" t="s">
        <v>216</v>
      </c>
      <c r="D44" s="231">
        <f ca="1">COUNTIF('H-Temporadas'!C:C,C44)</f>
        <v>7</v>
      </c>
      <c r="E44" s="232">
        <v>257</v>
      </c>
      <c r="F44" s="119">
        <v>270</v>
      </c>
      <c r="G44" s="120">
        <v>76</v>
      </c>
      <c r="H44" s="120">
        <v>76</v>
      </c>
      <c r="I44" s="120">
        <v>118</v>
      </c>
      <c r="J44" s="120">
        <v>320</v>
      </c>
      <c r="K44" s="233">
        <v>410</v>
      </c>
      <c r="L44" s="231" t="s">
        <v>210</v>
      </c>
      <c r="M44" s="120" t="s">
        <v>210</v>
      </c>
      <c r="N44" s="232" t="s">
        <v>210</v>
      </c>
    </row>
    <row r="45" spans="2:14" x14ac:dyDescent="0.25">
      <c r="B45" s="116">
        <v>38</v>
      </c>
      <c r="C45" s="117" t="s">
        <v>37</v>
      </c>
      <c r="D45" s="231">
        <f ca="1">COUNTIF('H-Temporadas'!C:C,C45)</f>
        <v>6</v>
      </c>
      <c r="E45" s="232">
        <v>242</v>
      </c>
      <c r="F45" s="119">
        <v>228</v>
      </c>
      <c r="G45" s="120">
        <v>62</v>
      </c>
      <c r="H45" s="120">
        <v>56</v>
      </c>
      <c r="I45" s="120">
        <v>110</v>
      </c>
      <c r="J45" s="120">
        <v>244</v>
      </c>
      <c r="K45" s="233">
        <v>366</v>
      </c>
      <c r="L45" s="231" t="s">
        <v>210</v>
      </c>
      <c r="M45" s="120" t="s">
        <v>210</v>
      </c>
      <c r="N45" s="232" t="s">
        <v>210</v>
      </c>
    </row>
    <row r="46" spans="2:14" x14ac:dyDescent="0.25">
      <c r="B46" s="116">
        <v>39</v>
      </c>
      <c r="C46" s="117" t="s">
        <v>151</v>
      </c>
      <c r="D46" s="231">
        <f ca="1">COUNTIF('H-Temporadas'!C:C,C46)</f>
        <v>9</v>
      </c>
      <c r="E46" s="232">
        <v>230</v>
      </c>
      <c r="F46" s="119">
        <v>282</v>
      </c>
      <c r="G46" s="120">
        <v>82</v>
      </c>
      <c r="H46" s="120">
        <v>63</v>
      </c>
      <c r="I46" s="120">
        <v>137</v>
      </c>
      <c r="J46" s="120">
        <v>285</v>
      </c>
      <c r="K46" s="233">
        <v>430</v>
      </c>
      <c r="L46" s="231" t="s">
        <v>210</v>
      </c>
      <c r="M46" s="120" t="s">
        <v>210</v>
      </c>
      <c r="N46" s="232" t="s">
        <v>210</v>
      </c>
    </row>
    <row r="47" spans="2:14" x14ac:dyDescent="0.25">
      <c r="B47" s="116">
        <v>40</v>
      </c>
      <c r="C47" s="117" t="s">
        <v>345</v>
      </c>
      <c r="D47" s="231">
        <f ca="1">COUNTIF('H-Temporadas'!C:C,C47)</f>
        <v>4</v>
      </c>
      <c r="E47" s="232">
        <v>190</v>
      </c>
      <c r="F47" s="119">
        <v>160</v>
      </c>
      <c r="G47" s="120">
        <v>52</v>
      </c>
      <c r="H47" s="120">
        <v>45</v>
      </c>
      <c r="I47" s="120">
        <v>63</v>
      </c>
      <c r="J47" s="120">
        <v>199</v>
      </c>
      <c r="K47" s="233">
        <v>241</v>
      </c>
      <c r="L47" s="231" t="s">
        <v>210</v>
      </c>
      <c r="M47" s="120" t="s">
        <v>210</v>
      </c>
      <c r="N47" s="232" t="s">
        <v>210</v>
      </c>
    </row>
    <row r="48" spans="2:14" x14ac:dyDescent="0.25">
      <c r="B48" s="116">
        <v>41</v>
      </c>
      <c r="C48" s="117" t="s">
        <v>245</v>
      </c>
      <c r="D48" s="231">
        <f ca="1">COUNTIF('H-Temporadas'!C:C,C48)</f>
        <v>5</v>
      </c>
      <c r="E48" s="232">
        <v>188</v>
      </c>
      <c r="F48" s="119">
        <v>186</v>
      </c>
      <c r="G48" s="120">
        <v>50</v>
      </c>
      <c r="H48" s="120">
        <v>46</v>
      </c>
      <c r="I48" s="120">
        <v>90</v>
      </c>
      <c r="J48" s="120">
        <v>202</v>
      </c>
      <c r="K48" s="233">
        <v>296</v>
      </c>
      <c r="L48" s="231" t="s">
        <v>210</v>
      </c>
      <c r="M48" s="120" t="s">
        <v>210</v>
      </c>
      <c r="N48" s="232" t="s">
        <v>210</v>
      </c>
    </row>
    <row r="49" spans="2:14" x14ac:dyDescent="0.25">
      <c r="B49" s="116">
        <v>42</v>
      </c>
      <c r="C49" s="117" t="s">
        <v>220</v>
      </c>
      <c r="D49" s="231">
        <f ca="1">COUNTIF('H-Temporadas'!C:C,C49)</f>
        <v>6</v>
      </c>
      <c r="E49" s="232">
        <v>168</v>
      </c>
      <c r="F49" s="119">
        <v>204</v>
      </c>
      <c r="G49" s="120">
        <v>59</v>
      </c>
      <c r="H49" s="120">
        <v>50</v>
      </c>
      <c r="I49" s="120">
        <v>95</v>
      </c>
      <c r="J49" s="120">
        <v>216</v>
      </c>
      <c r="K49" s="233">
        <v>310</v>
      </c>
      <c r="L49" s="231" t="s">
        <v>210</v>
      </c>
      <c r="M49" s="120" t="s">
        <v>210</v>
      </c>
      <c r="N49" s="232" t="s">
        <v>210</v>
      </c>
    </row>
    <row r="50" spans="2:14" x14ac:dyDescent="0.25">
      <c r="B50" s="116">
        <v>43</v>
      </c>
      <c r="C50" s="117" t="s">
        <v>222</v>
      </c>
      <c r="D50" s="231">
        <f ca="1">COUNTIF('H-Temporadas'!C:C,C50)</f>
        <v>6</v>
      </c>
      <c r="E50" s="232">
        <v>150</v>
      </c>
      <c r="F50" s="119">
        <v>180</v>
      </c>
      <c r="G50" s="120">
        <v>53</v>
      </c>
      <c r="H50" s="120">
        <v>44</v>
      </c>
      <c r="I50" s="120">
        <v>83</v>
      </c>
      <c r="J50" s="120">
        <v>165</v>
      </c>
      <c r="K50" s="233">
        <v>221</v>
      </c>
      <c r="L50" s="231" t="s">
        <v>210</v>
      </c>
      <c r="M50" s="120" t="s">
        <v>210</v>
      </c>
      <c r="N50" s="232" t="s">
        <v>210</v>
      </c>
    </row>
    <row r="51" spans="2:14" x14ac:dyDescent="0.25">
      <c r="B51" s="116">
        <v>44</v>
      </c>
      <c r="C51" s="117" t="s">
        <v>241</v>
      </c>
      <c r="D51" s="231">
        <f ca="1">COUNTIF('H-Temporadas'!C:C,C51)</f>
        <v>4</v>
      </c>
      <c r="E51" s="232">
        <v>148</v>
      </c>
      <c r="F51" s="119">
        <v>152</v>
      </c>
      <c r="G51" s="120">
        <v>37</v>
      </c>
      <c r="H51" s="120">
        <v>37</v>
      </c>
      <c r="I51" s="120">
        <v>78</v>
      </c>
      <c r="J51" s="120">
        <v>155</v>
      </c>
      <c r="K51" s="233">
        <v>253</v>
      </c>
      <c r="L51" s="231" t="s">
        <v>210</v>
      </c>
      <c r="M51" s="120" t="s">
        <v>210</v>
      </c>
      <c r="N51" s="232" t="s">
        <v>210</v>
      </c>
    </row>
    <row r="52" spans="2:14" x14ac:dyDescent="0.25">
      <c r="B52" s="116">
        <v>45</v>
      </c>
      <c r="C52" s="117" t="s">
        <v>217</v>
      </c>
      <c r="D52" s="231">
        <f ca="1">COUNTIF('H-Temporadas'!C:C,C52)</f>
        <v>7</v>
      </c>
      <c r="E52" s="232">
        <v>107</v>
      </c>
      <c r="F52" s="119">
        <v>130</v>
      </c>
      <c r="G52" s="120">
        <v>43</v>
      </c>
      <c r="H52" s="120">
        <v>21</v>
      </c>
      <c r="I52" s="120">
        <v>66</v>
      </c>
      <c r="J52" s="120">
        <v>227</v>
      </c>
      <c r="K52" s="233">
        <v>308</v>
      </c>
      <c r="L52" s="231" t="s">
        <v>210</v>
      </c>
      <c r="M52" s="120" t="s">
        <v>210</v>
      </c>
      <c r="N52" s="232">
        <v>1</v>
      </c>
    </row>
    <row r="53" spans="2:14" x14ac:dyDescent="0.25">
      <c r="B53" s="116">
        <v>46</v>
      </c>
      <c r="C53" s="117" t="s">
        <v>223</v>
      </c>
      <c r="D53" s="231">
        <f ca="1">COUNTIF('H-Temporadas'!C:C,C53)</f>
        <v>3</v>
      </c>
      <c r="E53" s="232">
        <v>96</v>
      </c>
      <c r="F53" s="119">
        <v>114</v>
      </c>
      <c r="G53" s="120">
        <v>26</v>
      </c>
      <c r="H53" s="120">
        <v>44</v>
      </c>
      <c r="I53" s="120">
        <v>44</v>
      </c>
      <c r="J53" s="120">
        <v>101</v>
      </c>
      <c r="K53" s="233">
        <v>139</v>
      </c>
      <c r="L53" s="231" t="s">
        <v>210</v>
      </c>
      <c r="M53" s="120" t="s">
        <v>210</v>
      </c>
      <c r="N53" s="232" t="s">
        <v>210</v>
      </c>
    </row>
    <row r="54" spans="2:14" x14ac:dyDescent="0.25">
      <c r="B54" s="116">
        <v>47</v>
      </c>
      <c r="C54" s="117" t="s">
        <v>242</v>
      </c>
      <c r="D54" s="231">
        <f ca="1">COUNTIF('H-Temporadas'!C:C,C54)</f>
        <v>4</v>
      </c>
      <c r="E54" s="232">
        <v>91</v>
      </c>
      <c r="F54" s="119">
        <v>116</v>
      </c>
      <c r="G54" s="120">
        <v>34</v>
      </c>
      <c r="H54" s="120">
        <v>16</v>
      </c>
      <c r="I54" s="120">
        <v>66</v>
      </c>
      <c r="J54" s="120">
        <v>181</v>
      </c>
      <c r="K54" s="233">
        <v>295</v>
      </c>
      <c r="L54" s="231" t="s">
        <v>210</v>
      </c>
      <c r="M54" s="120" t="s">
        <v>210</v>
      </c>
      <c r="N54" s="232" t="s">
        <v>210</v>
      </c>
    </row>
    <row r="55" spans="2:14" x14ac:dyDescent="0.25">
      <c r="B55" s="116">
        <v>48</v>
      </c>
      <c r="C55" s="117" t="s">
        <v>342</v>
      </c>
      <c r="D55" s="231">
        <f ca="1">COUNTIF('H-Temporadas'!C:C,C55)</f>
        <v>2</v>
      </c>
      <c r="E55" s="232">
        <v>83</v>
      </c>
      <c r="F55" s="119">
        <v>80</v>
      </c>
      <c r="G55" s="120">
        <v>20</v>
      </c>
      <c r="H55" s="120">
        <v>23</v>
      </c>
      <c r="I55" s="120">
        <v>37</v>
      </c>
      <c r="J55" s="120">
        <v>62</v>
      </c>
      <c r="K55" s="233">
        <v>117</v>
      </c>
      <c r="L55" s="231" t="s">
        <v>210</v>
      </c>
      <c r="M55" s="120" t="s">
        <v>210</v>
      </c>
      <c r="N55" s="232" t="s">
        <v>210</v>
      </c>
    </row>
    <row r="56" spans="2:14" x14ac:dyDescent="0.25">
      <c r="B56" s="116">
        <v>49</v>
      </c>
      <c r="C56" s="117" t="s">
        <v>346</v>
      </c>
      <c r="D56" s="231">
        <f ca="1">COUNTIF('H-Temporadas'!C:C,C56)</f>
        <v>2</v>
      </c>
      <c r="E56" s="232">
        <v>81</v>
      </c>
      <c r="F56" s="119">
        <v>80</v>
      </c>
      <c r="G56" s="120">
        <v>19</v>
      </c>
      <c r="H56" s="120">
        <v>24</v>
      </c>
      <c r="I56" s="120">
        <v>37</v>
      </c>
      <c r="J56" s="120">
        <v>70</v>
      </c>
      <c r="K56" s="233">
        <v>115</v>
      </c>
      <c r="L56" s="231" t="s">
        <v>210</v>
      </c>
      <c r="M56" s="120" t="s">
        <v>210</v>
      </c>
      <c r="N56" s="232" t="s">
        <v>210</v>
      </c>
    </row>
    <row r="57" spans="2:14" x14ac:dyDescent="0.25">
      <c r="B57" s="116">
        <v>50</v>
      </c>
      <c r="C57" s="117" t="s">
        <v>229</v>
      </c>
      <c r="D57" s="231">
        <f ca="1">COUNTIF('H-Temporadas'!C:C,C57)</f>
        <v>4</v>
      </c>
      <c r="E57" s="232">
        <v>76</v>
      </c>
      <c r="F57" s="119">
        <v>108</v>
      </c>
      <c r="G57" s="120">
        <v>30</v>
      </c>
      <c r="H57" s="120">
        <v>16</v>
      </c>
      <c r="I57" s="120">
        <v>62</v>
      </c>
      <c r="J57" s="120">
        <v>145</v>
      </c>
      <c r="K57" s="233">
        <v>252</v>
      </c>
      <c r="L57" s="231" t="s">
        <v>210</v>
      </c>
      <c r="M57" s="120" t="s">
        <v>210</v>
      </c>
      <c r="N57" s="232" t="s">
        <v>210</v>
      </c>
    </row>
    <row r="58" spans="2:14" x14ac:dyDescent="0.25">
      <c r="B58" s="116">
        <v>51</v>
      </c>
      <c r="C58" s="117" t="s">
        <v>224</v>
      </c>
      <c r="D58" s="231">
        <f ca="1">COUNTIF('H-Temporadas'!C:C,C58)</f>
        <v>3</v>
      </c>
      <c r="E58" s="232">
        <v>71</v>
      </c>
      <c r="F58" s="119">
        <v>90</v>
      </c>
      <c r="G58" s="120">
        <v>29</v>
      </c>
      <c r="H58" s="120">
        <v>13</v>
      </c>
      <c r="I58" s="120">
        <v>48</v>
      </c>
      <c r="J58" s="120">
        <v>121</v>
      </c>
      <c r="K58" s="233">
        <v>183</v>
      </c>
      <c r="L58" s="231" t="s">
        <v>210</v>
      </c>
      <c r="M58" s="120" t="s">
        <v>210</v>
      </c>
      <c r="N58" s="232" t="s">
        <v>210</v>
      </c>
    </row>
    <row r="59" spans="2:14" x14ac:dyDescent="0.25">
      <c r="B59" s="116">
        <v>52</v>
      </c>
      <c r="C59" s="117" t="s">
        <v>218</v>
      </c>
      <c r="D59" s="231">
        <f ca="1">COUNTIF('H-Temporadas'!C:C,C59)</f>
        <v>4</v>
      </c>
      <c r="E59" s="232">
        <v>56</v>
      </c>
      <c r="F59" s="119">
        <v>72</v>
      </c>
      <c r="G59" s="120">
        <v>21</v>
      </c>
      <c r="H59" s="120">
        <v>14</v>
      </c>
      <c r="I59" s="120">
        <v>37</v>
      </c>
      <c r="J59" s="120">
        <v>153</v>
      </c>
      <c r="K59" s="233">
        <v>184</v>
      </c>
      <c r="L59" s="231" t="s">
        <v>210</v>
      </c>
      <c r="M59" s="120" t="s">
        <v>210</v>
      </c>
      <c r="N59" s="232" t="s">
        <v>210</v>
      </c>
    </row>
    <row r="60" spans="2:14" x14ac:dyDescent="0.25">
      <c r="B60" s="116">
        <v>53</v>
      </c>
      <c r="C60" s="117" t="s">
        <v>298</v>
      </c>
      <c r="D60" s="231">
        <f ca="1">COUNTIF('H-Temporadas'!C:C,C60)</f>
        <v>2</v>
      </c>
      <c r="E60" s="232">
        <v>50</v>
      </c>
      <c r="F60" s="119">
        <v>67</v>
      </c>
      <c r="G60" s="120">
        <v>16</v>
      </c>
      <c r="H60" s="120">
        <v>18</v>
      </c>
      <c r="I60" s="120">
        <v>33</v>
      </c>
      <c r="J60" s="120">
        <v>71</v>
      </c>
      <c r="K60" s="233">
        <v>116</v>
      </c>
      <c r="L60" s="231" t="s">
        <v>210</v>
      </c>
      <c r="M60" s="120" t="s">
        <v>210</v>
      </c>
      <c r="N60" s="232" t="s">
        <v>210</v>
      </c>
    </row>
    <row r="61" spans="2:14" x14ac:dyDescent="0.25">
      <c r="B61" s="116">
        <v>54</v>
      </c>
      <c r="C61" s="117" t="s">
        <v>234</v>
      </c>
      <c r="D61" s="231">
        <f ca="1">COUNTIF('H-Temporadas'!C:C,C61)</f>
        <v>3</v>
      </c>
      <c r="E61" s="232">
        <v>42</v>
      </c>
      <c r="F61" s="119">
        <v>54</v>
      </c>
      <c r="G61" s="120">
        <v>18</v>
      </c>
      <c r="H61" s="120">
        <v>6</v>
      </c>
      <c r="I61" s="120">
        <v>30</v>
      </c>
      <c r="J61" s="120">
        <v>97</v>
      </c>
      <c r="K61" s="233">
        <v>131</v>
      </c>
      <c r="L61" s="231" t="s">
        <v>210</v>
      </c>
      <c r="M61" s="120" t="s">
        <v>210</v>
      </c>
      <c r="N61" s="232" t="s">
        <v>210</v>
      </c>
    </row>
    <row r="62" spans="2:14" x14ac:dyDescent="0.25">
      <c r="B62" s="116">
        <v>55</v>
      </c>
      <c r="C62" s="117" t="s">
        <v>344</v>
      </c>
      <c r="D62" s="231">
        <f ca="1">COUNTIF('H-Temporadas'!C:C,C62)</f>
        <v>2</v>
      </c>
      <c r="E62" s="232">
        <v>40</v>
      </c>
      <c r="F62" s="119">
        <v>68</v>
      </c>
      <c r="G62" s="120">
        <v>13</v>
      </c>
      <c r="H62" s="120">
        <v>14</v>
      </c>
      <c r="I62" s="120">
        <v>41</v>
      </c>
      <c r="J62" s="120">
        <v>70</v>
      </c>
      <c r="K62" s="233">
        <v>182</v>
      </c>
      <c r="L62" s="231" t="s">
        <v>210</v>
      </c>
      <c r="M62" s="120" t="s">
        <v>210</v>
      </c>
      <c r="N62" s="232" t="s">
        <v>210</v>
      </c>
    </row>
    <row r="63" spans="2:14" x14ac:dyDescent="0.25">
      <c r="B63" s="116">
        <v>56</v>
      </c>
      <c r="C63" s="117" t="s">
        <v>149</v>
      </c>
      <c r="D63" s="231">
        <f ca="1">COUNTIF('H-Temporadas'!C:C,C63)</f>
        <v>2</v>
      </c>
      <c r="E63" s="232">
        <v>35</v>
      </c>
      <c r="F63" s="119">
        <v>38</v>
      </c>
      <c r="G63" s="120">
        <v>9</v>
      </c>
      <c r="H63" s="120">
        <v>8</v>
      </c>
      <c r="I63" s="120">
        <v>21</v>
      </c>
      <c r="J63" s="120">
        <v>34</v>
      </c>
      <c r="K63" s="233">
        <v>55</v>
      </c>
      <c r="L63" s="231" t="s">
        <v>210</v>
      </c>
      <c r="M63" s="120" t="s">
        <v>210</v>
      </c>
      <c r="N63" s="232" t="s">
        <v>210</v>
      </c>
    </row>
    <row r="64" spans="2:14" x14ac:dyDescent="0.25">
      <c r="B64" s="116">
        <v>57</v>
      </c>
      <c r="C64" s="117" t="s">
        <v>227</v>
      </c>
      <c r="D64" s="231">
        <f ca="1">COUNTIF('H-Temporadas'!C:C,C64)</f>
        <v>1</v>
      </c>
      <c r="E64" s="232">
        <v>34</v>
      </c>
      <c r="F64" s="119">
        <v>38</v>
      </c>
      <c r="G64" s="120">
        <v>8</v>
      </c>
      <c r="H64" s="120">
        <v>10</v>
      </c>
      <c r="I64" s="120">
        <v>20</v>
      </c>
      <c r="J64" s="120">
        <v>38</v>
      </c>
      <c r="K64" s="233">
        <v>66</v>
      </c>
      <c r="L64" s="231" t="s">
        <v>210</v>
      </c>
      <c r="M64" s="120" t="s">
        <v>210</v>
      </c>
      <c r="N64" s="232" t="s">
        <v>210</v>
      </c>
    </row>
    <row r="65" spans="2:24" x14ac:dyDescent="0.25">
      <c r="B65" s="116">
        <v>58</v>
      </c>
      <c r="C65" s="117" t="s">
        <v>231</v>
      </c>
      <c r="D65" s="231">
        <f ca="1">COUNTIF('H-Temporadas'!C:C,C65)</f>
        <v>1</v>
      </c>
      <c r="E65" s="232">
        <v>22</v>
      </c>
      <c r="F65" s="119">
        <v>30</v>
      </c>
      <c r="G65" s="120">
        <v>7</v>
      </c>
      <c r="H65" s="120">
        <v>8</v>
      </c>
      <c r="I65" s="120">
        <v>15</v>
      </c>
      <c r="J65" s="120">
        <v>37</v>
      </c>
      <c r="K65" s="233">
        <v>57</v>
      </c>
      <c r="L65" s="231" t="s">
        <v>210</v>
      </c>
      <c r="M65" s="120" t="s">
        <v>210</v>
      </c>
      <c r="N65" s="232" t="s">
        <v>210</v>
      </c>
    </row>
    <row r="66" spans="2:24" x14ac:dyDescent="0.25">
      <c r="B66" s="116">
        <v>59</v>
      </c>
      <c r="C66" s="117" t="s">
        <v>219</v>
      </c>
      <c r="D66" s="231">
        <f ca="1">COUNTIF('H-Temporadas'!C:C,C66)</f>
        <v>1</v>
      </c>
      <c r="E66" s="232">
        <v>19</v>
      </c>
      <c r="F66" s="119">
        <v>30</v>
      </c>
      <c r="G66" s="120">
        <v>7</v>
      </c>
      <c r="H66" s="120">
        <v>5</v>
      </c>
      <c r="I66" s="120">
        <v>18</v>
      </c>
      <c r="J66" s="120">
        <v>51</v>
      </c>
      <c r="K66" s="233">
        <v>85</v>
      </c>
      <c r="L66" s="231" t="s">
        <v>210</v>
      </c>
      <c r="M66" s="120" t="s">
        <v>210</v>
      </c>
      <c r="N66" s="232" t="s">
        <v>210</v>
      </c>
    </row>
    <row r="67" spans="2:24" ht="15.75" thickBot="1" x14ac:dyDescent="0.3">
      <c r="B67" s="234">
        <v>60</v>
      </c>
      <c r="C67" s="235" t="s">
        <v>243</v>
      </c>
      <c r="D67" s="236">
        <f ca="1">COUNTIF('H-Temporadas'!C:C,C67)</f>
        <v>1</v>
      </c>
      <c r="E67" s="237">
        <v>14</v>
      </c>
      <c r="F67" s="238">
        <v>30</v>
      </c>
      <c r="G67" s="239">
        <v>5</v>
      </c>
      <c r="H67" s="239">
        <v>4</v>
      </c>
      <c r="I67" s="239">
        <v>21</v>
      </c>
      <c r="J67" s="239">
        <v>34</v>
      </c>
      <c r="K67" s="240">
        <v>65</v>
      </c>
      <c r="L67" s="236" t="s">
        <v>210</v>
      </c>
      <c r="M67" s="239" t="s">
        <v>210</v>
      </c>
      <c r="N67" s="237" t="s">
        <v>210</v>
      </c>
    </row>
    <row r="68" spans="2:24" x14ac:dyDescent="0.25"/>
    <row r="69" spans="2:24" x14ac:dyDescent="0.25">
      <c r="B69" s="218" t="s">
        <v>375</v>
      </c>
    </row>
    <row r="70" spans="2:24" ht="31.5" customHeight="1" x14ac:dyDescent="0.25">
      <c r="B70" s="358" t="s">
        <v>376</v>
      </c>
      <c r="C70" s="358"/>
      <c r="D70" s="358"/>
      <c r="E70" s="358"/>
      <c r="F70" s="358"/>
      <c r="G70" s="358"/>
      <c r="H70" s="358"/>
      <c r="I70" s="358"/>
      <c r="J70" s="358"/>
      <c r="K70" s="358"/>
      <c r="L70" s="358"/>
      <c r="M70" s="358"/>
      <c r="N70" s="358"/>
      <c r="O70" s="358"/>
      <c r="P70" s="358"/>
      <c r="Q70" s="358"/>
      <c r="R70" s="358"/>
      <c r="S70" s="358"/>
      <c r="T70" s="358"/>
      <c r="U70" s="358"/>
      <c r="V70" s="358"/>
      <c r="W70" s="358"/>
      <c r="X70" s="358"/>
    </row>
    <row r="71" spans="2:24" ht="15.75" thickBot="1" x14ac:dyDescent="0.3"/>
    <row r="72" spans="2:24" ht="15.75" thickBot="1" x14ac:dyDescent="0.3">
      <c r="B72" s="219" t="str">
        <f>B7</f>
        <v>Pos.</v>
      </c>
      <c r="C72" s="220" t="str">
        <f t="shared" ref="C72:N72" si="0">C7</f>
        <v>Equipo</v>
      </c>
      <c r="D72" s="219" t="str">
        <f t="shared" si="0"/>
        <v>Temp</v>
      </c>
      <c r="E72" s="220" t="str">
        <f t="shared" si="0"/>
        <v>Pts</v>
      </c>
      <c r="F72" s="221" t="str">
        <f t="shared" si="0"/>
        <v>PJ</v>
      </c>
      <c r="G72" s="222" t="str">
        <f t="shared" si="0"/>
        <v>PG</v>
      </c>
      <c r="H72" s="222" t="str">
        <f t="shared" si="0"/>
        <v>PE</v>
      </c>
      <c r="I72" s="222" t="str">
        <f t="shared" si="0"/>
        <v>PP</v>
      </c>
      <c r="J72" s="222" t="str">
        <f t="shared" si="0"/>
        <v>GF</v>
      </c>
      <c r="K72" s="223" t="str">
        <f t="shared" si="0"/>
        <v>GC</v>
      </c>
      <c r="L72" s="219" t="str">
        <f t="shared" si="0"/>
        <v>1.º</v>
      </c>
      <c r="M72" s="222" t="str">
        <f t="shared" si="0"/>
        <v>2.º</v>
      </c>
      <c r="N72" s="222" t="str">
        <f t="shared" si="0"/>
        <v>3.º</v>
      </c>
      <c r="O72" s="220" t="s">
        <v>90</v>
      </c>
    </row>
    <row r="73" spans="2:24" x14ac:dyDescent="0.25">
      <c r="B73" s="224">
        <v>1</v>
      </c>
      <c r="C73" s="225" t="s">
        <v>28</v>
      </c>
      <c r="D73" s="226">
        <f ca="1">COUNTIF('H-Temporadas'!C:C,C73)</f>
        <v>85</v>
      </c>
      <c r="E73" s="227">
        <f t="shared" ref="E73:E104" si="1">3*G73+H73</f>
        <v>5310</v>
      </c>
      <c r="F73" s="228">
        <v>2686</v>
      </c>
      <c r="G73" s="229">
        <v>1590</v>
      </c>
      <c r="H73" s="229">
        <v>540</v>
      </c>
      <c r="I73" s="229">
        <v>556</v>
      </c>
      <c r="J73" s="229">
        <v>5731</v>
      </c>
      <c r="K73" s="230">
        <v>3065</v>
      </c>
      <c r="L73" s="226">
        <v>32</v>
      </c>
      <c r="M73" s="229">
        <v>22</v>
      </c>
      <c r="N73" s="229">
        <v>8</v>
      </c>
      <c r="O73" s="241">
        <f>P73-B73</f>
        <v>0</v>
      </c>
      <c r="P73" s="71">
        <f>INDEX($B$8:$O$67,MATCH(C73,$C$8:$C$67,0),1)</f>
        <v>1</v>
      </c>
    </row>
    <row r="74" spans="2:24" x14ac:dyDescent="0.25">
      <c r="B74" s="116">
        <v>2</v>
      </c>
      <c r="C74" s="117" t="s">
        <v>27</v>
      </c>
      <c r="D74" s="231">
        <f ca="1">COUNTIF('H-Temporadas'!C:C,C74)</f>
        <v>85</v>
      </c>
      <c r="E74" s="232">
        <f t="shared" si="1"/>
        <v>5122</v>
      </c>
      <c r="F74" s="119">
        <v>2686</v>
      </c>
      <c r="G74" s="120">
        <v>1524</v>
      </c>
      <c r="H74" s="120">
        <v>550</v>
      </c>
      <c r="I74" s="120">
        <v>612</v>
      </c>
      <c r="J74" s="120">
        <v>5672</v>
      </c>
      <c r="K74" s="233">
        <v>3048</v>
      </c>
      <c r="L74" s="231">
        <v>23</v>
      </c>
      <c r="M74" s="120">
        <v>24</v>
      </c>
      <c r="N74" s="120">
        <v>12</v>
      </c>
      <c r="O74" s="242">
        <f t="shared" ref="O74:O132" si="2">P74-B74</f>
        <v>0</v>
      </c>
      <c r="P74" s="71">
        <f t="shared" ref="P74:P132" si="3">INDEX($B$8:$O$67,MATCH(C74,$C$8:$C$67,0),1)</f>
        <v>2</v>
      </c>
    </row>
    <row r="75" spans="2:24" x14ac:dyDescent="0.25">
      <c r="B75" s="116">
        <v>3</v>
      </c>
      <c r="C75" s="117" t="s">
        <v>154</v>
      </c>
      <c r="D75" s="231">
        <f ca="1">COUNTIF('H-Temporadas'!C:C,C75)</f>
        <v>79</v>
      </c>
      <c r="E75" s="232">
        <f t="shared" si="1"/>
        <v>4155</v>
      </c>
      <c r="F75" s="119">
        <v>2538</v>
      </c>
      <c r="G75" s="120">
        <v>1190</v>
      </c>
      <c r="H75" s="120">
        <v>585</v>
      </c>
      <c r="I75" s="120">
        <v>763</v>
      </c>
      <c r="J75" s="120">
        <v>4401</v>
      </c>
      <c r="K75" s="233">
        <v>3264</v>
      </c>
      <c r="L75" s="231">
        <v>10</v>
      </c>
      <c r="M75" s="120">
        <v>8</v>
      </c>
      <c r="N75" s="120">
        <v>14</v>
      </c>
      <c r="O75" s="242">
        <f t="shared" si="2"/>
        <v>1</v>
      </c>
      <c r="P75" s="71">
        <f t="shared" si="3"/>
        <v>4</v>
      </c>
    </row>
    <row r="76" spans="2:24" x14ac:dyDescent="0.25">
      <c r="B76" s="116">
        <v>4</v>
      </c>
      <c r="C76" s="117" t="s">
        <v>209</v>
      </c>
      <c r="D76" s="231">
        <f ca="1">COUNTIF('H-Temporadas'!C:C,C76)</f>
        <v>85</v>
      </c>
      <c r="E76" s="232">
        <f t="shared" si="1"/>
        <v>4135</v>
      </c>
      <c r="F76" s="119">
        <v>2686</v>
      </c>
      <c r="G76" s="120">
        <v>1172</v>
      </c>
      <c r="H76" s="120">
        <v>619</v>
      </c>
      <c r="I76" s="120">
        <v>895</v>
      </c>
      <c r="J76" s="120">
        <v>4520</v>
      </c>
      <c r="K76" s="233">
        <v>3612</v>
      </c>
      <c r="L76" s="231">
        <v>8</v>
      </c>
      <c r="M76" s="120">
        <v>7</v>
      </c>
      <c r="N76" s="120">
        <v>10</v>
      </c>
      <c r="O76" s="242">
        <f t="shared" si="2"/>
        <v>1</v>
      </c>
      <c r="P76" s="71">
        <f t="shared" si="3"/>
        <v>5</v>
      </c>
    </row>
    <row r="77" spans="2:24" x14ac:dyDescent="0.25">
      <c r="B77" s="116">
        <v>5</v>
      </c>
      <c r="C77" s="117" t="s">
        <v>29</v>
      </c>
      <c r="D77" s="231">
        <f ca="1">COUNTIF('H-Temporadas'!C:C,C77)</f>
        <v>81</v>
      </c>
      <c r="E77" s="232">
        <f t="shared" si="1"/>
        <v>4087</v>
      </c>
      <c r="F77" s="119">
        <v>2588</v>
      </c>
      <c r="G77" s="120">
        <v>1163</v>
      </c>
      <c r="H77" s="120">
        <v>598</v>
      </c>
      <c r="I77" s="120">
        <v>827</v>
      </c>
      <c r="J77" s="120">
        <v>4296</v>
      </c>
      <c r="K77" s="233">
        <v>3356</v>
      </c>
      <c r="L77" s="231">
        <v>6</v>
      </c>
      <c r="M77" s="120">
        <v>6</v>
      </c>
      <c r="N77" s="120">
        <v>10</v>
      </c>
      <c r="O77" s="242">
        <f t="shared" si="2"/>
        <v>-2</v>
      </c>
      <c r="P77" s="71">
        <f t="shared" si="3"/>
        <v>3</v>
      </c>
    </row>
    <row r="78" spans="2:24" x14ac:dyDescent="0.25">
      <c r="B78" s="116">
        <v>6</v>
      </c>
      <c r="C78" s="117" t="s">
        <v>30</v>
      </c>
      <c r="D78" s="231">
        <f ca="1">COUNTIF('H-Temporadas'!C:C,C78)</f>
        <v>72</v>
      </c>
      <c r="E78" s="232">
        <f t="shared" si="1"/>
        <v>3377</v>
      </c>
      <c r="F78" s="119">
        <v>2332</v>
      </c>
      <c r="G78" s="120">
        <v>955</v>
      </c>
      <c r="H78" s="120">
        <v>512</v>
      </c>
      <c r="I78" s="120">
        <v>865</v>
      </c>
      <c r="J78" s="120">
        <v>3560</v>
      </c>
      <c r="K78" s="233">
        <v>3274</v>
      </c>
      <c r="L78" s="231">
        <v>1</v>
      </c>
      <c r="M78" s="120">
        <v>4</v>
      </c>
      <c r="N78" s="120">
        <v>4</v>
      </c>
      <c r="O78" s="242">
        <f t="shared" si="2"/>
        <v>0</v>
      </c>
      <c r="P78" s="71">
        <f t="shared" si="3"/>
        <v>6</v>
      </c>
    </row>
    <row r="79" spans="2:24" x14ac:dyDescent="0.25">
      <c r="B79" s="116">
        <v>7</v>
      </c>
      <c r="C79" s="117" t="s">
        <v>52</v>
      </c>
      <c r="D79" s="231">
        <f ca="1">COUNTIF('H-Temporadas'!C:C,C79)</f>
        <v>81</v>
      </c>
      <c r="E79" s="232">
        <f t="shared" si="1"/>
        <v>3353</v>
      </c>
      <c r="F79" s="119">
        <v>2550</v>
      </c>
      <c r="G79" s="120">
        <v>921</v>
      </c>
      <c r="H79" s="120">
        <v>590</v>
      </c>
      <c r="I79" s="120">
        <v>1039</v>
      </c>
      <c r="J79" s="120">
        <v>3520</v>
      </c>
      <c r="K79" s="233">
        <v>3760</v>
      </c>
      <c r="L79" s="231" t="s">
        <v>210</v>
      </c>
      <c r="M79" s="120" t="s">
        <v>210</v>
      </c>
      <c r="N79" s="120">
        <v>4</v>
      </c>
      <c r="O79" s="242">
        <f t="shared" si="2"/>
        <v>0</v>
      </c>
      <c r="P79" s="71">
        <f t="shared" si="3"/>
        <v>7</v>
      </c>
    </row>
    <row r="80" spans="2:24" x14ac:dyDescent="0.25">
      <c r="B80" s="116">
        <v>8</v>
      </c>
      <c r="C80" s="117" t="s">
        <v>31</v>
      </c>
      <c r="D80" s="231">
        <f ca="1">COUNTIF('H-Temporadas'!C:C,C80)</f>
        <v>69</v>
      </c>
      <c r="E80" s="232">
        <f t="shared" si="1"/>
        <v>3057</v>
      </c>
      <c r="F80" s="119">
        <v>2226</v>
      </c>
      <c r="G80" s="120">
        <v>832</v>
      </c>
      <c r="H80" s="120">
        <v>561</v>
      </c>
      <c r="I80" s="120">
        <v>833</v>
      </c>
      <c r="J80" s="120">
        <v>3124</v>
      </c>
      <c r="K80" s="233">
        <v>3129</v>
      </c>
      <c r="L80" s="231">
        <v>2</v>
      </c>
      <c r="M80" s="120">
        <v>3</v>
      </c>
      <c r="N80" s="120">
        <v>2</v>
      </c>
      <c r="O80" s="242">
        <f t="shared" si="2"/>
        <v>0</v>
      </c>
      <c r="P80" s="71">
        <f t="shared" si="3"/>
        <v>8</v>
      </c>
    </row>
    <row r="81" spans="2:16" x14ac:dyDescent="0.25">
      <c r="B81" s="116">
        <v>9</v>
      </c>
      <c r="C81" s="117" t="s">
        <v>211</v>
      </c>
      <c r="D81" s="231">
        <f ca="1">COUNTIF('H-Temporadas'!C:C,C81)</f>
        <v>58</v>
      </c>
      <c r="E81" s="232">
        <f t="shared" si="1"/>
        <v>2616</v>
      </c>
      <c r="F81" s="119">
        <v>1986</v>
      </c>
      <c r="G81" s="120">
        <v>698</v>
      </c>
      <c r="H81" s="120">
        <v>522</v>
      </c>
      <c r="I81" s="120">
        <v>766</v>
      </c>
      <c r="J81" s="120">
        <v>2683</v>
      </c>
      <c r="K81" s="233">
        <v>2847</v>
      </c>
      <c r="L81" s="231" t="s">
        <v>210</v>
      </c>
      <c r="M81" s="120">
        <v>1</v>
      </c>
      <c r="N81" s="120">
        <v>4</v>
      </c>
      <c r="O81" s="242">
        <f t="shared" si="2"/>
        <v>0</v>
      </c>
      <c r="P81" s="71">
        <f t="shared" si="3"/>
        <v>9</v>
      </c>
    </row>
    <row r="82" spans="2:16" x14ac:dyDescent="0.25">
      <c r="B82" s="116">
        <v>10</v>
      </c>
      <c r="C82" s="117" t="s">
        <v>212</v>
      </c>
      <c r="D82" s="231">
        <f ca="1">COUNTIF('H-Temporadas'!C:C,C82)</f>
        <v>50</v>
      </c>
      <c r="E82" s="232">
        <f t="shared" si="1"/>
        <v>2174</v>
      </c>
      <c r="F82" s="119">
        <v>1652</v>
      </c>
      <c r="G82" s="120">
        <v>585</v>
      </c>
      <c r="H82" s="120">
        <v>419</v>
      </c>
      <c r="I82" s="120">
        <v>648</v>
      </c>
      <c r="J82" s="120">
        <v>2087</v>
      </c>
      <c r="K82" s="233">
        <v>2375</v>
      </c>
      <c r="L82" s="231">
        <v>1</v>
      </c>
      <c r="M82" s="120" t="s">
        <v>210</v>
      </c>
      <c r="N82" s="120">
        <v>2</v>
      </c>
      <c r="O82" s="242">
        <f t="shared" si="2"/>
        <v>0</v>
      </c>
      <c r="P82" s="71">
        <f t="shared" si="3"/>
        <v>10</v>
      </c>
    </row>
    <row r="83" spans="2:16" x14ac:dyDescent="0.25">
      <c r="B83" s="116">
        <v>11</v>
      </c>
      <c r="C83" s="117" t="s">
        <v>238</v>
      </c>
      <c r="D83" s="231">
        <f ca="1">COUNTIF('H-Temporadas'!C:C,C83)</f>
        <v>50</v>
      </c>
      <c r="E83" s="232">
        <f t="shared" si="1"/>
        <v>2042</v>
      </c>
      <c r="F83" s="119">
        <v>1622</v>
      </c>
      <c r="G83" s="120">
        <v>556</v>
      </c>
      <c r="H83" s="120">
        <v>374</v>
      </c>
      <c r="I83" s="120">
        <v>692</v>
      </c>
      <c r="J83" s="120">
        <v>2174</v>
      </c>
      <c r="K83" s="233">
        <v>2497</v>
      </c>
      <c r="L83" s="231" t="s">
        <v>210</v>
      </c>
      <c r="M83" s="120" t="s">
        <v>210</v>
      </c>
      <c r="N83" s="120" t="s">
        <v>210</v>
      </c>
      <c r="O83" s="242">
        <f t="shared" si="2"/>
        <v>1</v>
      </c>
      <c r="P83" s="71">
        <f t="shared" si="3"/>
        <v>12</v>
      </c>
    </row>
    <row r="84" spans="2:16" x14ac:dyDescent="0.25">
      <c r="B84" s="116">
        <v>12</v>
      </c>
      <c r="C84" s="117" t="s">
        <v>240</v>
      </c>
      <c r="D84" s="231">
        <f ca="1">COUNTIF('H-Temporadas'!C:C,C84)</f>
        <v>44</v>
      </c>
      <c r="E84" s="232">
        <f t="shared" si="1"/>
        <v>2003</v>
      </c>
      <c r="F84" s="119">
        <v>1454</v>
      </c>
      <c r="G84" s="120">
        <v>547</v>
      </c>
      <c r="H84" s="120">
        <v>362</v>
      </c>
      <c r="I84" s="120">
        <v>545</v>
      </c>
      <c r="J84" s="120">
        <v>1964</v>
      </c>
      <c r="K84" s="233">
        <v>2071</v>
      </c>
      <c r="L84" s="231">
        <v>1</v>
      </c>
      <c r="M84" s="120">
        <v>5</v>
      </c>
      <c r="N84" s="120">
        <v>4</v>
      </c>
      <c r="O84" s="242">
        <f t="shared" si="2"/>
        <v>-1</v>
      </c>
      <c r="P84" s="71">
        <f t="shared" si="3"/>
        <v>11</v>
      </c>
    </row>
    <row r="85" spans="2:16" x14ac:dyDescent="0.25">
      <c r="B85" s="116">
        <v>13</v>
      </c>
      <c r="C85" s="117" t="s">
        <v>226</v>
      </c>
      <c r="D85" s="231">
        <f ca="1">COUNTIF('H-Temporadas'!C:C,C85)</f>
        <v>42</v>
      </c>
      <c r="E85" s="232">
        <f t="shared" si="1"/>
        <v>1773</v>
      </c>
      <c r="F85" s="119">
        <v>1466</v>
      </c>
      <c r="G85" s="120">
        <v>463</v>
      </c>
      <c r="H85" s="120">
        <v>384</v>
      </c>
      <c r="I85" s="120">
        <v>619</v>
      </c>
      <c r="J85" s="120">
        <v>1765</v>
      </c>
      <c r="K85" s="233">
        <v>2182</v>
      </c>
      <c r="L85" s="231" t="s">
        <v>210</v>
      </c>
      <c r="M85" s="120" t="s">
        <v>210</v>
      </c>
      <c r="N85" s="120" t="s">
        <v>210</v>
      </c>
      <c r="O85" s="242">
        <f t="shared" si="2"/>
        <v>0</v>
      </c>
      <c r="P85" s="71">
        <f t="shared" si="3"/>
        <v>13</v>
      </c>
    </row>
    <row r="86" spans="2:16" x14ac:dyDescent="0.25">
      <c r="B86" s="116">
        <v>14</v>
      </c>
      <c r="C86" s="117" t="s">
        <v>213</v>
      </c>
      <c r="D86" s="231">
        <f ca="1">COUNTIF('H-Temporadas'!C:C,C86)</f>
        <v>41</v>
      </c>
      <c r="E86" s="232">
        <f t="shared" si="1"/>
        <v>1701</v>
      </c>
      <c r="F86" s="119">
        <v>1382</v>
      </c>
      <c r="G86" s="120">
        <v>454</v>
      </c>
      <c r="H86" s="120">
        <v>339</v>
      </c>
      <c r="I86" s="120">
        <v>589</v>
      </c>
      <c r="J86" s="120">
        <v>1671</v>
      </c>
      <c r="K86" s="233">
        <v>2018</v>
      </c>
      <c r="L86" s="231" t="s">
        <v>210</v>
      </c>
      <c r="M86" s="120">
        <v>1</v>
      </c>
      <c r="N86" s="120">
        <v>1</v>
      </c>
      <c r="O86" s="242">
        <f t="shared" si="2"/>
        <v>2</v>
      </c>
      <c r="P86" s="71">
        <f t="shared" si="3"/>
        <v>16</v>
      </c>
    </row>
    <row r="87" spans="2:16" x14ac:dyDescent="0.25">
      <c r="B87" s="116">
        <v>15</v>
      </c>
      <c r="C87" s="117" t="s">
        <v>246</v>
      </c>
      <c r="D87" s="231">
        <f ca="1">COUNTIF('H-Temporadas'!C:C,C87)</f>
        <v>44</v>
      </c>
      <c r="E87" s="232">
        <f t="shared" si="1"/>
        <v>1694</v>
      </c>
      <c r="F87" s="119">
        <v>1426</v>
      </c>
      <c r="G87" s="120">
        <v>453</v>
      </c>
      <c r="H87" s="120">
        <v>335</v>
      </c>
      <c r="I87" s="120">
        <v>638</v>
      </c>
      <c r="J87" s="120">
        <v>1842</v>
      </c>
      <c r="K87" s="233">
        <v>2365</v>
      </c>
      <c r="L87" s="231" t="s">
        <v>210</v>
      </c>
      <c r="M87" s="120">
        <v>1</v>
      </c>
      <c r="N87" s="120">
        <v>1</v>
      </c>
      <c r="O87" s="242">
        <f t="shared" si="2"/>
        <v>-1</v>
      </c>
      <c r="P87" s="71">
        <f t="shared" si="3"/>
        <v>14</v>
      </c>
    </row>
    <row r="88" spans="2:16" x14ac:dyDescent="0.25">
      <c r="B88" s="116">
        <v>16</v>
      </c>
      <c r="C88" s="117" t="s">
        <v>228</v>
      </c>
      <c r="D88" s="231">
        <f ca="1">COUNTIF('H-Temporadas'!C:C,C88)</f>
        <v>36</v>
      </c>
      <c r="E88" s="232">
        <f t="shared" si="1"/>
        <v>1579</v>
      </c>
      <c r="F88" s="119">
        <v>1278</v>
      </c>
      <c r="G88" s="120">
        <v>421</v>
      </c>
      <c r="H88" s="120">
        <v>316</v>
      </c>
      <c r="I88" s="120">
        <v>541</v>
      </c>
      <c r="J88" s="120">
        <v>1457</v>
      </c>
      <c r="K88" s="233">
        <v>1739</v>
      </c>
      <c r="L88" s="231" t="s">
        <v>210</v>
      </c>
      <c r="M88" s="120" t="s">
        <v>210</v>
      </c>
      <c r="N88" s="120" t="s">
        <v>210</v>
      </c>
      <c r="O88" s="242">
        <f t="shared" si="2"/>
        <v>-1</v>
      </c>
      <c r="P88" s="71">
        <f t="shared" si="3"/>
        <v>15</v>
      </c>
    </row>
    <row r="89" spans="2:16" x14ac:dyDescent="0.25">
      <c r="B89" s="116">
        <v>17</v>
      </c>
      <c r="C89" s="117" t="s">
        <v>214</v>
      </c>
      <c r="D89" s="231">
        <f ca="1">COUNTIF('H-Temporadas'!C:C,C89)</f>
        <v>38</v>
      </c>
      <c r="E89" s="232">
        <f t="shared" si="1"/>
        <v>1516</v>
      </c>
      <c r="F89" s="119">
        <v>1192</v>
      </c>
      <c r="G89" s="120">
        <v>408</v>
      </c>
      <c r="H89" s="120">
        <v>292</v>
      </c>
      <c r="I89" s="120">
        <v>492</v>
      </c>
      <c r="J89" s="120">
        <v>1642</v>
      </c>
      <c r="K89" s="233">
        <v>1951</v>
      </c>
      <c r="L89" s="231" t="s">
        <v>210</v>
      </c>
      <c r="M89" s="120" t="s">
        <v>210</v>
      </c>
      <c r="N89" s="120">
        <v>3</v>
      </c>
      <c r="O89" s="242">
        <f t="shared" si="2"/>
        <v>0</v>
      </c>
      <c r="P89" s="71">
        <f t="shared" si="3"/>
        <v>17</v>
      </c>
    </row>
    <row r="90" spans="2:16" x14ac:dyDescent="0.25">
      <c r="B90" s="116">
        <v>18</v>
      </c>
      <c r="C90" s="117" t="s">
        <v>236</v>
      </c>
      <c r="D90" s="231">
        <f ca="1">COUNTIF('H-Temporadas'!C:C,C90)</f>
        <v>32</v>
      </c>
      <c r="E90" s="232">
        <f t="shared" si="1"/>
        <v>1260</v>
      </c>
      <c r="F90" s="119">
        <v>1020</v>
      </c>
      <c r="G90" s="120">
        <v>345</v>
      </c>
      <c r="H90" s="120">
        <v>225</v>
      </c>
      <c r="I90" s="120">
        <v>450</v>
      </c>
      <c r="J90" s="120">
        <v>1249</v>
      </c>
      <c r="K90" s="233">
        <v>1619</v>
      </c>
      <c r="L90" s="231" t="s">
        <v>210</v>
      </c>
      <c r="M90" s="120">
        <v>1</v>
      </c>
      <c r="N90" s="120">
        <v>1</v>
      </c>
      <c r="O90" s="242">
        <f t="shared" si="2"/>
        <v>1</v>
      </c>
      <c r="P90" s="71">
        <f t="shared" si="3"/>
        <v>19</v>
      </c>
    </row>
    <row r="91" spans="2:16" x14ac:dyDescent="0.25">
      <c r="B91" s="116">
        <v>19</v>
      </c>
      <c r="C91" s="117" t="s">
        <v>239</v>
      </c>
      <c r="D91" s="231">
        <f ca="1">COUNTIF('H-Temporadas'!C:C,C91)</f>
        <v>27</v>
      </c>
      <c r="E91" s="232">
        <f t="shared" si="1"/>
        <v>1255</v>
      </c>
      <c r="F91" s="119">
        <v>988</v>
      </c>
      <c r="G91" s="120">
        <v>333</v>
      </c>
      <c r="H91" s="120">
        <v>256</v>
      </c>
      <c r="I91" s="120">
        <v>399</v>
      </c>
      <c r="J91" s="120">
        <v>1182</v>
      </c>
      <c r="K91" s="233">
        <v>1371</v>
      </c>
      <c r="L91" s="231" t="s">
        <v>210</v>
      </c>
      <c r="M91" s="120" t="s">
        <v>210</v>
      </c>
      <c r="N91" s="120">
        <v>2</v>
      </c>
      <c r="O91" s="242">
        <f t="shared" si="2"/>
        <v>-1</v>
      </c>
      <c r="P91" s="71">
        <f t="shared" si="3"/>
        <v>18</v>
      </c>
    </row>
    <row r="92" spans="2:16" x14ac:dyDescent="0.25">
      <c r="B92" s="116">
        <v>20</v>
      </c>
      <c r="C92" s="117" t="s">
        <v>33</v>
      </c>
      <c r="D92" s="231">
        <f ca="1">COUNTIF('H-Temporadas'!C:C,C92)</f>
        <v>16</v>
      </c>
      <c r="E92" s="232">
        <f t="shared" si="1"/>
        <v>839</v>
      </c>
      <c r="F92" s="119">
        <v>570</v>
      </c>
      <c r="G92" s="120">
        <v>229</v>
      </c>
      <c r="H92" s="120">
        <v>152</v>
      </c>
      <c r="I92" s="120">
        <v>189</v>
      </c>
      <c r="J92" s="120">
        <v>792</v>
      </c>
      <c r="K92" s="233">
        <v>721</v>
      </c>
      <c r="L92" s="231" t="s">
        <v>210</v>
      </c>
      <c r="M92" s="120">
        <v>1</v>
      </c>
      <c r="N92" s="120">
        <v>1</v>
      </c>
      <c r="O92" s="242">
        <f t="shared" si="2"/>
        <v>0</v>
      </c>
      <c r="P92" s="71">
        <f t="shared" si="3"/>
        <v>20</v>
      </c>
    </row>
    <row r="93" spans="2:16" x14ac:dyDescent="0.25">
      <c r="B93" s="116">
        <v>21</v>
      </c>
      <c r="C93" s="117" t="s">
        <v>150</v>
      </c>
      <c r="D93" s="231">
        <f ca="1">COUNTIF('H-Temporadas'!C:C,C93)</f>
        <v>21</v>
      </c>
      <c r="E93" s="232">
        <f t="shared" si="1"/>
        <v>789</v>
      </c>
      <c r="F93" s="119">
        <v>678</v>
      </c>
      <c r="G93" s="120">
        <v>203</v>
      </c>
      <c r="H93" s="120">
        <v>180</v>
      </c>
      <c r="I93" s="120">
        <v>295</v>
      </c>
      <c r="J93" s="120">
        <v>750</v>
      </c>
      <c r="K93" s="233">
        <v>1022</v>
      </c>
      <c r="L93" s="231" t="s">
        <v>210</v>
      </c>
      <c r="M93" s="120" t="s">
        <v>210</v>
      </c>
      <c r="N93" s="120" t="s">
        <v>210</v>
      </c>
      <c r="O93" s="242">
        <f t="shared" si="2"/>
        <v>3</v>
      </c>
      <c r="P93" s="71">
        <f t="shared" si="3"/>
        <v>24</v>
      </c>
    </row>
    <row r="94" spans="2:16" x14ac:dyDescent="0.25">
      <c r="B94" s="116">
        <v>22</v>
      </c>
      <c r="C94" s="117" t="s">
        <v>53</v>
      </c>
      <c r="D94" s="231">
        <f ca="1">COUNTIF('H-Temporadas'!C:C,C94)</f>
        <v>22</v>
      </c>
      <c r="E94" s="232">
        <f t="shared" si="1"/>
        <v>770</v>
      </c>
      <c r="F94" s="119">
        <v>666</v>
      </c>
      <c r="G94" s="120">
        <v>204</v>
      </c>
      <c r="H94" s="120">
        <v>158</v>
      </c>
      <c r="I94" s="120">
        <v>304</v>
      </c>
      <c r="J94" s="120">
        <v>743</v>
      </c>
      <c r="K94" s="233">
        <v>1007</v>
      </c>
      <c r="L94" s="231" t="s">
        <v>210</v>
      </c>
      <c r="M94" s="120" t="s">
        <v>210</v>
      </c>
      <c r="N94" s="120" t="s">
        <v>210</v>
      </c>
      <c r="O94" s="242">
        <f t="shared" si="2"/>
        <v>1</v>
      </c>
      <c r="P94" s="71">
        <f t="shared" si="3"/>
        <v>23</v>
      </c>
    </row>
    <row r="95" spans="2:16" x14ac:dyDescent="0.25">
      <c r="B95" s="116">
        <v>23</v>
      </c>
      <c r="C95" s="117" t="s">
        <v>343</v>
      </c>
      <c r="D95" s="231">
        <f ca="1">COUNTIF('H-Temporadas'!C:C,C95)</f>
        <v>23</v>
      </c>
      <c r="E95" s="232">
        <f t="shared" si="1"/>
        <v>729</v>
      </c>
      <c r="F95" s="119">
        <v>647</v>
      </c>
      <c r="G95" s="120">
        <v>186</v>
      </c>
      <c r="H95" s="120">
        <v>171</v>
      </c>
      <c r="I95" s="120">
        <v>290</v>
      </c>
      <c r="J95" s="120">
        <v>666</v>
      </c>
      <c r="K95" s="233">
        <v>929</v>
      </c>
      <c r="L95" s="231" t="s">
        <v>210</v>
      </c>
      <c r="M95" s="120" t="s">
        <v>210</v>
      </c>
      <c r="N95" s="120" t="s">
        <v>210</v>
      </c>
      <c r="O95" s="242">
        <f t="shared" si="2"/>
        <v>2</v>
      </c>
      <c r="P95" s="71">
        <f t="shared" si="3"/>
        <v>25</v>
      </c>
    </row>
    <row r="96" spans="2:16" x14ac:dyDescent="0.25">
      <c r="B96" s="116">
        <v>24</v>
      </c>
      <c r="C96" s="117" t="s">
        <v>244</v>
      </c>
      <c r="D96" s="231">
        <f ca="1">COUNTIF('H-Temporadas'!C:C,C96)</f>
        <v>20</v>
      </c>
      <c r="E96" s="232">
        <f t="shared" si="1"/>
        <v>701</v>
      </c>
      <c r="F96" s="119">
        <v>628</v>
      </c>
      <c r="G96" s="120">
        <v>184</v>
      </c>
      <c r="H96" s="120">
        <v>149</v>
      </c>
      <c r="I96" s="120">
        <v>295</v>
      </c>
      <c r="J96" s="120">
        <v>716</v>
      </c>
      <c r="K96" s="233">
        <v>1050</v>
      </c>
      <c r="L96" s="231" t="s">
        <v>210</v>
      </c>
      <c r="M96" s="120" t="s">
        <v>210</v>
      </c>
      <c r="N96" s="120" t="s">
        <v>210</v>
      </c>
      <c r="O96" s="242">
        <f t="shared" si="2"/>
        <v>2</v>
      </c>
      <c r="P96" s="71">
        <f t="shared" si="3"/>
        <v>26</v>
      </c>
    </row>
    <row r="97" spans="2:16" x14ac:dyDescent="0.25">
      <c r="B97" s="116">
        <v>25</v>
      </c>
      <c r="C97" s="117" t="s">
        <v>34</v>
      </c>
      <c r="D97" s="231">
        <f ca="1">COUNTIF('H-Temporadas'!C:C,C97)</f>
        <v>12</v>
      </c>
      <c r="E97" s="232">
        <f t="shared" si="1"/>
        <v>677</v>
      </c>
      <c r="F97" s="119">
        <v>532</v>
      </c>
      <c r="G97" s="120">
        <v>180</v>
      </c>
      <c r="H97" s="120">
        <v>137</v>
      </c>
      <c r="I97" s="120">
        <v>215</v>
      </c>
      <c r="J97" s="120">
        <v>668</v>
      </c>
      <c r="K97" s="233">
        <v>747</v>
      </c>
      <c r="L97" s="231" t="s">
        <v>210</v>
      </c>
      <c r="M97" s="120" t="s">
        <v>210</v>
      </c>
      <c r="N97" s="120" t="s">
        <v>210</v>
      </c>
      <c r="O97" s="242">
        <f t="shared" si="2"/>
        <v>-4</v>
      </c>
      <c r="P97" s="71">
        <f t="shared" si="3"/>
        <v>21</v>
      </c>
    </row>
    <row r="98" spans="2:16" x14ac:dyDescent="0.25">
      <c r="B98" s="116">
        <v>26</v>
      </c>
      <c r="C98" s="117" t="s">
        <v>50</v>
      </c>
      <c r="D98" s="231">
        <f ca="1">COUNTIF('H-Temporadas'!C:C,C98)</f>
        <v>17</v>
      </c>
      <c r="E98" s="232">
        <f t="shared" si="1"/>
        <v>677</v>
      </c>
      <c r="F98" s="119">
        <v>604</v>
      </c>
      <c r="G98" s="120">
        <v>180</v>
      </c>
      <c r="H98" s="120">
        <v>137</v>
      </c>
      <c r="I98" s="120">
        <v>287</v>
      </c>
      <c r="J98" s="120">
        <v>708</v>
      </c>
      <c r="K98" s="233">
        <v>1015</v>
      </c>
      <c r="L98" s="231" t="s">
        <v>210</v>
      </c>
      <c r="M98" s="120" t="s">
        <v>210</v>
      </c>
      <c r="N98" s="120" t="s">
        <v>210</v>
      </c>
      <c r="O98" s="242">
        <f t="shared" si="2"/>
        <v>-4</v>
      </c>
      <c r="P98" s="71">
        <f t="shared" si="3"/>
        <v>22</v>
      </c>
    </row>
    <row r="99" spans="2:16" x14ac:dyDescent="0.25">
      <c r="B99" s="116">
        <v>27</v>
      </c>
      <c r="C99" s="117" t="s">
        <v>233</v>
      </c>
      <c r="D99" s="231">
        <f ca="1">COUNTIF('H-Temporadas'!C:C,C99)</f>
        <v>13</v>
      </c>
      <c r="E99" s="232">
        <f t="shared" si="1"/>
        <v>593</v>
      </c>
      <c r="F99" s="119">
        <v>494</v>
      </c>
      <c r="G99" s="120">
        <v>155</v>
      </c>
      <c r="H99" s="120">
        <v>128</v>
      </c>
      <c r="I99" s="120">
        <v>211</v>
      </c>
      <c r="J99" s="120">
        <v>619</v>
      </c>
      <c r="K99" s="233">
        <v>744</v>
      </c>
      <c r="L99" s="231" t="s">
        <v>210</v>
      </c>
      <c r="M99" s="120" t="s">
        <v>210</v>
      </c>
      <c r="N99" s="120" t="s">
        <v>210</v>
      </c>
      <c r="O99" s="242">
        <f t="shared" si="2"/>
        <v>1</v>
      </c>
      <c r="P99" s="71">
        <f t="shared" si="3"/>
        <v>28</v>
      </c>
    </row>
    <row r="100" spans="2:16" x14ac:dyDescent="0.25">
      <c r="B100" s="116">
        <v>28</v>
      </c>
      <c r="C100" s="117" t="s">
        <v>225</v>
      </c>
      <c r="D100" s="231">
        <f ca="1">COUNTIF('H-Temporadas'!C:C,C100)</f>
        <v>18</v>
      </c>
      <c r="E100" s="232">
        <f t="shared" si="1"/>
        <v>578</v>
      </c>
      <c r="F100" s="119">
        <v>586</v>
      </c>
      <c r="G100" s="120">
        <v>145</v>
      </c>
      <c r="H100" s="120">
        <v>143</v>
      </c>
      <c r="I100" s="120">
        <v>298</v>
      </c>
      <c r="J100" s="120">
        <v>607</v>
      </c>
      <c r="K100" s="233">
        <v>992</v>
      </c>
      <c r="L100" s="231" t="s">
        <v>210</v>
      </c>
      <c r="M100" s="120" t="s">
        <v>210</v>
      </c>
      <c r="N100" s="120" t="s">
        <v>210</v>
      </c>
      <c r="O100" s="242">
        <f t="shared" si="2"/>
        <v>1</v>
      </c>
      <c r="P100" s="71">
        <f t="shared" si="3"/>
        <v>29</v>
      </c>
    </row>
    <row r="101" spans="2:16" x14ac:dyDescent="0.25">
      <c r="B101" s="116">
        <v>29</v>
      </c>
      <c r="C101" s="117" t="s">
        <v>36</v>
      </c>
      <c r="D101" s="231">
        <f ca="1">COUNTIF('H-Temporadas'!C:C,C101)</f>
        <v>12</v>
      </c>
      <c r="E101" s="232">
        <f t="shared" si="1"/>
        <v>517</v>
      </c>
      <c r="F101" s="119">
        <v>418</v>
      </c>
      <c r="G101" s="120">
        <v>138</v>
      </c>
      <c r="H101" s="120">
        <v>103</v>
      </c>
      <c r="I101" s="120">
        <v>177</v>
      </c>
      <c r="J101" s="120">
        <v>483</v>
      </c>
      <c r="K101" s="233">
        <v>566</v>
      </c>
      <c r="L101" s="231" t="s">
        <v>210</v>
      </c>
      <c r="M101" s="120" t="s">
        <v>210</v>
      </c>
      <c r="N101" s="120" t="s">
        <v>210</v>
      </c>
      <c r="O101" s="242">
        <f t="shared" si="2"/>
        <v>-2</v>
      </c>
      <c r="P101" s="71">
        <f t="shared" si="3"/>
        <v>27</v>
      </c>
    </row>
    <row r="102" spans="2:16" x14ac:dyDescent="0.25">
      <c r="B102" s="116">
        <v>30</v>
      </c>
      <c r="C102" s="117" t="s">
        <v>235</v>
      </c>
      <c r="D102" s="231">
        <f ca="1">COUNTIF('H-Temporadas'!C:C,C102)</f>
        <v>14</v>
      </c>
      <c r="E102" s="232">
        <f t="shared" si="1"/>
        <v>482</v>
      </c>
      <c r="F102" s="119">
        <v>426</v>
      </c>
      <c r="G102" s="120">
        <v>129</v>
      </c>
      <c r="H102" s="120">
        <v>95</v>
      </c>
      <c r="I102" s="120">
        <v>202</v>
      </c>
      <c r="J102" s="120">
        <v>492</v>
      </c>
      <c r="K102" s="233">
        <v>720</v>
      </c>
      <c r="L102" s="231" t="s">
        <v>210</v>
      </c>
      <c r="M102" s="120" t="s">
        <v>210</v>
      </c>
      <c r="N102" s="120" t="s">
        <v>210</v>
      </c>
      <c r="O102" s="242">
        <f t="shared" si="2"/>
        <v>3</v>
      </c>
      <c r="P102" s="71">
        <f t="shared" si="3"/>
        <v>33</v>
      </c>
    </row>
    <row r="103" spans="2:16" x14ac:dyDescent="0.25">
      <c r="B103" s="116">
        <v>31</v>
      </c>
      <c r="C103" s="117" t="s">
        <v>237</v>
      </c>
      <c r="D103" s="231">
        <f ca="1">COUNTIF('H-Temporadas'!C:C,C103)</f>
        <v>12</v>
      </c>
      <c r="E103" s="232">
        <f t="shared" si="1"/>
        <v>474</v>
      </c>
      <c r="F103" s="119">
        <v>424</v>
      </c>
      <c r="G103" s="120">
        <v>124</v>
      </c>
      <c r="H103" s="120">
        <v>102</v>
      </c>
      <c r="I103" s="120">
        <v>198</v>
      </c>
      <c r="J103" s="120">
        <v>425</v>
      </c>
      <c r="K103" s="233">
        <v>581</v>
      </c>
      <c r="L103" s="231" t="s">
        <v>210</v>
      </c>
      <c r="M103" s="120" t="s">
        <v>210</v>
      </c>
      <c r="N103" s="120" t="s">
        <v>210</v>
      </c>
      <c r="O103" s="242">
        <f t="shared" si="2"/>
        <v>0</v>
      </c>
      <c r="P103" s="71">
        <f t="shared" si="3"/>
        <v>31</v>
      </c>
    </row>
    <row r="104" spans="2:16" x14ac:dyDescent="0.25">
      <c r="B104" s="116">
        <v>32</v>
      </c>
      <c r="C104" s="117" t="s">
        <v>221</v>
      </c>
      <c r="D104" s="231">
        <f ca="1">COUNTIF('H-Temporadas'!C:C,C104)</f>
        <v>12</v>
      </c>
      <c r="E104" s="232">
        <f t="shared" si="1"/>
        <v>437</v>
      </c>
      <c r="F104" s="119">
        <v>446</v>
      </c>
      <c r="G104" s="120">
        <v>104</v>
      </c>
      <c r="H104" s="120">
        <v>125</v>
      </c>
      <c r="I104" s="120">
        <v>217</v>
      </c>
      <c r="J104" s="120">
        <v>391</v>
      </c>
      <c r="K104" s="233">
        <v>660</v>
      </c>
      <c r="L104" s="231" t="s">
        <v>210</v>
      </c>
      <c r="M104" s="120" t="s">
        <v>210</v>
      </c>
      <c r="N104" s="120" t="s">
        <v>210</v>
      </c>
      <c r="O104" s="242">
        <f t="shared" si="2"/>
        <v>2</v>
      </c>
      <c r="P104" s="71">
        <f t="shared" si="3"/>
        <v>34</v>
      </c>
    </row>
    <row r="105" spans="2:16" x14ac:dyDescent="0.25">
      <c r="B105" s="116">
        <v>33</v>
      </c>
      <c r="C105" s="117" t="s">
        <v>35</v>
      </c>
      <c r="D105" s="231">
        <f ca="1">COUNTIF('H-Temporadas'!C:C,C105)</f>
        <v>11</v>
      </c>
      <c r="E105" s="232">
        <f t="shared" ref="E105:E132" si="4">3*G105+H105</f>
        <v>402</v>
      </c>
      <c r="F105" s="119">
        <v>364</v>
      </c>
      <c r="G105" s="120">
        <v>105</v>
      </c>
      <c r="H105" s="120">
        <v>87</v>
      </c>
      <c r="I105" s="120">
        <v>172</v>
      </c>
      <c r="J105" s="120">
        <v>393</v>
      </c>
      <c r="K105" s="233">
        <v>562</v>
      </c>
      <c r="L105" s="231" t="s">
        <v>210</v>
      </c>
      <c r="M105" s="120" t="s">
        <v>210</v>
      </c>
      <c r="N105" s="120" t="s">
        <v>210</v>
      </c>
      <c r="O105" s="242">
        <f t="shared" si="2"/>
        <v>-3</v>
      </c>
      <c r="P105" s="71">
        <f t="shared" si="3"/>
        <v>30</v>
      </c>
    </row>
    <row r="106" spans="2:16" x14ac:dyDescent="0.25">
      <c r="B106" s="116">
        <v>34</v>
      </c>
      <c r="C106" s="117" t="s">
        <v>215</v>
      </c>
      <c r="D106" s="231">
        <f ca="1">COUNTIF('H-Temporadas'!C:C,C106)</f>
        <v>11</v>
      </c>
      <c r="E106" s="232">
        <f t="shared" si="4"/>
        <v>401</v>
      </c>
      <c r="F106" s="119">
        <v>342</v>
      </c>
      <c r="G106" s="120">
        <v>111</v>
      </c>
      <c r="H106" s="120">
        <v>68</v>
      </c>
      <c r="I106" s="120">
        <v>163</v>
      </c>
      <c r="J106" s="120">
        <v>417</v>
      </c>
      <c r="K106" s="233">
        <v>585</v>
      </c>
      <c r="L106" s="231" t="s">
        <v>210</v>
      </c>
      <c r="M106" s="120" t="s">
        <v>210</v>
      </c>
      <c r="N106" s="120" t="s">
        <v>210</v>
      </c>
      <c r="O106" s="242">
        <f t="shared" si="2"/>
        <v>-2</v>
      </c>
      <c r="P106" s="71">
        <f t="shared" si="3"/>
        <v>32</v>
      </c>
    </row>
    <row r="107" spans="2:16" x14ac:dyDescent="0.25">
      <c r="B107" s="116">
        <v>35</v>
      </c>
      <c r="C107" s="117" t="s">
        <v>230</v>
      </c>
      <c r="D107" s="231">
        <f ca="1">COUNTIF('H-Temporadas'!C:C,C107)</f>
        <v>11</v>
      </c>
      <c r="E107" s="232">
        <f t="shared" si="4"/>
        <v>388</v>
      </c>
      <c r="F107" s="119">
        <v>334</v>
      </c>
      <c r="G107" s="120">
        <v>103</v>
      </c>
      <c r="H107" s="120">
        <v>79</v>
      </c>
      <c r="I107" s="120">
        <v>152</v>
      </c>
      <c r="J107" s="120">
        <v>419</v>
      </c>
      <c r="K107" s="233">
        <v>588</v>
      </c>
      <c r="L107" s="231" t="s">
        <v>210</v>
      </c>
      <c r="M107" s="120" t="s">
        <v>210</v>
      </c>
      <c r="N107" s="120" t="s">
        <v>210</v>
      </c>
      <c r="O107" s="242">
        <f t="shared" si="2"/>
        <v>1</v>
      </c>
      <c r="P107" s="71">
        <f t="shared" si="3"/>
        <v>36</v>
      </c>
    </row>
    <row r="108" spans="2:16" x14ac:dyDescent="0.25">
      <c r="B108" s="116">
        <v>36</v>
      </c>
      <c r="C108" s="117" t="s">
        <v>232</v>
      </c>
      <c r="D108" s="231">
        <f ca="1">COUNTIF('H-Temporadas'!C:C,C108)</f>
        <v>9</v>
      </c>
      <c r="E108" s="232">
        <f t="shared" si="4"/>
        <v>380</v>
      </c>
      <c r="F108" s="119">
        <v>346</v>
      </c>
      <c r="G108" s="120">
        <v>96</v>
      </c>
      <c r="H108" s="120">
        <v>92</v>
      </c>
      <c r="I108" s="120">
        <v>158</v>
      </c>
      <c r="J108" s="120">
        <v>291</v>
      </c>
      <c r="K108" s="233">
        <v>489</v>
      </c>
      <c r="L108" s="231" t="s">
        <v>210</v>
      </c>
      <c r="M108" s="120" t="s">
        <v>210</v>
      </c>
      <c r="N108" s="120" t="s">
        <v>210</v>
      </c>
      <c r="O108" s="242">
        <f t="shared" si="2"/>
        <v>-1</v>
      </c>
      <c r="P108" s="71">
        <f t="shared" si="3"/>
        <v>35</v>
      </c>
    </row>
    <row r="109" spans="2:16" x14ac:dyDescent="0.25">
      <c r="B109" s="116">
        <v>37</v>
      </c>
      <c r="C109" s="117" t="s">
        <v>151</v>
      </c>
      <c r="D109" s="231">
        <f ca="1">COUNTIF('H-Temporadas'!C:C,C109)</f>
        <v>9</v>
      </c>
      <c r="E109" s="232">
        <f t="shared" si="4"/>
        <v>309</v>
      </c>
      <c r="F109" s="119">
        <v>282</v>
      </c>
      <c r="G109" s="120">
        <v>82</v>
      </c>
      <c r="H109" s="120">
        <v>63</v>
      </c>
      <c r="I109" s="120">
        <v>137</v>
      </c>
      <c r="J109" s="120">
        <v>285</v>
      </c>
      <c r="K109" s="233">
        <v>430</v>
      </c>
      <c r="L109" s="231" t="s">
        <v>210</v>
      </c>
      <c r="M109" s="120" t="s">
        <v>210</v>
      </c>
      <c r="N109" s="120" t="s">
        <v>210</v>
      </c>
      <c r="O109" s="242">
        <f t="shared" si="2"/>
        <v>2</v>
      </c>
      <c r="P109" s="71">
        <f t="shared" si="3"/>
        <v>39</v>
      </c>
    </row>
    <row r="110" spans="2:16" x14ac:dyDescent="0.25">
      <c r="B110" s="116">
        <v>38</v>
      </c>
      <c r="C110" s="117" t="s">
        <v>216</v>
      </c>
      <c r="D110" s="231">
        <f ca="1">COUNTIF('H-Temporadas'!C:C,C110)</f>
        <v>7</v>
      </c>
      <c r="E110" s="232">
        <f t="shared" si="4"/>
        <v>304</v>
      </c>
      <c r="F110" s="119">
        <v>270</v>
      </c>
      <c r="G110" s="120">
        <v>76</v>
      </c>
      <c r="H110" s="120">
        <v>76</v>
      </c>
      <c r="I110" s="120">
        <v>118</v>
      </c>
      <c r="J110" s="120">
        <v>320</v>
      </c>
      <c r="K110" s="233">
        <v>410</v>
      </c>
      <c r="L110" s="231" t="s">
        <v>210</v>
      </c>
      <c r="M110" s="120" t="s">
        <v>210</v>
      </c>
      <c r="N110" s="120" t="s">
        <v>210</v>
      </c>
      <c r="O110" s="242">
        <f t="shared" si="2"/>
        <v>-1</v>
      </c>
      <c r="P110" s="71">
        <f t="shared" si="3"/>
        <v>37</v>
      </c>
    </row>
    <row r="111" spans="2:16" x14ac:dyDescent="0.25">
      <c r="B111" s="116">
        <v>39</v>
      </c>
      <c r="C111" s="117" t="s">
        <v>37</v>
      </c>
      <c r="D111" s="231">
        <f ca="1">COUNTIF('H-Temporadas'!C:C,C111)</f>
        <v>6</v>
      </c>
      <c r="E111" s="232">
        <f t="shared" si="4"/>
        <v>242</v>
      </c>
      <c r="F111" s="119">
        <v>228</v>
      </c>
      <c r="G111" s="120">
        <v>62</v>
      </c>
      <c r="H111" s="120">
        <v>56</v>
      </c>
      <c r="I111" s="120">
        <v>110</v>
      </c>
      <c r="J111" s="120">
        <v>244</v>
      </c>
      <c r="K111" s="233">
        <v>366</v>
      </c>
      <c r="L111" s="231" t="s">
        <v>210</v>
      </c>
      <c r="M111" s="120" t="s">
        <v>210</v>
      </c>
      <c r="N111" s="120" t="s">
        <v>210</v>
      </c>
      <c r="O111" s="242">
        <f t="shared" si="2"/>
        <v>-1</v>
      </c>
      <c r="P111" s="71">
        <f t="shared" si="3"/>
        <v>38</v>
      </c>
    </row>
    <row r="112" spans="2:16" x14ac:dyDescent="0.25">
      <c r="B112" s="116">
        <v>40</v>
      </c>
      <c r="C112" s="117" t="s">
        <v>220</v>
      </c>
      <c r="D112" s="231">
        <f ca="1">COUNTIF('H-Temporadas'!C:C,C112)</f>
        <v>6</v>
      </c>
      <c r="E112" s="232">
        <f t="shared" si="4"/>
        <v>227</v>
      </c>
      <c r="F112" s="119">
        <v>204</v>
      </c>
      <c r="G112" s="120">
        <v>59</v>
      </c>
      <c r="H112" s="120">
        <v>50</v>
      </c>
      <c r="I112" s="120">
        <v>95</v>
      </c>
      <c r="J112" s="120">
        <v>216</v>
      </c>
      <c r="K112" s="233">
        <v>310</v>
      </c>
      <c r="L112" s="231" t="s">
        <v>210</v>
      </c>
      <c r="M112" s="120" t="s">
        <v>210</v>
      </c>
      <c r="N112" s="120" t="s">
        <v>210</v>
      </c>
      <c r="O112" s="242">
        <f t="shared" si="2"/>
        <v>2</v>
      </c>
      <c r="P112" s="71">
        <f t="shared" si="3"/>
        <v>42</v>
      </c>
    </row>
    <row r="113" spans="2:16" x14ac:dyDescent="0.25">
      <c r="B113" s="116">
        <v>41</v>
      </c>
      <c r="C113" s="117" t="s">
        <v>222</v>
      </c>
      <c r="D113" s="231">
        <f ca="1">COUNTIF('H-Temporadas'!C:C,C113)</f>
        <v>6</v>
      </c>
      <c r="E113" s="232">
        <f t="shared" si="4"/>
        <v>203</v>
      </c>
      <c r="F113" s="119">
        <v>180</v>
      </c>
      <c r="G113" s="120">
        <v>53</v>
      </c>
      <c r="H113" s="120">
        <v>44</v>
      </c>
      <c r="I113" s="120">
        <v>83</v>
      </c>
      <c r="J113" s="120">
        <v>165</v>
      </c>
      <c r="K113" s="233">
        <v>221</v>
      </c>
      <c r="L113" s="231" t="s">
        <v>210</v>
      </c>
      <c r="M113" s="120" t="s">
        <v>210</v>
      </c>
      <c r="N113" s="120" t="s">
        <v>210</v>
      </c>
      <c r="O113" s="242">
        <f t="shared" si="2"/>
        <v>2</v>
      </c>
      <c r="P113" s="71">
        <f t="shared" si="3"/>
        <v>43</v>
      </c>
    </row>
    <row r="114" spans="2:16" x14ac:dyDescent="0.25">
      <c r="B114" s="116">
        <v>42</v>
      </c>
      <c r="C114" s="117" t="s">
        <v>345</v>
      </c>
      <c r="D114" s="231">
        <f ca="1">COUNTIF('H-Temporadas'!C:C,C114)</f>
        <v>4</v>
      </c>
      <c r="E114" s="232">
        <f t="shared" si="4"/>
        <v>201</v>
      </c>
      <c r="F114" s="119">
        <v>160</v>
      </c>
      <c r="G114" s="120">
        <v>52</v>
      </c>
      <c r="H114" s="120">
        <v>45</v>
      </c>
      <c r="I114" s="120">
        <v>63</v>
      </c>
      <c r="J114" s="120">
        <v>199</v>
      </c>
      <c r="K114" s="233">
        <v>241</v>
      </c>
      <c r="L114" s="231" t="s">
        <v>210</v>
      </c>
      <c r="M114" s="120" t="s">
        <v>210</v>
      </c>
      <c r="N114" s="120" t="s">
        <v>210</v>
      </c>
      <c r="O114" s="242">
        <f t="shared" si="2"/>
        <v>-2</v>
      </c>
      <c r="P114" s="71">
        <f t="shared" si="3"/>
        <v>40</v>
      </c>
    </row>
    <row r="115" spans="2:16" x14ac:dyDescent="0.25">
      <c r="B115" s="116">
        <v>43</v>
      </c>
      <c r="C115" s="117" t="s">
        <v>245</v>
      </c>
      <c r="D115" s="231">
        <f ca="1">COUNTIF('H-Temporadas'!C:C,C115)</f>
        <v>5</v>
      </c>
      <c r="E115" s="232">
        <f t="shared" si="4"/>
        <v>196</v>
      </c>
      <c r="F115" s="119">
        <v>186</v>
      </c>
      <c r="G115" s="120">
        <v>50</v>
      </c>
      <c r="H115" s="120">
        <v>46</v>
      </c>
      <c r="I115" s="120">
        <v>90</v>
      </c>
      <c r="J115" s="120">
        <v>202</v>
      </c>
      <c r="K115" s="233">
        <v>296</v>
      </c>
      <c r="L115" s="231" t="s">
        <v>210</v>
      </c>
      <c r="M115" s="120" t="s">
        <v>210</v>
      </c>
      <c r="N115" s="120" t="s">
        <v>210</v>
      </c>
      <c r="O115" s="242">
        <f t="shared" si="2"/>
        <v>-2</v>
      </c>
      <c r="P115" s="71">
        <f t="shared" si="3"/>
        <v>41</v>
      </c>
    </row>
    <row r="116" spans="2:16" x14ac:dyDescent="0.25">
      <c r="B116" s="116">
        <v>44</v>
      </c>
      <c r="C116" s="117" t="s">
        <v>217</v>
      </c>
      <c r="D116" s="231">
        <f ca="1">COUNTIF('H-Temporadas'!C:C,C116)</f>
        <v>7</v>
      </c>
      <c r="E116" s="232">
        <f t="shared" si="4"/>
        <v>150</v>
      </c>
      <c r="F116" s="119">
        <v>130</v>
      </c>
      <c r="G116" s="120">
        <v>43</v>
      </c>
      <c r="H116" s="120">
        <v>21</v>
      </c>
      <c r="I116" s="120">
        <v>66</v>
      </c>
      <c r="J116" s="120">
        <v>227</v>
      </c>
      <c r="K116" s="233">
        <v>308</v>
      </c>
      <c r="L116" s="231" t="s">
        <v>210</v>
      </c>
      <c r="M116" s="120" t="s">
        <v>210</v>
      </c>
      <c r="N116" s="120">
        <v>1</v>
      </c>
      <c r="O116" s="242">
        <f t="shared" si="2"/>
        <v>1</v>
      </c>
      <c r="P116" s="71">
        <f t="shared" si="3"/>
        <v>45</v>
      </c>
    </row>
    <row r="117" spans="2:16" x14ac:dyDescent="0.25">
      <c r="B117" s="116">
        <v>45</v>
      </c>
      <c r="C117" s="117" t="s">
        <v>241</v>
      </c>
      <c r="D117" s="231">
        <f ca="1">COUNTIF('H-Temporadas'!C:C,C117)</f>
        <v>4</v>
      </c>
      <c r="E117" s="232">
        <f t="shared" si="4"/>
        <v>148</v>
      </c>
      <c r="F117" s="119">
        <v>152</v>
      </c>
      <c r="G117" s="120">
        <v>37</v>
      </c>
      <c r="H117" s="120">
        <v>37</v>
      </c>
      <c r="I117" s="120">
        <v>78</v>
      </c>
      <c r="J117" s="120">
        <v>155</v>
      </c>
      <c r="K117" s="233">
        <v>253</v>
      </c>
      <c r="L117" s="231" t="s">
        <v>210</v>
      </c>
      <c r="M117" s="120" t="s">
        <v>210</v>
      </c>
      <c r="N117" s="120" t="s">
        <v>210</v>
      </c>
      <c r="O117" s="242">
        <f t="shared" si="2"/>
        <v>-1</v>
      </c>
      <c r="P117" s="71">
        <f t="shared" si="3"/>
        <v>44</v>
      </c>
    </row>
    <row r="118" spans="2:16" x14ac:dyDescent="0.25">
      <c r="B118" s="116">
        <v>46</v>
      </c>
      <c r="C118" s="117" t="s">
        <v>223</v>
      </c>
      <c r="D118" s="231">
        <f ca="1">COUNTIF('H-Temporadas'!C:C,C118)</f>
        <v>3</v>
      </c>
      <c r="E118" s="232">
        <f t="shared" si="4"/>
        <v>122</v>
      </c>
      <c r="F118" s="119">
        <v>114</v>
      </c>
      <c r="G118" s="120">
        <v>26</v>
      </c>
      <c r="H118" s="120">
        <v>44</v>
      </c>
      <c r="I118" s="120">
        <v>44</v>
      </c>
      <c r="J118" s="120">
        <v>101</v>
      </c>
      <c r="K118" s="233">
        <v>139</v>
      </c>
      <c r="L118" s="231" t="s">
        <v>210</v>
      </c>
      <c r="M118" s="120" t="s">
        <v>210</v>
      </c>
      <c r="N118" s="120" t="s">
        <v>210</v>
      </c>
      <c r="O118" s="242">
        <f t="shared" si="2"/>
        <v>0</v>
      </c>
      <c r="P118" s="71">
        <f t="shared" si="3"/>
        <v>46</v>
      </c>
    </row>
    <row r="119" spans="2:16" x14ac:dyDescent="0.25">
      <c r="B119" s="116">
        <v>47</v>
      </c>
      <c r="C119" s="117" t="s">
        <v>242</v>
      </c>
      <c r="D119" s="231">
        <f ca="1">COUNTIF('H-Temporadas'!C:C,C119)</f>
        <v>4</v>
      </c>
      <c r="E119" s="232">
        <f t="shared" si="4"/>
        <v>118</v>
      </c>
      <c r="F119" s="119">
        <v>116</v>
      </c>
      <c r="G119" s="120">
        <v>34</v>
      </c>
      <c r="H119" s="120">
        <v>16</v>
      </c>
      <c r="I119" s="120">
        <v>66</v>
      </c>
      <c r="J119" s="120">
        <v>181</v>
      </c>
      <c r="K119" s="233">
        <v>295</v>
      </c>
      <c r="L119" s="231" t="s">
        <v>210</v>
      </c>
      <c r="M119" s="120" t="s">
        <v>210</v>
      </c>
      <c r="N119" s="120" t="s">
        <v>210</v>
      </c>
      <c r="O119" s="242">
        <f t="shared" si="2"/>
        <v>0</v>
      </c>
      <c r="P119" s="71">
        <f t="shared" si="3"/>
        <v>47</v>
      </c>
    </row>
    <row r="120" spans="2:16" x14ac:dyDescent="0.25">
      <c r="B120" s="116">
        <v>48</v>
      </c>
      <c r="C120" s="117" t="s">
        <v>229</v>
      </c>
      <c r="D120" s="231">
        <f ca="1">COUNTIF('H-Temporadas'!C:C,C120)</f>
        <v>4</v>
      </c>
      <c r="E120" s="232">
        <f t="shared" si="4"/>
        <v>106</v>
      </c>
      <c r="F120" s="119">
        <v>108</v>
      </c>
      <c r="G120" s="120">
        <v>30</v>
      </c>
      <c r="H120" s="120">
        <v>16</v>
      </c>
      <c r="I120" s="120">
        <v>62</v>
      </c>
      <c r="J120" s="120">
        <v>145</v>
      </c>
      <c r="K120" s="233">
        <v>252</v>
      </c>
      <c r="L120" s="231" t="s">
        <v>210</v>
      </c>
      <c r="M120" s="120" t="s">
        <v>210</v>
      </c>
      <c r="N120" s="120" t="s">
        <v>210</v>
      </c>
      <c r="O120" s="242">
        <f t="shared" si="2"/>
        <v>2</v>
      </c>
      <c r="P120" s="71">
        <f t="shared" si="3"/>
        <v>50</v>
      </c>
    </row>
    <row r="121" spans="2:16" x14ac:dyDescent="0.25">
      <c r="B121" s="116">
        <v>49</v>
      </c>
      <c r="C121" s="117" t="s">
        <v>224</v>
      </c>
      <c r="D121" s="231">
        <f ca="1">COUNTIF('H-Temporadas'!C:C,C121)</f>
        <v>3</v>
      </c>
      <c r="E121" s="232">
        <f t="shared" si="4"/>
        <v>100</v>
      </c>
      <c r="F121" s="119">
        <v>90</v>
      </c>
      <c r="G121" s="120">
        <v>29</v>
      </c>
      <c r="H121" s="120">
        <v>13</v>
      </c>
      <c r="I121" s="120">
        <v>48</v>
      </c>
      <c r="J121" s="120">
        <v>121</v>
      </c>
      <c r="K121" s="233">
        <v>183</v>
      </c>
      <c r="L121" s="231" t="s">
        <v>210</v>
      </c>
      <c r="M121" s="120" t="s">
        <v>210</v>
      </c>
      <c r="N121" s="120" t="s">
        <v>210</v>
      </c>
      <c r="O121" s="242">
        <f t="shared" si="2"/>
        <v>2</v>
      </c>
      <c r="P121" s="71">
        <f t="shared" si="3"/>
        <v>51</v>
      </c>
    </row>
    <row r="122" spans="2:16" x14ac:dyDescent="0.25">
      <c r="B122" s="116">
        <v>50</v>
      </c>
      <c r="C122" s="117" t="s">
        <v>342</v>
      </c>
      <c r="D122" s="231">
        <f ca="1">COUNTIF('H-Temporadas'!C:C,C122)</f>
        <v>2</v>
      </c>
      <c r="E122" s="232">
        <f t="shared" si="4"/>
        <v>83</v>
      </c>
      <c r="F122" s="119">
        <v>80</v>
      </c>
      <c r="G122" s="120">
        <v>20</v>
      </c>
      <c r="H122" s="120">
        <v>23</v>
      </c>
      <c r="I122" s="120">
        <v>37</v>
      </c>
      <c r="J122" s="120">
        <v>62</v>
      </c>
      <c r="K122" s="233">
        <v>117</v>
      </c>
      <c r="L122" s="231" t="s">
        <v>210</v>
      </c>
      <c r="M122" s="120" t="s">
        <v>210</v>
      </c>
      <c r="N122" s="120" t="s">
        <v>210</v>
      </c>
      <c r="O122" s="242">
        <f t="shared" si="2"/>
        <v>-2</v>
      </c>
      <c r="P122" s="71">
        <f t="shared" si="3"/>
        <v>48</v>
      </c>
    </row>
    <row r="123" spans="2:16" x14ac:dyDescent="0.25">
      <c r="B123" s="116">
        <v>51</v>
      </c>
      <c r="C123" s="117" t="s">
        <v>346</v>
      </c>
      <c r="D123" s="231">
        <f ca="1">COUNTIF('H-Temporadas'!C:C,C123)</f>
        <v>2</v>
      </c>
      <c r="E123" s="232">
        <f t="shared" si="4"/>
        <v>81</v>
      </c>
      <c r="F123" s="119">
        <v>80</v>
      </c>
      <c r="G123" s="120">
        <v>19</v>
      </c>
      <c r="H123" s="120">
        <v>24</v>
      </c>
      <c r="I123" s="120">
        <v>37</v>
      </c>
      <c r="J123" s="120">
        <v>70</v>
      </c>
      <c r="K123" s="233">
        <v>115</v>
      </c>
      <c r="L123" s="231" t="s">
        <v>210</v>
      </c>
      <c r="M123" s="120" t="s">
        <v>210</v>
      </c>
      <c r="N123" s="120" t="s">
        <v>210</v>
      </c>
      <c r="O123" s="242">
        <f t="shared" si="2"/>
        <v>-2</v>
      </c>
      <c r="P123" s="71">
        <f t="shared" si="3"/>
        <v>49</v>
      </c>
    </row>
    <row r="124" spans="2:16" x14ac:dyDescent="0.25">
      <c r="B124" s="116">
        <v>52</v>
      </c>
      <c r="C124" s="117" t="s">
        <v>218</v>
      </c>
      <c r="D124" s="231">
        <f ca="1">COUNTIF('H-Temporadas'!C:C,C124)</f>
        <v>4</v>
      </c>
      <c r="E124" s="232">
        <f t="shared" si="4"/>
        <v>77</v>
      </c>
      <c r="F124" s="119">
        <v>72</v>
      </c>
      <c r="G124" s="120">
        <v>21</v>
      </c>
      <c r="H124" s="120">
        <v>14</v>
      </c>
      <c r="I124" s="120">
        <v>37</v>
      </c>
      <c r="J124" s="120">
        <v>153</v>
      </c>
      <c r="K124" s="233">
        <v>184</v>
      </c>
      <c r="L124" s="231" t="s">
        <v>210</v>
      </c>
      <c r="M124" s="120" t="s">
        <v>210</v>
      </c>
      <c r="N124" s="120" t="s">
        <v>210</v>
      </c>
      <c r="O124" s="242">
        <f t="shared" si="2"/>
        <v>0</v>
      </c>
      <c r="P124" s="71">
        <f t="shared" si="3"/>
        <v>52</v>
      </c>
    </row>
    <row r="125" spans="2:16" x14ac:dyDescent="0.25">
      <c r="B125" s="116">
        <v>53</v>
      </c>
      <c r="C125" s="117" t="s">
        <v>298</v>
      </c>
      <c r="D125" s="231">
        <f ca="1">COUNTIF('H-Temporadas'!C:C,C125)</f>
        <v>2</v>
      </c>
      <c r="E125" s="232">
        <f t="shared" si="4"/>
        <v>66</v>
      </c>
      <c r="F125" s="119">
        <v>67</v>
      </c>
      <c r="G125" s="120">
        <v>16</v>
      </c>
      <c r="H125" s="120">
        <v>18</v>
      </c>
      <c r="I125" s="120">
        <v>33</v>
      </c>
      <c r="J125" s="120">
        <v>71</v>
      </c>
      <c r="K125" s="233">
        <v>116</v>
      </c>
      <c r="L125" s="231" t="s">
        <v>210</v>
      </c>
      <c r="M125" s="120" t="s">
        <v>210</v>
      </c>
      <c r="N125" s="120" t="s">
        <v>210</v>
      </c>
      <c r="O125" s="242">
        <f t="shared" si="2"/>
        <v>0</v>
      </c>
      <c r="P125" s="71">
        <f t="shared" si="3"/>
        <v>53</v>
      </c>
    </row>
    <row r="126" spans="2:16" x14ac:dyDescent="0.25">
      <c r="B126" s="116">
        <v>54</v>
      </c>
      <c r="C126" s="117" t="s">
        <v>234</v>
      </c>
      <c r="D126" s="231">
        <f ca="1">COUNTIF('H-Temporadas'!C:C,C126)</f>
        <v>3</v>
      </c>
      <c r="E126" s="232">
        <f t="shared" si="4"/>
        <v>60</v>
      </c>
      <c r="F126" s="119">
        <v>54</v>
      </c>
      <c r="G126" s="120">
        <v>18</v>
      </c>
      <c r="H126" s="120">
        <v>6</v>
      </c>
      <c r="I126" s="120">
        <v>30</v>
      </c>
      <c r="J126" s="120">
        <v>97</v>
      </c>
      <c r="K126" s="233">
        <v>131</v>
      </c>
      <c r="L126" s="231" t="s">
        <v>210</v>
      </c>
      <c r="M126" s="120" t="s">
        <v>210</v>
      </c>
      <c r="N126" s="120" t="s">
        <v>210</v>
      </c>
      <c r="O126" s="242">
        <f t="shared" si="2"/>
        <v>0</v>
      </c>
      <c r="P126" s="71">
        <f t="shared" si="3"/>
        <v>54</v>
      </c>
    </row>
    <row r="127" spans="2:16" x14ac:dyDescent="0.25">
      <c r="B127" s="116">
        <v>55</v>
      </c>
      <c r="C127" s="117" t="s">
        <v>344</v>
      </c>
      <c r="D127" s="231">
        <f ca="1">COUNTIF('H-Temporadas'!C:C,C127)</f>
        <v>2</v>
      </c>
      <c r="E127" s="232">
        <f t="shared" si="4"/>
        <v>53</v>
      </c>
      <c r="F127" s="119">
        <v>68</v>
      </c>
      <c r="G127" s="120">
        <v>13</v>
      </c>
      <c r="H127" s="120">
        <v>14</v>
      </c>
      <c r="I127" s="120">
        <v>41</v>
      </c>
      <c r="J127" s="120">
        <v>70</v>
      </c>
      <c r="K127" s="233">
        <v>182</v>
      </c>
      <c r="L127" s="231" t="s">
        <v>210</v>
      </c>
      <c r="M127" s="120" t="s">
        <v>210</v>
      </c>
      <c r="N127" s="120" t="s">
        <v>210</v>
      </c>
      <c r="O127" s="242">
        <f t="shared" si="2"/>
        <v>0</v>
      </c>
      <c r="P127" s="71">
        <f t="shared" si="3"/>
        <v>55</v>
      </c>
    </row>
    <row r="128" spans="2:16" x14ac:dyDescent="0.25">
      <c r="B128" s="116">
        <v>56</v>
      </c>
      <c r="C128" s="117" t="s">
        <v>149</v>
      </c>
      <c r="D128" s="231">
        <f ca="1">COUNTIF('H-Temporadas'!C:C,C128)</f>
        <v>2</v>
      </c>
      <c r="E128" s="232">
        <f t="shared" si="4"/>
        <v>35</v>
      </c>
      <c r="F128" s="119">
        <v>38</v>
      </c>
      <c r="G128" s="120">
        <v>9</v>
      </c>
      <c r="H128" s="120">
        <v>8</v>
      </c>
      <c r="I128" s="120">
        <v>21</v>
      </c>
      <c r="J128" s="120">
        <v>34</v>
      </c>
      <c r="K128" s="233">
        <v>55</v>
      </c>
      <c r="L128" s="231" t="s">
        <v>210</v>
      </c>
      <c r="M128" s="120" t="s">
        <v>210</v>
      </c>
      <c r="N128" s="120" t="s">
        <v>210</v>
      </c>
      <c r="O128" s="242">
        <f t="shared" si="2"/>
        <v>0</v>
      </c>
      <c r="P128" s="71">
        <f t="shared" si="3"/>
        <v>56</v>
      </c>
    </row>
    <row r="129" spans="2:16" x14ac:dyDescent="0.25">
      <c r="B129" s="116">
        <v>57</v>
      </c>
      <c r="C129" s="117" t="s">
        <v>227</v>
      </c>
      <c r="D129" s="231">
        <f ca="1">COUNTIF('H-Temporadas'!C:C,C129)</f>
        <v>1</v>
      </c>
      <c r="E129" s="232">
        <f t="shared" si="4"/>
        <v>34</v>
      </c>
      <c r="F129" s="119">
        <v>38</v>
      </c>
      <c r="G129" s="120">
        <v>8</v>
      </c>
      <c r="H129" s="120">
        <v>10</v>
      </c>
      <c r="I129" s="120">
        <v>20</v>
      </c>
      <c r="J129" s="120">
        <v>38</v>
      </c>
      <c r="K129" s="233">
        <v>66</v>
      </c>
      <c r="L129" s="231" t="s">
        <v>210</v>
      </c>
      <c r="M129" s="120" t="s">
        <v>210</v>
      </c>
      <c r="N129" s="120" t="s">
        <v>210</v>
      </c>
      <c r="O129" s="242">
        <f t="shared" si="2"/>
        <v>0</v>
      </c>
      <c r="P129" s="71">
        <f t="shared" si="3"/>
        <v>57</v>
      </c>
    </row>
    <row r="130" spans="2:16" x14ac:dyDescent="0.25">
      <c r="B130" s="116">
        <v>58</v>
      </c>
      <c r="C130" s="117" t="s">
        <v>231</v>
      </c>
      <c r="D130" s="231">
        <f ca="1">COUNTIF('H-Temporadas'!C:C,C130)</f>
        <v>1</v>
      </c>
      <c r="E130" s="232">
        <f t="shared" si="4"/>
        <v>29</v>
      </c>
      <c r="F130" s="119">
        <v>30</v>
      </c>
      <c r="G130" s="120">
        <v>7</v>
      </c>
      <c r="H130" s="120">
        <v>8</v>
      </c>
      <c r="I130" s="120">
        <v>15</v>
      </c>
      <c r="J130" s="120">
        <v>37</v>
      </c>
      <c r="K130" s="233">
        <v>57</v>
      </c>
      <c r="L130" s="231" t="s">
        <v>210</v>
      </c>
      <c r="M130" s="120" t="s">
        <v>210</v>
      </c>
      <c r="N130" s="120" t="s">
        <v>210</v>
      </c>
      <c r="O130" s="242">
        <f t="shared" si="2"/>
        <v>0</v>
      </c>
      <c r="P130" s="71">
        <f t="shared" si="3"/>
        <v>58</v>
      </c>
    </row>
    <row r="131" spans="2:16" x14ac:dyDescent="0.25">
      <c r="B131" s="116">
        <v>59</v>
      </c>
      <c r="C131" s="117" t="s">
        <v>219</v>
      </c>
      <c r="D131" s="231">
        <f ca="1">COUNTIF('H-Temporadas'!C:C,C131)</f>
        <v>1</v>
      </c>
      <c r="E131" s="232">
        <f t="shared" si="4"/>
        <v>26</v>
      </c>
      <c r="F131" s="119">
        <v>30</v>
      </c>
      <c r="G131" s="120">
        <v>7</v>
      </c>
      <c r="H131" s="120">
        <v>5</v>
      </c>
      <c r="I131" s="120">
        <v>18</v>
      </c>
      <c r="J131" s="120">
        <v>51</v>
      </c>
      <c r="K131" s="233">
        <v>85</v>
      </c>
      <c r="L131" s="231" t="s">
        <v>210</v>
      </c>
      <c r="M131" s="120" t="s">
        <v>210</v>
      </c>
      <c r="N131" s="120" t="s">
        <v>210</v>
      </c>
      <c r="O131" s="242">
        <f t="shared" si="2"/>
        <v>0</v>
      </c>
      <c r="P131" s="71">
        <f t="shared" si="3"/>
        <v>59</v>
      </c>
    </row>
    <row r="132" spans="2:16" ht="15.75" thickBot="1" x14ac:dyDescent="0.3">
      <c r="B132" s="234">
        <v>60</v>
      </c>
      <c r="C132" s="235" t="s">
        <v>243</v>
      </c>
      <c r="D132" s="236">
        <f ca="1">COUNTIF('H-Temporadas'!C:C,C132)</f>
        <v>1</v>
      </c>
      <c r="E132" s="237">
        <f t="shared" si="4"/>
        <v>19</v>
      </c>
      <c r="F132" s="238">
        <v>30</v>
      </c>
      <c r="G132" s="239">
        <v>5</v>
      </c>
      <c r="H132" s="239">
        <v>4</v>
      </c>
      <c r="I132" s="239">
        <v>21</v>
      </c>
      <c r="J132" s="239">
        <v>34</v>
      </c>
      <c r="K132" s="240">
        <v>65</v>
      </c>
      <c r="L132" s="236" t="s">
        <v>210</v>
      </c>
      <c r="M132" s="239" t="s">
        <v>210</v>
      </c>
      <c r="N132" s="239" t="s">
        <v>210</v>
      </c>
      <c r="O132" s="243">
        <f t="shared" si="2"/>
        <v>0</v>
      </c>
      <c r="P132" s="71">
        <f t="shared" si="3"/>
        <v>60</v>
      </c>
    </row>
    <row r="133" spans="2:16" x14ac:dyDescent="0.25"/>
  </sheetData>
  <sheetProtection sheet="1" objects="1" scenarios="1"/>
  <sortState ref="C64:N123">
    <sortCondition descending="1" ref="E64:E123"/>
  </sortState>
  <mergeCells count="2">
    <mergeCell ref="B5:X5"/>
    <mergeCell ref="B70:X7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AQ895"/>
  <sheetViews>
    <sheetView workbookViewId="0">
      <selection activeCell="P6" sqref="P6"/>
    </sheetView>
  </sheetViews>
  <sheetFormatPr baseColWidth="10" defaultRowHeight="15" x14ac:dyDescent="0.25"/>
  <cols>
    <col min="1" max="1" width="3.7109375" customWidth="1"/>
    <col min="2" max="2" width="20.7109375" customWidth="1"/>
    <col min="3" max="3" width="21.42578125" customWidth="1"/>
    <col min="5" max="5" width="20.7109375" customWidth="1"/>
    <col min="6" max="6" width="10.28515625" customWidth="1"/>
    <col min="7" max="13" width="3.7109375" customWidth="1"/>
    <col min="14" max="14" width="8.7109375" customWidth="1"/>
    <col min="16" max="16" width="20.7109375" customWidth="1"/>
    <col min="17" max="24" width="3.7109375" customWidth="1"/>
    <col min="25" max="25" width="8.7109375" customWidth="1"/>
    <col min="26" max="26" width="5.7109375" customWidth="1"/>
    <col min="27" max="31" width="3.140625" customWidth="1"/>
    <col min="32" max="32" width="5.7109375" customWidth="1"/>
    <col min="33" max="33" width="4" customWidth="1"/>
    <col min="34" max="34" width="20.7109375" customWidth="1"/>
    <col min="35" max="42" width="3.7109375" customWidth="1"/>
    <col min="43" max="43" width="8.7109375" customWidth="1"/>
  </cols>
  <sheetData>
    <row r="1" spans="2:43" ht="15.75" thickBot="1" x14ac:dyDescent="0.3">
      <c r="B1" s="271" t="s">
        <v>32</v>
      </c>
      <c r="C1" s="272"/>
      <c r="E1" s="36">
        <v>1</v>
      </c>
      <c r="F1" s="43" t="s">
        <v>20</v>
      </c>
      <c r="G1" s="43" t="s">
        <v>21</v>
      </c>
      <c r="H1" s="43" t="s">
        <v>22</v>
      </c>
      <c r="I1" s="43" t="s">
        <v>23</v>
      </c>
      <c r="J1" s="43" t="s">
        <v>24</v>
      </c>
      <c r="K1" s="43" t="s">
        <v>25</v>
      </c>
      <c r="L1" s="43" t="s">
        <v>26</v>
      </c>
      <c r="M1" s="44" t="s">
        <v>90</v>
      </c>
      <c r="N1" s="46" t="s">
        <v>148</v>
      </c>
      <c r="P1" s="36">
        <v>1</v>
      </c>
      <c r="Q1" s="37" t="s">
        <v>20</v>
      </c>
      <c r="R1" s="35" t="s">
        <v>21</v>
      </c>
      <c r="S1" s="31" t="s">
        <v>22</v>
      </c>
      <c r="T1" s="31" t="s">
        <v>23</v>
      </c>
      <c r="U1" s="31" t="s">
        <v>24</v>
      </c>
      <c r="V1" s="31" t="s">
        <v>25</v>
      </c>
      <c r="W1" s="31" t="s">
        <v>26</v>
      </c>
      <c r="X1" s="32" t="s">
        <v>90</v>
      </c>
      <c r="Y1" s="32" t="s">
        <v>91</v>
      </c>
      <c r="Z1" s="136" t="s">
        <v>162</v>
      </c>
      <c r="AA1" t="s">
        <v>161</v>
      </c>
      <c r="AB1" t="s">
        <v>148</v>
      </c>
      <c r="AC1" t="s">
        <v>90</v>
      </c>
      <c r="AD1" t="s">
        <v>25</v>
      </c>
      <c r="AE1" t="s">
        <v>160</v>
      </c>
      <c r="AF1" s="38"/>
      <c r="AH1" s="36">
        <f>P1</f>
        <v>1</v>
      </c>
      <c r="AI1" s="37" t="s">
        <v>20</v>
      </c>
      <c r="AJ1" s="35" t="s">
        <v>21</v>
      </c>
      <c r="AK1" s="31" t="s">
        <v>22</v>
      </c>
      <c r="AL1" s="31" t="s">
        <v>23</v>
      </c>
      <c r="AM1" s="31" t="s">
        <v>24</v>
      </c>
      <c r="AN1" s="31" t="s">
        <v>25</v>
      </c>
      <c r="AO1" s="31" t="s">
        <v>26</v>
      </c>
      <c r="AP1" s="32" t="s">
        <v>90</v>
      </c>
      <c r="AQ1" s="32" t="s">
        <v>91</v>
      </c>
    </row>
    <row r="2" spans="2:43" ht="15.75" thickBot="1" x14ac:dyDescent="0.3">
      <c r="B2" s="25">
        <v>1</v>
      </c>
      <c r="C2" s="26" t="s">
        <v>35</v>
      </c>
      <c r="E2" s="39"/>
      <c r="F2" s="41" t="str">
        <f>'1-Rangos'!C1</f>
        <v>'1-Jornadas'!P6:P15</v>
      </c>
      <c r="G2" s="41" t="str">
        <f>'1-Rangos'!D1</f>
        <v>'1-Jornadas'!N6:N15</v>
      </c>
      <c r="H2" s="41" t="str">
        <f>'1-Rangos'!E1</f>
        <v>'1-Jornadas'!S6:S15</v>
      </c>
      <c r="I2" s="41" t="str">
        <f>'1-Rangos'!F1</f>
        <v>'1-Jornadas'!U6:U15</v>
      </c>
      <c r="J2" s="41" t="str">
        <f>'1-Rangos'!G1</f>
        <v>'1-Jornadas'!M6:M15</v>
      </c>
      <c r="K2" s="41" t="str">
        <f>'1-Rangos'!H1</f>
        <v>'1-Jornadas'!Q6:Q15</v>
      </c>
      <c r="L2" s="41" t="str">
        <f>'1-Rangos'!I1</f>
        <v>'1-Jornadas'!R6:R15</v>
      </c>
      <c r="M2" s="39"/>
      <c r="N2" s="39"/>
    </row>
    <row r="3" spans="2:43" x14ac:dyDescent="0.25">
      <c r="B3" s="17">
        <v>2</v>
      </c>
      <c r="C3" s="7" t="s">
        <v>238</v>
      </c>
      <c r="E3" s="28" t="str">
        <f>B24</f>
        <v>Athletic Club</v>
      </c>
      <c r="F3" s="45">
        <f ca="1">SUMIF(INDIRECT(F2),'1-Configuracion'!E3,INDIRECT(G2))+SUMIF(INDIRECT(H2),'1-Configuracion'!E3,INDIRECT(I2))</f>
        <v>0</v>
      </c>
      <c r="G3" s="42">
        <f ca="1">SUMIF(INDIRECT(F2),'1-Configuracion'!E3,INDIRECT(J2))+SUMIF(INDIRECT(H2),'1-Configuracion'!E3,INDIRECT(J2))</f>
        <v>1</v>
      </c>
      <c r="H3" s="42">
        <f ca="1">IF(G3&gt;0,IF(F3=3,1,0),0)</f>
        <v>0</v>
      </c>
      <c r="I3" s="42">
        <f ca="1">IF(G3&gt;0,IF(F3=1,1,0),0)</f>
        <v>0</v>
      </c>
      <c r="J3" s="42">
        <f ca="1">IF(G3&gt;0,IF(F3=0,1,0),0)</f>
        <v>1</v>
      </c>
      <c r="K3" s="42">
        <f ca="1">SUMIF(INDIRECT(F2),'1-Configuracion'!E3,INDIRECT(K2))+SUMIF(INDIRECT(H2),'1-Configuracion'!E3,INDIRECT(L2))</f>
        <v>0</v>
      </c>
      <c r="L3" s="42">
        <f ca="1">SUMIF(INDIRECT(F2),'1-Configuracion'!E3,INDIRECT(L2))+SUMIF(INDIRECT(H2),'1-Configuracion'!E3,INDIRECT(K2))</f>
        <v>1</v>
      </c>
      <c r="M3" s="47">
        <f ca="1">K3-L3</f>
        <v>-1</v>
      </c>
      <c r="N3" s="50">
        <f ca="1">F3*1000+M3*100+K3</f>
        <v>-100</v>
      </c>
      <c r="P3" s="29" t="str">
        <f>E3</f>
        <v>Athletic Club</v>
      </c>
      <c r="Q3" s="33">
        <f ca="1">F3</f>
        <v>0</v>
      </c>
      <c r="R3" s="1">
        <f t="shared" ref="R3:R22" ca="1" si="0">G3</f>
        <v>1</v>
      </c>
      <c r="S3" s="1">
        <f t="shared" ref="S3:S22" ca="1" si="1">H3</f>
        <v>0</v>
      </c>
      <c r="T3" s="1">
        <f t="shared" ref="T3:T22" ca="1" si="2">I3</f>
        <v>0</v>
      </c>
      <c r="U3" s="1">
        <f t="shared" ref="U3:U22" ca="1" si="3">J3</f>
        <v>1</v>
      </c>
      <c r="V3" s="1">
        <f t="shared" ref="V3:V22" ca="1" si="4">K3</f>
        <v>0</v>
      </c>
      <c r="W3" s="1">
        <f t="shared" ref="W3:W22" ca="1" si="5">L3</f>
        <v>1</v>
      </c>
      <c r="X3" s="3">
        <f t="shared" ref="X3:X22" ca="1" si="6">M3</f>
        <v>-1</v>
      </c>
      <c r="Y3" s="3">
        <f ca="1">N3</f>
        <v>-100</v>
      </c>
      <c r="Z3">
        <f ca="1">AA3+AE3</f>
        <v>18</v>
      </c>
      <c r="AA3">
        <f t="shared" ref="AA3:AA22" ca="1" si="7">SUM(AB3:AD3)</f>
        <v>18</v>
      </c>
      <c r="AB3" s="16">
        <f ca="1">_xlfn.RANK.EQ(Q3,Q3:Q22,0)</f>
        <v>16</v>
      </c>
      <c r="AC3" s="16">
        <f ca="1">SUMPRODUCT((AB3=AB3:AB22)*(X3&lt;X3:X22))</f>
        <v>0</v>
      </c>
      <c r="AD3" s="16">
        <f ca="1">SUMPRODUCT((AB3=AB3:AB22)*(AC3=AC3:AC22)*(V3&lt;V3:V22))</f>
        <v>2</v>
      </c>
      <c r="AE3" s="16">
        <f ca="1">COUNTIF(AA3:AA3,AA3)-1</f>
        <v>0</v>
      </c>
      <c r="AF3" s="39"/>
      <c r="AG3">
        <v>1</v>
      </c>
      <c r="AH3" s="29" t="str">
        <f ca="1">INDEX(P3:P22,MATCH(AG3,Z3:Z22,0))</f>
        <v>R.C. Celta de Vigo</v>
      </c>
      <c r="AI3" s="33">
        <f ca="1">LOOKUP(AH3,P3:P22,Q3:Q22)</f>
        <v>3</v>
      </c>
      <c r="AJ3" s="1">
        <f ca="1">LOOKUP(AH3,P3:P22,R3:R22)</f>
        <v>1</v>
      </c>
      <c r="AK3" s="1">
        <f ca="1">LOOKUP(AH3,P3:P22,S3:S22)</f>
        <v>1</v>
      </c>
      <c r="AL3" s="1">
        <f ca="1">LOOKUP(AH3,P3:P22,T3:T22)</f>
        <v>0</v>
      </c>
      <c r="AM3" s="1">
        <f ca="1">LOOKUP(AH3,P3:P22,U3:U22)</f>
        <v>0</v>
      </c>
      <c r="AN3" s="1">
        <f ca="1">LOOKUP(AH3,P3:P22,V3:V22)</f>
        <v>2</v>
      </c>
      <c r="AO3" s="1">
        <f ca="1">LOOKUP(AH3,P3:P22,W3:W22)</f>
        <v>1</v>
      </c>
      <c r="AP3" s="3">
        <f ca="1">LOOKUP(AH3,P3:P22,X3:X22)</f>
        <v>1</v>
      </c>
      <c r="AQ3" s="3">
        <f ca="1">LOOKUP(AH3,P3:P22,Y3:Y22)</f>
        <v>3102</v>
      </c>
    </row>
    <row r="4" spans="2:43" x14ac:dyDescent="0.25">
      <c r="B4" s="17">
        <v>3</v>
      </c>
      <c r="C4" s="7" t="s">
        <v>154</v>
      </c>
      <c r="E4" s="29" t="str">
        <f t="shared" ref="E4:E22" si="8">B25</f>
        <v>Atlético de Madrid</v>
      </c>
      <c r="F4" s="33">
        <f ca="1">SUMIF(INDIRECT(F2),'1-Configuracion'!E4,INDIRECT(G2))+SUMIF(INDIRECT(H2),'1-Configuracion'!E4,INDIRECT(I2))</f>
        <v>3</v>
      </c>
      <c r="G4" s="1">
        <f ca="1">SUMIF(INDIRECT(F2),'1-Configuracion'!E4,INDIRECT(J2))+SUMIF(INDIRECT(H2),'1-Configuracion'!E4,INDIRECT(J2))</f>
        <v>1</v>
      </c>
      <c r="H4" s="1">
        <f t="shared" ref="H4:H22" ca="1" si="9">IF(G4&gt;0,IF(F4=3,1,0),0)</f>
        <v>1</v>
      </c>
      <c r="I4" s="1">
        <f t="shared" ref="I4:I22" ca="1" si="10">IF(G4&gt;0,IF(F4=1,1,0),0)</f>
        <v>0</v>
      </c>
      <c r="J4" s="1">
        <f t="shared" ref="J4:J22" ca="1" si="11">IF(G4&gt;0,IF(F4=0,1,0),0)</f>
        <v>0</v>
      </c>
      <c r="K4" s="1">
        <f ca="1">SUMIF(INDIRECT(F2),'1-Configuracion'!E4,INDIRECT(K2))+SUMIF(INDIRECT(H2),'1-Configuracion'!E4,INDIRECT(L2))</f>
        <v>1</v>
      </c>
      <c r="L4" s="1">
        <f ca="1">SUMIF(INDIRECT(F2),'1-Configuracion'!E4,INDIRECT(L2))+SUMIF(INDIRECT(H2),'1-Configuracion'!E4,INDIRECT(K2))</f>
        <v>0</v>
      </c>
      <c r="M4" s="48">
        <f t="shared" ref="M4:M22" ca="1" si="12">K4-L4</f>
        <v>1</v>
      </c>
      <c r="N4" s="14">
        <f t="shared" ref="N4:N22" ca="1" si="13">F4*1000+M4*100+K4</f>
        <v>3101</v>
      </c>
      <c r="P4" s="29" t="str">
        <f t="shared" ref="P4:P22" si="14">E4</f>
        <v>Atlético de Madrid</v>
      </c>
      <c r="Q4" s="33">
        <f t="shared" ref="Q4:Q22" ca="1" si="15">F4</f>
        <v>3</v>
      </c>
      <c r="R4" s="1">
        <f t="shared" ca="1" si="0"/>
        <v>1</v>
      </c>
      <c r="S4" s="1">
        <f t="shared" ca="1" si="1"/>
        <v>1</v>
      </c>
      <c r="T4" s="1">
        <f t="shared" ca="1" si="2"/>
        <v>0</v>
      </c>
      <c r="U4" s="1">
        <f t="shared" ca="1" si="3"/>
        <v>0</v>
      </c>
      <c r="V4" s="1">
        <f t="shared" ca="1" si="4"/>
        <v>1</v>
      </c>
      <c r="W4" s="1">
        <f t="shared" ca="1" si="5"/>
        <v>0</v>
      </c>
      <c r="X4" s="3">
        <f t="shared" ca="1" si="6"/>
        <v>1</v>
      </c>
      <c r="Y4" s="3">
        <f t="shared" ref="Y4:Y22" ca="1" si="16">N4</f>
        <v>3101</v>
      </c>
      <c r="Z4">
        <f t="shared" ref="Z4:Z22" ca="1" si="17">AA4+AE4</f>
        <v>3</v>
      </c>
      <c r="AA4">
        <f t="shared" ca="1" si="7"/>
        <v>3</v>
      </c>
      <c r="AB4" s="16">
        <f ca="1">_xlfn.RANK.EQ(Q4,Q3:Q22,0)</f>
        <v>1</v>
      </c>
      <c r="AC4" s="16">
        <f ca="1">SUMPRODUCT((AB4=AB3:AB22)*(X4&lt;X3:X22))</f>
        <v>0</v>
      </c>
      <c r="AD4" s="16">
        <f ca="1">SUMPRODUCT((AB4=AB3:AB22)*(AC4=AC3:AC22)*(V4&lt;V3:V22))</f>
        <v>2</v>
      </c>
      <c r="AE4" s="16">
        <f ca="1">COUNTIF(AA3:AA4,AA4)-1</f>
        <v>0</v>
      </c>
      <c r="AF4" s="39"/>
      <c r="AG4">
        <v>2</v>
      </c>
      <c r="AH4" s="29" t="str">
        <f ca="1">INDEX(P3:P22,MATCH(AG4,Z3:Z22,0))</f>
        <v>S.D. Eibar</v>
      </c>
      <c r="AI4" s="33">
        <f ca="1">LOOKUP(AH4,P3:P22,Q3:Q22)</f>
        <v>3</v>
      </c>
      <c r="AJ4" s="1">
        <f ca="1">LOOKUP(AH4,P3:P22,R3:R22)</f>
        <v>1</v>
      </c>
      <c r="AK4" s="1">
        <f ca="1">LOOKUP(AH4,P3:P22,S3:S22)</f>
        <v>1</v>
      </c>
      <c r="AL4" s="1">
        <f ca="1">LOOKUP(AH4,P3:P22,T3:T22)</f>
        <v>0</v>
      </c>
      <c r="AM4" s="1">
        <f ca="1">LOOKUP(AH4,P3:P22,U3:U22)</f>
        <v>0</v>
      </c>
      <c r="AN4" s="1">
        <f ca="1">LOOKUP(AH4,P3:P22,V3:V22)</f>
        <v>2</v>
      </c>
      <c r="AO4" s="1">
        <f ca="1">LOOKUP(AH4,P3:P22,W3:W22)</f>
        <v>1</v>
      </c>
      <c r="AP4" s="3">
        <f ca="1">LOOKUP(AH4,P3:P22,X3:X22)</f>
        <v>1</v>
      </c>
      <c r="AQ4" s="3">
        <f ca="1">LOOKUP(AH4,P3:P22,Y3:Y22)</f>
        <v>3102</v>
      </c>
    </row>
    <row r="5" spans="2:43" x14ac:dyDescent="0.25">
      <c r="B5" s="17">
        <v>4</v>
      </c>
      <c r="C5" s="7" t="s">
        <v>236</v>
      </c>
      <c r="E5" s="29" t="str">
        <f t="shared" si="8"/>
        <v>Deportivo de la Coruña</v>
      </c>
      <c r="F5" s="33">
        <f ca="1">SUMIF(INDIRECT(F2),'1-Configuracion'!E5,INDIRECT(G2))+SUMIF(INDIRECT(H2),'1-Configuracion'!E5,INDIRECT(I2))</f>
        <v>1</v>
      </c>
      <c r="G5" s="1">
        <f ca="1">SUMIF(INDIRECT(F2),'1-Configuracion'!E5,INDIRECT(J2))+SUMIF(INDIRECT(H2),'1-Configuracion'!E5,INDIRECT(J2))</f>
        <v>1</v>
      </c>
      <c r="H5" s="1">
        <f t="shared" ca="1" si="9"/>
        <v>0</v>
      </c>
      <c r="I5" s="1">
        <f t="shared" ca="1" si="10"/>
        <v>1</v>
      </c>
      <c r="J5" s="1">
        <f t="shared" ca="1" si="11"/>
        <v>0</v>
      </c>
      <c r="K5" s="1">
        <f ca="1">SUMIF(INDIRECT(F2),'1-Configuracion'!E5,INDIRECT(K2))+SUMIF(INDIRECT(H2),'1-Configuracion'!E5,INDIRECT(L2))</f>
        <v>0</v>
      </c>
      <c r="L5" s="1">
        <f ca="1">SUMIF(INDIRECT(F2),'1-Configuracion'!E5,INDIRECT(L2))+SUMIF(INDIRECT(H2),'1-Configuracion'!E5,INDIRECT(K2))</f>
        <v>0</v>
      </c>
      <c r="M5" s="48">
        <f t="shared" ca="1" si="12"/>
        <v>0</v>
      </c>
      <c r="N5" s="14">
        <f t="shared" ca="1" si="13"/>
        <v>1000</v>
      </c>
      <c r="P5" s="29" t="str">
        <f t="shared" si="14"/>
        <v>Deportivo de la Coruña</v>
      </c>
      <c r="Q5" s="33">
        <f t="shared" ca="1" si="15"/>
        <v>1</v>
      </c>
      <c r="R5" s="1">
        <f t="shared" ca="1" si="0"/>
        <v>1</v>
      </c>
      <c r="S5" s="1">
        <f t="shared" ca="1" si="1"/>
        <v>0</v>
      </c>
      <c r="T5" s="1">
        <f t="shared" ca="1" si="2"/>
        <v>1</v>
      </c>
      <c r="U5" s="1">
        <f t="shared" ca="1" si="3"/>
        <v>0</v>
      </c>
      <c r="V5" s="1">
        <f t="shared" ca="1" si="4"/>
        <v>0</v>
      </c>
      <c r="W5" s="1">
        <f t="shared" ca="1" si="5"/>
        <v>0</v>
      </c>
      <c r="X5" s="3">
        <f t="shared" ca="1" si="6"/>
        <v>0</v>
      </c>
      <c r="Y5" s="3">
        <f t="shared" ca="1" si="16"/>
        <v>1000</v>
      </c>
      <c r="Z5">
        <f t="shared" ca="1" si="17"/>
        <v>8</v>
      </c>
      <c r="AA5">
        <f t="shared" ca="1" si="7"/>
        <v>8</v>
      </c>
      <c r="AB5" s="16">
        <f ca="1">_xlfn.RANK.EQ(Q5,Q3:Q22,0)</f>
        <v>6</v>
      </c>
      <c r="AC5" s="16">
        <f ca="1">SUMPRODUCT((AB5=AB3:AB22)*(X5&lt;X3:X22))</f>
        <v>0</v>
      </c>
      <c r="AD5" s="16">
        <f ca="1">SUMPRODUCT((AB5=AB3:AB22)*(AC5=AC3:AC22)*(V5&lt;V3:V22))</f>
        <v>2</v>
      </c>
      <c r="AE5" s="16">
        <f ca="1">COUNTIF(AA3:AA5,AA5)-1</f>
        <v>0</v>
      </c>
      <c r="AF5" s="39"/>
      <c r="AG5">
        <v>3</v>
      </c>
      <c r="AH5" s="29" t="str">
        <f ca="1">INDEX(P3:P22,MATCH(AG5,Z3:Z22,0))</f>
        <v>Atlético de Madrid</v>
      </c>
      <c r="AI5" s="33">
        <f ca="1">LOOKUP(AH5,P3:P22,Q3:Q22)</f>
        <v>3</v>
      </c>
      <c r="AJ5" s="1">
        <f ca="1">LOOKUP(AH5,P3:P22,R3:R22)</f>
        <v>1</v>
      </c>
      <c r="AK5" s="1">
        <f ca="1">LOOKUP(AH5,P3:P22,S3:S22)</f>
        <v>1</v>
      </c>
      <c r="AL5" s="1">
        <f ca="1">LOOKUP(AH5,P3:P22,T3:T22)</f>
        <v>0</v>
      </c>
      <c r="AM5" s="1">
        <f ca="1">LOOKUP(AH5,P3:P22,U3:U22)</f>
        <v>0</v>
      </c>
      <c r="AN5" s="1">
        <f ca="1">LOOKUP(AH5,P3:P22,V3:V22)</f>
        <v>1</v>
      </c>
      <c r="AO5" s="1">
        <f ca="1">LOOKUP(AH5,P3:P22,W3:W22)</f>
        <v>0</v>
      </c>
      <c r="AP5" s="3">
        <f ca="1">LOOKUP(AH5,P3:P22,X3:X22)</f>
        <v>1</v>
      </c>
      <c r="AQ5" s="3">
        <f ca="1">LOOKUP(AH5,P3:P22,Y3:Y22)</f>
        <v>3101</v>
      </c>
    </row>
    <row r="6" spans="2:43" x14ac:dyDescent="0.25">
      <c r="B6" s="17">
        <v>5</v>
      </c>
      <c r="C6" s="7" t="s">
        <v>34</v>
      </c>
      <c r="E6" s="29" t="str">
        <f t="shared" si="8"/>
        <v>F.C. Barcelona</v>
      </c>
      <c r="F6" s="33">
        <f ca="1">SUMIF(INDIRECT(F2),'1-Configuracion'!E6,INDIRECT(G2))+SUMIF(INDIRECT(H2),'1-Configuracion'!E6,INDIRECT(I2))</f>
        <v>3</v>
      </c>
      <c r="G6" s="1">
        <f ca="1">SUMIF(INDIRECT(F2),'1-Configuracion'!E6,INDIRECT(J2))+SUMIF(INDIRECT(H2),'1-Configuracion'!E6,INDIRECT(J2))</f>
        <v>1</v>
      </c>
      <c r="H6" s="1">
        <f t="shared" ca="1" si="9"/>
        <v>1</v>
      </c>
      <c r="I6" s="1">
        <f t="shared" ca="1" si="10"/>
        <v>0</v>
      </c>
      <c r="J6" s="1">
        <f t="shared" ca="1" si="11"/>
        <v>0</v>
      </c>
      <c r="K6" s="1">
        <f ca="1">SUMIF(INDIRECT(F2),'1-Configuracion'!E6,INDIRECT(K2))+SUMIF(INDIRECT(H2),'1-Configuracion'!E6,INDIRECT(L2))</f>
        <v>1</v>
      </c>
      <c r="L6" s="1">
        <f ca="1">SUMIF(INDIRECT(F2),'1-Configuracion'!E6,INDIRECT(L2))+SUMIF(INDIRECT(H2),'1-Configuracion'!E6,INDIRECT(K2))</f>
        <v>0</v>
      </c>
      <c r="M6" s="48">
        <f t="shared" ca="1" si="12"/>
        <v>1</v>
      </c>
      <c r="N6" s="14">
        <f t="shared" ca="1" si="13"/>
        <v>3101</v>
      </c>
      <c r="P6" s="29" t="str">
        <f t="shared" si="14"/>
        <v>F.C. Barcelona</v>
      </c>
      <c r="Q6" s="33">
        <f t="shared" ca="1" si="15"/>
        <v>3</v>
      </c>
      <c r="R6" s="1">
        <f t="shared" ca="1" si="0"/>
        <v>1</v>
      </c>
      <c r="S6" s="1">
        <f t="shared" ca="1" si="1"/>
        <v>1</v>
      </c>
      <c r="T6" s="1">
        <f t="shared" ca="1" si="2"/>
        <v>0</v>
      </c>
      <c r="U6" s="1">
        <f t="shared" ca="1" si="3"/>
        <v>0</v>
      </c>
      <c r="V6" s="1">
        <f t="shared" ca="1" si="4"/>
        <v>1</v>
      </c>
      <c r="W6" s="1">
        <f t="shared" ca="1" si="5"/>
        <v>0</v>
      </c>
      <c r="X6" s="3">
        <f t="shared" ca="1" si="6"/>
        <v>1</v>
      </c>
      <c r="Y6" s="3">
        <f t="shared" ca="1" si="16"/>
        <v>3101</v>
      </c>
      <c r="Z6">
        <f t="shared" ca="1" si="17"/>
        <v>4</v>
      </c>
      <c r="AA6">
        <f t="shared" ca="1" si="7"/>
        <v>3</v>
      </c>
      <c r="AB6" s="16">
        <f ca="1">_xlfn.RANK.EQ(Q6,Q3:Q22,0)</f>
        <v>1</v>
      </c>
      <c r="AC6" s="16">
        <f ca="1">SUMPRODUCT((AB6=AB3:AB22)*(X6&lt;X3:X22))</f>
        <v>0</v>
      </c>
      <c r="AD6" s="16">
        <f ca="1">SUMPRODUCT((AB6=AB3:AB22)*(AC6=AC3:AC22)*(V6&lt;V3:V22))</f>
        <v>2</v>
      </c>
      <c r="AE6" s="16">
        <f ca="1">COUNTIF(AA3:AA6,AA6)-1</f>
        <v>1</v>
      </c>
      <c r="AF6" s="39"/>
      <c r="AG6">
        <v>4</v>
      </c>
      <c r="AH6" s="29" t="str">
        <f ca="1">INDEX(P3:P22,MATCH(AG6,Z3:Z22,0))</f>
        <v>F.C. Barcelona</v>
      </c>
      <c r="AI6" s="33">
        <f ca="1">LOOKUP(AH6,P3:P22,Q3:Q22)</f>
        <v>3</v>
      </c>
      <c r="AJ6" s="1">
        <f ca="1">LOOKUP(AH6,P3:P22,R3:R22)</f>
        <v>1</v>
      </c>
      <c r="AK6" s="1">
        <f ca="1">LOOKUP(AH6,P3:P22,S3:S22)</f>
        <v>1</v>
      </c>
      <c r="AL6" s="1">
        <f ca="1">LOOKUP(AH6,P3:P22,T3:T22)</f>
        <v>0</v>
      </c>
      <c r="AM6" s="1">
        <f ca="1">LOOKUP(AH6,P3:P22,U3:U22)</f>
        <v>0</v>
      </c>
      <c r="AN6" s="1">
        <f ca="1">LOOKUP(AH6,P3:P22,V3:V22)</f>
        <v>1</v>
      </c>
      <c r="AO6" s="1">
        <f ca="1">LOOKUP(AH6,P3:P22,W3:W22)</f>
        <v>0</v>
      </c>
      <c r="AP6" s="3">
        <f ca="1">LOOKUP(AH6,P3:P22,X3:X22)</f>
        <v>1</v>
      </c>
      <c r="AQ6" s="3">
        <f ca="1">LOOKUP(AH6,P3:P22,Y3:Y22)</f>
        <v>3101</v>
      </c>
    </row>
    <row r="7" spans="2:43" x14ac:dyDescent="0.25">
      <c r="B7" s="17">
        <v>6</v>
      </c>
      <c r="C7" s="7" t="s">
        <v>30</v>
      </c>
      <c r="E7" s="29" t="str">
        <f t="shared" si="8"/>
        <v>Getafe C.F.</v>
      </c>
      <c r="F7" s="33">
        <f ca="1">SUMIF(INDIRECT(F2),'1-Configuracion'!E7,INDIRECT(G2))+SUMIF(INDIRECT(H2),'1-Configuracion'!E7,INDIRECT(I2))</f>
        <v>0</v>
      </c>
      <c r="G7" s="1">
        <f ca="1">SUMIF(INDIRECT(F2),'1-Configuracion'!E7,INDIRECT(J2))+SUMIF(INDIRECT(H2),'1-Configuracion'!E7,INDIRECT(J2))</f>
        <v>1</v>
      </c>
      <c r="H7" s="1">
        <f t="shared" ca="1" si="9"/>
        <v>0</v>
      </c>
      <c r="I7" s="1">
        <f t="shared" ca="1" si="10"/>
        <v>0</v>
      </c>
      <c r="J7" s="1">
        <f t="shared" ca="1" si="11"/>
        <v>1</v>
      </c>
      <c r="K7" s="1">
        <f ca="1">SUMIF(INDIRECT(F2),'1-Configuracion'!E7,INDIRECT(K2))+SUMIF(INDIRECT(H2),'1-Configuracion'!E7,INDIRECT(L2))</f>
        <v>0</v>
      </c>
      <c r="L7" s="1">
        <f ca="1">SUMIF(INDIRECT(F2),'1-Configuracion'!E7,INDIRECT(L2))+SUMIF(INDIRECT(H2),'1-Configuracion'!E7,INDIRECT(K2))</f>
        <v>1</v>
      </c>
      <c r="M7" s="48">
        <f t="shared" ca="1" si="12"/>
        <v>-1</v>
      </c>
      <c r="N7" s="14">
        <f t="shared" ca="1" si="13"/>
        <v>-100</v>
      </c>
      <c r="P7" s="29" t="str">
        <f t="shared" si="14"/>
        <v>Getafe C.F.</v>
      </c>
      <c r="Q7" s="33">
        <f t="shared" ca="1" si="15"/>
        <v>0</v>
      </c>
      <c r="R7" s="1">
        <f t="shared" ca="1" si="0"/>
        <v>1</v>
      </c>
      <c r="S7" s="1">
        <f t="shared" ca="1" si="1"/>
        <v>0</v>
      </c>
      <c r="T7" s="1">
        <f t="shared" ca="1" si="2"/>
        <v>0</v>
      </c>
      <c r="U7" s="1">
        <f t="shared" ca="1" si="3"/>
        <v>1</v>
      </c>
      <c r="V7" s="1">
        <f t="shared" ca="1" si="4"/>
        <v>0</v>
      </c>
      <c r="W7" s="1">
        <f t="shared" ca="1" si="5"/>
        <v>1</v>
      </c>
      <c r="X7" s="3">
        <f t="shared" ca="1" si="6"/>
        <v>-1</v>
      </c>
      <c r="Y7" s="3">
        <f t="shared" ca="1" si="16"/>
        <v>-100</v>
      </c>
      <c r="Z7">
        <f t="shared" ca="1" si="17"/>
        <v>19</v>
      </c>
      <c r="AA7">
        <f t="shared" ca="1" si="7"/>
        <v>18</v>
      </c>
      <c r="AB7" s="16">
        <f ca="1">_xlfn.RANK.EQ(Q7,Q3:Q22,0)</f>
        <v>16</v>
      </c>
      <c r="AC7" s="16">
        <f ca="1">SUMPRODUCT((AB7=AB3:AB22)*(X7&lt;X3:X22))</f>
        <v>0</v>
      </c>
      <c r="AD7" s="16">
        <f ca="1">SUMPRODUCT((AB7=AB3:AB22)*(AC7=AC3:AC22)*(V7&lt;V3:V22))</f>
        <v>2</v>
      </c>
      <c r="AE7" s="16">
        <f ca="1">COUNTIF(AA3:AA7,AA7)-1</f>
        <v>1</v>
      </c>
      <c r="AF7" s="39"/>
      <c r="AG7">
        <v>5</v>
      </c>
      <c r="AH7" s="29" t="str">
        <f ca="1">INDEX(P3:P22,MATCH(AG7,Z3:Z22,0))</f>
        <v>R.C.D. Español</v>
      </c>
      <c r="AI7" s="33">
        <f ca="1">LOOKUP(AH7,P3:P22,Q3:Q22)</f>
        <v>3</v>
      </c>
      <c r="AJ7" s="1">
        <f ca="1">LOOKUP(AH7,P3:P22,R3:R22)</f>
        <v>1</v>
      </c>
      <c r="AK7" s="1">
        <f ca="1">LOOKUP(AH7,P3:P22,S3:S22)</f>
        <v>1</v>
      </c>
      <c r="AL7" s="1">
        <f ca="1">LOOKUP(AH7,P3:P22,T3:T22)</f>
        <v>0</v>
      </c>
      <c r="AM7" s="1">
        <f ca="1">LOOKUP(AH7,P3:P22,U3:U22)</f>
        <v>0</v>
      </c>
      <c r="AN7" s="1">
        <f ca="1">LOOKUP(AH7,P3:P22,V3:V22)</f>
        <v>1</v>
      </c>
      <c r="AO7" s="1">
        <f ca="1">LOOKUP(AH7,P3:P22,W3:W22)</f>
        <v>0</v>
      </c>
      <c r="AP7" s="3">
        <f ca="1">LOOKUP(AH7,P3:P22,X3:X22)</f>
        <v>1</v>
      </c>
      <c r="AQ7" s="3">
        <f ca="1">LOOKUP(AH7,P3:P22,Y3:Y22)</f>
        <v>3101</v>
      </c>
    </row>
    <row r="8" spans="2:43" x14ac:dyDescent="0.25">
      <c r="B8" s="17">
        <v>7</v>
      </c>
      <c r="C8" s="7" t="s">
        <v>209</v>
      </c>
      <c r="E8" s="29" t="str">
        <f t="shared" si="8"/>
        <v>Granada C.F.</v>
      </c>
      <c r="F8" s="33">
        <f ca="1">SUMIF(INDIRECT(F2),'1-Configuracion'!E8,INDIRECT(G2))+SUMIF(INDIRECT(H2),'1-Configuracion'!E8,INDIRECT(I2))</f>
        <v>0</v>
      </c>
      <c r="G8" s="1">
        <f ca="1">SUMIF(INDIRECT(F2),'1-Configuracion'!E8,INDIRECT(J2))+SUMIF(INDIRECT(H2),'1-Configuracion'!E8,INDIRECT(J2))</f>
        <v>1</v>
      </c>
      <c r="H8" s="1">
        <f t="shared" ca="1" si="9"/>
        <v>0</v>
      </c>
      <c r="I8" s="1">
        <f t="shared" ca="1" si="10"/>
        <v>0</v>
      </c>
      <c r="J8" s="1">
        <f t="shared" ca="1" si="11"/>
        <v>1</v>
      </c>
      <c r="K8" s="1">
        <f ca="1">SUMIF(INDIRECT(F2),'1-Configuracion'!E8,INDIRECT(K2))+SUMIF(INDIRECT(H2),'1-Configuracion'!E8,INDIRECT(L2))</f>
        <v>1</v>
      </c>
      <c r="L8" s="1">
        <f ca="1">SUMIF(INDIRECT(F2),'1-Configuracion'!E8,INDIRECT(L2))+SUMIF(INDIRECT(H2),'1-Configuracion'!E8,INDIRECT(K2))</f>
        <v>2</v>
      </c>
      <c r="M8" s="48">
        <f t="shared" ca="1" si="12"/>
        <v>-1</v>
      </c>
      <c r="N8" s="14">
        <f t="shared" ca="1" si="13"/>
        <v>-99</v>
      </c>
      <c r="P8" s="29" t="str">
        <f t="shared" si="14"/>
        <v>Granada C.F.</v>
      </c>
      <c r="Q8" s="33">
        <f t="shared" ca="1" si="15"/>
        <v>0</v>
      </c>
      <c r="R8" s="1">
        <f t="shared" ca="1" si="0"/>
        <v>1</v>
      </c>
      <c r="S8" s="1">
        <f t="shared" ca="1" si="1"/>
        <v>0</v>
      </c>
      <c r="T8" s="1">
        <f t="shared" ca="1" si="2"/>
        <v>0</v>
      </c>
      <c r="U8" s="1">
        <f t="shared" ca="1" si="3"/>
        <v>1</v>
      </c>
      <c r="V8" s="1">
        <f t="shared" ca="1" si="4"/>
        <v>1</v>
      </c>
      <c r="W8" s="1">
        <f t="shared" ca="1" si="5"/>
        <v>2</v>
      </c>
      <c r="X8" s="3">
        <f t="shared" ca="1" si="6"/>
        <v>-1</v>
      </c>
      <c r="Y8" s="3">
        <f t="shared" ca="1" si="16"/>
        <v>-99</v>
      </c>
      <c r="Z8">
        <f t="shared" ca="1" si="17"/>
        <v>16</v>
      </c>
      <c r="AA8">
        <f t="shared" ca="1" si="7"/>
        <v>16</v>
      </c>
      <c r="AB8" s="16">
        <f ca="1">_xlfn.RANK.EQ(Q8,Q3:Q22,0)</f>
        <v>16</v>
      </c>
      <c r="AC8" s="16">
        <f ca="1">SUMPRODUCT((AB8=AB3:AB22)*(X8&lt;X3:X22))</f>
        <v>0</v>
      </c>
      <c r="AD8" s="16">
        <f ca="1">SUMPRODUCT((AB8=AB3:AB22)*(AC8=AC3:AC22)*(V8&lt;V3:V22))</f>
        <v>0</v>
      </c>
      <c r="AE8" s="16">
        <f ca="1">COUNTIF(AA3:AA8,AA8)-1</f>
        <v>0</v>
      </c>
      <c r="AF8" s="39"/>
      <c r="AG8">
        <v>6</v>
      </c>
      <c r="AH8" s="29" t="str">
        <f ca="1">INDEX(P3:P22,MATCH(AG8,Z3:Z22,0))</f>
        <v>Real Betis Balompié</v>
      </c>
      <c r="AI8" s="33">
        <f ca="1">LOOKUP(AH8,P3:P22,Q3:Q22)</f>
        <v>1</v>
      </c>
      <c r="AJ8" s="1">
        <f ca="1">LOOKUP(AH8,P3:P22,R3:R22)</f>
        <v>1</v>
      </c>
      <c r="AK8" s="1">
        <f ca="1">LOOKUP(AH8,P3:P22,S3:S22)</f>
        <v>0</v>
      </c>
      <c r="AL8" s="1">
        <f ca="1">LOOKUP(AH8,P3:P22,T3:T22)</f>
        <v>1</v>
      </c>
      <c r="AM8" s="1">
        <f ca="1">LOOKUP(AH8,P3:P22,U3:U22)</f>
        <v>0</v>
      </c>
      <c r="AN8" s="1">
        <f ca="1">LOOKUP(AH8,P3:P22,V3:V22)</f>
        <v>1</v>
      </c>
      <c r="AO8" s="1">
        <f ca="1">LOOKUP(AH8,P3:P22,W3:W22)</f>
        <v>1</v>
      </c>
      <c r="AP8" s="3">
        <f ca="1">LOOKUP(AH8,P3:P22,X3:X22)</f>
        <v>0</v>
      </c>
      <c r="AQ8" s="3">
        <f ca="1">LOOKUP(AH8,P3:P22,Y3:Y22)</f>
        <v>1001</v>
      </c>
    </row>
    <row r="9" spans="2:43" x14ac:dyDescent="0.25">
      <c r="B9" s="17">
        <v>8</v>
      </c>
      <c r="C9" s="7" t="s">
        <v>27</v>
      </c>
      <c r="E9" s="29" t="str">
        <f t="shared" si="8"/>
        <v>Levante U.D.</v>
      </c>
      <c r="F9" s="33">
        <f ca="1">SUMIF(INDIRECT(F2),'1-Configuracion'!E9,INDIRECT(G2))+SUMIF(INDIRECT(H2),'1-Configuracion'!E9,INDIRECT(I2))</f>
        <v>0</v>
      </c>
      <c r="G9" s="1">
        <f ca="1">SUMIF(INDIRECT(F2),'1-Configuracion'!E9,INDIRECT(J2))+SUMIF(INDIRECT(H2),'1-Configuracion'!E9,INDIRECT(J2))</f>
        <v>1</v>
      </c>
      <c r="H9" s="1">
        <f t="shared" ca="1" si="9"/>
        <v>0</v>
      </c>
      <c r="I9" s="1">
        <f t="shared" ca="1" si="10"/>
        <v>0</v>
      </c>
      <c r="J9" s="1">
        <f t="shared" ca="1" si="11"/>
        <v>1</v>
      </c>
      <c r="K9" s="1">
        <f ca="1">SUMIF(INDIRECT(F2),'1-Configuracion'!E9,INDIRECT(K2))+SUMIF(INDIRECT(H2),'1-Configuracion'!E9,INDIRECT(L2))</f>
        <v>1</v>
      </c>
      <c r="L9" s="1">
        <f ca="1">SUMIF(INDIRECT(F2),'1-Configuracion'!E9,INDIRECT(L2))+SUMIF(INDIRECT(H2),'1-Configuracion'!E9,INDIRECT(K2))</f>
        <v>2</v>
      </c>
      <c r="M9" s="48">
        <f t="shared" ca="1" si="12"/>
        <v>-1</v>
      </c>
      <c r="N9" s="14">
        <f t="shared" ca="1" si="13"/>
        <v>-99</v>
      </c>
      <c r="P9" s="29" t="str">
        <f t="shared" si="14"/>
        <v>Levante U.D.</v>
      </c>
      <c r="Q9" s="33">
        <f t="shared" ca="1" si="15"/>
        <v>0</v>
      </c>
      <c r="R9" s="1">
        <f t="shared" ca="1" si="0"/>
        <v>1</v>
      </c>
      <c r="S9" s="1">
        <f t="shared" ca="1" si="1"/>
        <v>0</v>
      </c>
      <c r="T9" s="1">
        <f t="shared" ca="1" si="2"/>
        <v>0</v>
      </c>
      <c r="U9" s="1">
        <f t="shared" ca="1" si="3"/>
        <v>1</v>
      </c>
      <c r="V9" s="1">
        <f t="shared" ca="1" si="4"/>
        <v>1</v>
      </c>
      <c r="W9" s="1">
        <f t="shared" ca="1" si="5"/>
        <v>2</v>
      </c>
      <c r="X9" s="3">
        <f t="shared" ca="1" si="6"/>
        <v>-1</v>
      </c>
      <c r="Y9" s="3">
        <f t="shared" ca="1" si="16"/>
        <v>-99</v>
      </c>
      <c r="Z9">
        <f t="shared" ca="1" si="17"/>
        <v>17</v>
      </c>
      <c r="AA9">
        <f t="shared" ca="1" si="7"/>
        <v>16</v>
      </c>
      <c r="AB9" s="16">
        <f ca="1">_xlfn.RANK.EQ(Q9,Q3:Q22,0)</f>
        <v>16</v>
      </c>
      <c r="AC9" s="16">
        <f ca="1">SUMPRODUCT((AB9=AB3:AB22)*(X9&lt;X3:X22))</f>
        <v>0</v>
      </c>
      <c r="AD9" s="16">
        <f ca="1">SUMPRODUCT((AB9=AB3:AB22)*(AC9=AC3:AC22)*(V9&lt;V3:V22))</f>
        <v>0</v>
      </c>
      <c r="AE9" s="16">
        <f ca="1">COUNTIF(AA3:AA9,AA9)-1</f>
        <v>1</v>
      </c>
      <c r="AF9" s="39"/>
      <c r="AG9">
        <v>7</v>
      </c>
      <c r="AH9" s="29" t="str">
        <f ca="1">INDEX(P3:P22,MATCH(AG9,Z3:Z22,0))</f>
        <v>Villarreal C.F.</v>
      </c>
      <c r="AI9" s="33">
        <f ca="1">LOOKUP(AH9,P3:P22,Q3:Q22)</f>
        <v>1</v>
      </c>
      <c r="AJ9" s="1">
        <f ca="1">LOOKUP(AH9,P3:P22,R3:R22)</f>
        <v>1</v>
      </c>
      <c r="AK9" s="1">
        <f ca="1">LOOKUP(AH9,P3:P22,S3:S22)</f>
        <v>0</v>
      </c>
      <c r="AL9" s="1">
        <f ca="1">LOOKUP(AH9,P3:P22,T3:T22)</f>
        <v>1</v>
      </c>
      <c r="AM9" s="1">
        <f ca="1">LOOKUP(AH9,P3:P22,U3:U22)</f>
        <v>0</v>
      </c>
      <c r="AN9" s="1">
        <f ca="1">LOOKUP(AH9,P3:P22,V3:V22)</f>
        <v>1</v>
      </c>
      <c r="AO9" s="1">
        <f ca="1">LOOKUP(AH9,P3:P22,W3:W22)</f>
        <v>1</v>
      </c>
      <c r="AP9" s="3">
        <f ca="1">LOOKUP(AH9,P3:P22,X3:X22)</f>
        <v>0</v>
      </c>
      <c r="AQ9" s="3">
        <f ca="1">LOOKUP(AH9,P3:P22,Y3:Y22)</f>
        <v>1001</v>
      </c>
    </row>
    <row r="10" spans="2:43" x14ac:dyDescent="0.25">
      <c r="B10" s="17">
        <v>9</v>
      </c>
      <c r="C10" s="7" t="s">
        <v>53</v>
      </c>
      <c r="E10" s="29" t="str">
        <f t="shared" si="8"/>
        <v>Málaga C.F.</v>
      </c>
      <c r="F10" s="33">
        <f ca="1">SUMIF(INDIRECT(F2),'1-Configuracion'!E10,INDIRECT(G2))+SUMIF(INDIRECT(H2),'1-Configuracion'!E10,INDIRECT(I2))</f>
        <v>1</v>
      </c>
      <c r="G10" s="1">
        <f ca="1">SUMIF(INDIRECT(F2),'1-Configuracion'!E10,INDIRECT(J2))+SUMIF(INDIRECT(H2),'1-Configuracion'!E10,INDIRECT(J2))</f>
        <v>1</v>
      </c>
      <c r="H10" s="1">
        <f t="shared" ca="1" si="9"/>
        <v>0</v>
      </c>
      <c r="I10" s="1">
        <f t="shared" ca="1" si="10"/>
        <v>1</v>
      </c>
      <c r="J10" s="1">
        <f t="shared" ca="1" si="11"/>
        <v>0</v>
      </c>
      <c r="K10" s="1">
        <f ca="1">SUMIF(INDIRECT(F2),'1-Configuracion'!E10,INDIRECT(K2))+SUMIF(INDIRECT(H2),'1-Configuracion'!E10,INDIRECT(L2))</f>
        <v>0</v>
      </c>
      <c r="L10" s="1">
        <f ca="1">SUMIF(INDIRECT(F2),'1-Configuracion'!E10,INDIRECT(L2))+SUMIF(INDIRECT(H2),'1-Configuracion'!E10,INDIRECT(K2))</f>
        <v>0</v>
      </c>
      <c r="M10" s="48">
        <f t="shared" ca="1" si="12"/>
        <v>0</v>
      </c>
      <c r="N10" s="14">
        <f t="shared" ca="1" si="13"/>
        <v>1000</v>
      </c>
      <c r="P10" s="29" t="str">
        <f t="shared" si="14"/>
        <v>Málaga C.F.</v>
      </c>
      <c r="Q10" s="33">
        <f t="shared" ca="1" si="15"/>
        <v>1</v>
      </c>
      <c r="R10" s="1">
        <f t="shared" ca="1" si="0"/>
        <v>1</v>
      </c>
      <c r="S10" s="1">
        <f t="shared" ca="1" si="1"/>
        <v>0</v>
      </c>
      <c r="T10" s="1">
        <f t="shared" ca="1" si="2"/>
        <v>1</v>
      </c>
      <c r="U10" s="1">
        <f t="shared" ca="1" si="3"/>
        <v>0</v>
      </c>
      <c r="V10" s="1">
        <f t="shared" ca="1" si="4"/>
        <v>0</v>
      </c>
      <c r="W10" s="1">
        <f t="shared" ca="1" si="5"/>
        <v>0</v>
      </c>
      <c r="X10" s="3">
        <f t="shared" ca="1" si="6"/>
        <v>0</v>
      </c>
      <c r="Y10" s="3">
        <f t="shared" ca="1" si="16"/>
        <v>1000</v>
      </c>
      <c r="Z10">
        <f t="shared" ca="1" si="17"/>
        <v>9</v>
      </c>
      <c r="AA10">
        <f t="shared" ca="1" si="7"/>
        <v>8</v>
      </c>
      <c r="AB10" s="16">
        <f ca="1">_xlfn.RANK.EQ(Q10,Q3:Q22,0)</f>
        <v>6</v>
      </c>
      <c r="AC10" s="16">
        <f ca="1">SUMPRODUCT((AB10=AB3:AB22)*(X10&lt;X3:X22))</f>
        <v>0</v>
      </c>
      <c r="AD10" s="16">
        <f ca="1">SUMPRODUCT((AB10=AB3:AB22)*(AC10=AC3:AC22)*(V10&lt;V3:V22))</f>
        <v>2</v>
      </c>
      <c r="AE10" s="16">
        <f ca="1">COUNTIF(AA3:AA10,AA10)-1</f>
        <v>1</v>
      </c>
      <c r="AF10" s="39"/>
      <c r="AG10">
        <v>8</v>
      </c>
      <c r="AH10" s="29" t="str">
        <f ca="1">INDEX(P3:P22,MATCH(AG10,Z3:Z22,0))</f>
        <v>Deportivo de la Coruña</v>
      </c>
      <c r="AI10" s="33">
        <f ca="1">LOOKUP(AH10,P3:P22,Q3:Q22)</f>
        <v>1</v>
      </c>
      <c r="AJ10" s="1">
        <f ca="1">LOOKUP(AH10,P3:P22,R3:R22)</f>
        <v>1</v>
      </c>
      <c r="AK10" s="1">
        <f ca="1">LOOKUP(AH10,P3:P22,S3:S22)</f>
        <v>0</v>
      </c>
      <c r="AL10" s="1">
        <f ca="1">LOOKUP(AH10,P3:P22,T3:T22)</f>
        <v>1</v>
      </c>
      <c r="AM10" s="1">
        <f ca="1">LOOKUP(AH10,P3:P22,U3:U22)</f>
        <v>0</v>
      </c>
      <c r="AN10" s="1">
        <f ca="1">LOOKUP(AH10,P3:P22,V3:V22)</f>
        <v>0</v>
      </c>
      <c r="AO10" s="1">
        <f ca="1">LOOKUP(AH10,P3:P22,W3:W22)</f>
        <v>0</v>
      </c>
      <c r="AP10" s="3">
        <f ca="1">LOOKUP(AH10,P3:P22,X3:X22)</f>
        <v>0</v>
      </c>
      <c r="AQ10" s="3">
        <f ca="1">LOOKUP(AH10,P3:P22,Y3:Y22)</f>
        <v>1000</v>
      </c>
    </row>
    <row r="11" spans="2:43" x14ac:dyDescent="0.25">
      <c r="B11" s="17">
        <v>10</v>
      </c>
      <c r="C11" s="7" t="s">
        <v>149</v>
      </c>
      <c r="E11" s="29" t="str">
        <f t="shared" si="8"/>
        <v>R.C. Celta de Vigo</v>
      </c>
      <c r="F11" s="33">
        <f ca="1">SUMIF(INDIRECT(F2),'1-Configuracion'!E11,INDIRECT(G2))+SUMIF(INDIRECT(H2),'1-Configuracion'!E11,INDIRECT(I2))</f>
        <v>3</v>
      </c>
      <c r="G11" s="1">
        <f ca="1">SUMIF(INDIRECT(F2),'1-Configuracion'!E11,INDIRECT(J2))+SUMIF(INDIRECT(H2),'1-Configuracion'!E11,INDIRECT(J2))</f>
        <v>1</v>
      </c>
      <c r="H11" s="1">
        <f t="shared" ca="1" si="9"/>
        <v>1</v>
      </c>
      <c r="I11" s="1">
        <f t="shared" ca="1" si="10"/>
        <v>0</v>
      </c>
      <c r="J11" s="1">
        <f t="shared" ca="1" si="11"/>
        <v>0</v>
      </c>
      <c r="K11" s="1">
        <f ca="1">SUMIF(INDIRECT(F2),'1-Configuracion'!E11,INDIRECT(K2))+SUMIF(INDIRECT(H2),'1-Configuracion'!E11,INDIRECT(L2))</f>
        <v>2</v>
      </c>
      <c r="L11" s="1">
        <f ca="1">SUMIF(INDIRECT(F2),'1-Configuracion'!E11,INDIRECT(L2))+SUMIF(INDIRECT(H2),'1-Configuracion'!E11,INDIRECT(K2))</f>
        <v>1</v>
      </c>
      <c r="M11" s="48">
        <f t="shared" ca="1" si="12"/>
        <v>1</v>
      </c>
      <c r="N11" s="14">
        <f t="shared" ca="1" si="13"/>
        <v>3102</v>
      </c>
      <c r="P11" s="29" t="str">
        <f t="shared" si="14"/>
        <v>R.C. Celta de Vigo</v>
      </c>
      <c r="Q11" s="33">
        <f t="shared" ca="1" si="15"/>
        <v>3</v>
      </c>
      <c r="R11" s="1">
        <f t="shared" ca="1" si="0"/>
        <v>1</v>
      </c>
      <c r="S11" s="1">
        <f t="shared" ca="1" si="1"/>
        <v>1</v>
      </c>
      <c r="T11" s="1">
        <f t="shared" ca="1" si="2"/>
        <v>0</v>
      </c>
      <c r="U11" s="1">
        <f t="shared" ca="1" si="3"/>
        <v>0</v>
      </c>
      <c r="V11" s="1">
        <f t="shared" ca="1" si="4"/>
        <v>2</v>
      </c>
      <c r="W11" s="1">
        <f t="shared" ca="1" si="5"/>
        <v>1</v>
      </c>
      <c r="X11" s="3">
        <f t="shared" ca="1" si="6"/>
        <v>1</v>
      </c>
      <c r="Y11" s="3">
        <f t="shared" ca="1" si="16"/>
        <v>3102</v>
      </c>
      <c r="Z11">
        <f t="shared" ca="1" si="17"/>
        <v>1</v>
      </c>
      <c r="AA11">
        <f t="shared" ca="1" si="7"/>
        <v>1</v>
      </c>
      <c r="AB11" s="16">
        <f ca="1">_xlfn.RANK.EQ(Q11,Q3:Q22,0)</f>
        <v>1</v>
      </c>
      <c r="AC11" s="16">
        <f ca="1">SUMPRODUCT((AB11=AB3:AB22)*(X11&lt;X3:X22))</f>
        <v>0</v>
      </c>
      <c r="AD11" s="16">
        <f ca="1">SUMPRODUCT((AB11=AB3:AB22)*(AC11=AC3:AC22)*(V11&lt;V3:V22))</f>
        <v>0</v>
      </c>
      <c r="AE11" s="16">
        <f ca="1">COUNTIF(AA3:AA11,AA11)-1</f>
        <v>0</v>
      </c>
      <c r="AF11" s="39"/>
      <c r="AG11">
        <v>9</v>
      </c>
      <c r="AH11" s="29" t="str">
        <f ca="1">INDEX(P3:P22,MATCH(AG11,Z3:Z22,0))</f>
        <v>Málaga C.F.</v>
      </c>
      <c r="AI11" s="33">
        <f ca="1">LOOKUP(AH11,P3:P22,Q3:Q22)</f>
        <v>1</v>
      </c>
      <c r="AJ11" s="1">
        <f ca="1">LOOKUP(AH11,P3:P22,R3:R22)</f>
        <v>1</v>
      </c>
      <c r="AK11" s="1">
        <f ca="1">LOOKUP(AH11,P3:P22,S3:S22)</f>
        <v>0</v>
      </c>
      <c r="AL11" s="1">
        <f ca="1">LOOKUP(AH11,P3:P22,T3:T22)</f>
        <v>1</v>
      </c>
      <c r="AM11" s="1">
        <f ca="1">LOOKUP(AH11,P3:P22,U3:U22)</f>
        <v>0</v>
      </c>
      <c r="AN11" s="1">
        <f ca="1">LOOKUP(AH11,P3:P22,V3:V22)</f>
        <v>0</v>
      </c>
      <c r="AO11" s="1">
        <f ca="1">LOOKUP(AH11,P3:P22,W3:W22)</f>
        <v>0</v>
      </c>
      <c r="AP11" s="3">
        <f ca="1">LOOKUP(AH11,P3:P22,X3:X22)</f>
        <v>0</v>
      </c>
      <c r="AQ11" s="3">
        <f ca="1">LOOKUP(AH11,P3:P22,Y3:Y22)</f>
        <v>1000</v>
      </c>
    </row>
    <row r="12" spans="2:43" x14ac:dyDescent="0.25">
      <c r="B12" s="17">
        <v>11</v>
      </c>
      <c r="C12" s="7" t="s">
        <v>52</v>
      </c>
      <c r="E12" s="29" t="str">
        <f t="shared" si="8"/>
        <v>R.C.D. Español</v>
      </c>
      <c r="F12" s="33">
        <f ca="1">SUMIF(INDIRECT(F2),'1-Configuracion'!E12,INDIRECT(G2))+SUMIF(INDIRECT(H2),'1-Configuracion'!E12,INDIRECT(I2))</f>
        <v>3</v>
      </c>
      <c r="G12" s="1">
        <f ca="1">SUMIF(INDIRECT(F2),'1-Configuracion'!E12,INDIRECT(J2))+SUMIF(INDIRECT(H2),'1-Configuracion'!E12,INDIRECT(J2))</f>
        <v>1</v>
      </c>
      <c r="H12" s="1">
        <f t="shared" ca="1" si="9"/>
        <v>1</v>
      </c>
      <c r="I12" s="1">
        <f t="shared" ca="1" si="10"/>
        <v>0</v>
      </c>
      <c r="J12" s="1">
        <f t="shared" ca="1" si="11"/>
        <v>0</v>
      </c>
      <c r="K12" s="1">
        <f ca="1">SUMIF(INDIRECT(F2),'1-Configuracion'!E12,INDIRECT(K2))+SUMIF(INDIRECT(H2),'1-Configuracion'!E12,INDIRECT(L2))</f>
        <v>1</v>
      </c>
      <c r="L12" s="1">
        <f ca="1">SUMIF(INDIRECT(F2),'1-Configuracion'!E12,INDIRECT(L2))+SUMIF(INDIRECT(H2),'1-Configuracion'!E12,INDIRECT(K2))</f>
        <v>0</v>
      </c>
      <c r="M12" s="48">
        <f t="shared" ca="1" si="12"/>
        <v>1</v>
      </c>
      <c r="N12" s="14">
        <f t="shared" ca="1" si="13"/>
        <v>3101</v>
      </c>
      <c r="P12" s="29" t="str">
        <f t="shared" si="14"/>
        <v>R.C.D. Español</v>
      </c>
      <c r="Q12" s="33">
        <f t="shared" ca="1" si="15"/>
        <v>3</v>
      </c>
      <c r="R12" s="1">
        <f t="shared" ca="1" si="0"/>
        <v>1</v>
      </c>
      <c r="S12" s="1">
        <f t="shared" ca="1" si="1"/>
        <v>1</v>
      </c>
      <c r="T12" s="1">
        <f t="shared" ca="1" si="2"/>
        <v>0</v>
      </c>
      <c r="U12" s="1">
        <f t="shared" ca="1" si="3"/>
        <v>0</v>
      </c>
      <c r="V12" s="1">
        <f t="shared" ca="1" si="4"/>
        <v>1</v>
      </c>
      <c r="W12" s="1">
        <f t="shared" ca="1" si="5"/>
        <v>0</v>
      </c>
      <c r="X12" s="3">
        <f t="shared" ca="1" si="6"/>
        <v>1</v>
      </c>
      <c r="Y12" s="3">
        <f t="shared" ca="1" si="16"/>
        <v>3101</v>
      </c>
      <c r="Z12">
        <f t="shared" ca="1" si="17"/>
        <v>5</v>
      </c>
      <c r="AA12">
        <f t="shared" ca="1" si="7"/>
        <v>3</v>
      </c>
      <c r="AB12" s="16">
        <f ca="1">_xlfn.RANK.EQ(Q12,Q3:Q22,0)</f>
        <v>1</v>
      </c>
      <c r="AC12" s="16">
        <f ca="1">SUMPRODUCT((AB12=AB3:AB22)*(X12&lt;X3:X22))</f>
        <v>0</v>
      </c>
      <c r="AD12" s="16">
        <f ca="1">SUMPRODUCT((AB12=AB3:AB22)*(AC12=AC3:AC22)*(V12&lt;V3:V22))</f>
        <v>2</v>
      </c>
      <c r="AE12" s="16">
        <f ca="1">COUNTIF(AA3:AA12,AA12)-1</f>
        <v>2</v>
      </c>
      <c r="AF12" s="39"/>
      <c r="AG12">
        <v>10</v>
      </c>
      <c r="AH12" s="29" t="str">
        <f ca="1">INDEX(P3:P22,MATCH(AG12,Z3:Z22,0))</f>
        <v>Rayo Vallecano</v>
      </c>
      <c r="AI12" s="33">
        <f ca="1">LOOKUP(AH12,P3:P22,Q3:Q22)</f>
        <v>1</v>
      </c>
      <c r="AJ12" s="1">
        <f ca="1">LOOKUP(AH12,P3:P22,R3:R22)</f>
        <v>1</v>
      </c>
      <c r="AK12" s="1">
        <f ca="1">LOOKUP(AH12,P3:P22,S3:S22)</f>
        <v>0</v>
      </c>
      <c r="AL12" s="1">
        <f ca="1">LOOKUP(AH12,P3:P22,T3:T22)</f>
        <v>1</v>
      </c>
      <c r="AM12" s="1">
        <f ca="1">LOOKUP(AH12,P3:P22,U3:U22)</f>
        <v>0</v>
      </c>
      <c r="AN12" s="1">
        <f ca="1">LOOKUP(AH12,P3:P22,V3:V22)</f>
        <v>0</v>
      </c>
      <c r="AO12" s="1">
        <f ca="1">LOOKUP(AH12,P3:P22,W3:W22)</f>
        <v>0</v>
      </c>
      <c r="AP12" s="3">
        <f ca="1">LOOKUP(AH12,P3:P22,X3:X22)</f>
        <v>0</v>
      </c>
      <c r="AQ12" s="3">
        <f ca="1">LOOKUP(AH12,P3:P22,Y3:Y22)</f>
        <v>1000</v>
      </c>
    </row>
    <row r="13" spans="2:43" x14ac:dyDescent="0.25">
      <c r="B13" s="17">
        <v>12</v>
      </c>
      <c r="C13" s="7" t="s">
        <v>36</v>
      </c>
      <c r="E13" s="29" t="str">
        <f t="shared" si="8"/>
        <v>Rayo Vallecano</v>
      </c>
      <c r="F13" s="33">
        <f ca="1">SUMIF(INDIRECT(F2),'1-Configuracion'!E13,INDIRECT(G2))+SUMIF(INDIRECT(H2),'1-Configuracion'!E13,INDIRECT(I2))</f>
        <v>1</v>
      </c>
      <c r="G13" s="1">
        <f ca="1">SUMIF(INDIRECT(F2),'1-Configuracion'!E13,INDIRECT(J2))+SUMIF(INDIRECT(H2),'1-Configuracion'!E13,INDIRECT(J2))</f>
        <v>1</v>
      </c>
      <c r="H13" s="1">
        <f t="shared" ca="1" si="9"/>
        <v>0</v>
      </c>
      <c r="I13" s="1">
        <f t="shared" ca="1" si="10"/>
        <v>1</v>
      </c>
      <c r="J13" s="1">
        <f t="shared" ca="1" si="11"/>
        <v>0</v>
      </c>
      <c r="K13" s="1">
        <f ca="1">SUMIF(INDIRECT(F2),'1-Configuracion'!E13,INDIRECT(K2))+SUMIF(INDIRECT(H2),'1-Configuracion'!E13,INDIRECT(L2))</f>
        <v>0</v>
      </c>
      <c r="L13" s="1">
        <f ca="1">SUMIF(INDIRECT(F2),'1-Configuracion'!E13,INDIRECT(L2))+SUMIF(INDIRECT(H2),'1-Configuracion'!E13,INDIRECT(K2))</f>
        <v>0</v>
      </c>
      <c r="M13" s="48">
        <f t="shared" ca="1" si="12"/>
        <v>0</v>
      </c>
      <c r="N13" s="14">
        <f t="shared" ca="1" si="13"/>
        <v>1000</v>
      </c>
      <c r="P13" s="29" t="str">
        <f t="shared" si="14"/>
        <v>Rayo Vallecano</v>
      </c>
      <c r="Q13" s="33">
        <f t="shared" ca="1" si="15"/>
        <v>1</v>
      </c>
      <c r="R13" s="1">
        <f t="shared" ca="1" si="0"/>
        <v>1</v>
      </c>
      <c r="S13" s="1">
        <f t="shared" ca="1" si="1"/>
        <v>0</v>
      </c>
      <c r="T13" s="1">
        <f t="shared" ca="1" si="2"/>
        <v>1</v>
      </c>
      <c r="U13" s="1">
        <f t="shared" ca="1" si="3"/>
        <v>0</v>
      </c>
      <c r="V13" s="1">
        <f t="shared" ca="1" si="4"/>
        <v>0</v>
      </c>
      <c r="W13" s="1">
        <f t="shared" ca="1" si="5"/>
        <v>0</v>
      </c>
      <c r="X13" s="3">
        <f t="shared" ca="1" si="6"/>
        <v>0</v>
      </c>
      <c r="Y13" s="3">
        <f t="shared" ca="1" si="16"/>
        <v>1000</v>
      </c>
      <c r="Z13">
        <f t="shared" ca="1" si="17"/>
        <v>10</v>
      </c>
      <c r="AA13">
        <f t="shared" ca="1" si="7"/>
        <v>8</v>
      </c>
      <c r="AB13" s="16">
        <f ca="1">_xlfn.RANK.EQ(Q13,Q3:Q22,0)</f>
        <v>6</v>
      </c>
      <c r="AC13" s="16">
        <f ca="1">SUMPRODUCT((AB13=AB3:AB22)*(X13&lt;X3:X22))</f>
        <v>0</v>
      </c>
      <c r="AD13" s="16">
        <f ca="1">SUMPRODUCT((AB13=AB3:AB22)*(AC13=AC3:AC22)*(V13&lt;V3:V22))</f>
        <v>2</v>
      </c>
      <c r="AE13" s="16">
        <f ca="1">COUNTIF(AA3:AA13,AA13)-1</f>
        <v>2</v>
      </c>
      <c r="AF13" s="39"/>
      <c r="AG13">
        <v>11</v>
      </c>
      <c r="AH13" s="29" t="str">
        <f ca="1">INDEX(P3:P22,MATCH(AG13,Z3:Z22,0))</f>
        <v>Real Madrid C.F.</v>
      </c>
      <c r="AI13" s="33">
        <f ca="1">LOOKUP(AH13,P3:P22,Q3:Q22)</f>
        <v>1</v>
      </c>
      <c r="AJ13" s="1">
        <f ca="1">LOOKUP(AH13,P3:P22,R3:R22)</f>
        <v>1</v>
      </c>
      <c r="AK13" s="1">
        <f ca="1">LOOKUP(AH13,P3:P22,S3:S22)</f>
        <v>0</v>
      </c>
      <c r="AL13" s="1">
        <f ca="1">LOOKUP(AH13,P3:P22,T3:T22)</f>
        <v>1</v>
      </c>
      <c r="AM13" s="1">
        <f ca="1">LOOKUP(AH13,P3:P22,U3:U22)</f>
        <v>0</v>
      </c>
      <c r="AN13" s="1">
        <f ca="1">LOOKUP(AH13,P3:P22,V3:V22)</f>
        <v>0</v>
      </c>
      <c r="AO13" s="1">
        <f ca="1">LOOKUP(AH13,P3:P22,W3:W22)</f>
        <v>0</v>
      </c>
      <c r="AP13" s="3">
        <f ca="1">LOOKUP(AH13,P3:P22,X3:X22)</f>
        <v>0</v>
      </c>
      <c r="AQ13" s="3">
        <f ca="1">LOOKUP(AH13,P3:P22,Y3:Y22)</f>
        <v>1000</v>
      </c>
    </row>
    <row r="14" spans="2:43" x14ac:dyDescent="0.25">
      <c r="B14" s="17">
        <v>13</v>
      </c>
      <c r="C14" s="7" t="s">
        <v>212</v>
      </c>
      <c r="E14" s="29" t="str">
        <f t="shared" si="8"/>
        <v>Real Betis Balompié</v>
      </c>
      <c r="F14" s="33">
        <f ca="1">SUMIF(INDIRECT(F2),'1-Configuracion'!E14,INDIRECT(G2))+SUMIF(INDIRECT(H2),'1-Configuracion'!E14,INDIRECT(I2))</f>
        <v>1</v>
      </c>
      <c r="G14" s="1">
        <f ca="1">SUMIF(INDIRECT(F2),'1-Configuracion'!E14,INDIRECT(J2))+SUMIF(INDIRECT(H2),'1-Configuracion'!E14,INDIRECT(J2))</f>
        <v>1</v>
      </c>
      <c r="H14" s="1">
        <f t="shared" ca="1" si="9"/>
        <v>0</v>
      </c>
      <c r="I14" s="1">
        <f t="shared" ca="1" si="10"/>
        <v>1</v>
      </c>
      <c r="J14" s="1">
        <f t="shared" ca="1" si="11"/>
        <v>0</v>
      </c>
      <c r="K14" s="1">
        <f ca="1">SUMIF(INDIRECT(F2),'1-Configuracion'!E14,INDIRECT(K2))+SUMIF(INDIRECT(H2),'1-Configuracion'!E14,INDIRECT(L2))</f>
        <v>1</v>
      </c>
      <c r="L14" s="1">
        <f ca="1">SUMIF(INDIRECT(F2),'1-Configuracion'!E14,INDIRECT(L2))+SUMIF(INDIRECT(H2),'1-Configuracion'!E14,INDIRECT(K2))</f>
        <v>1</v>
      </c>
      <c r="M14" s="48">
        <f t="shared" ca="1" si="12"/>
        <v>0</v>
      </c>
      <c r="N14" s="14">
        <f t="shared" ca="1" si="13"/>
        <v>1001</v>
      </c>
      <c r="P14" s="29" t="str">
        <f t="shared" si="14"/>
        <v>Real Betis Balompié</v>
      </c>
      <c r="Q14" s="33">
        <f t="shared" ca="1" si="15"/>
        <v>1</v>
      </c>
      <c r="R14" s="1">
        <f t="shared" ca="1" si="0"/>
        <v>1</v>
      </c>
      <c r="S14" s="1">
        <f t="shared" ca="1" si="1"/>
        <v>0</v>
      </c>
      <c r="T14" s="1">
        <f t="shared" ca="1" si="2"/>
        <v>1</v>
      </c>
      <c r="U14" s="1">
        <f t="shared" ca="1" si="3"/>
        <v>0</v>
      </c>
      <c r="V14" s="1">
        <f t="shared" ca="1" si="4"/>
        <v>1</v>
      </c>
      <c r="W14" s="1">
        <f t="shared" ca="1" si="5"/>
        <v>1</v>
      </c>
      <c r="X14" s="3">
        <f t="shared" ca="1" si="6"/>
        <v>0</v>
      </c>
      <c r="Y14" s="3">
        <f t="shared" ca="1" si="16"/>
        <v>1001</v>
      </c>
      <c r="Z14">
        <f t="shared" ca="1" si="17"/>
        <v>6</v>
      </c>
      <c r="AA14">
        <f t="shared" ca="1" si="7"/>
        <v>6</v>
      </c>
      <c r="AB14" s="16">
        <f ca="1">_xlfn.RANK.EQ(Q14,Q3:Q22,0)</f>
        <v>6</v>
      </c>
      <c r="AC14" s="16">
        <f ca="1">SUMPRODUCT((AB14=AB3:AB22)*(X14&lt;X3:X22))</f>
        <v>0</v>
      </c>
      <c r="AD14" s="16">
        <f ca="1">SUMPRODUCT((AB14=AB3:AB22)*(AC14=AC3:AC22)*(V14&lt;V3:V22))</f>
        <v>0</v>
      </c>
      <c r="AE14" s="16">
        <f ca="1">COUNTIF(AA3:AA14,AA14)-1</f>
        <v>0</v>
      </c>
      <c r="AF14" s="39"/>
      <c r="AG14">
        <v>12</v>
      </c>
      <c r="AH14" s="29" t="str">
        <f ca="1">INDEX(P3:P22,MATCH(AG14,Z3:Z22,0))</f>
        <v>Real Sociedad</v>
      </c>
      <c r="AI14" s="33">
        <f ca="1">LOOKUP(AH14,P3:P22,Q3:Q22)</f>
        <v>1</v>
      </c>
      <c r="AJ14" s="1">
        <f ca="1">LOOKUP(AH14,P3:P22,R3:R22)</f>
        <v>1</v>
      </c>
      <c r="AK14" s="1">
        <f ca="1">LOOKUP(AH14,P3:P22,S3:S22)</f>
        <v>0</v>
      </c>
      <c r="AL14" s="1">
        <f ca="1">LOOKUP(AH14,P3:P22,T3:T22)</f>
        <v>1</v>
      </c>
      <c r="AM14" s="1">
        <f ca="1">LOOKUP(AH14,P3:P22,U3:U22)</f>
        <v>0</v>
      </c>
      <c r="AN14" s="1">
        <f ca="1">LOOKUP(AH14,P3:P22,V3:V22)</f>
        <v>0</v>
      </c>
      <c r="AO14" s="1">
        <f ca="1">LOOKUP(AH14,P3:P22,W3:W22)</f>
        <v>0</v>
      </c>
      <c r="AP14" s="3">
        <f ca="1">LOOKUP(AH14,P3:P22,X3:X22)</f>
        <v>0</v>
      </c>
      <c r="AQ14" s="3">
        <f ca="1">LOOKUP(AH14,P3:P22,Y3:Y22)</f>
        <v>1000</v>
      </c>
    </row>
    <row r="15" spans="2:43" x14ac:dyDescent="0.25">
      <c r="B15" s="17">
        <v>14</v>
      </c>
      <c r="C15" s="7" t="s">
        <v>33</v>
      </c>
      <c r="E15" s="29" t="str">
        <f t="shared" si="8"/>
        <v>Real Madrid C.F.</v>
      </c>
      <c r="F15" s="33">
        <f ca="1">SUMIF(INDIRECT(F2),'1-Configuracion'!E15,INDIRECT(G2))+SUMIF(INDIRECT(H2),'1-Configuracion'!E15,INDIRECT(I2))</f>
        <v>1</v>
      </c>
      <c r="G15" s="1">
        <f ca="1">SUMIF(INDIRECT(F2),'1-Configuracion'!E15,INDIRECT(J2))+SUMIF(INDIRECT(H2),'1-Configuracion'!E15,INDIRECT(J2))</f>
        <v>1</v>
      </c>
      <c r="H15" s="1">
        <f t="shared" ca="1" si="9"/>
        <v>0</v>
      </c>
      <c r="I15" s="1">
        <f t="shared" ca="1" si="10"/>
        <v>1</v>
      </c>
      <c r="J15" s="1">
        <f t="shared" ca="1" si="11"/>
        <v>0</v>
      </c>
      <c r="K15" s="1">
        <f ca="1">SUMIF(INDIRECT(F2),'1-Configuracion'!E15,INDIRECT(K2))+SUMIF(INDIRECT(H2),'1-Configuracion'!E15,INDIRECT(L2))</f>
        <v>0</v>
      </c>
      <c r="L15" s="1">
        <f ca="1">SUMIF(INDIRECT(F2),'1-Configuracion'!E15,INDIRECT(L2))+SUMIF(INDIRECT(H2),'1-Configuracion'!E15,INDIRECT(K2))</f>
        <v>0</v>
      </c>
      <c r="M15" s="48">
        <f t="shared" ca="1" si="12"/>
        <v>0</v>
      </c>
      <c r="N15" s="14">
        <f t="shared" ca="1" si="13"/>
        <v>1000</v>
      </c>
      <c r="P15" s="29" t="str">
        <f t="shared" si="14"/>
        <v>Real Madrid C.F.</v>
      </c>
      <c r="Q15" s="33">
        <f t="shared" ca="1" si="15"/>
        <v>1</v>
      </c>
      <c r="R15" s="1">
        <f t="shared" ca="1" si="0"/>
        <v>1</v>
      </c>
      <c r="S15" s="1">
        <f t="shared" ca="1" si="1"/>
        <v>0</v>
      </c>
      <c r="T15" s="1">
        <f t="shared" ca="1" si="2"/>
        <v>1</v>
      </c>
      <c r="U15" s="1">
        <f t="shared" ca="1" si="3"/>
        <v>0</v>
      </c>
      <c r="V15" s="1">
        <f t="shared" ca="1" si="4"/>
        <v>0</v>
      </c>
      <c r="W15" s="1">
        <f t="shared" ca="1" si="5"/>
        <v>0</v>
      </c>
      <c r="X15" s="3">
        <f t="shared" ca="1" si="6"/>
        <v>0</v>
      </c>
      <c r="Y15" s="3">
        <f t="shared" ca="1" si="16"/>
        <v>1000</v>
      </c>
      <c r="Z15">
        <f t="shared" ca="1" si="17"/>
        <v>11</v>
      </c>
      <c r="AA15">
        <f t="shared" ca="1" si="7"/>
        <v>8</v>
      </c>
      <c r="AB15" s="16">
        <f ca="1">_xlfn.RANK.EQ(Q15,Q3:Q22,0)</f>
        <v>6</v>
      </c>
      <c r="AC15" s="16">
        <f ca="1">SUMPRODUCT((AB15=AB3:AB22)*(X15&lt;X3:X22))</f>
        <v>0</v>
      </c>
      <c r="AD15" s="16">
        <f ca="1">SUMPRODUCT((AB15=AB3:AB22)*(AC15=AC3:AC22)*(V15&lt;V3:V22))</f>
        <v>2</v>
      </c>
      <c r="AE15" s="16">
        <f ca="1">COUNTIF(AA3:AA15,AA15)-1</f>
        <v>3</v>
      </c>
      <c r="AF15" s="39"/>
      <c r="AG15">
        <v>13</v>
      </c>
      <c r="AH15" s="29" t="str">
        <f ca="1">INDEX(P3:P22,MATCH(AG15,Z3:Z22,0))</f>
        <v>Real Sporting de Gijón</v>
      </c>
      <c r="AI15" s="33">
        <f ca="1">LOOKUP(AH15,P3:P22,Q3:Q22)</f>
        <v>1</v>
      </c>
      <c r="AJ15" s="1">
        <f ca="1">LOOKUP(AH15,P3:P22,R3:R22)</f>
        <v>1</v>
      </c>
      <c r="AK15" s="1">
        <f ca="1">LOOKUP(AH15,P3:P22,S3:S22)</f>
        <v>0</v>
      </c>
      <c r="AL15" s="1">
        <f ca="1">LOOKUP(AH15,P3:P22,T3:T22)</f>
        <v>1</v>
      </c>
      <c r="AM15" s="1">
        <f ca="1">LOOKUP(AH15,P3:P22,U3:U22)</f>
        <v>0</v>
      </c>
      <c r="AN15" s="1">
        <f ca="1">LOOKUP(AH15,P3:P22,V3:V22)</f>
        <v>0</v>
      </c>
      <c r="AO15" s="1">
        <f ca="1">LOOKUP(AH15,P3:P22,W3:W22)</f>
        <v>0</v>
      </c>
      <c r="AP15" s="3">
        <f ca="1">LOOKUP(AH15,P3:P22,X3:X22)</f>
        <v>0</v>
      </c>
      <c r="AQ15" s="3">
        <f ca="1">LOOKUP(AH15,P3:P22,Y3:Y22)</f>
        <v>1000</v>
      </c>
    </row>
    <row r="16" spans="2:43" x14ac:dyDescent="0.25">
      <c r="B16" s="17">
        <v>15</v>
      </c>
      <c r="C16" s="7" t="s">
        <v>213</v>
      </c>
      <c r="E16" s="29" t="str">
        <f t="shared" si="8"/>
        <v>Real Sociedad</v>
      </c>
      <c r="F16" s="33">
        <f ca="1">SUMIF(INDIRECT(F2),'1-Configuracion'!E16,INDIRECT(G2))+SUMIF(INDIRECT(H2),'1-Configuracion'!E16,INDIRECT(I2))</f>
        <v>1</v>
      </c>
      <c r="G16" s="1">
        <f ca="1">SUMIF(INDIRECT(F2),'1-Configuracion'!E16,INDIRECT(J2))+SUMIF(INDIRECT(H2),'1-Configuracion'!E16,INDIRECT(J2))</f>
        <v>1</v>
      </c>
      <c r="H16" s="1">
        <f t="shared" ca="1" si="9"/>
        <v>0</v>
      </c>
      <c r="I16" s="1">
        <f t="shared" ca="1" si="10"/>
        <v>1</v>
      </c>
      <c r="J16" s="1">
        <f t="shared" ca="1" si="11"/>
        <v>0</v>
      </c>
      <c r="K16" s="1">
        <f ca="1">SUMIF(INDIRECT(F2),'1-Configuracion'!E16,INDIRECT(K2))+SUMIF(INDIRECT(H2),'1-Configuracion'!E16,INDIRECT(L2))</f>
        <v>0</v>
      </c>
      <c r="L16" s="1">
        <f ca="1">SUMIF(INDIRECT(F2),'1-Configuracion'!E16,INDIRECT(L2))+SUMIF(INDIRECT(H2),'1-Configuracion'!E16,INDIRECT(K2))</f>
        <v>0</v>
      </c>
      <c r="M16" s="48">
        <f t="shared" ca="1" si="12"/>
        <v>0</v>
      </c>
      <c r="N16" s="14">
        <f t="shared" ca="1" si="13"/>
        <v>1000</v>
      </c>
      <c r="P16" s="29" t="str">
        <f t="shared" si="14"/>
        <v>Real Sociedad</v>
      </c>
      <c r="Q16" s="33">
        <f t="shared" ca="1" si="15"/>
        <v>1</v>
      </c>
      <c r="R16" s="1">
        <f t="shared" ca="1" si="0"/>
        <v>1</v>
      </c>
      <c r="S16" s="1">
        <f t="shared" ca="1" si="1"/>
        <v>0</v>
      </c>
      <c r="T16" s="1">
        <f t="shared" ca="1" si="2"/>
        <v>1</v>
      </c>
      <c r="U16" s="1">
        <f t="shared" ca="1" si="3"/>
        <v>0</v>
      </c>
      <c r="V16" s="1">
        <f t="shared" ca="1" si="4"/>
        <v>0</v>
      </c>
      <c r="W16" s="1">
        <f t="shared" ca="1" si="5"/>
        <v>0</v>
      </c>
      <c r="X16" s="3">
        <f t="shared" ca="1" si="6"/>
        <v>0</v>
      </c>
      <c r="Y16" s="3">
        <f t="shared" ca="1" si="16"/>
        <v>1000</v>
      </c>
      <c r="Z16">
        <f t="shared" ca="1" si="17"/>
        <v>12</v>
      </c>
      <c r="AA16">
        <f t="shared" ca="1" si="7"/>
        <v>8</v>
      </c>
      <c r="AB16" s="16">
        <f ca="1">_xlfn.RANK.EQ(Q16,Q3:Q22,0)</f>
        <v>6</v>
      </c>
      <c r="AC16" s="16">
        <f ca="1">SUMPRODUCT((AB16=AB3:AB22)*(X16&lt;X3:X22))</f>
        <v>0</v>
      </c>
      <c r="AD16" s="16">
        <f ca="1">SUMPRODUCT((AB16=AB3:AB22)*(AC16=AC3:AC22)*(V16&lt;V3:V22))</f>
        <v>2</v>
      </c>
      <c r="AE16" s="16">
        <f ca="1">COUNTIF(AA3:AA16,AA16)-1</f>
        <v>4</v>
      </c>
      <c r="AF16" s="39"/>
      <c r="AG16">
        <v>14</v>
      </c>
      <c r="AH16" s="29" t="str">
        <f ca="1">INDEX(P3:P22,MATCH(AG16,Z3:Z22,0))</f>
        <v>Sevilla F.C.</v>
      </c>
      <c r="AI16" s="33">
        <f ca="1">LOOKUP(AH16,P3:P22,Q3:Q22)</f>
        <v>1</v>
      </c>
      <c r="AJ16" s="1">
        <f ca="1">LOOKUP(AH16,P3:P22,R3:R22)</f>
        <v>1</v>
      </c>
      <c r="AK16" s="1">
        <f ca="1">LOOKUP(AH16,P3:P22,S3:S22)</f>
        <v>0</v>
      </c>
      <c r="AL16" s="1">
        <f ca="1">LOOKUP(AH16,P3:P22,T3:T22)</f>
        <v>1</v>
      </c>
      <c r="AM16" s="1">
        <f ca="1">LOOKUP(AH16,P3:P22,U3:U22)</f>
        <v>0</v>
      </c>
      <c r="AN16" s="1">
        <f ca="1">LOOKUP(AH16,P3:P22,V3:V22)</f>
        <v>0</v>
      </c>
      <c r="AO16" s="1">
        <f ca="1">LOOKUP(AH16,P3:P22,W3:W22)</f>
        <v>0</v>
      </c>
      <c r="AP16" s="3">
        <f ca="1">LOOKUP(AH16,P3:P22,X3:X22)</f>
        <v>0</v>
      </c>
      <c r="AQ16" s="3">
        <f ca="1">LOOKUP(AH16,P3:P22,Y3:Y22)</f>
        <v>1000</v>
      </c>
    </row>
    <row r="17" spans="2:43" x14ac:dyDescent="0.25">
      <c r="B17" s="17">
        <v>16</v>
      </c>
      <c r="C17" s="7" t="s">
        <v>28</v>
      </c>
      <c r="E17" s="29" t="str">
        <f t="shared" si="8"/>
        <v>Real Sporting de Gijón</v>
      </c>
      <c r="F17" s="33">
        <f ca="1">SUMIF(INDIRECT(F2),'1-Configuracion'!E17,INDIRECT(G2))+SUMIF(INDIRECT(H2),'1-Configuracion'!E17,INDIRECT(I2))</f>
        <v>1</v>
      </c>
      <c r="G17" s="1">
        <f ca="1">SUMIF(INDIRECT(F2),'1-Configuracion'!E17,INDIRECT(J2))+SUMIF(INDIRECT(H2),'1-Configuracion'!E17,INDIRECT(J2))</f>
        <v>1</v>
      </c>
      <c r="H17" s="1">
        <f t="shared" ca="1" si="9"/>
        <v>0</v>
      </c>
      <c r="I17" s="1">
        <f t="shared" ca="1" si="10"/>
        <v>1</v>
      </c>
      <c r="J17" s="1">
        <f t="shared" ca="1" si="11"/>
        <v>0</v>
      </c>
      <c r="K17" s="1">
        <f ca="1">SUMIF(INDIRECT(F2),'1-Configuracion'!E17,INDIRECT(K2))+SUMIF(INDIRECT(H2),'1-Configuracion'!E17,INDIRECT(L2))</f>
        <v>0</v>
      </c>
      <c r="L17" s="1">
        <f ca="1">SUMIF(INDIRECT(F2),'1-Configuracion'!E17,INDIRECT(L2))+SUMIF(INDIRECT(H2),'1-Configuracion'!E17,INDIRECT(K2))</f>
        <v>0</v>
      </c>
      <c r="M17" s="48">
        <f t="shared" ca="1" si="12"/>
        <v>0</v>
      </c>
      <c r="N17" s="14">
        <f t="shared" ca="1" si="13"/>
        <v>1000</v>
      </c>
      <c r="P17" s="29" t="str">
        <f t="shared" si="14"/>
        <v>Real Sporting de Gijón</v>
      </c>
      <c r="Q17" s="33">
        <f t="shared" ca="1" si="15"/>
        <v>1</v>
      </c>
      <c r="R17" s="1">
        <f t="shared" ca="1" si="0"/>
        <v>1</v>
      </c>
      <c r="S17" s="1">
        <f t="shared" ca="1" si="1"/>
        <v>0</v>
      </c>
      <c r="T17" s="1">
        <f t="shared" ca="1" si="2"/>
        <v>1</v>
      </c>
      <c r="U17" s="1">
        <f t="shared" ca="1" si="3"/>
        <v>0</v>
      </c>
      <c r="V17" s="1">
        <f t="shared" ca="1" si="4"/>
        <v>0</v>
      </c>
      <c r="W17" s="1">
        <f t="shared" ca="1" si="5"/>
        <v>0</v>
      </c>
      <c r="X17" s="3">
        <f t="shared" ca="1" si="6"/>
        <v>0</v>
      </c>
      <c r="Y17" s="3">
        <f t="shared" ca="1" si="16"/>
        <v>1000</v>
      </c>
      <c r="Z17">
        <f t="shared" ca="1" si="17"/>
        <v>13</v>
      </c>
      <c r="AA17">
        <f t="shared" ca="1" si="7"/>
        <v>8</v>
      </c>
      <c r="AB17" s="16">
        <f ca="1">_xlfn.RANK.EQ(Q17,Q3:Q22,0)</f>
        <v>6</v>
      </c>
      <c r="AC17" s="16">
        <f ca="1">SUMPRODUCT((AB17=AB3:AB22)*(X17&lt;X3:X22))</f>
        <v>0</v>
      </c>
      <c r="AD17" s="16">
        <f ca="1">SUMPRODUCT((AB17=AB3:AB22)*(AC17=AC3:AC22)*(V17&lt;V3:V22))</f>
        <v>2</v>
      </c>
      <c r="AE17" s="16">
        <f ca="1">COUNTIF(AA3:AA17,AA17)-1</f>
        <v>5</v>
      </c>
      <c r="AF17" s="39"/>
      <c r="AG17">
        <v>15</v>
      </c>
      <c r="AH17" s="29" t="str">
        <f ca="1">INDEX(P3:P22,MATCH(AG17,Z3:Z22,0))</f>
        <v>Valencia C.F.</v>
      </c>
      <c r="AI17" s="33">
        <f ca="1">LOOKUP(AH17,P3:P22,Q3:Q22)</f>
        <v>1</v>
      </c>
      <c r="AJ17" s="1">
        <f ca="1">LOOKUP(AH17,P3:P22,R3:R22)</f>
        <v>1</v>
      </c>
      <c r="AK17" s="1">
        <f ca="1">LOOKUP(AH17,P3:P22,S3:S22)</f>
        <v>0</v>
      </c>
      <c r="AL17" s="1">
        <f ca="1">LOOKUP(AH17,P3:P22,T3:T22)</f>
        <v>1</v>
      </c>
      <c r="AM17" s="1">
        <f ca="1">LOOKUP(AH17,P3:P22,U3:U22)</f>
        <v>0</v>
      </c>
      <c r="AN17" s="1">
        <f ca="1">LOOKUP(AH17,P3:P22,V3:V22)</f>
        <v>0</v>
      </c>
      <c r="AO17" s="1">
        <f ca="1">LOOKUP(AH17,P3:P22,W3:W22)</f>
        <v>0</v>
      </c>
      <c r="AP17" s="3">
        <f ca="1">LOOKUP(AH17,P3:P22,X3:X22)</f>
        <v>0</v>
      </c>
      <c r="AQ17" s="3">
        <f ca="1">LOOKUP(AH17,P3:P22,Y3:Y22)</f>
        <v>1000</v>
      </c>
    </row>
    <row r="18" spans="2:43" x14ac:dyDescent="0.25">
      <c r="B18" s="17">
        <v>17</v>
      </c>
      <c r="C18" s="7" t="s">
        <v>51</v>
      </c>
      <c r="E18" s="29" t="str">
        <f t="shared" si="8"/>
        <v>S.D. Eibar</v>
      </c>
      <c r="F18" s="33">
        <f ca="1">SUMIF(INDIRECT(F2),'1-Configuracion'!E18,INDIRECT(G2))+SUMIF(INDIRECT(H2),'1-Configuracion'!E18,INDIRECT(I2))</f>
        <v>3</v>
      </c>
      <c r="G18" s="1">
        <f ca="1">SUMIF(INDIRECT(F2),'1-Configuracion'!E18,INDIRECT(J2))+SUMIF(INDIRECT(H2),'1-Configuracion'!E18,INDIRECT(J2))</f>
        <v>1</v>
      </c>
      <c r="H18" s="1">
        <f t="shared" ca="1" si="9"/>
        <v>1</v>
      </c>
      <c r="I18" s="1">
        <f t="shared" ca="1" si="10"/>
        <v>0</v>
      </c>
      <c r="J18" s="1">
        <f t="shared" ca="1" si="11"/>
        <v>0</v>
      </c>
      <c r="K18" s="1">
        <f ca="1">SUMIF(INDIRECT(F2),'1-Configuracion'!E18,INDIRECT(K2))+SUMIF(INDIRECT(H2),'1-Configuracion'!E18,INDIRECT(L2))</f>
        <v>2</v>
      </c>
      <c r="L18" s="1">
        <f ca="1">SUMIF(INDIRECT(F2),'1-Configuracion'!E18,INDIRECT(L2))+SUMIF(INDIRECT(H2),'1-Configuracion'!E18,INDIRECT(K2))</f>
        <v>1</v>
      </c>
      <c r="M18" s="48">
        <f t="shared" ca="1" si="12"/>
        <v>1</v>
      </c>
      <c r="N18" s="14">
        <f t="shared" ca="1" si="13"/>
        <v>3102</v>
      </c>
      <c r="P18" s="29" t="str">
        <f t="shared" si="14"/>
        <v>S.D. Eibar</v>
      </c>
      <c r="Q18" s="33">
        <f t="shared" ca="1" si="15"/>
        <v>3</v>
      </c>
      <c r="R18" s="1">
        <f t="shared" ca="1" si="0"/>
        <v>1</v>
      </c>
      <c r="S18" s="1">
        <f t="shared" ca="1" si="1"/>
        <v>1</v>
      </c>
      <c r="T18" s="1">
        <f t="shared" ca="1" si="2"/>
        <v>0</v>
      </c>
      <c r="U18" s="1">
        <f t="shared" ca="1" si="3"/>
        <v>0</v>
      </c>
      <c r="V18" s="1">
        <f t="shared" ca="1" si="4"/>
        <v>2</v>
      </c>
      <c r="W18" s="1">
        <f t="shared" ca="1" si="5"/>
        <v>1</v>
      </c>
      <c r="X18" s="3">
        <f t="shared" ca="1" si="6"/>
        <v>1</v>
      </c>
      <c r="Y18" s="3">
        <f t="shared" ca="1" si="16"/>
        <v>3102</v>
      </c>
      <c r="Z18">
        <f t="shared" ca="1" si="17"/>
        <v>2</v>
      </c>
      <c r="AA18">
        <f t="shared" ca="1" si="7"/>
        <v>1</v>
      </c>
      <c r="AB18" s="16">
        <f ca="1">_xlfn.RANK.EQ(Q18,Q3:Q22,0)</f>
        <v>1</v>
      </c>
      <c r="AC18" s="16">
        <f ca="1">SUMPRODUCT((AB18=AB3:AB22)*(X18&lt;X3:X22))</f>
        <v>0</v>
      </c>
      <c r="AD18" s="16">
        <f ca="1">SUMPRODUCT((AB18=AB3:AB22)*(AC18=AC3:AC22)*(V18&lt;V3:V22))</f>
        <v>0</v>
      </c>
      <c r="AE18" s="16">
        <f ca="1">COUNTIF(AA3:AA18,AA18)-1</f>
        <v>1</v>
      </c>
      <c r="AF18" s="39"/>
      <c r="AG18">
        <v>16</v>
      </c>
      <c r="AH18" s="29" t="str">
        <f ca="1">INDEX(P3:P22,MATCH(AG18,Z3:Z22,0))</f>
        <v>Granada C.F.</v>
      </c>
      <c r="AI18" s="33">
        <f ca="1">LOOKUP(AH18,P3:P22,Q3:Q22)</f>
        <v>0</v>
      </c>
      <c r="AJ18" s="1">
        <f ca="1">LOOKUP(AH18,P3:P22,R3:R22)</f>
        <v>1</v>
      </c>
      <c r="AK18" s="1">
        <f ca="1">LOOKUP(AH18,P3:P22,S3:S22)</f>
        <v>0</v>
      </c>
      <c r="AL18" s="1">
        <f ca="1">LOOKUP(AH18,P3:P22,T3:T22)</f>
        <v>0</v>
      </c>
      <c r="AM18" s="1">
        <f ca="1">LOOKUP(AH18,P3:P22,U3:U22)</f>
        <v>1</v>
      </c>
      <c r="AN18" s="1">
        <f ca="1">LOOKUP(AH18,P3:P22,V3:V22)</f>
        <v>1</v>
      </c>
      <c r="AO18" s="1">
        <f ca="1">LOOKUP(AH18,P3:P22,W3:W22)</f>
        <v>2</v>
      </c>
      <c r="AP18" s="3">
        <f ca="1">LOOKUP(AH18,P3:P22,X3:X22)</f>
        <v>-1</v>
      </c>
      <c r="AQ18" s="3">
        <f ca="1">LOOKUP(AH18,P3:P22,Y3:Y22)</f>
        <v>-99</v>
      </c>
    </row>
    <row r="19" spans="2:43" x14ac:dyDescent="0.25">
      <c r="B19" s="17">
        <v>18</v>
      </c>
      <c r="C19" s="7" t="s">
        <v>31</v>
      </c>
      <c r="E19" s="29" t="str">
        <f t="shared" si="8"/>
        <v>Sevilla F.C.</v>
      </c>
      <c r="F19" s="33">
        <f ca="1">SUMIF(INDIRECT(F2),'1-Configuracion'!E19,INDIRECT(G2))+SUMIF(INDIRECT(H2),'1-Configuracion'!E19,INDIRECT(I2))</f>
        <v>1</v>
      </c>
      <c r="G19" s="1">
        <f ca="1">SUMIF(INDIRECT(F2),'1-Configuracion'!E19,INDIRECT(J2))+SUMIF(INDIRECT(H2),'1-Configuracion'!E19,INDIRECT(J2))</f>
        <v>1</v>
      </c>
      <c r="H19" s="1">
        <f t="shared" ca="1" si="9"/>
        <v>0</v>
      </c>
      <c r="I19" s="1">
        <f t="shared" ca="1" si="10"/>
        <v>1</v>
      </c>
      <c r="J19" s="1">
        <f t="shared" ca="1" si="11"/>
        <v>0</v>
      </c>
      <c r="K19" s="1">
        <f ca="1">SUMIF(INDIRECT(F2),'1-Configuracion'!E19,INDIRECT(K2))+SUMIF(INDIRECT(H2),'1-Configuracion'!E19,INDIRECT(L2))</f>
        <v>0</v>
      </c>
      <c r="L19" s="1">
        <f ca="1">SUMIF(INDIRECT(F2),'1-Configuracion'!E19,INDIRECT(L2))+SUMIF(INDIRECT(H2),'1-Configuracion'!E19,INDIRECT(K2))</f>
        <v>0</v>
      </c>
      <c r="M19" s="48">
        <f t="shared" ca="1" si="12"/>
        <v>0</v>
      </c>
      <c r="N19" s="14">
        <f t="shared" ca="1" si="13"/>
        <v>1000</v>
      </c>
      <c r="P19" s="29" t="str">
        <f t="shared" si="14"/>
        <v>Sevilla F.C.</v>
      </c>
      <c r="Q19" s="33">
        <f t="shared" ca="1" si="15"/>
        <v>1</v>
      </c>
      <c r="R19" s="1">
        <f t="shared" ca="1" si="0"/>
        <v>1</v>
      </c>
      <c r="S19" s="1">
        <f t="shared" ca="1" si="1"/>
        <v>0</v>
      </c>
      <c r="T19" s="1">
        <f t="shared" ca="1" si="2"/>
        <v>1</v>
      </c>
      <c r="U19" s="1">
        <f t="shared" ca="1" si="3"/>
        <v>0</v>
      </c>
      <c r="V19" s="1">
        <f t="shared" ca="1" si="4"/>
        <v>0</v>
      </c>
      <c r="W19" s="1">
        <f t="shared" ca="1" si="5"/>
        <v>0</v>
      </c>
      <c r="X19" s="3">
        <f t="shared" ca="1" si="6"/>
        <v>0</v>
      </c>
      <c r="Y19" s="3">
        <f t="shared" ca="1" si="16"/>
        <v>1000</v>
      </c>
      <c r="Z19">
        <f t="shared" ca="1" si="17"/>
        <v>14</v>
      </c>
      <c r="AA19">
        <f t="shared" ca="1" si="7"/>
        <v>8</v>
      </c>
      <c r="AB19" s="16">
        <f ca="1">_xlfn.RANK.EQ(Q19,Q3:Q22,0)</f>
        <v>6</v>
      </c>
      <c r="AC19" s="16">
        <f ca="1">SUMPRODUCT((AB19=AB3:AB22)*(X19&lt;X3:X22))</f>
        <v>0</v>
      </c>
      <c r="AD19" s="16">
        <f ca="1">SUMPRODUCT((AB19=AB3:AB22)*(AC19=AC3:AC22)*(V19&lt;V3:V22))</f>
        <v>2</v>
      </c>
      <c r="AE19" s="16">
        <f ca="1">COUNTIF(AA3:AA19,AA19)-1</f>
        <v>6</v>
      </c>
      <c r="AF19" s="39"/>
      <c r="AG19">
        <v>17</v>
      </c>
      <c r="AH19" s="29" t="str">
        <f ca="1">INDEX(P3:P22,MATCH(AG19,Z3:Z22,0))</f>
        <v>Levante U.D.</v>
      </c>
      <c r="AI19" s="33">
        <f ca="1">LOOKUP(AH19,P3:P22,Q3:Q22)</f>
        <v>0</v>
      </c>
      <c r="AJ19" s="1">
        <f ca="1">LOOKUP(AH19,P3:P22,R3:R22)</f>
        <v>1</v>
      </c>
      <c r="AK19" s="1">
        <f ca="1">LOOKUP(AH19,P3:P22,S3:S22)</f>
        <v>0</v>
      </c>
      <c r="AL19" s="1">
        <f ca="1">LOOKUP(AH19,P3:P22,T3:T22)</f>
        <v>0</v>
      </c>
      <c r="AM19" s="1">
        <f ca="1">LOOKUP(AH19,P3:P22,U3:U22)</f>
        <v>1</v>
      </c>
      <c r="AN19" s="1">
        <f ca="1">LOOKUP(AH19,P3:P22,V3:V22)</f>
        <v>1</v>
      </c>
      <c r="AO19" s="1">
        <f ca="1">LOOKUP(AH19,P3:P22,W3:W22)</f>
        <v>2</v>
      </c>
      <c r="AP19" s="3">
        <f ca="1">LOOKUP(AH19,P3:P22,X3:X22)</f>
        <v>-1</v>
      </c>
      <c r="AQ19" s="3">
        <f ca="1">LOOKUP(AH19,P3:P22,Y3:Y22)</f>
        <v>-99</v>
      </c>
    </row>
    <row r="20" spans="2:43" x14ac:dyDescent="0.25">
      <c r="B20" s="17">
        <v>19</v>
      </c>
      <c r="C20" s="27" t="s">
        <v>50</v>
      </c>
      <c r="E20" s="29" t="str">
        <f t="shared" si="8"/>
        <v>U.D. Las Palmas</v>
      </c>
      <c r="F20" s="33">
        <f ca="1">SUMIF(INDIRECT(F2),'1-Configuracion'!E20,INDIRECT(G2))+SUMIF(INDIRECT(H2),'1-Configuracion'!E20,INDIRECT(I2))</f>
        <v>0</v>
      </c>
      <c r="G20" s="1">
        <f ca="1">SUMIF(INDIRECT(F2),'1-Configuracion'!E20,INDIRECT(J2))+SUMIF(INDIRECT(H2),'1-Configuracion'!E20,INDIRECT(J2))</f>
        <v>1</v>
      </c>
      <c r="H20" s="1">
        <f t="shared" ca="1" si="9"/>
        <v>0</v>
      </c>
      <c r="I20" s="1">
        <f t="shared" ca="1" si="10"/>
        <v>0</v>
      </c>
      <c r="J20" s="1">
        <f t="shared" ca="1" si="11"/>
        <v>1</v>
      </c>
      <c r="K20" s="1">
        <f ca="1">SUMIF(INDIRECT(F2),'1-Configuracion'!E20,INDIRECT(K2))+SUMIF(INDIRECT(H2),'1-Configuracion'!E20,INDIRECT(L2))</f>
        <v>0</v>
      </c>
      <c r="L20" s="1">
        <f ca="1">SUMIF(INDIRECT(F2),'1-Configuracion'!E20,INDIRECT(L2))+SUMIF(INDIRECT(H2),'1-Configuracion'!E20,INDIRECT(K2))</f>
        <v>1</v>
      </c>
      <c r="M20" s="48">
        <f t="shared" ca="1" si="12"/>
        <v>-1</v>
      </c>
      <c r="N20" s="14">
        <f t="shared" ca="1" si="13"/>
        <v>-100</v>
      </c>
      <c r="P20" s="29" t="str">
        <f t="shared" si="14"/>
        <v>U.D. Las Palmas</v>
      </c>
      <c r="Q20" s="33">
        <f t="shared" ca="1" si="15"/>
        <v>0</v>
      </c>
      <c r="R20" s="1">
        <f t="shared" ca="1" si="0"/>
        <v>1</v>
      </c>
      <c r="S20" s="1">
        <f t="shared" ca="1" si="1"/>
        <v>0</v>
      </c>
      <c r="T20" s="1">
        <f t="shared" ca="1" si="2"/>
        <v>0</v>
      </c>
      <c r="U20" s="1">
        <f t="shared" ca="1" si="3"/>
        <v>1</v>
      </c>
      <c r="V20" s="1">
        <f t="shared" ca="1" si="4"/>
        <v>0</v>
      </c>
      <c r="W20" s="1">
        <f t="shared" ca="1" si="5"/>
        <v>1</v>
      </c>
      <c r="X20" s="3">
        <f t="shared" ca="1" si="6"/>
        <v>-1</v>
      </c>
      <c r="Y20" s="3">
        <f t="shared" ca="1" si="16"/>
        <v>-100</v>
      </c>
      <c r="Z20">
        <f t="shared" ca="1" si="17"/>
        <v>20</v>
      </c>
      <c r="AA20">
        <f t="shared" ca="1" si="7"/>
        <v>18</v>
      </c>
      <c r="AB20" s="16">
        <f ca="1">_xlfn.RANK.EQ(Q20,Q3:Q22,0)</f>
        <v>16</v>
      </c>
      <c r="AC20" s="16">
        <f ca="1">SUMPRODUCT((AB20=AB3:AB22)*(X20&lt;X3:X22))</f>
        <v>0</v>
      </c>
      <c r="AD20" s="16">
        <f ca="1">SUMPRODUCT((AB20=AB3:AB22)*(AC20=AC3:AC22)*(V20&lt;V3:V22))</f>
        <v>2</v>
      </c>
      <c r="AE20" s="16">
        <f ca="1">COUNTIF(AA3:AA20,AA20)-1</f>
        <v>2</v>
      </c>
      <c r="AF20" s="39"/>
      <c r="AG20">
        <v>18</v>
      </c>
      <c r="AH20" s="29" t="str">
        <f ca="1">INDEX(P3:P22,MATCH(AG20,Z3:Z22,0))</f>
        <v>Athletic Club</v>
      </c>
      <c r="AI20" s="33">
        <f ca="1">LOOKUP(AH20,P3:P22,Q3:Q22)</f>
        <v>0</v>
      </c>
      <c r="AJ20" s="1">
        <f ca="1">LOOKUP(AH20,P3:P22,R3:R22)</f>
        <v>1</v>
      </c>
      <c r="AK20" s="1">
        <f ca="1">LOOKUP(AH20,P3:P22,S3:S22)</f>
        <v>0</v>
      </c>
      <c r="AL20" s="1">
        <f ca="1">LOOKUP(AH20,P3:P22,T3:T22)</f>
        <v>0</v>
      </c>
      <c r="AM20" s="1">
        <f ca="1">LOOKUP(AH20,P3:P22,U3:U22)</f>
        <v>1</v>
      </c>
      <c r="AN20" s="1">
        <f ca="1">LOOKUP(AH20,P3:P22,V3:V22)</f>
        <v>0</v>
      </c>
      <c r="AO20" s="1">
        <f ca="1">LOOKUP(AH20,P3:P22,W3:W22)</f>
        <v>1</v>
      </c>
      <c r="AP20" s="3">
        <f ca="1">LOOKUP(AH20,P3:P22,X3:X22)</f>
        <v>-1</v>
      </c>
      <c r="AQ20" s="3">
        <f ca="1">LOOKUP(AH20,P3:P22,Y3:Y22)</f>
        <v>-100</v>
      </c>
    </row>
    <row r="21" spans="2:43" ht="15.75" thickBot="1" x14ac:dyDescent="0.3">
      <c r="B21" s="18">
        <v>20</v>
      </c>
      <c r="C21" s="135" t="s">
        <v>29</v>
      </c>
      <c r="E21" s="29" t="str">
        <f t="shared" si="8"/>
        <v>Valencia C.F.</v>
      </c>
      <c r="F21" s="33">
        <f ca="1">SUMIF(INDIRECT(F2),'1-Configuracion'!E21,INDIRECT(G2))+SUMIF(INDIRECT(H2),'1-Configuracion'!E21,INDIRECT(I2))</f>
        <v>1</v>
      </c>
      <c r="G21" s="1">
        <f ca="1">SUMIF(INDIRECT(F2),'1-Configuracion'!E21,INDIRECT(J2))+SUMIF(INDIRECT(H2),'1-Configuracion'!E21,INDIRECT(J2))</f>
        <v>1</v>
      </c>
      <c r="H21" s="1">
        <f t="shared" ca="1" si="9"/>
        <v>0</v>
      </c>
      <c r="I21" s="1">
        <f t="shared" ca="1" si="10"/>
        <v>1</v>
      </c>
      <c r="J21" s="1">
        <f t="shared" ca="1" si="11"/>
        <v>0</v>
      </c>
      <c r="K21" s="1">
        <f ca="1">SUMIF(INDIRECT(F2),'1-Configuracion'!E21,INDIRECT(K2))+SUMIF(INDIRECT(H2),'1-Configuracion'!E21,INDIRECT(L2))</f>
        <v>0</v>
      </c>
      <c r="L21" s="1">
        <f ca="1">SUMIF(INDIRECT(F2),'1-Configuracion'!E21,INDIRECT(L2))+SUMIF(INDIRECT(H2),'1-Configuracion'!E21,INDIRECT(K2))</f>
        <v>0</v>
      </c>
      <c r="M21" s="48">
        <f t="shared" ca="1" si="12"/>
        <v>0</v>
      </c>
      <c r="N21" s="14">
        <f t="shared" ca="1" si="13"/>
        <v>1000</v>
      </c>
      <c r="P21" s="29" t="str">
        <f t="shared" si="14"/>
        <v>Valencia C.F.</v>
      </c>
      <c r="Q21" s="33">
        <f t="shared" ca="1" si="15"/>
        <v>1</v>
      </c>
      <c r="R21" s="1">
        <f t="shared" ca="1" si="0"/>
        <v>1</v>
      </c>
      <c r="S21" s="1">
        <f t="shared" ca="1" si="1"/>
        <v>0</v>
      </c>
      <c r="T21" s="1">
        <f t="shared" ca="1" si="2"/>
        <v>1</v>
      </c>
      <c r="U21" s="1">
        <f t="shared" ca="1" si="3"/>
        <v>0</v>
      </c>
      <c r="V21" s="1">
        <f t="shared" ca="1" si="4"/>
        <v>0</v>
      </c>
      <c r="W21" s="1">
        <f t="shared" ca="1" si="5"/>
        <v>0</v>
      </c>
      <c r="X21" s="3">
        <f t="shared" ca="1" si="6"/>
        <v>0</v>
      </c>
      <c r="Y21" s="3">
        <f t="shared" ca="1" si="16"/>
        <v>1000</v>
      </c>
      <c r="Z21">
        <f t="shared" ca="1" si="17"/>
        <v>15</v>
      </c>
      <c r="AA21">
        <f t="shared" ca="1" si="7"/>
        <v>8</v>
      </c>
      <c r="AB21" s="16">
        <f ca="1">_xlfn.RANK.EQ(Q21,Q3:Q22,0)</f>
        <v>6</v>
      </c>
      <c r="AC21" s="16">
        <f ca="1">SUMPRODUCT((AB21=AB3:AB22)*(X21&lt;X3:X22))</f>
        <v>0</v>
      </c>
      <c r="AD21" s="16">
        <f ca="1">SUMPRODUCT((AB21=AB3:AB22)*(AC21=AC3:AC22)*(V21&lt;V3:V22))</f>
        <v>2</v>
      </c>
      <c r="AE21" s="16">
        <f ca="1">COUNTIF(AA3:AA21,AA21)-1</f>
        <v>7</v>
      </c>
      <c r="AF21" s="39"/>
      <c r="AG21">
        <v>19</v>
      </c>
      <c r="AH21" s="29" t="str">
        <f ca="1">INDEX(P3:P22,MATCH(AG21,Z3:Z22,0))</f>
        <v>Getafe C.F.</v>
      </c>
      <c r="AI21" s="33">
        <f ca="1">LOOKUP(AH21,P3:P22,Q3:Q22)</f>
        <v>0</v>
      </c>
      <c r="AJ21" s="1">
        <f ca="1">LOOKUP(AH21,P3:P22,R3:R22)</f>
        <v>1</v>
      </c>
      <c r="AK21" s="1">
        <f ca="1">LOOKUP(AH21,P3:P22,S3:S22)</f>
        <v>0</v>
      </c>
      <c r="AL21" s="1">
        <f ca="1">LOOKUP(AH21,P3:P22,T3:T22)</f>
        <v>0</v>
      </c>
      <c r="AM21" s="1">
        <f ca="1">LOOKUP(AH21,P3:P22,U3:U22)</f>
        <v>1</v>
      </c>
      <c r="AN21" s="1">
        <f ca="1">LOOKUP(AH21,P3:P22,V3:V22)</f>
        <v>0</v>
      </c>
      <c r="AO21" s="1">
        <f ca="1">LOOKUP(AH21,P3:P22,W3:W22)</f>
        <v>1</v>
      </c>
      <c r="AP21" s="3">
        <f ca="1">LOOKUP(AH21,P3:P22,X3:X22)</f>
        <v>-1</v>
      </c>
      <c r="AQ21" s="3">
        <f ca="1">LOOKUP(AH21,P3:P22,Y3:Y22)</f>
        <v>-100</v>
      </c>
    </row>
    <row r="22" spans="2:43" ht="15.75" thickBot="1" x14ac:dyDescent="0.3">
      <c r="E22" s="30" t="str">
        <f t="shared" si="8"/>
        <v>Villarreal C.F.</v>
      </c>
      <c r="F22" s="34">
        <f ca="1">SUMIF(INDIRECT(F2),'1-Configuracion'!E22,INDIRECT(G2))+SUMIF(INDIRECT(H2),'1-Configuracion'!E22,INDIRECT(I2))</f>
        <v>1</v>
      </c>
      <c r="G22" s="9">
        <f ca="1">SUMIF(INDIRECT(F2),'1-Configuracion'!E22,INDIRECT(J2))+SUMIF(INDIRECT(H2),'1-Configuracion'!E22,INDIRECT(J2))</f>
        <v>1</v>
      </c>
      <c r="H22" s="9">
        <f t="shared" ca="1" si="9"/>
        <v>0</v>
      </c>
      <c r="I22" s="9">
        <f t="shared" ca="1" si="10"/>
        <v>1</v>
      </c>
      <c r="J22" s="9">
        <f t="shared" ca="1" si="11"/>
        <v>0</v>
      </c>
      <c r="K22" s="9">
        <f ca="1">SUMIF(INDIRECT(F2),'1-Configuracion'!E22,INDIRECT(K2))+SUMIF(INDIRECT(H2),'1-Configuracion'!E22,INDIRECT(L2))</f>
        <v>1</v>
      </c>
      <c r="L22" s="9">
        <f ca="1">SUMIF(INDIRECT(F2),'1-Configuracion'!E22,INDIRECT(L2))+SUMIF(INDIRECT(H2),'1-Configuracion'!E22,INDIRECT(K2))</f>
        <v>1</v>
      </c>
      <c r="M22" s="49">
        <f t="shared" ca="1" si="12"/>
        <v>0</v>
      </c>
      <c r="N22" s="15">
        <f t="shared" ca="1" si="13"/>
        <v>1001</v>
      </c>
      <c r="P22" s="30" t="str">
        <f t="shared" si="14"/>
        <v>Villarreal C.F.</v>
      </c>
      <c r="Q22" s="34">
        <f t="shared" ca="1" si="15"/>
        <v>1</v>
      </c>
      <c r="R22" s="9">
        <f t="shared" ca="1" si="0"/>
        <v>1</v>
      </c>
      <c r="S22" s="9">
        <f t="shared" ca="1" si="1"/>
        <v>0</v>
      </c>
      <c r="T22" s="9">
        <f t="shared" ca="1" si="2"/>
        <v>1</v>
      </c>
      <c r="U22" s="9">
        <f t="shared" ca="1" si="3"/>
        <v>0</v>
      </c>
      <c r="V22" s="9">
        <f t="shared" ca="1" si="4"/>
        <v>1</v>
      </c>
      <c r="W22" s="9">
        <f t="shared" ca="1" si="5"/>
        <v>1</v>
      </c>
      <c r="X22" s="11">
        <f t="shared" ca="1" si="6"/>
        <v>0</v>
      </c>
      <c r="Y22" s="11">
        <f t="shared" ca="1" si="16"/>
        <v>1001</v>
      </c>
      <c r="Z22">
        <f t="shared" ca="1" si="17"/>
        <v>7</v>
      </c>
      <c r="AA22">
        <f t="shared" ca="1" si="7"/>
        <v>6</v>
      </c>
      <c r="AB22" s="16">
        <f ca="1">_xlfn.RANK.EQ(Q22,Q3:Q22,0)</f>
        <v>6</v>
      </c>
      <c r="AC22" s="16">
        <f ca="1">SUMPRODUCT((AB22=AB3:AB22)*(X22&lt;X3:X22))</f>
        <v>0</v>
      </c>
      <c r="AD22" s="16">
        <f ca="1">SUMPRODUCT((AB22=AB3:AB22)*(AC22=AC3:AC22)*(V22&lt;V3:V22))</f>
        <v>0</v>
      </c>
      <c r="AE22" s="16">
        <f ca="1">COUNTIF(AA3:AA22,AA22)-1</f>
        <v>1</v>
      </c>
      <c r="AF22" s="39"/>
      <c r="AG22">
        <v>20</v>
      </c>
      <c r="AH22" s="30" t="str">
        <f ca="1">INDEX(P3:P22,MATCH(AG22,Z3:Z22,0))</f>
        <v>U.D. Las Palmas</v>
      </c>
      <c r="AI22" s="34">
        <f ca="1">LOOKUP(AH22,P3:P22,Q3:Q22)</f>
        <v>0</v>
      </c>
      <c r="AJ22" s="9">
        <f ca="1">LOOKUP(AH22,P3:P22,R3:R22)</f>
        <v>1</v>
      </c>
      <c r="AK22" s="9">
        <f ca="1">LOOKUP(AH22,P3:P22,S3:S22)</f>
        <v>0</v>
      </c>
      <c r="AL22" s="9">
        <f ca="1">LOOKUP(AH22,P3:P22,T3:T22)</f>
        <v>0</v>
      </c>
      <c r="AM22" s="9">
        <f ca="1">LOOKUP(AH22,P3:P22,U3:U22)</f>
        <v>1</v>
      </c>
      <c r="AN22" s="9">
        <f ca="1">LOOKUP(AH22,P3:P22,V3:V22)</f>
        <v>0</v>
      </c>
      <c r="AO22" s="9">
        <f ca="1">LOOKUP(AH22,P3:P22,W3:W22)</f>
        <v>1</v>
      </c>
      <c r="AP22" s="11">
        <f ca="1">LOOKUP(AH22,P3:P22,X3:X22)</f>
        <v>-1</v>
      </c>
      <c r="AQ22" s="11">
        <f ca="1">LOOKUP(AH22,P3:P22,Y3:Y22)</f>
        <v>-100</v>
      </c>
    </row>
    <row r="23" spans="2:43" ht="15.75" thickBot="1" x14ac:dyDescent="0.3">
      <c r="B23" s="269" t="s">
        <v>38</v>
      </c>
      <c r="C23" s="270"/>
    </row>
    <row r="24" spans="2:43" ht="15.75" thickBot="1" x14ac:dyDescent="0.3">
      <c r="B24" s="154" t="s">
        <v>209</v>
      </c>
      <c r="C24" s="155" t="s">
        <v>39</v>
      </c>
      <c r="E24" s="36">
        <v>2</v>
      </c>
      <c r="F24" s="43" t="s">
        <v>20</v>
      </c>
      <c r="G24" s="43" t="s">
        <v>21</v>
      </c>
      <c r="H24" s="43" t="s">
        <v>22</v>
      </c>
      <c r="I24" s="43" t="s">
        <v>23</v>
      </c>
      <c r="J24" s="43" t="s">
        <v>24</v>
      </c>
      <c r="K24" s="43" t="s">
        <v>25</v>
      </c>
      <c r="L24" s="43" t="s">
        <v>26</v>
      </c>
      <c r="M24" s="44" t="s">
        <v>90</v>
      </c>
      <c r="N24" s="46" t="s">
        <v>91</v>
      </c>
      <c r="P24" s="36">
        <f>E24</f>
        <v>2</v>
      </c>
      <c r="Q24" s="37" t="s">
        <v>20</v>
      </c>
      <c r="R24" s="35" t="s">
        <v>21</v>
      </c>
      <c r="S24" s="31" t="s">
        <v>22</v>
      </c>
      <c r="T24" s="31" t="s">
        <v>23</v>
      </c>
      <c r="U24" s="31" t="s">
        <v>24</v>
      </c>
      <c r="V24" s="31" t="s">
        <v>25</v>
      </c>
      <c r="W24" s="31" t="s">
        <v>26</v>
      </c>
      <c r="X24" s="32" t="s">
        <v>90</v>
      </c>
      <c r="Y24" s="32" t="s">
        <v>91</v>
      </c>
      <c r="Z24" s="136" t="s">
        <v>162</v>
      </c>
      <c r="AA24" t="s">
        <v>161</v>
      </c>
      <c r="AB24" t="s">
        <v>148</v>
      </c>
      <c r="AC24" t="s">
        <v>90</v>
      </c>
      <c r="AD24" t="s">
        <v>25</v>
      </c>
      <c r="AE24" t="s">
        <v>160</v>
      </c>
      <c r="AH24" s="36">
        <f>P24</f>
        <v>2</v>
      </c>
      <c r="AI24" s="37" t="s">
        <v>20</v>
      </c>
      <c r="AJ24" s="35" t="s">
        <v>21</v>
      </c>
      <c r="AK24" s="31" t="s">
        <v>22</v>
      </c>
      <c r="AL24" s="31" t="s">
        <v>23</v>
      </c>
      <c r="AM24" s="31" t="s">
        <v>24</v>
      </c>
      <c r="AN24" s="31" t="s">
        <v>25</v>
      </c>
      <c r="AO24" s="31" t="s">
        <v>26</v>
      </c>
      <c r="AP24" s="32" t="s">
        <v>90</v>
      </c>
      <c r="AQ24" s="32" t="s">
        <v>91</v>
      </c>
    </row>
    <row r="25" spans="2:43" ht="15.75" thickBot="1" x14ac:dyDescent="0.3">
      <c r="B25" s="5" t="s">
        <v>154</v>
      </c>
      <c r="C25" s="3" t="s">
        <v>40</v>
      </c>
      <c r="E25" s="39"/>
      <c r="F25" s="41" t="str">
        <f>'1-Rangos'!C2</f>
        <v>'1-Jornadas'!P18:P27</v>
      </c>
      <c r="G25" s="41" t="str">
        <f>'1-Rangos'!D2</f>
        <v>'1-Jornadas'!N18:N27</v>
      </c>
      <c r="H25" s="41" t="str">
        <f>'1-Rangos'!E2</f>
        <v>'1-Jornadas'!S18:S27</v>
      </c>
      <c r="I25" s="41" t="str">
        <f>'1-Rangos'!F2</f>
        <v>'1-Jornadas'!U18:U27</v>
      </c>
      <c r="J25" s="41" t="str">
        <f>'1-Rangos'!G2</f>
        <v>'1-Jornadas'!M18:M27</v>
      </c>
      <c r="K25" s="41" t="str">
        <f>'1-Rangos'!H2</f>
        <v>'1-Jornadas'!Q18:Q27</v>
      </c>
      <c r="L25" s="41" t="str">
        <f>'1-Rangos'!I2</f>
        <v>'1-Jornadas'!R18:R27</v>
      </c>
      <c r="M25" s="39"/>
      <c r="N25" s="39"/>
      <c r="AF25" s="38"/>
    </row>
    <row r="26" spans="2:43" x14ac:dyDescent="0.25">
      <c r="B26" s="5" t="s">
        <v>51</v>
      </c>
      <c r="C26" s="3" t="s">
        <v>56</v>
      </c>
      <c r="E26" s="29" t="str">
        <f>E3</f>
        <v>Athletic Club</v>
      </c>
      <c r="F26" s="45">
        <f ca="1">SUMIF(INDIRECT(F25),'1-Configuracion'!E26,INDIRECT(G25))+SUMIF(INDIRECT(H25),'1-Configuracion'!E26,INDIRECT(I25))</f>
        <v>0</v>
      </c>
      <c r="G26" s="42">
        <f ca="1">SUMIF(INDIRECT(F25),'1-Configuracion'!E26,INDIRECT(J25))+SUMIF(INDIRECT(H25),'1-Configuracion'!E26,INDIRECT(J25))</f>
        <v>1</v>
      </c>
      <c r="H26" s="42">
        <f ca="1">IF(G26&gt;0,IF(F26=3,1,0),0)</f>
        <v>0</v>
      </c>
      <c r="I26" s="42">
        <f ca="1">IF(G26&gt;0,IF(F26=1,1,0),0)</f>
        <v>0</v>
      </c>
      <c r="J26" s="42">
        <f ca="1">IF(G26&gt;0,IF(F26=0,1,0),0)</f>
        <v>1</v>
      </c>
      <c r="K26" s="42">
        <f ca="1">SUMIF(INDIRECT(F25),'1-Configuracion'!E26,INDIRECT(K25))+SUMIF(INDIRECT(H25),'1-Configuracion'!E26,INDIRECT(L25))</f>
        <v>0</v>
      </c>
      <c r="L26" s="42">
        <f ca="1">SUMIF(INDIRECT(F25),'1-Configuracion'!E26,INDIRECT(L25))+SUMIF(INDIRECT(H25),'1-Configuracion'!E26,INDIRECT(K25))</f>
        <v>2</v>
      </c>
      <c r="M26" s="47">
        <f ca="1">K26-L26</f>
        <v>-2</v>
      </c>
      <c r="N26" s="50">
        <f ca="1">F26*1000+M26*100+K26</f>
        <v>-200</v>
      </c>
      <c r="P26" s="29" t="str">
        <f>E26</f>
        <v>Athletic Club</v>
      </c>
      <c r="Q26" s="33">
        <f ca="1">F26+Q3</f>
        <v>0</v>
      </c>
      <c r="R26" s="1">
        <f t="shared" ref="R26:Y26" ca="1" si="18">G26+R3</f>
        <v>2</v>
      </c>
      <c r="S26" s="1">
        <f t="shared" ca="1" si="18"/>
        <v>0</v>
      </c>
      <c r="T26" s="1">
        <f t="shared" ca="1" si="18"/>
        <v>0</v>
      </c>
      <c r="U26" s="1">
        <f t="shared" ca="1" si="18"/>
        <v>2</v>
      </c>
      <c r="V26" s="1">
        <f t="shared" ca="1" si="18"/>
        <v>0</v>
      </c>
      <c r="W26" s="1">
        <f t="shared" ca="1" si="18"/>
        <v>3</v>
      </c>
      <c r="X26" s="3">
        <f t="shared" ca="1" si="18"/>
        <v>-3</v>
      </c>
      <c r="Y26" s="3">
        <f t="shared" ca="1" si="18"/>
        <v>-300</v>
      </c>
      <c r="Z26">
        <f ca="1">AA26+AE26</f>
        <v>20</v>
      </c>
      <c r="AA26">
        <f t="shared" ref="AA26:AA45" ca="1" si="19">SUM(AB26:AD26)</f>
        <v>20</v>
      </c>
      <c r="AB26" s="16">
        <f ca="1">_xlfn.RANK.EQ(Q26,Q26:Q45,0)</f>
        <v>19</v>
      </c>
      <c r="AC26" s="16">
        <f ca="1">SUMPRODUCT((AB26=AB26:AB45)*(X26&lt;X26:X45))</f>
        <v>1</v>
      </c>
      <c r="AD26" s="16">
        <f ca="1">SUMPRODUCT((AB26=AB26:AB45)*(AC26=AC26:AC45)*(V26&lt;V26:V45))</f>
        <v>0</v>
      </c>
      <c r="AE26" s="16">
        <f ca="1">COUNTIF(AA26:AA26,AA26)-1</f>
        <v>0</v>
      </c>
      <c r="AF26" s="39"/>
      <c r="AG26">
        <v>1</v>
      </c>
      <c r="AH26" s="29" t="str">
        <f ca="1">INDEX(P26:P45,MATCH(AG26,Z26:Z45,0))</f>
        <v>R.C. Celta de Vigo</v>
      </c>
      <c r="AI26" s="33">
        <f ca="1">LOOKUP(AH26,P26:P45,Q26:Q45)</f>
        <v>6</v>
      </c>
      <c r="AJ26" s="1">
        <f ca="1">LOOKUP(AH26,P26:P45,R26:R45)</f>
        <v>2</v>
      </c>
      <c r="AK26" s="1">
        <f ca="1">LOOKUP(AH26,P26:P45,S26:S45)</f>
        <v>2</v>
      </c>
      <c r="AL26" s="1">
        <f ca="1">LOOKUP(AH26,P26:P45,T26:T45)</f>
        <v>0</v>
      </c>
      <c r="AM26" s="1">
        <f ca="1">LOOKUP(AH26,P26:P45,U26:U45)</f>
        <v>0</v>
      </c>
      <c r="AN26" s="1">
        <f ca="1">LOOKUP(AH26,P26:P45,V26:V45)</f>
        <v>5</v>
      </c>
      <c r="AO26" s="1">
        <f ca="1">LOOKUP(AH26,P26:P45,W26:W45)</f>
        <v>1</v>
      </c>
      <c r="AP26" s="3">
        <f ca="1">LOOKUP(AH26,P26:P45,X26:X45)</f>
        <v>4</v>
      </c>
      <c r="AQ26" s="3">
        <f ca="1">LOOKUP(AH26,P26:P45,Y26:Y45)</f>
        <v>6405</v>
      </c>
    </row>
    <row r="27" spans="2:43" x14ac:dyDescent="0.25">
      <c r="B27" s="5" t="s">
        <v>27</v>
      </c>
      <c r="C27" s="3" t="s">
        <v>42</v>
      </c>
      <c r="E27" s="29" t="str">
        <f t="shared" ref="E27:E45" si="20">E4</f>
        <v>Atlético de Madrid</v>
      </c>
      <c r="F27" s="33">
        <f ca="1">SUMIF(INDIRECT(F25),'1-Configuracion'!E27,INDIRECT(G25))+SUMIF(INDIRECT(H25),'1-Configuracion'!E27,INDIRECT(I25))</f>
        <v>3</v>
      </c>
      <c r="G27" s="1">
        <f ca="1">SUMIF(INDIRECT(F25),'1-Configuracion'!E27,INDIRECT(J25))+SUMIF(INDIRECT(H25),'1-Configuracion'!E27,INDIRECT(J25))</f>
        <v>1</v>
      </c>
      <c r="H27" s="1">
        <f t="shared" ref="H27:H45" ca="1" si="21">IF(G27&gt;0,IF(F27=3,1,0),0)</f>
        <v>1</v>
      </c>
      <c r="I27" s="1">
        <f t="shared" ref="I27:I45" ca="1" si="22">IF(G27&gt;0,IF(F27=1,1,0),0)</f>
        <v>0</v>
      </c>
      <c r="J27" s="1">
        <f t="shared" ref="J27:J45" ca="1" si="23">IF(G27&gt;0,IF(F27=0,1,0),0)</f>
        <v>0</v>
      </c>
      <c r="K27" s="1">
        <f ca="1">SUMIF(INDIRECT(F25),'1-Configuracion'!E27,INDIRECT(K25))+SUMIF(INDIRECT(H25),'1-Configuracion'!E27,INDIRECT(L25))</f>
        <v>3</v>
      </c>
      <c r="L27" s="1">
        <f ca="1">SUMIF(INDIRECT(F25),'1-Configuracion'!E27,INDIRECT(L25))+SUMIF(INDIRECT(H25),'1-Configuracion'!E27,INDIRECT(K25))</f>
        <v>0</v>
      </c>
      <c r="M27" s="48">
        <f t="shared" ref="M27:M45" ca="1" si="24">K27-L27</f>
        <v>3</v>
      </c>
      <c r="N27" s="14">
        <f t="shared" ref="N27:N45" ca="1" si="25">F27*1000+M27*100+K27</f>
        <v>3303</v>
      </c>
      <c r="P27" s="29" t="str">
        <f t="shared" ref="P27:P45" si="26">E27</f>
        <v>Atlético de Madrid</v>
      </c>
      <c r="Q27" s="33">
        <f t="shared" ref="Q27:Y27" ca="1" si="27">F27+Q4</f>
        <v>6</v>
      </c>
      <c r="R27" s="1">
        <f t="shared" ca="1" si="27"/>
        <v>2</v>
      </c>
      <c r="S27" s="1">
        <f t="shared" ca="1" si="27"/>
        <v>2</v>
      </c>
      <c r="T27" s="1">
        <f t="shared" ca="1" si="27"/>
        <v>0</v>
      </c>
      <c r="U27" s="1">
        <f t="shared" ca="1" si="27"/>
        <v>0</v>
      </c>
      <c r="V27" s="1">
        <f t="shared" ca="1" si="27"/>
        <v>4</v>
      </c>
      <c r="W27" s="1">
        <f t="shared" ca="1" si="27"/>
        <v>0</v>
      </c>
      <c r="X27" s="3">
        <f t="shared" ca="1" si="27"/>
        <v>4</v>
      </c>
      <c r="Y27" s="3">
        <f t="shared" ca="1" si="27"/>
        <v>6404</v>
      </c>
      <c r="Z27">
        <f t="shared" ref="Z27:Z45" ca="1" si="28">AA27+AE27</f>
        <v>2</v>
      </c>
      <c r="AA27">
        <f t="shared" ca="1" si="19"/>
        <v>2</v>
      </c>
      <c r="AB27" s="16">
        <f ca="1">_xlfn.RANK.EQ(Q27,Q26:Q45,0)</f>
        <v>1</v>
      </c>
      <c r="AC27" s="16">
        <f ca="1">SUMPRODUCT((AB27=AB26:AB45)*(X27&lt;X26:X45))</f>
        <v>0</v>
      </c>
      <c r="AD27" s="16">
        <f ca="1">SUMPRODUCT((AB27=AB26:AB45)*(AC27=AC26:AC45)*(V27&lt;V26:V45))</f>
        <v>1</v>
      </c>
      <c r="AE27" s="16">
        <f ca="1">COUNTIF(AA26:AA27,AA27)-1</f>
        <v>0</v>
      </c>
      <c r="AF27" s="39"/>
      <c r="AG27">
        <v>2</v>
      </c>
      <c r="AH27" s="29" t="str">
        <f ca="1">INDEX(P26:P45,MATCH(AG27,Z26:Z45,0))</f>
        <v>Atlético de Madrid</v>
      </c>
      <c r="AI27" s="33">
        <f ca="1">LOOKUP(AH27,P26:P45,Q26:Q45)</f>
        <v>6</v>
      </c>
      <c r="AJ27" s="1">
        <f ca="1">LOOKUP(AH27,P26:P45,R26:R45)</f>
        <v>2</v>
      </c>
      <c r="AK27" s="1">
        <f ca="1">LOOKUP(AH27,P26:P45,S26:S45)</f>
        <v>2</v>
      </c>
      <c r="AL27" s="1">
        <f ca="1">LOOKUP(AH27,P26:P45,T26:T45)</f>
        <v>0</v>
      </c>
      <c r="AM27" s="1">
        <f ca="1">LOOKUP(AH27,P26:P45,U26:U45)</f>
        <v>0</v>
      </c>
      <c r="AN27" s="1">
        <f ca="1">LOOKUP(AH27,P26:P45,V26:V45)</f>
        <v>4</v>
      </c>
      <c r="AO27" s="1">
        <f ca="1">LOOKUP(AH27,P26:P45,W26:W45)</f>
        <v>0</v>
      </c>
      <c r="AP27" s="3">
        <f ca="1">LOOKUP(AH27,P26:P45,X26:X45)</f>
        <v>4</v>
      </c>
      <c r="AQ27" s="3">
        <f ca="1">LOOKUP(AH27,P26:P45,Y26:Y45)</f>
        <v>6404</v>
      </c>
    </row>
    <row r="28" spans="2:43" x14ac:dyDescent="0.25">
      <c r="B28" s="5" t="s">
        <v>36</v>
      </c>
      <c r="C28" s="3" t="s">
        <v>54</v>
      </c>
      <c r="E28" s="29" t="str">
        <f t="shared" si="20"/>
        <v>Deportivo de la Coruña</v>
      </c>
      <c r="F28" s="33">
        <f ca="1">SUMIF(INDIRECT(F25),'1-Configuracion'!E28,INDIRECT(G25))+SUMIF(INDIRECT(H25),'1-Configuracion'!E28,INDIRECT(I25))</f>
        <v>1</v>
      </c>
      <c r="G28" s="1">
        <f ca="1">SUMIF(INDIRECT(F25),'1-Configuracion'!E28,INDIRECT(J25))+SUMIF(INDIRECT(H25),'1-Configuracion'!E28,INDIRECT(J25))</f>
        <v>1</v>
      </c>
      <c r="H28" s="1">
        <f t="shared" ca="1" si="21"/>
        <v>0</v>
      </c>
      <c r="I28" s="1">
        <f t="shared" ca="1" si="22"/>
        <v>1</v>
      </c>
      <c r="J28" s="1">
        <f t="shared" ca="1" si="23"/>
        <v>0</v>
      </c>
      <c r="K28" s="1">
        <f ca="1">SUMIF(INDIRECT(F25),'1-Configuracion'!E28,INDIRECT(K25))+SUMIF(INDIRECT(H25),'1-Configuracion'!E28,INDIRECT(L25))</f>
        <v>1</v>
      </c>
      <c r="L28" s="1">
        <f ca="1">SUMIF(INDIRECT(F25),'1-Configuracion'!E28,INDIRECT(L25))+SUMIF(INDIRECT(H25),'1-Configuracion'!E28,INDIRECT(K25))</f>
        <v>1</v>
      </c>
      <c r="M28" s="48">
        <f t="shared" ca="1" si="24"/>
        <v>0</v>
      </c>
      <c r="N28" s="14">
        <f t="shared" ca="1" si="25"/>
        <v>1001</v>
      </c>
      <c r="P28" s="29" t="str">
        <f t="shared" si="26"/>
        <v>Deportivo de la Coruña</v>
      </c>
      <c r="Q28" s="33">
        <f t="shared" ref="Q28:Y28" ca="1" si="29">F28+Q5</f>
        <v>2</v>
      </c>
      <c r="R28" s="1">
        <f t="shared" ca="1" si="29"/>
        <v>2</v>
      </c>
      <c r="S28" s="1">
        <f t="shared" ca="1" si="29"/>
        <v>0</v>
      </c>
      <c r="T28" s="1">
        <f t="shared" ca="1" si="29"/>
        <v>2</v>
      </c>
      <c r="U28" s="1">
        <f t="shared" ca="1" si="29"/>
        <v>0</v>
      </c>
      <c r="V28" s="1">
        <f t="shared" ca="1" si="29"/>
        <v>1</v>
      </c>
      <c r="W28" s="1">
        <f t="shared" ca="1" si="29"/>
        <v>1</v>
      </c>
      <c r="X28" s="3">
        <f t="shared" ca="1" si="29"/>
        <v>0</v>
      </c>
      <c r="Y28" s="3">
        <f t="shared" ca="1" si="29"/>
        <v>2001</v>
      </c>
      <c r="Z28">
        <f t="shared" ca="1" si="28"/>
        <v>9</v>
      </c>
      <c r="AA28">
        <f t="shared" ca="1" si="19"/>
        <v>9</v>
      </c>
      <c r="AB28" s="16">
        <f ca="1">_xlfn.RANK.EQ(Q28,Q26:Q45,0)</f>
        <v>9</v>
      </c>
      <c r="AC28" s="16">
        <f ca="1">SUMPRODUCT((AB28=AB26:AB45)*(X28&lt;X26:X45))</f>
        <v>0</v>
      </c>
      <c r="AD28" s="16">
        <f ca="1">SUMPRODUCT((AB28=AB26:AB45)*(AC28=AC26:AC45)*(V28&lt;V26:V45))</f>
        <v>0</v>
      </c>
      <c r="AE28" s="16">
        <f ca="1">COUNTIF(AA26:AA28,AA28)-1</f>
        <v>0</v>
      </c>
      <c r="AF28" s="39"/>
      <c r="AG28">
        <v>3</v>
      </c>
      <c r="AH28" s="29" t="str">
        <f ca="1">INDEX(P26:P45,MATCH(AG28,Z26:Z45,0))</f>
        <v>S.D. Eibar</v>
      </c>
      <c r="AI28" s="33">
        <f ca="1">LOOKUP(AH28,P26:P45,Q26:Q45)</f>
        <v>6</v>
      </c>
      <c r="AJ28" s="1">
        <f ca="1">LOOKUP(AH28,P26:P45,R26:R45)</f>
        <v>2</v>
      </c>
      <c r="AK28" s="1">
        <f ca="1">LOOKUP(AH28,P26:P45,S26:S45)</f>
        <v>2</v>
      </c>
      <c r="AL28" s="1">
        <f ca="1">LOOKUP(AH28,P26:P45,T26:T45)</f>
        <v>0</v>
      </c>
      <c r="AM28" s="1">
        <f ca="1">LOOKUP(AH28,P26:P45,U26:U45)</f>
        <v>0</v>
      </c>
      <c r="AN28" s="1">
        <f ca="1">LOOKUP(AH28,P26:P45,V26:V45)</f>
        <v>4</v>
      </c>
      <c r="AO28" s="1">
        <f ca="1">LOOKUP(AH28,P26:P45,W26:W45)</f>
        <v>1</v>
      </c>
      <c r="AP28" s="3">
        <f ca="1">LOOKUP(AH28,P26:P45,X26:X45)</f>
        <v>3</v>
      </c>
      <c r="AQ28" s="3">
        <f ca="1">LOOKUP(AH28,P26:P45,Y26:Y45)</f>
        <v>6304</v>
      </c>
    </row>
    <row r="29" spans="2:43" x14ac:dyDescent="0.25">
      <c r="B29" s="5" t="s">
        <v>53</v>
      </c>
      <c r="C29" s="3" t="s">
        <v>57</v>
      </c>
      <c r="E29" s="29" t="str">
        <f t="shared" si="20"/>
        <v>F.C. Barcelona</v>
      </c>
      <c r="F29" s="33">
        <f ca="1">SUMIF(INDIRECT(F25),'1-Configuracion'!E29,INDIRECT(G25))+SUMIF(INDIRECT(H25),'1-Configuracion'!E29,INDIRECT(I25))</f>
        <v>3</v>
      </c>
      <c r="G29" s="1">
        <f ca="1">SUMIF(INDIRECT(F25),'1-Configuracion'!E29,INDIRECT(J25))+SUMIF(INDIRECT(H25),'1-Configuracion'!E29,INDIRECT(J25))</f>
        <v>1</v>
      </c>
      <c r="H29" s="1">
        <f t="shared" ca="1" si="21"/>
        <v>1</v>
      </c>
      <c r="I29" s="1">
        <f t="shared" ca="1" si="22"/>
        <v>0</v>
      </c>
      <c r="J29" s="1">
        <f t="shared" ca="1" si="23"/>
        <v>0</v>
      </c>
      <c r="K29" s="1">
        <f ca="1">SUMIF(INDIRECT(F25),'1-Configuracion'!E29,INDIRECT(K25))+SUMIF(INDIRECT(H25),'1-Configuracion'!E29,INDIRECT(L25))</f>
        <v>1</v>
      </c>
      <c r="L29" s="1">
        <f ca="1">SUMIF(INDIRECT(F25),'1-Configuracion'!E29,INDIRECT(L25))+SUMIF(INDIRECT(H25),'1-Configuracion'!E29,INDIRECT(K25))</f>
        <v>0</v>
      </c>
      <c r="M29" s="48">
        <f t="shared" ca="1" si="24"/>
        <v>1</v>
      </c>
      <c r="N29" s="14">
        <f t="shared" ca="1" si="25"/>
        <v>3101</v>
      </c>
      <c r="P29" s="29" t="str">
        <f t="shared" si="26"/>
        <v>F.C. Barcelona</v>
      </c>
      <c r="Q29" s="33">
        <f t="shared" ref="Q29:Y29" ca="1" si="30">F29+Q6</f>
        <v>6</v>
      </c>
      <c r="R29" s="1">
        <f t="shared" ca="1" si="30"/>
        <v>2</v>
      </c>
      <c r="S29" s="1">
        <f t="shared" ca="1" si="30"/>
        <v>2</v>
      </c>
      <c r="T29" s="1">
        <f t="shared" ca="1" si="30"/>
        <v>0</v>
      </c>
      <c r="U29" s="1">
        <f t="shared" ca="1" si="30"/>
        <v>0</v>
      </c>
      <c r="V29" s="1">
        <f t="shared" ca="1" si="30"/>
        <v>2</v>
      </c>
      <c r="W29" s="1">
        <f t="shared" ca="1" si="30"/>
        <v>0</v>
      </c>
      <c r="X29" s="3">
        <f t="shared" ca="1" si="30"/>
        <v>2</v>
      </c>
      <c r="Y29" s="3">
        <f t="shared" ca="1" si="30"/>
        <v>6202</v>
      </c>
      <c r="Z29">
        <f t="shared" ca="1" si="28"/>
        <v>4</v>
      </c>
      <c r="AA29">
        <f t="shared" ca="1" si="19"/>
        <v>4</v>
      </c>
      <c r="AB29" s="16">
        <f ca="1">_xlfn.RANK.EQ(Q29,Q26:Q45,0)</f>
        <v>1</v>
      </c>
      <c r="AC29" s="16">
        <f ca="1">SUMPRODUCT((AB29=AB26:AB45)*(X29&lt;X26:X45))</f>
        <v>3</v>
      </c>
      <c r="AD29" s="16">
        <f ca="1">SUMPRODUCT((AB29=AB26:AB45)*(AC29=AC26:AC45)*(V29&lt;V26:V45))</f>
        <v>0</v>
      </c>
      <c r="AE29" s="16">
        <f ca="1">COUNTIF(AA26:AA29,AA29)-1</f>
        <v>0</v>
      </c>
      <c r="AF29" s="39"/>
      <c r="AG29">
        <v>4</v>
      </c>
      <c r="AH29" s="29" t="str">
        <f ca="1">INDEX(P26:P45,MATCH(AG29,Z26:Z45,0))</f>
        <v>F.C. Barcelona</v>
      </c>
      <c r="AI29" s="33">
        <f ca="1">LOOKUP(AH29,P26:P45,Q26:Q45)</f>
        <v>6</v>
      </c>
      <c r="AJ29" s="1">
        <f ca="1">LOOKUP(AH29,P26:P45,R26:R45)</f>
        <v>2</v>
      </c>
      <c r="AK29" s="1">
        <f ca="1">LOOKUP(AH29,P26:P45,S26:S45)</f>
        <v>2</v>
      </c>
      <c r="AL29" s="1">
        <f ca="1">LOOKUP(AH29,P26:P45,T26:T45)</f>
        <v>0</v>
      </c>
      <c r="AM29" s="1">
        <f ca="1">LOOKUP(AH29,P26:P45,U26:U45)</f>
        <v>0</v>
      </c>
      <c r="AN29" s="1">
        <f ca="1">LOOKUP(AH29,P26:P45,V26:V45)</f>
        <v>2</v>
      </c>
      <c r="AO29" s="1">
        <f ca="1">LOOKUP(AH29,P26:P45,W26:W45)</f>
        <v>0</v>
      </c>
      <c r="AP29" s="3">
        <f ca="1">LOOKUP(AH29,P26:P45,X26:X45)</f>
        <v>2</v>
      </c>
      <c r="AQ29" s="3">
        <f ca="1">LOOKUP(AH29,P26:P45,Y26:Y45)</f>
        <v>6202</v>
      </c>
    </row>
    <row r="30" spans="2:43" x14ac:dyDescent="0.25">
      <c r="B30" s="5" t="s">
        <v>35</v>
      </c>
      <c r="C30" s="3" t="s">
        <v>58</v>
      </c>
      <c r="E30" s="29" t="str">
        <f t="shared" si="20"/>
        <v>Getafe C.F.</v>
      </c>
      <c r="F30" s="33">
        <f ca="1">SUMIF(INDIRECT(F25),'1-Configuracion'!E30,INDIRECT(G25))+SUMIF(INDIRECT(H25),'1-Configuracion'!E30,INDIRECT(I25))</f>
        <v>0</v>
      </c>
      <c r="G30" s="1">
        <f ca="1">SUMIF(INDIRECT(F25),'1-Configuracion'!E30,INDIRECT(J25))+SUMIF(INDIRECT(H25),'1-Configuracion'!E30,INDIRECT(J25))</f>
        <v>1</v>
      </c>
      <c r="H30" s="1">
        <f t="shared" ca="1" si="21"/>
        <v>0</v>
      </c>
      <c r="I30" s="1">
        <f t="shared" ca="1" si="22"/>
        <v>0</v>
      </c>
      <c r="J30" s="1">
        <f t="shared" ca="1" si="23"/>
        <v>1</v>
      </c>
      <c r="K30" s="1">
        <f ca="1">SUMIF(INDIRECT(F25),'1-Configuracion'!E30,INDIRECT(K25))+SUMIF(INDIRECT(H25),'1-Configuracion'!E30,INDIRECT(L25))</f>
        <v>1</v>
      </c>
      <c r="L30" s="1">
        <f ca="1">SUMIF(INDIRECT(F25),'1-Configuracion'!E30,INDIRECT(L25))+SUMIF(INDIRECT(H25),'1-Configuracion'!E30,INDIRECT(K25))</f>
        <v>2</v>
      </c>
      <c r="M30" s="48">
        <f t="shared" ca="1" si="24"/>
        <v>-1</v>
      </c>
      <c r="N30" s="14">
        <f t="shared" ca="1" si="25"/>
        <v>-99</v>
      </c>
      <c r="P30" s="29" t="str">
        <f t="shared" si="26"/>
        <v>Getafe C.F.</v>
      </c>
      <c r="Q30" s="33">
        <f t="shared" ref="Q30:Y30" ca="1" si="31">F30+Q7</f>
        <v>0</v>
      </c>
      <c r="R30" s="1">
        <f t="shared" ca="1" si="31"/>
        <v>2</v>
      </c>
      <c r="S30" s="1">
        <f t="shared" ca="1" si="31"/>
        <v>0</v>
      </c>
      <c r="T30" s="1">
        <f t="shared" ca="1" si="31"/>
        <v>0</v>
      </c>
      <c r="U30" s="1">
        <f t="shared" ca="1" si="31"/>
        <v>2</v>
      </c>
      <c r="V30" s="1">
        <f t="shared" ca="1" si="31"/>
        <v>1</v>
      </c>
      <c r="W30" s="1">
        <f t="shared" ca="1" si="31"/>
        <v>3</v>
      </c>
      <c r="X30" s="3">
        <f t="shared" ca="1" si="31"/>
        <v>-2</v>
      </c>
      <c r="Y30" s="3">
        <f t="shared" ca="1" si="31"/>
        <v>-199</v>
      </c>
      <c r="Z30">
        <f t="shared" ca="1" si="28"/>
        <v>19</v>
      </c>
      <c r="AA30">
        <f t="shared" ca="1" si="19"/>
        <v>19</v>
      </c>
      <c r="AB30" s="16">
        <f ca="1">_xlfn.RANK.EQ(Q30,Q26:Q45,0)</f>
        <v>19</v>
      </c>
      <c r="AC30" s="16">
        <f ca="1">SUMPRODUCT((AB30=AB26:AB45)*(X30&lt;X26:X45))</f>
        <v>0</v>
      </c>
      <c r="AD30" s="16">
        <f ca="1">SUMPRODUCT((AB30=AB26:AB45)*(AC30=AC26:AC45)*(V30&lt;V26:V45))</f>
        <v>0</v>
      </c>
      <c r="AE30" s="16">
        <f ca="1">COUNTIF(AA26:AA30,AA30)-1</f>
        <v>0</v>
      </c>
      <c r="AF30" s="39"/>
      <c r="AG30">
        <v>5</v>
      </c>
      <c r="AH30" s="29" t="str">
        <f ca="1">INDEX(P26:P45,MATCH(AG30,Z26:Z45,0))</f>
        <v>Real Madrid C.F.</v>
      </c>
      <c r="AI30" s="33">
        <f ca="1">LOOKUP(AH30,P26:P45,Q26:Q45)</f>
        <v>4</v>
      </c>
      <c r="AJ30" s="1">
        <f ca="1">LOOKUP(AH30,P26:P45,R26:R45)</f>
        <v>2</v>
      </c>
      <c r="AK30" s="1">
        <f ca="1">LOOKUP(AH30,P26:P45,S26:S45)</f>
        <v>1</v>
      </c>
      <c r="AL30" s="1">
        <f ca="1">LOOKUP(AH30,P26:P45,T26:T45)</f>
        <v>1</v>
      </c>
      <c r="AM30" s="1">
        <f ca="1">LOOKUP(AH30,P26:P45,U26:U45)</f>
        <v>0</v>
      </c>
      <c r="AN30" s="1">
        <f ca="1">LOOKUP(AH30,P26:P45,V26:V45)</f>
        <v>5</v>
      </c>
      <c r="AO30" s="1">
        <f ca="1">LOOKUP(AH30,P26:P45,W26:W45)</f>
        <v>0</v>
      </c>
      <c r="AP30" s="3">
        <f ca="1">LOOKUP(AH30,P26:P45,X26:X45)</f>
        <v>5</v>
      </c>
      <c r="AQ30" s="3">
        <f ca="1">LOOKUP(AH30,P26:P45,Y26:Y45)</f>
        <v>4505</v>
      </c>
    </row>
    <row r="31" spans="2:43" x14ac:dyDescent="0.25">
      <c r="B31" s="5" t="s">
        <v>34</v>
      </c>
      <c r="C31" s="3" t="s">
        <v>41</v>
      </c>
      <c r="E31" s="29" t="str">
        <f t="shared" si="20"/>
        <v>Granada C.F.</v>
      </c>
      <c r="F31" s="33">
        <f ca="1">SUMIF(INDIRECT(F25),'1-Configuracion'!E31,INDIRECT(G25))+SUMIF(INDIRECT(H25),'1-Configuracion'!E31,INDIRECT(I25))</f>
        <v>3</v>
      </c>
      <c r="G31" s="1">
        <f ca="1">SUMIF(INDIRECT(F25),'1-Configuracion'!E31,INDIRECT(J25))+SUMIF(INDIRECT(H25),'1-Configuracion'!E31,INDIRECT(J25))</f>
        <v>1</v>
      </c>
      <c r="H31" s="1">
        <f t="shared" ca="1" si="21"/>
        <v>1</v>
      </c>
      <c r="I31" s="1">
        <f t="shared" ca="1" si="22"/>
        <v>0</v>
      </c>
      <c r="J31" s="1">
        <f t="shared" ca="1" si="23"/>
        <v>0</v>
      </c>
      <c r="K31" s="1">
        <f ca="1">SUMIF(INDIRECT(F25),'1-Configuracion'!E31,INDIRECT(K25))+SUMIF(INDIRECT(H25),'1-Configuracion'!E31,INDIRECT(L25))</f>
        <v>2</v>
      </c>
      <c r="L31" s="1">
        <f ca="1">SUMIF(INDIRECT(F25),'1-Configuracion'!E31,INDIRECT(L25))+SUMIF(INDIRECT(H25),'1-Configuracion'!E31,INDIRECT(K25))</f>
        <v>1</v>
      </c>
      <c r="M31" s="48">
        <f t="shared" ca="1" si="24"/>
        <v>1</v>
      </c>
      <c r="N31" s="14">
        <f t="shared" ca="1" si="25"/>
        <v>3102</v>
      </c>
      <c r="P31" s="29" t="str">
        <f t="shared" si="26"/>
        <v>Granada C.F.</v>
      </c>
      <c r="Q31" s="33">
        <f t="shared" ref="Q31:Y31" ca="1" si="32">F31+Q8</f>
        <v>3</v>
      </c>
      <c r="R31" s="1">
        <f t="shared" ca="1" si="32"/>
        <v>2</v>
      </c>
      <c r="S31" s="1">
        <f t="shared" ca="1" si="32"/>
        <v>1</v>
      </c>
      <c r="T31" s="1">
        <f t="shared" ca="1" si="32"/>
        <v>0</v>
      </c>
      <c r="U31" s="1">
        <f t="shared" ca="1" si="32"/>
        <v>1</v>
      </c>
      <c r="V31" s="1">
        <f t="shared" ca="1" si="32"/>
        <v>3</v>
      </c>
      <c r="W31" s="1">
        <f t="shared" ca="1" si="32"/>
        <v>3</v>
      </c>
      <c r="X31" s="3">
        <f t="shared" ca="1" si="32"/>
        <v>0</v>
      </c>
      <c r="Y31" s="3">
        <f t="shared" ca="1" si="32"/>
        <v>3003</v>
      </c>
      <c r="Z31">
        <f t="shared" ca="1" si="28"/>
        <v>7</v>
      </c>
      <c r="AA31">
        <f t="shared" ca="1" si="19"/>
        <v>7</v>
      </c>
      <c r="AB31" s="16">
        <f ca="1">_xlfn.RANK.EQ(Q31,Q26:Q45,0)</f>
        <v>7</v>
      </c>
      <c r="AC31" s="16">
        <f ca="1">SUMPRODUCT((AB31=AB26:AB45)*(X31&lt;X26:X45))</f>
        <v>0</v>
      </c>
      <c r="AD31" s="16">
        <f ca="1">SUMPRODUCT((AB31=AB26:AB45)*(AC31=AC26:AC45)*(V31&lt;V26:V45))</f>
        <v>0</v>
      </c>
      <c r="AE31" s="16">
        <f ca="1">COUNTIF(AA26:AA31,AA31)-1</f>
        <v>0</v>
      </c>
      <c r="AF31" s="39"/>
      <c r="AG31">
        <v>6</v>
      </c>
      <c r="AH31" s="29" t="str">
        <f ca="1">INDEX(P26:P45,MATCH(AG31,Z26:Z45,0))</f>
        <v>Villarreal C.F.</v>
      </c>
      <c r="AI31" s="33">
        <f ca="1">LOOKUP(AH31,P26:P45,Q26:Q45)</f>
        <v>4</v>
      </c>
      <c r="AJ31" s="1">
        <f ca="1">LOOKUP(AH31,P26:P45,R26:R45)</f>
        <v>2</v>
      </c>
      <c r="AK31" s="1">
        <f ca="1">LOOKUP(AH31,P26:P45,S26:S45)</f>
        <v>1</v>
      </c>
      <c r="AL31" s="1">
        <f ca="1">LOOKUP(AH31,P26:P45,T26:T45)</f>
        <v>1</v>
      </c>
      <c r="AM31" s="1">
        <f ca="1">LOOKUP(AH31,P26:P45,U26:U45)</f>
        <v>0</v>
      </c>
      <c r="AN31" s="1">
        <f ca="1">LOOKUP(AH31,P26:P45,V26:V45)</f>
        <v>4</v>
      </c>
      <c r="AO31" s="1">
        <f ca="1">LOOKUP(AH31,P26:P45,W26:W45)</f>
        <v>2</v>
      </c>
      <c r="AP31" s="3">
        <f ca="1">LOOKUP(AH31,P26:P45,X26:X45)</f>
        <v>2</v>
      </c>
      <c r="AQ31" s="3">
        <f ca="1">LOOKUP(AH31,P26:P45,Y26:Y45)</f>
        <v>4204</v>
      </c>
    </row>
    <row r="32" spans="2:43" x14ac:dyDescent="0.25">
      <c r="B32" s="5" t="s">
        <v>238</v>
      </c>
      <c r="C32" s="3" t="s">
        <v>55</v>
      </c>
      <c r="E32" s="29" t="str">
        <f t="shared" si="20"/>
        <v>Levante U.D.</v>
      </c>
      <c r="F32" s="33">
        <f ca="1">SUMIF(INDIRECT(F25),'1-Configuracion'!E32,INDIRECT(G25))+SUMIF(INDIRECT(H25),'1-Configuracion'!E32,INDIRECT(I25))</f>
        <v>1</v>
      </c>
      <c r="G32" s="1">
        <f ca="1">SUMIF(INDIRECT(F25),'1-Configuracion'!E32,INDIRECT(J25))+SUMIF(INDIRECT(H25),'1-Configuracion'!E32,INDIRECT(J25))</f>
        <v>1</v>
      </c>
      <c r="H32" s="1">
        <f t="shared" ca="1" si="21"/>
        <v>0</v>
      </c>
      <c r="I32" s="1">
        <f t="shared" ca="1" si="22"/>
        <v>1</v>
      </c>
      <c r="J32" s="1">
        <f t="shared" ca="1" si="23"/>
        <v>0</v>
      </c>
      <c r="K32" s="1">
        <f ca="1">SUMIF(INDIRECT(F25),'1-Configuracion'!E32,INDIRECT(K25))+SUMIF(INDIRECT(H25),'1-Configuracion'!E32,INDIRECT(L25))</f>
        <v>0</v>
      </c>
      <c r="L32" s="1">
        <f ca="1">SUMIF(INDIRECT(F25),'1-Configuracion'!E32,INDIRECT(L25))+SUMIF(INDIRECT(H25),'1-Configuracion'!E32,INDIRECT(K25))</f>
        <v>0</v>
      </c>
      <c r="M32" s="48">
        <f t="shared" ca="1" si="24"/>
        <v>0</v>
      </c>
      <c r="N32" s="14">
        <f t="shared" ca="1" si="25"/>
        <v>1000</v>
      </c>
      <c r="P32" s="29" t="str">
        <f t="shared" si="26"/>
        <v>Levante U.D.</v>
      </c>
      <c r="Q32" s="33">
        <f t="shared" ref="Q32:Y32" ca="1" si="33">F32+Q9</f>
        <v>1</v>
      </c>
      <c r="R32" s="1">
        <f t="shared" ca="1" si="33"/>
        <v>2</v>
      </c>
      <c r="S32" s="1">
        <f t="shared" ca="1" si="33"/>
        <v>0</v>
      </c>
      <c r="T32" s="1">
        <f t="shared" ca="1" si="33"/>
        <v>1</v>
      </c>
      <c r="U32" s="1">
        <f t="shared" ca="1" si="33"/>
        <v>1</v>
      </c>
      <c r="V32" s="1">
        <f t="shared" ca="1" si="33"/>
        <v>1</v>
      </c>
      <c r="W32" s="1">
        <f t="shared" ca="1" si="33"/>
        <v>2</v>
      </c>
      <c r="X32" s="3">
        <f t="shared" ca="1" si="33"/>
        <v>-1</v>
      </c>
      <c r="Y32" s="3">
        <f t="shared" ca="1" si="33"/>
        <v>901</v>
      </c>
      <c r="Z32">
        <f t="shared" ca="1" si="28"/>
        <v>13</v>
      </c>
      <c r="AA32">
        <f t="shared" ca="1" si="19"/>
        <v>13</v>
      </c>
      <c r="AB32" s="16">
        <f ca="1">_xlfn.RANK.EQ(Q32,Q26:Q45,0)</f>
        <v>13</v>
      </c>
      <c r="AC32" s="16">
        <f ca="1">SUMPRODUCT((AB32=AB26:AB45)*(X32&lt;X26:X45))</f>
        <v>0</v>
      </c>
      <c r="AD32" s="16">
        <f ca="1">SUMPRODUCT((AB32=AB26:AB45)*(AC32=AC26:AC45)*(V32&lt;V26:V45))</f>
        <v>0</v>
      </c>
      <c r="AE32" s="16">
        <f ca="1">COUNTIF(AA26:AA32,AA32)-1</f>
        <v>0</v>
      </c>
      <c r="AF32" s="39"/>
      <c r="AG32">
        <v>7</v>
      </c>
      <c r="AH32" s="29" t="str">
        <f ca="1">INDEX(P26:P45,MATCH(AG32,Z26:Z45,0))</f>
        <v>Granada C.F.</v>
      </c>
      <c r="AI32" s="33">
        <f ca="1">LOOKUP(AH32,P26:P45,Q26:Q45)</f>
        <v>3</v>
      </c>
      <c r="AJ32" s="1">
        <f ca="1">LOOKUP(AH32,P26:P45,R26:R45)</f>
        <v>2</v>
      </c>
      <c r="AK32" s="1">
        <f ca="1">LOOKUP(AH32,P26:P45,S26:S45)</f>
        <v>1</v>
      </c>
      <c r="AL32" s="1">
        <f ca="1">LOOKUP(AH32,P26:P45,T26:T45)</f>
        <v>0</v>
      </c>
      <c r="AM32" s="1">
        <f ca="1">LOOKUP(AH32,P26:P45,U26:U45)</f>
        <v>1</v>
      </c>
      <c r="AN32" s="1">
        <f ca="1">LOOKUP(AH32,P26:P45,V26:V45)</f>
        <v>3</v>
      </c>
      <c r="AO32" s="1">
        <f ca="1">LOOKUP(AH32,P26:P45,W26:W45)</f>
        <v>3</v>
      </c>
      <c r="AP32" s="3">
        <f ca="1">LOOKUP(AH32,P26:P45,X26:X45)</f>
        <v>0</v>
      </c>
      <c r="AQ32" s="3">
        <f ca="1">LOOKUP(AH32,P26:P45,Y26:Y45)</f>
        <v>3003</v>
      </c>
    </row>
    <row r="33" spans="1:43" x14ac:dyDescent="0.25">
      <c r="B33" s="5" t="s">
        <v>52</v>
      </c>
      <c r="C33" s="3" t="s">
        <v>59</v>
      </c>
      <c r="E33" s="29" t="str">
        <f t="shared" si="20"/>
        <v>Málaga C.F.</v>
      </c>
      <c r="F33" s="33">
        <f ca="1">SUMIF(INDIRECT(F25),'1-Configuracion'!E33,INDIRECT(G25))+SUMIF(INDIRECT(H25),'1-Configuracion'!E33,INDIRECT(I25))</f>
        <v>0</v>
      </c>
      <c r="G33" s="1">
        <f ca="1">SUMIF(INDIRECT(F25),'1-Configuracion'!E33,INDIRECT(J25))+SUMIF(INDIRECT(H25),'1-Configuracion'!E33,INDIRECT(J25))</f>
        <v>1</v>
      </c>
      <c r="H33" s="1">
        <f t="shared" ca="1" si="21"/>
        <v>0</v>
      </c>
      <c r="I33" s="1">
        <f t="shared" ca="1" si="22"/>
        <v>0</v>
      </c>
      <c r="J33" s="1">
        <f t="shared" ca="1" si="23"/>
        <v>1</v>
      </c>
      <c r="K33" s="1">
        <f ca="1">SUMIF(INDIRECT(F25),'1-Configuracion'!E33,INDIRECT(K25))+SUMIF(INDIRECT(H25),'1-Configuracion'!E33,INDIRECT(L25))</f>
        <v>0</v>
      </c>
      <c r="L33" s="1">
        <f ca="1">SUMIF(INDIRECT(F25),'1-Configuracion'!E33,INDIRECT(L25))+SUMIF(INDIRECT(H25),'1-Configuracion'!E33,INDIRECT(K25))</f>
        <v>1</v>
      </c>
      <c r="M33" s="48">
        <f t="shared" ca="1" si="24"/>
        <v>-1</v>
      </c>
      <c r="N33" s="14">
        <f t="shared" ca="1" si="25"/>
        <v>-100</v>
      </c>
      <c r="P33" s="29" t="str">
        <f t="shared" si="26"/>
        <v>Málaga C.F.</v>
      </c>
      <c r="Q33" s="33">
        <f t="shared" ref="Q33:Y33" ca="1" si="34">F33+Q10</f>
        <v>1</v>
      </c>
      <c r="R33" s="1">
        <f t="shared" ca="1" si="34"/>
        <v>2</v>
      </c>
      <c r="S33" s="1">
        <f t="shared" ca="1" si="34"/>
        <v>0</v>
      </c>
      <c r="T33" s="1">
        <f t="shared" ca="1" si="34"/>
        <v>1</v>
      </c>
      <c r="U33" s="1">
        <f t="shared" ca="1" si="34"/>
        <v>1</v>
      </c>
      <c r="V33" s="1">
        <f t="shared" ca="1" si="34"/>
        <v>0</v>
      </c>
      <c r="W33" s="1">
        <f t="shared" ca="1" si="34"/>
        <v>1</v>
      </c>
      <c r="X33" s="3">
        <f t="shared" ca="1" si="34"/>
        <v>-1</v>
      </c>
      <c r="Y33" s="3">
        <f t="shared" ca="1" si="34"/>
        <v>900</v>
      </c>
      <c r="Z33">
        <f t="shared" ca="1" si="28"/>
        <v>14</v>
      </c>
      <c r="AA33">
        <f t="shared" ca="1" si="19"/>
        <v>14</v>
      </c>
      <c r="AB33" s="16">
        <f ca="1">_xlfn.RANK.EQ(Q33,Q26:Q45,0)</f>
        <v>13</v>
      </c>
      <c r="AC33" s="16">
        <f ca="1">SUMPRODUCT((AB33=AB26:AB45)*(X33&lt;X26:X45))</f>
        <v>0</v>
      </c>
      <c r="AD33" s="16">
        <f ca="1">SUMPRODUCT((AB33=AB26:AB45)*(AC33=AC26:AC45)*(V33&lt;V26:V45))</f>
        <v>1</v>
      </c>
      <c r="AE33" s="16">
        <f ca="1">COUNTIF(AA26:AA33,AA33)-1</f>
        <v>0</v>
      </c>
      <c r="AF33" s="39"/>
      <c r="AG33">
        <v>8</v>
      </c>
      <c r="AH33" s="29" t="str">
        <f ca="1">INDEX(P26:P45,MATCH(AG33,Z26:Z45,0))</f>
        <v>R.C.D. Español</v>
      </c>
      <c r="AI33" s="33">
        <f ca="1">LOOKUP(AH33,P26:P45,Q26:Q45)</f>
        <v>3</v>
      </c>
      <c r="AJ33" s="1">
        <f ca="1">LOOKUP(AH33,P26:P45,R26:R45)</f>
        <v>2</v>
      </c>
      <c r="AK33" s="1">
        <f ca="1">LOOKUP(AH33,P26:P45,S26:S45)</f>
        <v>1</v>
      </c>
      <c r="AL33" s="1">
        <f ca="1">LOOKUP(AH33,P26:P45,T26:T45)</f>
        <v>0</v>
      </c>
      <c r="AM33" s="1">
        <f ca="1">LOOKUP(AH33,P26:P45,U26:U45)</f>
        <v>1</v>
      </c>
      <c r="AN33" s="1">
        <f ca="1">LOOKUP(AH33,P26:P45,V26:V45)</f>
        <v>2</v>
      </c>
      <c r="AO33" s="1">
        <f ca="1">LOOKUP(AH33,P26:P45,W26:W45)</f>
        <v>3</v>
      </c>
      <c r="AP33" s="3">
        <f ca="1">LOOKUP(AH33,P26:P45,X26:X45)</f>
        <v>-1</v>
      </c>
      <c r="AQ33" s="3">
        <f ca="1">LOOKUP(AH33,P26:P45,Y26:Y45)</f>
        <v>2902</v>
      </c>
    </row>
    <row r="34" spans="1:43" x14ac:dyDescent="0.25">
      <c r="B34" s="5" t="s">
        <v>50</v>
      </c>
      <c r="C34" s="3" t="s">
        <v>60</v>
      </c>
      <c r="E34" s="29" t="str">
        <f t="shared" si="20"/>
        <v>R.C. Celta de Vigo</v>
      </c>
      <c r="F34" s="33">
        <f ca="1">SUMIF(INDIRECT(F25),'1-Configuracion'!E34,INDIRECT(G25))+SUMIF(INDIRECT(H25),'1-Configuracion'!E34,INDIRECT(I25))</f>
        <v>3</v>
      </c>
      <c r="G34" s="1">
        <f ca="1">SUMIF(INDIRECT(F25),'1-Configuracion'!E34,INDIRECT(J25))+SUMIF(INDIRECT(H25),'1-Configuracion'!E34,INDIRECT(J25))</f>
        <v>1</v>
      </c>
      <c r="H34" s="1">
        <f t="shared" ca="1" si="21"/>
        <v>1</v>
      </c>
      <c r="I34" s="1">
        <f t="shared" ca="1" si="22"/>
        <v>0</v>
      </c>
      <c r="J34" s="1">
        <f t="shared" ca="1" si="23"/>
        <v>0</v>
      </c>
      <c r="K34" s="1">
        <f ca="1">SUMIF(INDIRECT(F25),'1-Configuracion'!E34,INDIRECT(K25))+SUMIF(INDIRECT(H25),'1-Configuracion'!E34,INDIRECT(L25))</f>
        <v>3</v>
      </c>
      <c r="L34" s="1">
        <f ca="1">SUMIF(INDIRECT(F25),'1-Configuracion'!E34,INDIRECT(L25))+SUMIF(INDIRECT(H25),'1-Configuracion'!E34,INDIRECT(K25))</f>
        <v>0</v>
      </c>
      <c r="M34" s="48">
        <f t="shared" ca="1" si="24"/>
        <v>3</v>
      </c>
      <c r="N34" s="14">
        <f t="shared" ca="1" si="25"/>
        <v>3303</v>
      </c>
      <c r="P34" s="29" t="str">
        <f t="shared" si="26"/>
        <v>R.C. Celta de Vigo</v>
      </c>
      <c r="Q34" s="33">
        <f t="shared" ref="Q34:Y34" ca="1" si="35">F34+Q11</f>
        <v>6</v>
      </c>
      <c r="R34" s="1">
        <f t="shared" ca="1" si="35"/>
        <v>2</v>
      </c>
      <c r="S34" s="1">
        <f t="shared" ca="1" si="35"/>
        <v>2</v>
      </c>
      <c r="T34" s="1">
        <f t="shared" ca="1" si="35"/>
        <v>0</v>
      </c>
      <c r="U34" s="1">
        <f t="shared" ca="1" si="35"/>
        <v>0</v>
      </c>
      <c r="V34" s="1">
        <f t="shared" ca="1" si="35"/>
        <v>5</v>
      </c>
      <c r="W34" s="1">
        <f t="shared" ca="1" si="35"/>
        <v>1</v>
      </c>
      <c r="X34" s="3">
        <f t="shared" ca="1" si="35"/>
        <v>4</v>
      </c>
      <c r="Y34" s="3">
        <f t="shared" ca="1" si="35"/>
        <v>6405</v>
      </c>
      <c r="Z34">
        <f t="shared" ca="1" si="28"/>
        <v>1</v>
      </c>
      <c r="AA34">
        <f t="shared" ca="1" si="19"/>
        <v>1</v>
      </c>
      <c r="AB34" s="16">
        <f ca="1">_xlfn.RANK.EQ(Q34,Q26:Q45,0)</f>
        <v>1</v>
      </c>
      <c r="AC34" s="16">
        <f ca="1">SUMPRODUCT((AB34=AB26:AB45)*(X34&lt;X26:X45))</f>
        <v>0</v>
      </c>
      <c r="AD34" s="16">
        <f ca="1">SUMPRODUCT((AB34=AB26:AB45)*(AC34=AC26:AC45)*(V34&lt;V26:V45))</f>
        <v>0</v>
      </c>
      <c r="AE34" s="16">
        <f ca="1">COUNTIF(AA26:AA34,AA34)-1</f>
        <v>0</v>
      </c>
      <c r="AF34" s="39"/>
      <c r="AG34">
        <v>9</v>
      </c>
      <c r="AH34" s="29" t="str">
        <f ca="1">INDEX(P26:P45,MATCH(AG34,Z26:Z45,0))</f>
        <v>Deportivo de la Coruña</v>
      </c>
      <c r="AI34" s="33">
        <f ca="1">LOOKUP(AH34,P26:P45,Q26:Q45)</f>
        <v>2</v>
      </c>
      <c r="AJ34" s="1">
        <f ca="1">LOOKUP(AH34,P26:P45,R26:R45)</f>
        <v>2</v>
      </c>
      <c r="AK34" s="1">
        <f ca="1">LOOKUP(AH34,P26:P45,S26:S45)</f>
        <v>0</v>
      </c>
      <c r="AL34" s="1">
        <f ca="1">LOOKUP(AH34,P26:P45,T26:T45)</f>
        <v>2</v>
      </c>
      <c r="AM34" s="1">
        <f ca="1">LOOKUP(AH34,P26:P45,U26:U45)</f>
        <v>0</v>
      </c>
      <c r="AN34" s="1">
        <f ca="1">LOOKUP(AH34,P26:P45,V26:V45)</f>
        <v>1</v>
      </c>
      <c r="AO34" s="1">
        <f ca="1">LOOKUP(AH34,P26:P45,W26:W45)</f>
        <v>1</v>
      </c>
      <c r="AP34" s="3">
        <f ca="1">LOOKUP(AH34,P26:P45,X26:X45)</f>
        <v>0</v>
      </c>
      <c r="AQ34" s="3">
        <f ca="1">LOOKUP(AH34,P26:P45,Y26:Y45)</f>
        <v>2001</v>
      </c>
    </row>
    <row r="35" spans="1:43" x14ac:dyDescent="0.25">
      <c r="B35" s="5" t="s">
        <v>212</v>
      </c>
      <c r="C35" s="3" t="s">
        <v>336</v>
      </c>
      <c r="E35" s="29" t="str">
        <f t="shared" si="20"/>
        <v>R.C.D. Español</v>
      </c>
      <c r="F35" s="33">
        <f ca="1">SUMIF(INDIRECT(F25),'1-Configuracion'!E35,INDIRECT(G25))+SUMIF(INDIRECT(H25),'1-Configuracion'!E35,INDIRECT(I25))</f>
        <v>0</v>
      </c>
      <c r="G35" s="1">
        <f ca="1">SUMIF(INDIRECT(F25),'1-Configuracion'!E35,INDIRECT(J25))+SUMIF(INDIRECT(H25),'1-Configuracion'!E35,INDIRECT(J25))</f>
        <v>1</v>
      </c>
      <c r="H35" s="1">
        <f t="shared" ca="1" si="21"/>
        <v>0</v>
      </c>
      <c r="I35" s="1">
        <f t="shared" ca="1" si="22"/>
        <v>0</v>
      </c>
      <c r="J35" s="1">
        <f t="shared" ca="1" si="23"/>
        <v>1</v>
      </c>
      <c r="K35" s="1">
        <f ca="1">SUMIF(INDIRECT(F25),'1-Configuracion'!E35,INDIRECT(K25))+SUMIF(INDIRECT(H25),'1-Configuracion'!E35,INDIRECT(L25))</f>
        <v>1</v>
      </c>
      <c r="L35" s="1">
        <f ca="1">SUMIF(INDIRECT(F25),'1-Configuracion'!E35,INDIRECT(L25))+SUMIF(INDIRECT(H25),'1-Configuracion'!E35,INDIRECT(K25))</f>
        <v>3</v>
      </c>
      <c r="M35" s="48">
        <f t="shared" ca="1" si="24"/>
        <v>-2</v>
      </c>
      <c r="N35" s="14">
        <f t="shared" ca="1" si="25"/>
        <v>-199</v>
      </c>
      <c r="P35" s="29" t="str">
        <f t="shared" si="26"/>
        <v>R.C.D. Español</v>
      </c>
      <c r="Q35" s="33">
        <f t="shared" ref="Q35:Y35" ca="1" si="36">F35+Q12</f>
        <v>3</v>
      </c>
      <c r="R35" s="1">
        <f t="shared" ca="1" si="36"/>
        <v>2</v>
      </c>
      <c r="S35" s="1">
        <f t="shared" ca="1" si="36"/>
        <v>1</v>
      </c>
      <c r="T35" s="1">
        <f t="shared" ca="1" si="36"/>
        <v>0</v>
      </c>
      <c r="U35" s="1">
        <f t="shared" ca="1" si="36"/>
        <v>1</v>
      </c>
      <c r="V35" s="1">
        <f t="shared" ca="1" si="36"/>
        <v>2</v>
      </c>
      <c r="W35" s="1">
        <f t="shared" ca="1" si="36"/>
        <v>3</v>
      </c>
      <c r="X35" s="3">
        <f t="shared" ca="1" si="36"/>
        <v>-1</v>
      </c>
      <c r="Y35" s="3">
        <f t="shared" ca="1" si="36"/>
        <v>2902</v>
      </c>
      <c r="Z35">
        <f t="shared" ca="1" si="28"/>
        <v>8</v>
      </c>
      <c r="AA35">
        <f t="shared" ca="1" si="19"/>
        <v>8</v>
      </c>
      <c r="AB35" s="16">
        <f ca="1">_xlfn.RANK.EQ(Q35,Q26:Q45,0)</f>
        <v>7</v>
      </c>
      <c r="AC35" s="16">
        <f ca="1">SUMPRODUCT((AB35=AB26:AB45)*(X35&lt;X26:X45))</f>
        <v>1</v>
      </c>
      <c r="AD35" s="16">
        <f ca="1">SUMPRODUCT((AB35=AB26:AB45)*(AC35=AC26:AC45)*(V35&lt;V26:V45))</f>
        <v>0</v>
      </c>
      <c r="AE35" s="16">
        <f ca="1">COUNTIF(AA26:AA35,AA35)-1</f>
        <v>0</v>
      </c>
      <c r="AF35" s="39"/>
      <c r="AG35">
        <v>10</v>
      </c>
      <c r="AH35" s="29" t="str">
        <f ca="1">INDEX(P26:P45,MATCH(AG35,Z26:Z45,0))</f>
        <v>Valencia C.F.</v>
      </c>
      <c r="AI35" s="33">
        <f ca="1">LOOKUP(AH35,P26:P45,Q26:Q45)</f>
        <v>2</v>
      </c>
      <c r="AJ35" s="1">
        <f ca="1">LOOKUP(AH35,P26:P45,R26:R45)</f>
        <v>2</v>
      </c>
      <c r="AK35" s="1">
        <f ca="1">LOOKUP(AH35,P26:P45,S26:S45)</f>
        <v>0</v>
      </c>
      <c r="AL35" s="1">
        <f ca="1">LOOKUP(AH35,P26:P45,T26:T45)</f>
        <v>2</v>
      </c>
      <c r="AM35" s="1">
        <f ca="1">LOOKUP(AH35,P26:P45,U26:U45)</f>
        <v>0</v>
      </c>
      <c r="AN35" s="1">
        <f ca="1">LOOKUP(AH35,P26:P45,V26:V45)</f>
        <v>1</v>
      </c>
      <c r="AO35" s="1">
        <f ca="1">LOOKUP(AH35,P26:P45,W26:W45)</f>
        <v>1</v>
      </c>
      <c r="AP35" s="3">
        <f ca="1">LOOKUP(AH35,P26:P45,X26:X45)</f>
        <v>0</v>
      </c>
      <c r="AQ35" s="3">
        <f ca="1">LOOKUP(AH35,P26:P45,Y26:Y45)</f>
        <v>2001</v>
      </c>
    </row>
    <row r="36" spans="1:43" x14ac:dyDescent="0.25">
      <c r="B36" s="5" t="s">
        <v>28</v>
      </c>
      <c r="C36" s="3" t="s">
        <v>43</v>
      </c>
      <c r="E36" s="29" t="str">
        <f t="shared" si="20"/>
        <v>Rayo Vallecano</v>
      </c>
      <c r="F36" s="33">
        <f ca="1">SUMIF(INDIRECT(F25),'1-Configuracion'!E36,INDIRECT(G25))+SUMIF(INDIRECT(H25),'1-Configuracion'!E36,INDIRECT(I25))</f>
        <v>0</v>
      </c>
      <c r="G36" s="1">
        <f ca="1">SUMIF(INDIRECT(F25),'1-Configuracion'!E36,INDIRECT(J25))+SUMIF(INDIRECT(H25),'1-Configuracion'!E36,INDIRECT(J25))</f>
        <v>1</v>
      </c>
      <c r="H36" s="1">
        <f t="shared" ca="1" si="21"/>
        <v>0</v>
      </c>
      <c r="I36" s="1">
        <f t="shared" ca="1" si="22"/>
        <v>0</v>
      </c>
      <c r="J36" s="1">
        <f t="shared" ca="1" si="23"/>
        <v>1</v>
      </c>
      <c r="K36" s="1">
        <f ca="1">SUMIF(INDIRECT(F25),'1-Configuracion'!E36,INDIRECT(K25))+SUMIF(INDIRECT(H25),'1-Configuracion'!E36,INDIRECT(L25))</f>
        <v>0</v>
      </c>
      <c r="L36" s="1">
        <f ca="1">SUMIF(INDIRECT(F25),'1-Configuracion'!E36,INDIRECT(L25))+SUMIF(INDIRECT(H25),'1-Configuracion'!E36,INDIRECT(K25))</f>
        <v>3</v>
      </c>
      <c r="M36" s="48">
        <f t="shared" ca="1" si="24"/>
        <v>-3</v>
      </c>
      <c r="N36" s="14">
        <f t="shared" ca="1" si="25"/>
        <v>-300</v>
      </c>
      <c r="P36" s="29" t="str">
        <f t="shared" si="26"/>
        <v>Rayo Vallecano</v>
      </c>
      <c r="Q36" s="33">
        <f t="shared" ref="Q36:Y36" ca="1" si="37">F36+Q13</f>
        <v>1</v>
      </c>
      <c r="R36" s="1">
        <f t="shared" ca="1" si="37"/>
        <v>2</v>
      </c>
      <c r="S36" s="1">
        <f t="shared" ca="1" si="37"/>
        <v>0</v>
      </c>
      <c r="T36" s="1">
        <f t="shared" ca="1" si="37"/>
        <v>1</v>
      </c>
      <c r="U36" s="1">
        <f t="shared" ca="1" si="37"/>
        <v>1</v>
      </c>
      <c r="V36" s="1">
        <f t="shared" ca="1" si="37"/>
        <v>0</v>
      </c>
      <c r="W36" s="1">
        <f t="shared" ca="1" si="37"/>
        <v>3</v>
      </c>
      <c r="X36" s="3">
        <f t="shared" ca="1" si="37"/>
        <v>-3</v>
      </c>
      <c r="Y36" s="3">
        <f t="shared" ca="1" si="37"/>
        <v>700</v>
      </c>
      <c r="Z36">
        <f t="shared" ca="1" si="28"/>
        <v>16</v>
      </c>
      <c r="AA36">
        <f t="shared" ca="1" si="19"/>
        <v>16</v>
      </c>
      <c r="AB36" s="16">
        <f ca="1">_xlfn.RANK.EQ(Q36,Q26:Q45,0)</f>
        <v>13</v>
      </c>
      <c r="AC36" s="16">
        <f ca="1">SUMPRODUCT((AB36=AB26:AB45)*(X36&lt;X26:X45))</f>
        <v>3</v>
      </c>
      <c r="AD36" s="16">
        <f ca="1">SUMPRODUCT((AB36=AB26:AB45)*(AC36=AC26:AC45)*(V36&lt;V26:V45))</f>
        <v>0</v>
      </c>
      <c r="AE36" s="16">
        <f ca="1">COUNTIF(AA26:AA36,AA36)-1</f>
        <v>0</v>
      </c>
      <c r="AF36" s="39"/>
      <c r="AG36">
        <v>11</v>
      </c>
      <c r="AH36" s="29" t="str">
        <f ca="1">INDEX(P26:P45,MATCH(AG36,Z26:Z45,0))</f>
        <v>Real Sociedad</v>
      </c>
      <c r="AI36" s="33">
        <f ca="1">LOOKUP(AH36,P26:P45,Q26:Q45)</f>
        <v>2</v>
      </c>
      <c r="AJ36" s="1">
        <f ca="1">LOOKUP(AH36,P26:P45,R26:R45)</f>
        <v>2</v>
      </c>
      <c r="AK36" s="1">
        <f ca="1">LOOKUP(AH36,P26:P45,S26:S45)</f>
        <v>0</v>
      </c>
      <c r="AL36" s="1">
        <f ca="1">LOOKUP(AH36,P26:P45,T26:T45)</f>
        <v>2</v>
      </c>
      <c r="AM36" s="1">
        <f ca="1">LOOKUP(AH36,P26:P45,U26:U45)</f>
        <v>0</v>
      </c>
      <c r="AN36" s="1">
        <f ca="1">LOOKUP(AH36,P26:P45,V26:V45)</f>
        <v>0</v>
      </c>
      <c r="AO36" s="1">
        <f ca="1">LOOKUP(AH36,P26:P45,W26:W45)</f>
        <v>0</v>
      </c>
      <c r="AP36" s="3">
        <f ca="1">LOOKUP(AH36,P26:P45,X26:X45)</f>
        <v>0</v>
      </c>
      <c r="AQ36" s="3">
        <f ca="1">LOOKUP(AH36,P26:P45,Y26:Y45)</f>
        <v>2000</v>
      </c>
    </row>
    <row r="37" spans="1:43" x14ac:dyDescent="0.25">
      <c r="B37" s="5" t="s">
        <v>31</v>
      </c>
      <c r="C37" s="3" t="s">
        <v>44</v>
      </c>
      <c r="E37" s="29" t="str">
        <f t="shared" si="20"/>
        <v>Real Betis Balompié</v>
      </c>
      <c r="F37" s="33">
        <f ca="1">SUMIF(INDIRECT(F25),'1-Configuracion'!E37,INDIRECT(G25))+SUMIF(INDIRECT(H25),'1-Configuracion'!E37,INDIRECT(I25))</f>
        <v>0</v>
      </c>
      <c r="G37" s="1">
        <f ca="1">SUMIF(INDIRECT(F25),'1-Configuracion'!E37,INDIRECT(J25))+SUMIF(INDIRECT(H25),'1-Configuracion'!E37,INDIRECT(J25))</f>
        <v>1</v>
      </c>
      <c r="H37" s="1">
        <f t="shared" ca="1" si="21"/>
        <v>0</v>
      </c>
      <c r="I37" s="1">
        <f t="shared" ca="1" si="22"/>
        <v>0</v>
      </c>
      <c r="J37" s="1">
        <f t="shared" ca="1" si="23"/>
        <v>1</v>
      </c>
      <c r="K37" s="1">
        <f ca="1">SUMIF(INDIRECT(F25),'1-Configuracion'!E37,INDIRECT(K25))+SUMIF(INDIRECT(H25),'1-Configuracion'!E37,INDIRECT(L25))</f>
        <v>0</v>
      </c>
      <c r="L37" s="1">
        <f ca="1">SUMIF(INDIRECT(F25),'1-Configuracion'!E37,INDIRECT(L25))+SUMIF(INDIRECT(H25),'1-Configuracion'!E37,INDIRECT(K25))</f>
        <v>5</v>
      </c>
      <c r="M37" s="48">
        <f t="shared" ca="1" si="24"/>
        <v>-5</v>
      </c>
      <c r="N37" s="14">
        <f t="shared" ca="1" si="25"/>
        <v>-500</v>
      </c>
      <c r="P37" s="29" t="str">
        <f t="shared" si="26"/>
        <v>Real Betis Balompié</v>
      </c>
      <c r="Q37" s="33">
        <f t="shared" ref="Q37:Y37" ca="1" si="38">F37+Q14</f>
        <v>1</v>
      </c>
      <c r="R37" s="1">
        <f t="shared" ca="1" si="38"/>
        <v>2</v>
      </c>
      <c r="S37" s="1">
        <f t="shared" ca="1" si="38"/>
        <v>0</v>
      </c>
      <c r="T37" s="1">
        <f t="shared" ca="1" si="38"/>
        <v>1</v>
      </c>
      <c r="U37" s="1">
        <f t="shared" ca="1" si="38"/>
        <v>1</v>
      </c>
      <c r="V37" s="1">
        <f t="shared" ca="1" si="38"/>
        <v>1</v>
      </c>
      <c r="W37" s="1">
        <f t="shared" ca="1" si="38"/>
        <v>6</v>
      </c>
      <c r="X37" s="3">
        <f t="shared" ca="1" si="38"/>
        <v>-5</v>
      </c>
      <c r="Y37" s="3">
        <f t="shared" ca="1" si="38"/>
        <v>501</v>
      </c>
      <c r="Z37">
        <f t="shared" ca="1" si="28"/>
        <v>18</v>
      </c>
      <c r="AA37">
        <f t="shared" ca="1" si="19"/>
        <v>18</v>
      </c>
      <c r="AB37" s="16">
        <f ca="1">_xlfn.RANK.EQ(Q37,Q26:Q45,0)</f>
        <v>13</v>
      </c>
      <c r="AC37" s="16">
        <f ca="1">SUMPRODUCT((AB37=AB26:AB45)*(X37&lt;X26:X45))</f>
        <v>5</v>
      </c>
      <c r="AD37" s="16">
        <f ca="1">SUMPRODUCT((AB37=AB26:AB45)*(AC37=AC26:AC45)*(V37&lt;V26:V45))</f>
        <v>0</v>
      </c>
      <c r="AE37" s="16">
        <f ca="1">COUNTIF(AA26:AA37,AA37)-1</f>
        <v>0</v>
      </c>
      <c r="AF37" s="39"/>
      <c r="AG37">
        <v>12</v>
      </c>
      <c r="AH37" s="29" t="str">
        <f ca="1">INDEX(P26:P45,MATCH(AG37,Z26:Z45,0))</f>
        <v>Real Sporting de Gijón</v>
      </c>
      <c r="AI37" s="33">
        <f ca="1">LOOKUP(AH37,P26:P45,Q26:Q45)</f>
        <v>2</v>
      </c>
      <c r="AJ37" s="1">
        <f ca="1">LOOKUP(AH37,P26:P45,R26:R45)</f>
        <v>2</v>
      </c>
      <c r="AK37" s="1">
        <f ca="1">LOOKUP(AH37,P26:P45,S26:S45)</f>
        <v>0</v>
      </c>
      <c r="AL37" s="1">
        <f ca="1">LOOKUP(AH37,P26:P45,T26:T45)</f>
        <v>2</v>
      </c>
      <c r="AM37" s="1">
        <f ca="1">LOOKUP(AH37,P26:P45,U26:U45)</f>
        <v>0</v>
      </c>
      <c r="AN37" s="1">
        <f ca="1">LOOKUP(AH37,P26:P45,V26:V45)</f>
        <v>0</v>
      </c>
      <c r="AO37" s="1">
        <f ca="1">LOOKUP(AH37,P26:P45,W26:W45)</f>
        <v>0</v>
      </c>
      <c r="AP37" s="3">
        <f ca="1">LOOKUP(AH37,P26:P45,X26:X45)</f>
        <v>0</v>
      </c>
      <c r="AQ37" s="3">
        <f ca="1">LOOKUP(AH37,P26:P45,Y26:Y45)</f>
        <v>2000</v>
      </c>
    </row>
    <row r="38" spans="1:43" x14ac:dyDescent="0.25">
      <c r="B38" s="5" t="s">
        <v>213</v>
      </c>
      <c r="C38" s="3" t="s">
        <v>337</v>
      </c>
      <c r="E38" s="29" t="str">
        <f t="shared" si="20"/>
        <v>Real Madrid C.F.</v>
      </c>
      <c r="F38" s="33">
        <f ca="1">SUMIF(INDIRECT(F25),'1-Configuracion'!E38,INDIRECT(G25))+SUMIF(INDIRECT(H25),'1-Configuracion'!E38,INDIRECT(I25))</f>
        <v>3</v>
      </c>
      <c r="G38" s="1">
        <f ca="1">SUMIF(INDIRECT(F25),'1-Configuracion'!E38,INDIRECT(J25))+SUMIF(INDIRECT(H25),'1-Configuracion'!E38,INDIRECT(J25))</f>
        <v>1</v>
      </c>
      <c r="H38" s="1">
        <f t="shared" ca="1" si="21"/>
        <v>1</v>
      </c>
      <c r="I38" s="1">
        <f t="shared" ca="1" si="22"/>
        <v>0</v>
      </c>
      <c r="J38" s="1">
        <f t="shared" ca="1" si="23"/>
        <v>0</v>
      </c>
      <c r="K38" s="1">
        <f ca="1">SUMIF(INDIRECT(F25),'1-Configuracion'!E38,INDIRECT(K25))+SUMIF(INDIRECT(H25),'1-Configuracion'!E38,INDIRECT(L25))</f>
        <v>5</v>
      </c>
      <c r="L38" s="1">
        <f ca="1">SUMIF(INDIRECT(F25),'1-Configuracion'!E38,INDIRECT(L25))+SUMIF(INDIRECT(H25),'1-Configuracion'!E38,INDIRECT(K25))</f>
        <v>0</v>
      </c>
      <c r="M38" s="48">
        <f t="shared" ca="1" si="24"/>
        <v>5</v>
      </c>
      <c r="N38" s="14">
        <f t="shared" ca="1" si="25"/>
        <v>3505</v>
      </c>
      <c r="P38" s="29" t="str">
        <f t="shared" si="26"/>
        <v>Real Madrid C.F.</v>
      </c>
      <c r="Q38" s="33">
        <f t="shared" ref="Q38:Y38" ca="1" si="39">F38+Q15</f>
        <v>4</v>
      </c>
      <c r="R38" s="1">
        <f t="shared" ca="1" si="39"/>
        <v>2</v>
      </c>
      <c r="S38" s="1">
        <f t="shared" ca="1" si="39"/>
        <v>1</v>
      </c>
      <c r="T38" s="1">
        <f t="shared" ca="1" si="39"/>
        <v>1</v>
      </c>
      <c r="U38" s="1">
        <f t="shared" ca="1" si="39"/>
        <v>0</v>
      </c>
      <c r="V38" s="1">
        <f t="shared" ca="1" si="39"/>
        <v>5</v>
      </c>
      <c r="W38" s="1">
        <f t="shared" ca="1" si="39"/>
        <v>0</v>
      </c>
      <c r="X38" s="3">
        <f t="shared" ca="1" si="39"/>
        <v>5</v>
      </c>
      <c r="Y38" s="3">
        <f t="shared" ca="1" si="39"/>
        <v>4505</v>
      </c>
      <c r="Z38">
        <f t="shared" ca="1" si="28"/>
        <v>5</v>
      </c>
      <c r="AA38">
        <f t="shared" ca="1" si="19"/>
        <v>5</v>
      </c>
      <c r="AB38" s="16">
        <f ca="1">_xlfn.RANK.EQ(Q38,Q26:Q45,0)</f>
        <v>5</v>
      </c>
      <c r="AC38" s="16">
        <f ca="1">SUMPRODUCT((AB38=AB26:AB45)*(X38&lt;X26:X45))</f>
        <v>0</v>
      </c>
      <c r="AD38" s="16">
        <f ca="1">SUMPRODUCT((AB38=AB26:AB45)*(AC38=AC26:AC45)*(V38&lt;V26:V45))</f>
        <v>0</v>
      </c>
      <c r="AE38" s="16">
        <f ca="1">COUNTIF(AA26:AA38,AA38)-1</f>
        <v>0</v>
      </c>
      <c r="AF38" s="39"/>
      <c r="AG38">
        <v>13</v>
      </c>
      <c r="AH38" s="29" t="str">
        <f ca="1">INDEX(P26:P45,MATCH(AG38,Z26:Z45,0))</f>
        <v>Levante U.D.</v>
      </c>
      <c r="AI38" s="33">
        <f ca="1">LOOKUP(AH38,P26:P45,Q26:Q45)</f>
        <v>1</v>
      </c>
      <c r="AJ38" s="1">
        <f ca="1">LOOKUP(AH38,P26:P45,R26:R45)</f>
        <v>2</v>
      </c>
      <c r="AK38" s="1">
        <f ca="1">LOOKUP(AH38,P26:P45,S26:S45)</f>
        <v>0</v>
      </c>
      <c r="AL38" s="1">
        <f ca="1">LOOKUP(AH38,P26:P45,T26:T45)</f>
        <v>1</v>
      </c>
      <c r="AM38" s="1">
        <f ca="1">LOOKUP(AH38,P26:P45,U26:U45)</f>
        <v>1</v>
      </c>
      <c r="AN38" s="1">
        <f ca="1">LOOKUP(AH38,P26:P45,V26:V45)</f>
        <v>1</v>
      </c>
      <c r="AO38" s="1">
        <f ca="1">LOOKUP(AH38,P26:P45,W26:W45)</f>
        <v>2</v>
      </c>
      <c r="AP38" s="3">
        <f ca="1">LOOKUP(AH38,P26:P45,X26:X45)</f>
        <v>-1</v>
      </c>
      <c r="AQ38" s="3">
        <f ca="1">LOOKUP(AH38,P26:P45,Y26:Y45)</f>
        <v>901</v>
      </c>
    </row>
    <row r="39" spans="1:43" x14ac:dyDescent="0.25">
      <c r="B39" s="5" t="s">
        <v>149</v>
      </c>
      <c r="C39" s="3" t="s">
        <v>153</v>
      </c>
      <c r="E39" s="29" t="str">
        <f t="shared" si="20"/>
        <v>Real Sociedad</v>
      </c>
      <c r="F39" s="33">
        <f ca="1">SUMIF(INDIRECT(F25),'1-Configuracion'!E39,INDIRECT(G25))+SUMIF(INDIRECT(H25),'1-Configuracion'!E39,INDIRECT(I25))</f>
        <v>1</v>
      </c>
      <c r="G39" s="1">
        <f ca="1">SUMIF(INDIRECT(F25),'1-Configuracion'!E39,INDIRECT(J25))+SUMIF(INDIRECT(H25),'1-Configuracion'!E39,INDIRECT(J25))</f>
        <v>1</v>
      </c>
      <c r="H39" s="1">
        <f t="shared" ca="1" si="21"/>
        <v>0</v>
      </c>
      <c r="I39" s="1">
        <f t="shared" ca="1" si="22"/>
        <v>1</v>
      </c>
      <c r="J39" s="1">
        <f t="shared" ca="1" si="23"/>
        <v>0</v>
      </c>
      <c r="K39" s="1">
        <f ca="1">SUMIF(INDIRECT(F25),'1-Configuracion'!E39,INDIRECT(K25))+SUMIF(INDIRECT(H25),'1-Configuracion'!E39,INDIRECT(L25))</f>
        <v>0</v>
      </c>
      <c r="L39" s="1">
        <f ca="1">SUMIF(INDIRECT(F25),'1-Configuracion'!E39,INDIRECT(L25))+SUMIF(INDIRECT(H25),'1-Configuracion'!E39,INDIRECT(K25))</f>
        <v>0</v>
      </c>
      <c r="M39" s="48">
        <f t="shared" ca="1" si="24"/>
        <v>0</v>
      </c>
      <c r="N39" s="14">
        <f t="shared" ca="1" si="25"/>
        <v>1000</v>
      </c>
      <c r="P39" s="29" t="str">
        <f t="shared" si="26"/>
        <v>Real Sociedad</v>
      </c>
      <c r="Q39" s="33">
        <f t="shared" ref="Q39:Y39" ca="1" si="40">F39+Q16</f>
        <v>2</v>
      </c>
      <c r="R39" s="1">
        <f t="shared" ca="1" si="40"/>
        <v>2</v>
      </c>
      <c r="S39" s="1">
        <f t="shared" ca="1" si="40"/>
        <v>0</v>
      </c>
      <c r="T39" s="1">
        <f t="shared" ca="1" si="40"/>
        <v>2</v>
      </c>
      <c r="U39" s="1">
        <f t="shared" ca="1" si="40"/>
        <v>0</v>
      </c>
      <c r="V39" s="1">
        <f t="shared" ca="1" si="40"/>
        <v>0</v>
      </c>
      <c r="W39" s="1">
        <f t="shared" ca="1" si="40"/>
        <v>0</v>
      </c>
      <c r="X39" s="3">
        <f t="shared" ca="1" si="40"/>
        <v>0</v>
      </c>
      <c r="Y39" s="3">
        <f t="shared" ca="1" si="40"/>
        <v>2000</v>
      </c>
      <c r="Z39">
        <f t="shared" ca="1" si="28"/>
        <v>11</v>
      </c>
      <c r="AA39">
        <f t="shared" ca="1" si="19"/>
        <v>11</v>
      </c>
      <c r="AB39" s="16">
        <f ca="1">_xlfn.RANK.EQ(Q39,Q26:Q45,0)</f>
        <v>9</v>
      </c>
      <c r="AC39" s="16">
        <f ca="1">SUMPRODUCT((AB39=AB26:AB45)*(X39&lt;X26:X45))</f>
        <v>0</v>
      </c>
      <c r="AD39" s="16">
        <f ca="1">SUMPRODUCT((AB39=AB26:AB45)*(AC39=AC26:AC45)*(V39&lt;V26:V45))</f>
        <v>2</v>
      </c>
      <c r="AE39" s="16">
        <f ca="1">COUNTIF(AA26:AA39,AA39)-1</f>
        <v>0</v>
      </c>
      <c r="AF39" s="39"/>
      <c r="AG39">
        <v>14</v>
      </c>
      <c r="AH39" s="29" t="str">
        <f ca="1">INDEX(P26:P45,MATCH(AG39,Z26:Z45,0))</f>
        <v>Málaga C.F.</v>
      </c>
      <c r="AI39" s="33">
        <f ca="1">LOOKUP(AH39,P26:P45,Q26:Q45)</f>
        <v>1</v>
      </c>
      <c r="AJ39" s="1">
        <f ca="1">LOOKUP(AH39,P26:P45,R26:R45)</f>
        <v>2</v>
      </c>
      <c r="AK39" s="1">
        <f ca="1">LOOKUP(AH39,P26:P45,S26:S45)</f>
        <v>0</v>
      </c>
      <c r="AL39" s="1">
        <f ca="1">LOOKUP(AH39,P26:P45,T26:T45)</f>
        <v>1</v>
      </c>
      <c r="AM39" s="1">
        <f ca="1">LOOKUP(AH39,P26:P45,U26:U45)</f>
        <v>1</v>
      </c>
      <c r="AN39" s="1">
        <f ca="1">LOOKUP(AH39,P26:P45,V26:V45)</f>
        <v>0</v>
      </c>
      <c r="AO39" s="1">
        <f ca="1">LOOKUP(AH39,P26:P45,W26:W45)</f>
        <v>1</v>
      </c>
      <c r="AP39" s="3">
        <f ca="1">LOOKUP(AH39,P26:P45,X26:X45)</f>
        <v>-1</v>
      </c>
      <c r="AQ39" s="3">
        <f ca="1">LOOKUP(AH39,P26:P45,Y26:Y45)</f>
        <v>900</v>
      </c>
    </row>
    <row r="40" spans="1:43" x14ac:dyDescent="0.25">
      <c r="B40" s="5" t="s">
        <v>30</v>
      </c>
      <c r="C40" s="3" t="s">
        <v>61</v>
      </c>
      <c r="E40" s="29" t="str">
        <f t="shared" si="20"/>
        <v>Real Sporting de Gijón</v>
      </c>
      <c r="F40" s="33">
        <f ca="1">SUMIF(INDIRECT(F25),'1-Configuracion'!E40,INDIRECT(G25))+SUMIF(INDIRECT(H25),'1-Configuracion'!E40,INDIRECT(I25))</f>
        <v>1</v>
      </c>
      <c r="G40" s="1">
        <f ca="1">SUMIF(INDIRECT(F25),'1-Configuracion'!E40,INDIRECT(J25))+SUMIF(INDIRECT(H25),'1-Configuracion'!E40,INDIRECT(J25))</f>
        <v>1</v>
      </c>
      <c r="H40" s="1">
        <f t="shared" ca="1" si="21"/>
        <v>0</v>
      </c>
      <c r="I40" s="1">
        <f t="shared" ca="1" si="22"/>
        <v>1</v>
      </c>
      <c r="J40" s="1">
        <f t="shared" ca="1" si="23"/>
        <v>0</v>
      </c>
      <c r="K40" s="1">
        <f ca="1">SUMIF(INDIRECT(F25),'1-Configuracion'!E40,INDIRECT(K25))+SUMIF(INDIRECT(H25),'1-Configuracion'!E40,INDIRECT(L25))</f>
        <v>0</v>
      </c>
      <c r="L40" s="1">
        <f ca="1">SUMIF(INDIRECT(F25),'1-Configuracion'!E40,INDIRECT(L25))+SUMIF(INDIRECT(H25),'1-Configuracion'!E40,INDIRECT(K25))</f>
        <v>0</v>
      </c>
      <c r="M40" s="48">
        <f t="shared" ca="1" si="24"/>
        <v>0</v>
      </c>
      <c r="N40" s="14">
        <f t="shared" ca="1" si="25"/>
        <v>1000</v>
      </c>
      <c r="P40" s="29" t="str">
        <f t="shared" si="26"/>
        <v>Real Sporting de Gijón</v>
      </c>
      <c r="Q40" s="33">
        <f t="shared" ref="Q40:Y40" ca="1" si="41">F40+Q17</f>
        <v>2</v>
      </c>
      <c r="R40" s="1">
        <f t="shared" ca="1" si="41"/>
        <v>2</v>
      </c>
      <c r="S40" s="1">
        <f t="shared" ca="1" si="41"/>
        <v>0</v>
      </c>
      <c r="T40" s="1">
        <f t="shared" ca="1" si="41"/>
        <v>2</v>
      </c>
      <c r="U40" s="1">
        <f t="shared" ca="1" si="41"/>
        <v>0</v>
      </c>
      <c r="V40" s="1">
        <f t="shared" ca="1" si="41"/>
        <v>0</v>
      </c>
      <c r="W40" s="1">
        <f t="shared" ca="1" si="41"/>
        <v>0</v>
      </c>
      <c r="X40" s="3">
        <f t="shared" ca="1" si="41"/>
        <v>0</v>
      </c>
      <c r="Y40" s="3">
        <f t="shared" ca="1" si="41"/>
        <v>2000</v>
      </c>
      <c r="Z40">
        <f t="shared" ca="1" si="28"/>
        <v>12</v>
      </c>
      <c r="AA40">
        <f t="shared" ca="1" si="19"/>
        <v>11</v>
      </c>
      <c r="AB40" s="16">
        <f ca="1">_xlfn.RANK.EQ(Q40,Q26:Q45,0)</f>
        <v>9</v>
      </c>
      <c r="AC40" s="16">
        <f ca="1">SUMPRODUCT((AB40=AB26:AB45)*(X40&lt;X26:X45))</f>
        <v>0</v>
      </c>
      <c r="AD40" s="16">
        <f ca="1">SUMPRODUCT((AB40=AB26:AB45)*(AC40=AC26:AC45)*(V40&lt;V26:V45))</f>
        <v>2</v>
      </c>
      <c r="AE40" s="16">
        <f ca="1">COUNTIF(AA26:AA40,AA40)-1</f>
        <v>1</v>
      </c>
      <c r="AF40" s="39"/>
      <c r="AG40">
        <v>15</v>
      </c>
      <c r="AH40" s="29" t="str">
        <f ca="1">INDEX(P26:P45,MATCH(AG40,Z26:Z45,0))</f>
        <v>U.D. Las Palmas</v>
      </c>
      <c r="AI40" s="33">
        <f ca="1">LOOKUP(AH40,P26:P45,Q26:Q45)</f>
        <v>1</v>
      </c>
      <c r="AJ40" s="1">
        <f ca="1">LOOKUP(AH40,P26:P45,R26:R45)</f>
        <v>2</v>
      </c>
      <c r="AK40" s="1">
        <f ca="1">LOOKUP(AH40,P26:P45,S26:S45)</f>
        <v>0</v>
      </c>
      <c r="AL40" s="1">
        <f ca="1">LOOKUP(AH40,P26:P45,T26:T45)</f>
        <v>1</v>
      </c>
      <c r="AM40" s="1">
        <f ca="1">LOOKUP(AH40,P26:P45,U26:U45)</f>
        <v>1</v>
      </c>
      <c r="AN40" s="1">
        <f ca="1">LOOKUP(AH40,P26:P45,V26:V45)</f>
        <v>0</v>
      </c>
      <c r="AO40" s="1">
        <f ca="1">LOOKUP(AH40,P26:P45,W26:W45)</f>
        <v>1</v>
      </c>
      <c r="AP40" s="3">
        <f ca="1">LOOKUP(AH40,P26:P45,X26:X45)</f>
        <v>-1</v>
      </c>
      <c r="AQ40" s="3">
        <f ca="1">LOOKUP(AH40,P26:P45,Y26:Y45)</f>
        <v>900</v>
      </c>
    </row>
    <row r="41" spans="1:43" x14ac:dyDescent="0.25">
      <c r="B41" s="5" t="s">
        <v>236</v>
      </c>
      <c r="C41" s="3" t="s">
        <v>335</v>
      </c>
      <c r="E41" s="29" t="str">
        <f t="shared" si="20"/>
        <v>S.D. Eibar</v>
      </c>
      <c r="F41" s="33">
        <f ca="1">SUMIF(INDIRECT(F25),'1-Configuracion'!E41,INDIRECT(G25))+SUMIF(INDIRECT(H25),'1-Configuracion'!E41,INDIRECT(I25))</f>
        <v>3</v>
      </c>
      <c r="G41" s="1">
        <f ca="1">SUMIF(INDIRECT(F25),'1-Configuracion'!E41,INDIRECT(J25))+SUMIF(INDIRECT(H25),'1-Configuracion'!E41,INDIRECT(J25))</f>
        <v>1</v>
      </c>
      <c r="H41" s="1">
        <f t="shared" ca="1" si="21"/>
        <v>1</v>
      </c>
      <c r="I41" s="1">
        <f t="shared" ca="1" si="22"/>
        <v>0</v>
      </c>
      <c r="J41" s="1">
        <f t="shared" ca="1" si="23"/>
        <v>0</v>
      </c>
      <c r="K41" s="1">
        <f ca="1">SUMIF(INDIRECT(F25),'1-Configuracion'!E41,INDIRECT(K25))+SUMIF(INDIRECT(H25),'1-Configuracion'!E41,INDIRECT(L25))</f>
        <v>2</v>
      </c>
      <c r="L41" s="1">
        <f ca="1">SUMIF(INDIRECT(F25),'1-Configuracion'!E41,INDIRECT(L25))+SUMIF(INDIRECT(H25),'1-Configuracion'!E41,INDIRECT(K25))</f>
        <v>0</v>
      </c>
      <c r="M41" s="48">
        <f t="shared" ca="1" si="24"/>
        <v>2</v>
      </c>
      <c r="N41" s="14">
        <f t="shared" ca="1" si="25"/>
        <v>3202</v>
      </c>
      <c r="P41" s="29" t="str">
        <f t="shared" si="26"/>
        <v>S.D. Eibar</v>
      </c>
      <c r="Q41" s="33">
        <f t="shared" ref="Q41:Y41" ca="1" si="42">F41+Q18</f>
        <v>6</v>
      </c>
      <c r="R41" s="1">
        <f t="shared" ca="1" si="42"/>
        <v>2</v>
      </c>
      <c r="S41" s="1">
        <f t="shared" ca="1" si="42"/>
        <v>2</v>
      </c>
      <c r="T41" s="1">
        <f t="shared" ca="1" si="42"/>
        <v>0</v>
      </c>
      <c r="U41" s="1">
        <f t="shared" ca="1" si="42"/>
        <v>0</v>
      </c>
      <c r="V41" s="1">
        <f t="shared" ca="1" si="42"/>
        <v>4</v>
      </c>
      <c r="W41" s="1">
        <f t="shared" ca="1" si="42"/>
        <v>1</v>
      </c>
      <c r="X41" s="3">
        <f t="shared" ca="1" si="42"/>
        <v>3</v>
      </c>
      <c r="Y41" s="3">
        <f t="shared" ca="1" si="42"/>
        <v>6304</v>
      </c>
      <c r="Z41">
        <f t="shared" ca="1" si="28"/>
        <v>3</v>
      </c>
      <c r="AA41">
        <f t="shared" ca="1" si="19"/>
        <v>3</v>
      </c>
      <c r="AB41" s="16">
        <f ca="1">_xlfn.RANK.EQ(Q41,Q26:Q45,0)</f>
        <v>1</v>
      </c>
      <c r="AC41" s="16">
        <f ca="1">SUMPRODUCT((AB41=AB26:AB45)*(X41&lt;X26:X45))</f>
        <v>2</v>
      </c>
      <c r="AD41" s="16">
        <f ca="1">SUMPRODUCT((AB41=AB26:AB45)*(AC41=AC26:AC45)*(V41&lt;V26:V45))</f>
        <v>0</v>
      </c>
      <c r="AE41" s="16">
        <f ca="1">COUNTIF(AA26:AA41,AA41)-1</f>
        <v>0</v>
      </c>
      <c r="AF41" s="39"/>
      <c r="AG41">
        <v>16</v>
      </c>
      <c r="AH41" s="29" t="str">
        <f ca="1">INDEX(P26:P45,MATCH(AG41,Z26:Z45,0))</f>
        <v>Rayo Vallecano</v>
      </c>
      <c r="AI41" s="33">
        <f ca="1">LOOKUP(AH41,P26:P45,Q26:Q45)</f>
        <v>1</v>
      </c>
      <c r="AJ41" s="1">
        <f ca="1">LOOKUP(AH41,P26:P45,R26:R45)</f>
        <v>2</v>
      </c>
      <c r="AK41" s="1">
        <f ca="1">LOOKUP(AH41,P26:P45,S26:S45)</f>
        <v>0</v>
      </c>
      <c r="AL41" s="1">
        <f ca="1">LOOKUP(AH41,P26:P45,T26:T45)</f>
        <v>1</v>
      </c>
      <c r="AM41" s="1">
        <f ca="1">LOOKUP(AH41,P26:P45,U26:U45)</f>
        <v>1</v>
      </c>
      <c r="AN41" s="1">
        <f ca="1">LOOKUP(AH41,P26:P45,V26:V45)</f>
        <v>0</v>
      </c>
      <c r="AO41" s="1">
        <f ca="1">LOOKUP(AH41,P26:P45,W26:W45)</f>
        <v>3</v>
      </c>
      <c r="AP41" s="3">
        <f ca="1">LOOKUP(AH41,P26:P45,X26:X45)</f>
        <v>-3</v>
      </c>
      <c r="AQ41" s="3">
        <f ca="1">LOOKUP(AH41,P26:P45,Y26:Y45)</f>
        <v>700</v>
      </c>
    </row>
    <row r="42" spans="1:43" x14ac:dyDescent="0.25">
      <c r="B42" s="5" t="s">
        <v>29</v>
      </c>
      <c r="C42" s="3" t="s">
        <v>45</v>
      </c>
      <c r="E42" s="29" t="str">
        <f t="shared" si="20"/>
        <v>Sevilla F.C.</v>
      </c>
      <c r="F42" s="33">
        <f ca="1">SUMIF(INDIRECT(F25),'1-Configuracion'!E42,INDIRECT(G25))+SUMIF(INDIRECT(H25),'1-Configuracion'!E42,INDIRECT(I25))</f>
        <v>0</v>
      </c>
      <c r="G42" s="1">
        <f ca="1">SUMIF(INDIRECT(F25),'1-Configuracion'!E42,INDIRECT(J25))+SUMIF(INDIRECT(H25),'1-Configuracion'!E42,INDIRECT(J25))</f>
        <v>1</v>
      </c>
      <c r="H42" s="1">
        <f t="shared" ca="1" si="21"/>
        <v>0</v>
      </c>
      <c r="I42" s="1">
        <f t="shared" ca="1" si="22"/>
        <v>0</v>
      </c>
      <c r="J42" s="1">
        <f t="shared" ca="1" si="23"/>
        <v>1</v>
      </c>
      <c r="K42" s="1">
        <f ca="1">SUMIF(INDIRECT(F25),'1-Configuracion'!E42,INDIRECT(K25))+SUMIF(INDIRECT(H25),'1-Configuracion'!E42,INDIRECT(L25))</f>
        <v>0</v>
      </c>
      <c r="L42" s="1">
        <f ca="1">SUMIF(INDIRECT(F25),'1-Configuracion'!E42,INDIRECT(L25))+SUMIF(INDIRECT(H25),'1-Configuracion'!E42,INDIRECT(K25))</f>
        <v>3</v>
      </c>
      <c r="M42" s="48">
        <f t="shared" ca="1" si="24"/>
        <v>-3</v>
      </c>
      <c r="N42" s="14">
        <f t="shared" ca="1" si="25"/>
        <v>-300</v>
      </c>
      <c r="P42" s="29" t="str">
        <f t="shared" si="26"/>
        <v>Sevilla F.C.</v>
      </c>
      <c r="Q42" s="33">
        <f t="shared" ref="Q42:Y42" ca="1" si="43">F42+Q19</f>
        <v>1</v>
      </c>
      <c r="R42" s="1">
        <f t="shared" ca="1" si="43"/>
        <v>2</v>
      </c>
      <c r="S42" s="1">
        <f t="shared" ca="1" si="43"/>
        <v>0</v>
      </c>
      <c r="T42" s="1">
        <f t="shared" ca="1" si="43"/>
        <v>1</v>
      </c>
      <c r="U42" s="1">
        <f t="shared" ca="1" si="43"/>
        <v>1</v>
      </c>
      <c r="V42" s="1">
        <f t="shared" ca="1" si="43"/>
        <v>0</v>
      </c>
      <c r="W42" s="1">
        <f t="shared" ca="1" si="43"/>
        <v>3</v>
      </c>
      <c r="X42" s="3">
        <f t="shared" ca="1" si="43"/>
        <v>-3</v>
      </c>
      <c r="Y42" s="3">
        <f t="shared" ca="1" si="43"/>
        <v>700</v>
      </c>
      <c r="Z42">
        <f t="shared" ca="1" si="28"/>
        <v>17</v>
      </c>
      <c r="AA42">
        <f t="shared" ca="1" si="19"/>
        <v>16</v>
      </c>
      <c r="AB42" s="16">
        <f ca="1">_xlfn.RANK.EQ(Q42,Q26:Q45,0)</f>
        <v>13</v>
      </c>
      <c r="AC42" s="16">
        <f ca="1">SUMPRODUCT((AB42=AB26:AB45)*(X42&lt;X26:X45))</f>
        <v>3</v>
      </c>
      <c r="AD42" s="16">
        <f ca="1">SUMPRODUCT((AB42=AB26:AB45)*(AC42=AC26:AC45)*(V42&lt;V26:V45))</f>
        <v>0</v>
      </c>
      <c r="AE42" s="16">
        <f ca="1">COUNTIF(AA26:AA42,AA42)-1</f>
        <v>1</v>
      </c>
      <c r="AF42" s="39"/>
      <c r="AG42">
        <v>17</v>
      </c>
      <c r="AH42" s="29" t="str">
        <f ca="1">INDEX(P26:P45,MATCH(AG42,Z26:Z45,0))</f>
        <v>Sevilla F.C.</v>
      </c>
      <c r="AI42" s="33">
        <f ca="1">LOOKUP(AH42,P26:P45,Q26:Q45)</f>
        <v>1</v>
      </c>
      <c r="AJ42" s="1">
        <f ca="1">LOOKUP(AH42,P26:P45,R26:R45)</f>
        <v>2</v>
      </c>
      <c r="AK42" s="1">
        <f ca="1">LOOKUP(AH42,P26:P45,S26:S45)</f>
        <v>0</v>
      </c>
      <c r="AL42" s="1">
        <f ca="1">LOOKUP(AH42,P26:P45,T26:T45)</f>
        <v>1</v>
      </c>
      <c r="AM42" s="1">
        <f ca="1">LOOKUP(AH42,P26:P45,U26:U45)</f>
        <v>1</v>
      </c>
      <c r="AN42" s="1">
        <f ca="1">LOOKUP(AH42,P26:P45,V26:V45)</f>
        <v>0</v>
      </c>
      <c r="AO42" s="1">
        <f ca="1">LOOKUP(AH42,P26:P45,W26:W45)</f>
        <v>3</v>
      </c>
      <c r="AP42" s="3">
        <f ca="1">LOOKUP(AH42,P26:P45,X26:X45)</f>
        <v>-3</v>
      </c>
      <c r="AQ42" s="3">
        <f ca="1">LOOKUP(AH42,P26:P45,Y26:Y45)</f>
        <v>700</v>
      </c>
    </row>
    <row r="43" spans="1:43" ht="15.75" thickBot="1" x14ac:dyDescent="0.3">
      <c r="B43" s="6" t="s">
        <v>33</v>
      </c>
      <c r="C43" s="11" t="s">
        <v>152</v>
      </c>
      <c r="E43" s="29" t="str">
        <f t="shared" si="20"/>
        <v>U.D. Las Palmas</v>
      </c>
      <c r="F43" s="33">
        <f ca="1">SUMIF(INDIRECT(F25),'1-Configuracion'!E43,INDIRECT(G25))+SUMIF(INDIRECT(H25),'1-Configuracion'!E43,INDIRECT(I25))</f>
        <v>1</v>
      </c>
      <c r="G43" s="1">
        <f ca="1">SUMIF(INDIRECT(F25),'1-Configuracion'!E43,INDIRECT(J25))+SUMIF(INDIRECT(H25),'1-Configuracion'!E43,INDIRECT(J25))</f>
        <v>1</v>
      </c>
      <c r="H43" s="1">
        <f t="shared" ca="1" si="21"/>
        <v>0</v>
      </c>
      <c r="I43" s="1">
        <f t="shared" ca="1" si="22"/>
        <v>1</v>
      </c>
      <c r="J43" s="1">
        <f t="shared" ca="1" si="23"/>
        <v>0</v>
      </c>
      <c r="K43" s="1">
        <f ca="1">SUMIF(INDIRECT(F25),'1-Configuracion'!E43,INDIRECT(K25))+SUMIF(INDIRECT(H25),'1-Configuracion'!E43,INDIRECT(L25))</f>
        <v>0</v>
      </c>
      <c r="L43" s="1">
        <f ca="1">SUMIF(INDIRECT(F25),'1-Configuracion'!E43,INDIRECT(L25))+SUMIF(INDIRECT(H25),'1-Configuracion'!E43,INDIRECT(K25))</f>
        <v>0</v>
      </c>
      <c r="M43" s="48">
        <f t="shared" ca="1" si="24"/>
        <v>0</v>
      </c>
      <c r="N43" s="14">
        <f t="shared" ca="1" si="25"/>
        <v>1000</v>
      </c>
      <c r="P43" s="29" t="str">
        <f t="shared" si="26"/>
        <v>U.D. Las Palmas</v>
      </c>
      <c r="Q43" s="33">
        <f t="shared" ref="Q43:Y43" ca="1" si="44">F43+Q20</f>
        <v>1</v>
      </c>
      <c r="R43" s="1">
        <f t="shared" ca="1" si="44"/>
        <v>2</v>
      </c>
      <c r="S43" s="1">
        <f t="shared" ca="1" si="44"/>
        <v>0</v>
      </c>
      <c r="T43" s="1">
        <f t="shared" ca="1" si="44"/>
        <v>1</v>
      </c>
      <c r="U43" s="1">
        <f t="shared" ca="1" si="44"/>
        <v>1</v>
      </c>
      <c r="V43" s="1">
        <f t="shared" ca="1" si="44"/>
        <v>0</v>
      </c>
      <c r="W43" s="1">
        <f t="shared" ca="1" si="44"/>
        <v>1</v>
      </c>
      <c r="X43" s="3">
        <f t="shared" ca="1" si="44"/>
        <v>-1</v>
      </c>
      <c r="Y43" s="3">
        <f t="shared" ca="1" si="44"/>
        <v>900</v>
      </c>
      <c r="Z43">
        <f t="shared" ca="1" si="28"/>
        <v>15</v>
      </c>
      <c r="AA43">
        <f t="shared" ca="1" si="19"/>
        <v>14</v>
      </c>
      <c r="AB43" s="16">
        <f ca="1">_xlfn.RANK.EQ(Q43,Q26:Q45,0)</f>
        <v>13</v>
      </c>
      <c r="AC43" s="16">
        <f ca="1">SUMPRODUCT((AB43=AB26:AB45)*(X43&lt;X26:X45))</f>
        <v>0</v>
      </c>
      <c r="AD43" s="16">
        <f ca="1">SUMPRODUCT((AB43=AB26:AB45)*(AC43=AC26:AC45)*(V43&lt;V26:V45))</f>
        <v>1</v>
      </c>
      <c r="AE43" s="16">
        <f ca="1">COUNTIF(AA26:AA43,AA43)-1</f>
        <v>1</v>
      </c>
      <c r="AF43" s="39"/>
      <c r="AG43">
        <v>18</v>
      </c>
      <c r="AH43" s="29" t="str">
        <f ca="1">INDEX(P26:P45,MATCH(AG43,Z26:Z45,0))</f>
        <v>Real Betis Balompié</v>
      </c>
      <c r="AI43" s="33">
        <f ca="1">LOOKUP(AH43,P26:P45,Q26:Q45)</f>
        <v>1</v>
      </c>
      <c r="AJ43" s="1">
        <f ca="1">LOOKUP(AH43,P26:P45,R26:R45)</f>
        <v>2</v>
      </c>
      <c r="AK43" s="1">
        <f ca="1">LOOKUP(AH43,P26:P45,S26:S45)</f>
        <v>0</v>
      </c>
      <c r="AL43" s="1">
        <f ca="1">LOOKUP(AH43,P26:P45,T26:T45)</f>
        <v>1</v>
      </c>
      <c r="AM43" s="1">
        <f ca="1">LOOKUP(AH43,P26:P45,U26:U45)</f>
        <v>1</v>
      </c>
      <c r="AN43" s="1">
        <f ca="1">LOOKUP(AH43,P26:P45,V26:V45)</f>
        <v>1</v>
      </c>
      <c r="AO43" s="1">
        <f ca="1">LOOKUP(AH43,P26:P45,W26:W45)</f>
        <v>6</v>
      </c>
      <c r="AP43" s="3">
        <f ca="1">LOOKUP(AH43,P26:P45,X26:X45)</f>
        <v>-5</v>
      </c>
      <c r="AQ43" s="3">
        <f ca="1">LOOKUP(AH43,P26:P45,Y26:Y45)</f>
        <v>501</v>
      </c>
    </row>
    <row r="44" spans="1:43" ht="15.75" thickBot="1" x14ac:dyDescent="0.3">
      <c r="E44" s="29" t="str">
        <f t="shared" si="20"/>
        <v>Valencia C.F.</v>
      </c>
      <c r="F44" s="33">
        <f ca="1">SUMIF(INDIRECT(F25),'1-Configuracion'!E44,INDIRECT(G25))+SUMIF(INDIRECT(H25),'1-Configuracion'!E44,INDIRECT(I25))</f>
        <v>1</v>
      </c>
      <c r="G44" s="1">
        <f ca="1">SUMIF(INDIRECT(F25),'1-Configuracion'!E44,INDIRECT(J25))+SUMIF(INDIRECT(H25),'1-Configuracion'!E44,INDIRECT(J25))</f>
        <v>1</v>
      </c>
      <c r="H44" s="1">
        <f t="shared" ca="1" si="21"/>
        <v>0</v>
      </c>
      <c r="I44" s="1">
        <f t="shared" ca="1" si="22"/>
        <v>1</v>
      </c>
      <c r="J44" s="1">
        <f t="shared" ca="1" si="23"/>
        <v>0</v>
      </c>
      <c r="K44" s="1">
        <f ca="1">SUMIF(INDIRECT(F25),'1-Configuracion'!E44,INDIRECT(K25))+SUMIF(INDIRECT(H25),'1-Configuracion'!E44,INDIRECT(L25))</f>
        <v>1</v>
      </c>
      <c r="L44" s="1">
        <f ca="1">SUMIF(INDIRECT(F25),'1-Configuracion'!E44,INDIRECT(L25))+SUMIF(INDIRECT(H25),'1-Configuracion'!E44,INDIRECT(K25))</f>
        <v>1</v>
      </c>
      <c r="M44" s="48">
        <f t="shared" ca="1" si="24"/>
        <v>0</v>
      </c>
      <c r="N44" s="14">
        <f t="shared" ca="1" si="25"/>
        <v>1001</v>
      </c>
      <c r="P44" s="29" t="str">
        <f t="shared" si="26"/>
        <v>Valencia C.F.</v>
      </c>
      <c r="Q44" s="33">
        <f t="shared" ref="Q44:Y44" ca="1" si="45">F44+Q21</f>
        <v>2</v>
      </c>
      <c r="R44" s="1">
        <f t="shared" ca="1" si="45"/>
        <v>2</v>
      </c>
      <c r="S44" s="1">
        <f t="shared" ca="1" si="45"/>
        <v>0</v>
      </c>
      <c r="T44" s="1">
        <f t="shared" ca="1" si="45"/>
        <v>2</v>
      </c>
      <c r="U44" s="1">
        <f t="shared" ca="1" si="45"/>
        <v>0</v>
      </c>
      <c r="V44" s="1">
        <f t="shared" ca="1" si="45"/>
        <v>1</v>
      </c>
      <c r="W44" s="1">
        <f t="shared" ca="1" si="45"/>
        <v>1</v>
      </c>
      <c r="X44" s="3">
        <f t="shared" ca="1" si="45"/>
        <v>0</v>
      </c>
      <c r="Y44" s="3">
        <f t="shared" ca="1" si="45"/>
        <v>2001</v>
      </c>
      <c r="Z44">
        <f t="shared" ca="1" si="28"/>
        <v>10</v>
      </c>
      <c r="AA44">
        <f t="shared" ca="1" si="19"/>
        <v>9</v>
      </c>
      <c r="AB44" s="16">
        <f ca="1">_xlfn.RANK.EQ(Q44,Q26:Q45,0)</f>
        <v>9</v>
      </c>
      <c r="AC44" s="16">
        <f ca="1">SUMPRODUCT((AB44=AB26:AB45)*(X44&lt;X26:X45))</f>
        <v>0</v>
      </c>
      <c r="AD44" s="16">
        <f ca="1">SUMPRODUCT((AB44=AB26:AB45)*(AC44=AC26:AC45)*(V44&lt;V26:V45))</f>
        <v>0</v>
      </c>
      <c r="AE44" s="16">
        <f ca="1">COUNTIF(AA26:AA44,AA44)-1</f>
        <v>1</v>
      </c>
      <c r="AF44" s="39"/>
      <c r="AG44">
        <v>19</v>
      </c>
      <c r="AH44" s="29" t="str">
        <f ca="1">INDEX(P26:P45,MATCH(AG44,Z26:Z45,0))</f>
        <v>Getafe C.F.</v>
      </c>
      <c r="AI44" s="33">
        <f ca="1">LOOKUP(AH44,P26:P45,Q26:Q45)</f>
        <v>0</v>
      </c>
      <c r="AJ44" s="1">
        <f ca="1">LOOKUP(AH44,P26:P45,R26:R45)</f>
        <v>2</v>
      </c>
      <c r="AK44" s="1">
        <f ca="1">LOOKUP(AH44,P26:P45,S26:S45)</f>
        <v>0</v>
      </c>
      <c r="AL44" s="1">
        <f ca="1">LOOKUP(AH44,P26:P45,T26:T45)</f>
        <v>0</v>
      </c>
      <c r="AM44" s="1">
        <f ca="1">LOOKUP(AH44,P26:P45,U26:U45)</f>
        <v>2</v>
      </c>
      <c r="AN44" s="1">
        <f ca="1">LOOKUP(AH44,P26:P45,V26:V45)</f>
        <v>1</v>
      </c>
      <c r="AO44" s="1">
        <f ca="1">LOOKUP(AH44,P26:P45,W26:W45)</f>
        <v>3</v>
      </c>
      <c r="AP44" s="3">
        <f ca="1">LOOKUP(AH44,P26:P45,X26:X45)</f>
        <v>-2</v>
      </c>
      <c r="AQ44" s="3">
        <f ca="1">LOOKUP(AH44,P26:P45,Y26:Y45)</f>
        <v>-199</v>
      </c>
    </row>
    <row r="45" spans="1:43" ht="15.75" thickBot="1" x14ac:dyDescent="0.3">
      <c r="A45">
        <v>1</v>
      </c>
      <c r="B45" s="156">
        <v>1898</v>
      </c>
      <c r="C45" s="155" t="s">
        <v>172</v>
      </c>
      <c r="E45" s="30" t="str">
        <f t="shared" si="20"/>
        <v>Villarreal C.F.</v>
      </c>
      <c r="F45" s="34">
        <f ca="1">SUMIF(INDIRECT(F25),'1-Configuracion'!E45,INDIRECT(G25))+SUMIF(INDIRECT(H25),'1-Configuracion'!E45,INDIRECT(I25))</f>
        <v>3</v>
      </c>
      <c r="G45" s="9">
        <f ca="1">SUMIF(INDIRECT(F25),'1-Configuracion'!E45,INDIRECT(J25))+SUMIF(INDIRECT(H25),'1-Configuracion'!E45,INDIRECT(J25))</f>
        <v>1</v>
      </c>
      <c r="H45" s="9">
        <f t="shared" ca="1" si="21"/>
        <v>1</v>
      </c>
      <c r="I45" s="9">
        <f t="shared" ca="1" si="22"/>
        <v>0</v>
      </c>
      <c r="J45" s="9">
        <f t="shared" ca="1" si="23"/>
        <v>0</v>
      </c>
      <c r="K45" s="9">
        <f ca="1">SUMIF(INDIRECT(F25),'1-Configuracion'!E45,INDIRECT(K25))+SUMIF(INDIRECT(H25),'1-Configuracion'!E45,INDIRECT(L25))</f>
        <v>3</v>
      </c>
      <c r="L45" s="9">
        <f ca="1">SUMIF(INDIRECT(F25),'1-Configuracion'!E45,INDIRECT(L25))+SUMIF(INDIRECT(H25),'1-Configuracion'!E45,INDIRECT(K25))</f>
        <v>1</v>
      </c>
      <c r="M45" s="49">
        <f t="shared" ca="1" si="24"/>
        <v>2</v>
      </c>
      <c r="N45" s="15">
        <f t="shared" ca="1" si="25"/>
        <v>3203</v>
      </c>
      <c r="P45" s="30" t="str">
        <f t="shared" si="26"/>
        <v>Villarreal C.F.</v>
      </c>
      <c r="Q45" s="34">
        <f t="shared" ref="Q45:Y45" ca="1" si="46">F45+Q22</f>
        <v>4</v>
      </c>
      <c r="R45" s="9">
        <f t="shared" ca="1" si="46"/>
        <v>2</v>
      </c>
      <c r="S45" s="9">
        <f t="shared" ca="1" si="46"/>
        <v>1</v>
      </c>
      <c r="T45" s="9">
        <f t="shared" ca="1" si="46"/>
        <v>1</v>
      </c>
      <c r="U45" s="9">
        <f t="shared" ca="1" si="46"/>
        <v>0</v>
      </c>
      <c r="V45" s="9">
        <f t="shared" ca="1" si="46"/>
        <v>4</v>
      </c>
      <c r="W45" s="9">
        <f t="shared" ca="1" si="46"/>
        <v>2</v>
      </c>
      <c r="X45" s="11">
        <f t="shared" ca="1" si="46"/>
        <v>2</v>
      </c>
      <c r="Y45" s="11">
        <f t="shared" ca="1" si="46"/>
        <v>4204</v>
      </c>
      <c r="Z45">
        <f t="shared" ca="1" si="28"/>
        <v>6</v>
      </c>
      <c r="AA45">
        <f t="shared" ca="1" si="19"/>
        <v>6</v>
      </c>
      <c r="AB45" s="16">
        <f ca="1">_xlfn.RANK.EQ(Q45,Q26:Q45,0)</f>
        <v>5</v>
      </c>
      <c r="AC45" s="16">
        <f ca="1">SUMPRODUCT((AB45=AB26:AB45)*(X45&lt;X26:X45))</f>
        <v>1</v>
      </c>
      <c r="AD45" s="16">
        <f ca="1">SUMPRODUCT((AB45=AB26:AB45)*(AC45=AC26:AC45)*(V45&lt;V26:V45))</f>
        <v>0</v>
      </c>
      <c r="AE45" s="16">
        <f ca="1">COUNTIF(AA26:AA45,AA45)-1</f>
        <v>0</v>
      </c>
      <c r="AF45" s="39"/>
      <c r="AG45">
        <v>20</v>
      </c>
      <c r="AH45" s="30" t="str">
        <f ca="1">INDEX(P26:P45,MATCH(AG45,Z26:Z45,0))</f>
        <v>Athletic Club</v>
      </c>
      <c r="AI45" s="34">
        <f ca="1">LOOKUP(AH45,P26:P45,Q26:Q45)</f>
        <v>0</v>
      </c>
      <c r="AJ45" s="9">
        <f ca="1">LOOKUP(AH45,P26:P45,R26:R45)</f>
        <v>2</v>
      </c>
      <c r="AK45" s="9">
        <f ca="1">LOOKUP(AH45,P26:P45,S26:S45)</f>
        <v>0</v>
      </c>
      <c r="AL45" s="9">
        <f ca="1">LOOKUP(AH45,P26:P45,T26:T45)</f>
        <v>0</v>
      </c>
      <c r="AM45" s="9">
        <f ca="1">LOOKUP(AH45,P26:P45,U26:U45)</f>
        <v>2</v>
      </c>
      <c r="AN45" s="9">
        <f ca="1">LOOKUP(AH45,P26:P45,V26:V45)</f>
        <v>0</v>
      </c>
      <c r="AO45" s="9">
        <f ca="1">LOOKUP(AH45,P26:P45,W26:W45)</f>
        <v>3</v>
      </c>
      <c r="AP45" s="11">
        <f ca="1">LOOKUP(AH45,P26:P45,X26:X45)</f>
        <v>-3</v>
      </c>
      <c r="AQ45" s="11">
        <f ca="1">LOOKUP(AH45,P26:P45,Y26:Y45)</f>
        <v>-300</v>
      </c>
    </row>
    <row r="46" spans="1:43" ht="15.75" thickBot="1" x14ac:dyDescent="0.3">
      <c r="A46">
        <v>2</v>
      </c>
      <c r="B46" s="2">
        <v>1903</v>
      </c>
      <c r="C46" s="3" t="s">
        <v>173</v>
      </c>
    </row>
    <row r="47" spans="1:43" ht="15.75" thickBot="1" x14ac:dyDescent="0.3">
      <c r="A47">
        <v>3</v>
      </c>
      <c r="B47" s="157">
        <v>1906</v>
      </c>
      <c r="C47" s="3" t="s">
        <v>175</v>
      </c>
      <c r="E47" s="36">
        <v>3</v>
      </c>
      <c r="F47" s="43" t="s">
        <v>20</v>
      </c>
      <c r="G47" s="43" t="s">
        <v>21</v>
      </c>
      <c r="H47" s="43" t="s">
        <v>22</v>
      </c>
      <c r="I47" s="43" t="s">
        <v>23</v>
      </c>
      <c r="J47" s="43" t="s">
        <v>24</v>
      </c>
      <c r="K47" s="43" t="s">
        <v>25</v>
      </c>
      <c r="L47" s="43" t="s">
        <v>26</v>
      </c>
      <c r="M47" s="44" t="s">
        <v>90</v>
      </c>
      <c r="N47" s="46" t="s">
        <v>91</v>
      </c>
      <c r="P47" s="36">
        <f>E47</f>
        <v>3</v>
      </c>
      <c r="Q47" s="37" t="s">
        <v>20</v>
      </c>
      <c r="R47" s="35" t="s">
        <v>21</v>
      </c>
      <c r="S47" s="31" t="s">
        <v>22</v>
      </c>
      <c r="T47" s="31" t="s">
        <v>23</v>
      </c>
      <c r="U47" s="31" t="s">
        <v>24</v>
      </c>
      <c r="V47" s="31" t="s">
        <v>25</v>
      </c>
      <c r="W47" s="31" t="s">
        <v>26</v>
      </c>
      <c r="X47" s="32" t="s">
        <v>90</v>
      </c>
      <c r="Y47" s="32" t="s">
        <v>91</v>
      </c>
      <c r="Z47" s="136" t="s">
        <v>162</v>
      </c>
      <c r="AA47" t="s">
        <v>161</v>
      </c>
      <c r="AB47" t="s">
        <v>148</v>
      </c>
      <c r="AC47" t="s">
        <v>90</v>
      </c>
      <c r="AD47" t="s">
        <v>25</v>
      </c>
      <c r="AE47" t="s">
        <v>160</v>
      </c>
      <c r="AF47" s="38"/>
      <c r="AH47" s="36">
        <f>P47</f>
        <v>3</v>
      </c>
      <c r="AI47" s="37" t="s">
        <v>20</v>
      </c>
      <c r="AJ47" s="35" t="s">
        <v>21</v>
      </c>
      <c r="AK47" s="31" t="s">
        <v>22</v>
      </c>
      <c r="AL47" s="31" t="s">
        <v>23</v>
      </c>
      <c r="AM47" s="31" t="s">
        <v>24</v>
      </c>
      <c r="AN47" s="31" t="s">
        <v>25</v>
      </c>
      <c r="AO47" s="31" t="s">
        <v>26</v>
      </c>
      <c r="AP47" s="32" t="s">
        <v>90</v>
      </c>
      <c r="AQ47" s="32" t="s">
        <v>91</v>
      </c>
    </row>
    <row r="48" spans="1:43" ht="15.75" thickBot="1" x14ac:dyDescent="0.3">
      <c r="A48">
        <v>5</v>
      </c>
      <c r="B48" s="157">
        <v>1899</v>
      </c>
      <c r="C48" s="39" t="s">
        <v>176</v>
      </c>
      <c r="E48" s="39"/>
      <c r="F48" s="41" t="str">
        <f>'1-Rangos'!C3</f>
        <v>'1-Jornadas'!P30:P39</v>
      </c>
      <c r="G48" s="41" t="str">
        <f>'1-Rangos'!D3</f>
        <v>'1-Jornadas'!N30:N39</v>
      </c>
      <c r="H48" s="41" t="str">
        <f>'1-Rangos'!E3</f>
        <v>'1-Jornadas'!S30:S39</v>
      </c>
      <c r="I48" s="41" t="str">
        <f>'1-Rangos'!F3</f>
        <v>'1-Jornadas'!U30:U39</v>
      </c>
      <c r="J48" s="41" t="str">
        <f>'1-Rangos'!G3</f>
        <v>'1-Jornadas'!M30:M39</v>
      </c>
      <c r="K48" s="41" t="str">
        <f>'1-Rangos'!H3</f>
        <v>'1-Jornadas'!Q30:Q39</v>
      </c>
      <c r="L48" s="41" t="str">
        <f>'1-Rangos'!I3</f>
        <v>'1-Jornadas'!R30:R39</v>
      </c>
      <c r="M48" s="39"/>
      <c r="N48" s="39"/>
    </row>
    <row r="49" spans="1:43" x14ac:dyDescent="0.25">
      <c r="A49">
        <v>5</v>
      </c>
      <c r="B49" s="157">
        <v>1983</v>
      </c>
      <c r="C49" s="3" t="s">
        <v>177</v>
      </c>
      <c r="E49" s="29" t="str">
        <f>E26</f>
        <v>Athletic Club</v>
      </c>
      <c r="F49" s="45">
        <f ca="1">SUMIF(INDIRECT(F48),'1-Configuracion'!E49,INDIRECT(G48))+SUMIF(INDIRECT(H48),'1-Configuracion'!E49,INDIRECT(I48))</f>
        <v>3</v>
      </c>
      <c r="G49" s="42">
        <f ca="1">SUMIF(INDIRECT(F48),'1-Configuracion'!E49,INDIRECT(J48))+SUMIF(INDIRECT(H48),'1-Configuracion'!E49,INDIRECT(J48))</f>
        <v>1</v>
      </c>
      <c r="H49" s="42">
        <f ca="1">IF(G49&gt;0,IF(F49=3,1,0),0)</f>
        <v>1</v>
      </c>
      <c r="I49" s="42">
        <f ca="1">IF(G49&gt;0,IF(F49=1,1,0),0)</f>
        <v>0</v>
      </c>
      <c r="J49" s="42">
        <f ca="1">IF(G49&gt;0,IF(F49=0,1,0),0)</f>
        <v>0</v>
      </c>
      <c r="K49" s="42">
        <f ca="1">SUMIF(INDIRECT(F48),'1-Configuracion'!E49,INDIRECT(K48))+SUMIF(INDIRECT(H48),'1-Configuracion'!E49,INDIRECT(L48))</f>
        <v>3</v>
      </c>
      <c r="L49" s="42">
        <f ca="1">SUMIF(INDIRECT(F48),'1-Configuracion'!E49,INDIRECT(L48))+SUMIF(INDIRECT(H48),'1-Configuracion'!E49,INDIRECT(K48))</f>
        <v>1</v>
      </c>
      <c r="M49" s="47">
        <f ca="1">K49-L49</f>
        <v>2</v>
      </c>
      <c r="N49" s="50">
        <f ca="1">F49*1000+M49*100+K49</f>
        <v>3203</v>
      </c>
      <c r="P49" s="29" t="str">
        <f>E49</f>
        <v>Athletic Club</v>
      </c>
      <c r="Q49" s="33">
        <f ca="1">F49+Q26</f>
        <v>3</v>
      </c>
      <c r="R49" s="1">
        <f t="shared" ref="R49:R68" ca="1" si="47">G49+R26</f>
        <v>3</v>
      </c>
      <c r="S49" s="1">
        <f t="shared" ref="S49:S68" ca="1" si="48">H49+S26</f>
        <v>1</v>
      </c>
      <c r="T49" s="1">
        <f t="shared" ref="T49:T68" ca="1" si="49">I49+T26</f>
        <v>0</v>
      </c>
      <c r="U49" s="1">
        <f t="shared" ref="U49:U68" ca="1" si="50">J49+U26</f>
        <v>2</v>
      </c>
      <c r="V49" s="1">
        <f t="shared" ref="V49:V68" ca="1" si="51">K49+V26</f>
        <v>3</v>
      </c>
      <c r="W49" s="1">
        <f t="shared" ref="W49:W68" ca="1" si="52">L49+W26</f>
        <v>4</v>
      </c>
      <c r="X49" s="3">
        <f t="shared" ref="X49:X68" ca="1" si="53">M49+X26</f>
        <v>-1</v>
      </c>
      <c r="Y49" s="3">
        <f t="shared" ref="Y49:Y68" ca="1" si="54">N49+Y26</f>
        <v>2903</v>
      </c>
      <c r="Z49">
        <f ca="1">AA49+AE49</f>
        <v>10</v>
      </c>
      <c r="AA49">
        <f t="shared" ref="AA49:AA68" ca="1" si="55">SUM(AB49:AD49)</f>
        <v>10</v>
      </c>
      <c r="AB49" s="16">
        <f ca="1">_xlfn.RANK.EQ(Q49,Q49:Q68,0)</f>
        <v>10</v>
      </c>
      <c r="AC49" s="16">
        <f ca="1">SUMPRODUCT((AB49=AB49:AB68)*(X49&lt;X49:X68))</f>
        <v>0</v>
      </c>
      <c r="AD49" s="16">
        <f ca="1">SUMPRODUCT((AB49=AB49:AB68)*(AC49=AC49:AC68)*(V49&lt;V49:V68))</f>
        <v>0</v>
      </c>
      <c r="AE49" s="16">
        <f ca="1">COUNTIF(AA49:AA49,AA49)-1</f>
        <v>0</v>
      </c>
      <c r="AF49" s="39"/>
      <c r="AG49">
        <v>1</v>
      </c>
      <c r="AH49" s="29" t="str">
        <f ca="1">INDEX(P49:P68,MATCH(AG49,Z49:Z68,0))</f>
        <v>F.C. Barcelona</v>
      </c>
      <c r="AI49" s="33">
        <f ca="1">LOOKUP(AH49,P49:P68,Q49:Q68)</f>
        <v>9</v>
      </c>
      <c r="AJ49" s="1">
        <f ca="1">LOOKUP(AH49,P49:P68,R49:R68)</f>
        <v>3</v>
      </c>
      <c r="AK49" s="1">
        <f ca="1">LOOKUP(AH49,P49:P68,S49:S68)</f>
        <v>3</v>
      </c>
      <c r="AL49" s="1">
        <f ca="1">LOOKUP(AH49,P49:P68,T49:T68)</f>
        <v>0</v>
      </c>
      <c r="AM49" s="1">
        <f ca="1">LOOKUP(AH49,P49:P68,U49:U68)</f>
        <v>0</v>
      </c>
      <c r="AN49" s="1">
        <f ca="1">LOOKUP(AH49,P49:P68,V49:V68)</f>
        <v>4</v>
      </c>
      <c r="AO49" s="1">
        <f ca="1">LOOKUP(AH49,P49:P68,W49:W68)</f>
        <v>1</v>
      </c>
      <c r="AP49" s="3">
        <f ca="1">LOOKUP(AH49,P49:P68,X49:X68)</f>
        <v>3</v>
      </c>
      <c r="AQ49" s="3">
        <f ca="1">LOOKUP(AH49,P49:P68,Y49:Y68)</f>
        <v>9304</v>
      </c>
    </row>
    <row r="50" spans="1:43" x14ac:dyDescent="0.25">
      <c r="A50">
        <v>6</v>
      </c>
      <c r="B50" s="157">
        <v>1931</v>
      </c>
      <c r="C50" s="39" t="s">
        <v>178</v>
      </c>
      <c r="E50" s="29" t="str">
        <f t="shared" ref="E50:E68" si="56">E27</f>
        <v>Atlético de Madrid</v>
      </c>
      <c r="F50" s="33">
        <f ca="1">SUMIF(INDIRECT(F48),'1-Configuracion'!E50,INDIRECT(G48))+SUMIF(INDIRECT(H48),'1-Configuracion'!E50,INDIRECT(I48))</f>
        <v>0</v>
      </c>
      <c r="G50" s="1">
        <f ca="1">SUMIF(INDIRECT(F48),'1-Configuracion'!E50,INDIRECT(J48))+SUMIF(INDIRECT(H48),'1-Configuracion'!E50,INDIRECT(J48))</f>
        <v>1</v>
      </c>
      <c r="H50" s="1">
        <f t="shared" ref="H50:H68" ca="1" si="57">IF(G50&gt;0,IF(F50=3,1,0),0)</f>
        <v>0</v>
      </c>
      <c r="I50" s="1">
        <f t="shared" ref="I50:I68" ca="1" si="58">IF(G50&gt;0,IF(F50=1,1,0),0)</f>
        <v>0</v>
      </c>
      <c r="J50" s="1">
        <f t="shared" ref="J50:J68" ca="1" si="59">IF(G50&gt;0,IF(F50=0,1,0),0)</f>
        <v>1</v>
      </c>
      <c r="K50" s="1">
        <f ca="1">SUMIF(INDIRECT(F48),'1-Configuracion'!E50,INDIRECT(K48))+SUMIF(INDIRECT(H48),'1-Configuracion'!E50,INDIRECT(L48))</f>
        <v>1</v>
      </c>
      <c r="L50" s="1">
        <f ca="1">SUMIF(INDIRECT(F48),'1-Configuracion'!E50,INDIRECT(L48))+SUMIF(INDIRECT(H48),'1-Configuracion'!E50,INDIRECT(K48))</f>
        <v>2</v>
      </c>
      <c r="M50" s="48">
        <f t="shared" ref="M50:M68" ca="1" si="60">K50-L50</f>
        <v>-1</v>
      </c>
      <c r="N50" s="14">
        <f t="shared" ref="N50:N68" ca="1" si="61">F50*1000+M50*100+K50</f>
        <v>-99</v>
      </c>
      <c r="P50" s="29" t="str">
        <f t="shared" ref="P50:P68" si="62">E50</f>
        <v>Atlético de Madrid</v>
      </c>
      <c r="Q50" s="33">
        <f t="shared" ref="Q50:Q68" ca="1" si="63">F50+Q27</f>
        <v>6</v>
      </c>
      <c r="R50" s="1">
        <f t="shared" ca="1" si="47"/>
        <v>3</v>
      </c>
      <c r="S50" s="1">
        <f t="shared" ca="1" si="48"/>
        <v>2</v>
      </c>
      <c r="T50" s="1">
        <f t="shared" ca="1" si="49"/>
        <v>0</v>
      </c>
      <c r="U50" s="1">
        <f t="shared" ca="1" si="50"/>
        <v>1</v>
      </c>
      <c r="V50" s="1">
        <f t="shared" ca="1" si="51"/>
        <v>5</v>
      </c>
      <c r="W50" s="1">
        <f t="shared" ca="1" si="52"/>
        <v>2</v>
      </c>
      <c r="X50" s="3">
        <f t="shared" ca="1" si="53"/>
        <v>3</v>
      </c>
      <c r="Y50" s="3">
        <f t="shared" ca="1" si="54"/>
        <v>6305</v>
      </c>
      <c r="Z50">
        <f t="shared" ref="Z50:Z68" ca="1" si="64">AA50+AE50</f>
        <v>6</v>
      </c>
      <c r="AA50">
        <f t="shared" ca="1" si="55"/>
        <v>6</v>
      </c>
      <c r="AB50" s="16">
        <f ca="1">_xlfn.RANK.EQ(Q50,Q49:Q68,0)</f>
        <v>6</v>
      </c>
      <c r="AC50" s="16">
        <f ca="1">SUMPRODUCT((AB50=AB49:AB68)*(X50&lt;X49:X68))</f>
        <v>0</v>
      </c>
      <c r="AD50" s="16">
        <f ca="1">SUMPRODUCT((AB50=AB49:AB68)*(AC50=AC49:AC68)*(V50&lt;V49:V68))</f>
        <v>0</v>
      </c>
      <c r="AE50" s="16">
        <f ca="1">COUNTIF(AA49:AA50,AA50)-1</f>
        <v>0</v>
      </c>
      <c r="AF50" s="39"/>
      <c r="AG50">
        <v>2</v>
      </c>
      <c r="AH50" s="29" t="str">
        <f ca="1">INDEX(P49:P68,MATCH(AG50,Z49:Z68,0))</f>
        <v>Real Madrid C.F.</v>
      </c>
      <c r="AI50" s="33">
        <f ca="1">LOOKUP(AH50,P49:P68,Q49:Q68)</f>
        <v>7</v>
      </c>
      <c r="AJ50" s="1">
        <f ca="1">LOOKUP(AH50,P49:P68,R49:R68)</f>
        <v>3</v>
      </c>
      <c r="AK50" s="1">
        <f ca="1">LOOKUP(AH50,P49:P68,S49:S68)</f>
        <v>2</v>
      </c>
      <c r="AL50" s="1">
        <f ca="1">LOOKUP(AH50,P49:P68,T49:T68)</f>
        <v>1</v>
      </c>
      <c r="AM50" s="1">
        <f ca="1">LOOKUP(AH50,P49:P68,U49:U68)</f>
        <v>0</v>
      </c>
      <c r="AN50" s="1">
        <f ca="1">LOOKUP(AH50,P49:P68,V49:V68)</f>
        <v>11</v>
      </c>
      <c r="AO50" s="1">
        <f ca="1">LOOKUP(AH50,P49:P68,W49:W68)</f>
        <v>0</v>
      </c>
      <c r="AP50" s="3">
        <f ca="1">LOOKUP(AH50,P49:P68,X49:X68)</f>
        <v>11</v>
      </c>
      <c r="AQ50" s="3">
        <f ca="1">LOOKUP(AH50,P49:P68,Y49:Y68)</f>
        <v>8111</v>
      </c>
    </row>
    <row r="51" spans="1:43" x14ac:dyDescent="0.25">
      <c r="A51">
        <v>7</v>
      </c>
      <c r="B51" s="157">
        <v>1909</v>
      </c>
      <c r="C51" s="3" t="s">
        <v>179</v>
      </c>
      <c r="E51" s="29" t="str">
        <f t="shared" si="56"/>
        <v>Deportivo de la Coruña</v>
      </c>
      <c r="F51" s="33">
        <f ca="1">SUMIF(INDIRECT(F48),'1-Configuracion'!E51,INDIRECT(G48))+SUMIF(INDIRECT(H48),'1-Configuracion'!E51,INDIRECT(I48))</f>
        <v>3</v>
      </c>
      <c r="G51" s="1">
        <f ca="1">SUMIF(INDIRECT(F48),'1-Configuracion'!E51,INDIRECT(J48))+SUMIF(INDIRECT(H48),'1-Configuracion'!E51,INDIRECT(J48))</f>
        <v>1</v>
      </c>
      <c r="H51" s="1">
        <f t="shared" ca="1" si="57"/>
        <v>1</v>
      </c>
      <c r="I51" s="1">
        <f t="shared" ca="1" si="58"/>
        <v>0</v>
      </c>
      <c r="J51" s="1">
        <f t="shared" ca="1" si="59"/>
        <v>0</v>
      </c>
      <c r="K51" s="1">
        <f ca="1">SUMIF(INDIRECT(F48),'1-Configuracion'!E51,INDIRECT(K48))+SUMIF(INDIRECT(H48),'1-Configuracion'!E51,INDIRECT(L48))</f>
        <v>3</v>
      </c>
      <c r="L51" s="1">
        <f ca="1">SUMIF(INDIRECT(F48),'1-Configuracion'!E51,INDIRECT(L48))+SUMIF(INDIRECT(H48),'1-Configuracion'!E51,INDIRECT(K48))</f>
        <v>1</v>
      </c>
      <c r="M51" s="48">
        <f t="shared" ca="1" si="60"/>
        <v>2</v>
      </c>
      <c r="N51" s="14">
        <f t="shared" ca="1" si="61"/>
        <v>3203</v>
      </c>
      <c r="P51" s="29" t="str">
        <f t="shared" si="62"/>
        <v>Deportivo de la Coruña</v>
      </c>
      <c r="Q51" s="33">
        <f t="shared" ca="1" si="63"/>
        <v>5</v>
      </c>
      <c r="R51" s="1">
        <f t="shared" ca="1" si="47"/>
        <v>3</v>
      </c>
      <c r="S51" s="1">
        <f t="shared" ca="1" si="48"/>
        <v>1</v>
      </c>
      <c r="T51" s="1">
        <f t="shared" ca="1" si="49"/>
        <v>2</v>
      </c>
      <c r="U51" s="1">
        <f t="shared" ca="1" si="50"/>
        <v>0</v>
      </c>
      <c r="V51" s="1">
        <f t="shared" ca="1" si="51"/>
        <v>4</v>
      </c>
      <c r="W51" s="1">
        <f t="shared" ca="1" si="52"/>
        <v>2</v>
      </c>
      <c r="X51" s="3">
        <f t="shared" ca="1" si="53"/>
        <v>2</v>
      </c>
      <c r="Y51" s="3">
        <f t="shared" ca="1" si="54"/>
        <v>5204</v>
      </c>
      <c r="Z51">
        <f t="shared" ca="1" si="64"/>
        <v>7</v>
      </c>
      <c r="AA51">
        <f t="shared" ca="1" si="55"/>
        <v>7</v>
      </c>
      <c r="AB51" s="16">
        <f ca="1">_xlfn.RANK.EQ(Q51,Q49:Q68,0)</f>
        <v>7</v>
      </c>
      <c r="AC51" s="16">
        <f ca="1">SUMPRODUCT((AB51=AB49:AB68)*(X51&lt;X49:X68))</f>
        <v>0</v>
      </c>
      <c r="AD51" s="16">
        <f ca="1">SUMPRODUCT((AB51=AB49:AB68)*(AC51=AC49:AC68)*(V51&lt;V49:V68))</f>
        <v>0</v>
      </c>
      <c r="AE51" s="16">
        <f ca="1">COUNTIF(AA49:AA51,AA51)-1</f>
        <v>0</v>
      </c>
      <c r="AF51" s="39"/>
      <c r="AG51">
        <v>3</v>
      </c>
      <c r="AH51" s="29" t="str">
        <f ca="1">INDEX(P49:P68,MATCH(AG51,Z49:Z68,0))</f>
        <v>R.C. Celta de Vigo</v>
      </c>
      <c r="AI51" s="33">
        <f ca="1">LOOKUP(AH51,P49:P68,Q49:Q68)</f>
        <v>7</v>
      </c>
      <c r="AJ51" s="1">
        <f ca="1">LOOKUP(AH51,P49:P68,R49:R68)</f>
        <v>3</v>
      </c>
      <c r="AK51" s="1">
        <f ca="1">LOOKUP(AH51,P49:P68,S49:S68)</f>
        <v>2</v>
      </c>
      <c r="AL51" s="1">
        <f ca="1">LOOKUP(AH51,P49:P68,T49:T68)</f>
        <v>1</v>
      </c>
      <c r="AM51" s="1">
        <f ca="1">LOOKUP(AH51,P49:P68,U49:U68)</f>
        <v>0</v>
      </c>
      <c r="AN51" s="1">
        <f ca="1">LOOKUP(AH51,P49:P68,V49:V68)</f>
        <v>8</v>
      </c>
      <c r="AO51" s="1">
        <f ca="1">LOOKUP(AH51,P49:P68,W49:W68)</f>
        <v>4</v>
      </c>
      <c r="AP51" s="3">
        <f ca="1">LOOKUP(AH51,P49:P68,X49:X68)</f>
        <v>4</v>
      </c>
      <c r="AQ51" s="3">
        <f ca="1">LOOKUP(AH51,P49:P68,Y49:Y68)</f>
        <v>7408</v>
      </c>
    </row>
    <row r="52" spans="1:43" x14ac:dyDescent="0.25">
      <c r="A52">
        <v>8</v>
      </c>
      <c r="B52" s="157">
        <v>1904</v>
      </c>
      <c r="C52" s="3" t="s">
        <v>180</v>
      </c>
      <c r="E52" s="29" t="str">
        <f t="shared" si="56"/>
        <v>F.C. Barcelona</v>
      </c>
      <c r="F52" s="33">
        <f ca="1">SUMIF(INDIRECT(F48),'1-Configuracion'!E52,INDIRECT(G48))+SUMIF(INDIRECT(H48),'1-Configuracion'!E52,INDIRECT(I48))</f>
        <v>3</v>
      </c>
      <c r="G52" s="1">
        <f ca="1">SUMIF(INDIRECT(F48),'1-Configuracion'!E52,INDIRECT(J48))+SUMIF(INDIRECT(H48),'1-Configuracion'!E52,INDIRECT(J48))</f>
        <v>1</v>
      </c>
      <c r="H52" s="1">
        <f t="shared" ca="1" si="57"/>
        <v>1</v>
      </c>
      <c r="I52" s="1">
        <f t="shared" ca="1" si="58"/>
        <v>0</v>
      </c>
      <c r="J52" s="1">
        <f t="shared" ca="1" si="59"/>
        <v>0</v>
      </c>
      <c r="K52" s="1">
        <f ca="1">SUMIF(INDIRECT(F48),'1-Configuracion'!E52,INDIRECT(K48))+SUMIF(INDIRECT(H48),'1-Configuracion'!E52,INDIRECT(L48))</f>
        <v>2</v>
      </c>
      <c r="L52" s="1">
        <f ca="1">SUMIF(INDIRECT(F48),'1-Configuracion'!E52,INDIRECT(L48))+SUMIF(INDIRECT(H48),'1-Configuracion'!E52,INDIRECT(K48))</f>
        <v>1</v>
      </c>
      <c r="M52" s="48">
        <f t="shared" ca="1" si="60"/>
        <v>1</v>
      </c>
      <c r="N52" s="14">
        <f t="shared" ca="1" si="61"/>
        <v>3102</v>
      </c>
      <c r="P52" s="29" t="str">
        <f t="shared" si="62"/>
        <v>F.C. Barcelona</v>
      </c>
      <c r="Q52" s="33">
        <f t="shared" ca="1" si="63"/>
        <v>9</v>
      </c>
      <c r="R52" s="1">
        <f t="shared" ca="1" si="47"/>
        <v>3</v>
      </c>
      <c r="S52" s="1">
        <f t="shared" ca="1" si="48"/>
        <v>3</v>
      </c>
      <c r="T52" s="1">
        <f t="shared" ca="1" si="49"/>
        <v>0</v>
      </c>
      <c r="U52" s="1">
        <f t="shared" ca="1" si="50"/>
        <v>0</v>
      </c>
      <c r="V52" s="1">
        <f t="shared" ca="1" si="51"/>
        <v>4</v>
      </c>
      <c r="W52" s="1">
        <f t="shared" ca="1" si="52"/>
        <v>1</v>
      </c>
      <c r="X52" s="3">
        <f t="shared" ca="1" si="53"/>
        <v>3</v>
      </c>
      <c r="Y52" s="3">
        <f t="shared" ca="1" si="54"/>
        <v>9304</v>
      </c>
      <c r="Z52">
        <f t="shared" ca="1" si="64"/>
        <v>1</v>
      </c>
      <c r="AA52">
        <f t="shared" ca="1" si="55"/>
        <v>1</v>
      </c>
      <c r="AB52" s="16">
        <f ca="1">_xlfn.RANK.EQ(Q52,Q49:Q68,0)</f>
        <v>1</v>
      </c>
      <c r="AC52" s="16">
        <f ca="1">SUMPRODUCT((AB52=AB49:AB68)*(X52&lt;X49:X68))</f>
        <v>0</v>
      </c>
      <c r="AD52" s="16">
        <f ca="1">SUMPRODUCT((AB52=AB49:AB68)*(AC52=AC49:AC68)*(V52&lt;V49:V68))</f>
        <v>0</v>
      </c>
      <c r="AE52" s="16">
        <f ca="1">COUNTIF(AA49:AA52,AA52)-1</f>
        <v>0</v>
      </c>
      <c r="AF52" s="39"/>
      <c r="AG52">
        <v>4</v>
      </c>
      <c r="AH52" s="29" t="str">
        <f ca="1">INDEX(P49:P68,MATCH(AG52,Z49:Z68,0))</f>
        <v>Villarreal C.F.</v>
      </c>
      <c r="AI52" s="33">
        <f ca="1">LOOKUP(AH52,P49:P68,Q49:Q68)</f>
        <v>7</v>
      </c>
      <c r="AJ52" s="1">
        <f ca="1">LOOKUP(AH52,P49:P68,R49:R68)</f>
        <v>3</v>
      </c>
      <c r="AK52" s="1">
        <f ca="1">LOOKUP(AH52,P49:P68,S49:S68)</f>
        <v>2</v>
      </c>
      <c r="AL52" s="1">
        <f ca="1">LOOKUP(AH52,P49:P68,T49:T68)</f>
        <v>1</v>
      </c>
      <c r="AM52" s="1">
        <f ca="1">LOOKUP(AH52,P49:P68,U49:U68)</f>
        <v>0</v>
      </c>
      <c r="AN52" s="1">
        <f ca="1">LOOKUP(AH52,P49:P68,V49:V68)</f>
        <v>7</v>
      </c>
      <c r="AO52" s="1">
        <f ca="1">LOOKUP(AH52,P49:P68,W49:W68)</f>
        <v>3</v>
      </c>
      <c r="AP52" s="3">
        <f ca="1">LOOKUP(AH52,P49:P68,X49:X68)</f>
        <v>4</v>
      </c>
      <c r="AQ52" s="3">
        <f ca="1">LOOKUP(AH52,P49:P68,Y49:Y68)</f>
        <v>7407</v>
      </c>
    </row>
    <row r="53" spans="1:43" x14ac:dyDescent="0.25">
      <c r="A53">
        <v>9</v>
      </c>
      <c r="B53" s="2">
        <v>1923</v>
      </c>
      <c r="C53" s="3" t="s">
        <v>174</v>
      </c>
      <c r="E53" s="29" t="str">
        <f t="shared" si="56"/>
        <v>Getafe C.F.</v>
      </c>
      <c r="F53" s="33">
        <f ca="1">SUMIF(INDIRECT(F48),'1-Configuracion'!E53,INDIRECT(G48))+SUMIF(INDIRECT(H48),'1-Configuracion'!E53,INDIRECT(I48))</f>
        <v>0</v>
      </c>
      <c r="G53" s="1">
        <f ca="1">SUMIF(INDIRECT(F48),'1-Configuracion'!E53,INDIRECT(J48))+SUMIF(INDIRECT(H48),'1-Configuracion'!E53,INDIRECT(J48))</f>
        <v>1</v>
      </c>
      <c r="H53" s="1">
        <f t="shared" ca="1" si="57"/>
        <v>0</v>
      </c>
      <c r="I53" s="1">
        <f t="shared" ca="1" si="58"/>
        <v>0</v>
      </c>
      <c r="J53" s="1">
        <f t="shared" ca="1" si="59"/>
        <v>1</v>
      </c>
      <c r="K53" s="1">
        <f ca="1">SUMIF(INDIRECT(F48),'1-Configuracion'!E53,INDIRECT(K48))+SUMIF(INDIRECT(H48),'1-Configuracion'!E53,INDIRECT(L48))</f>
        <v>1</v>
      </c>
      <c r="L53" s="1">
        <f ca="1">SUMIF(INDIRECT(F48),'1-Configuracion'!E53,INDIRECT(L48))+SUMIF(INDIRECT(H48),'1-Configuracion'!E53,INDIRECT(K48))</f>
        <v>3</v>
      </c>
      <c r="M53" s="48">
        <f t="shared" ca="1" si="60"/>
        <v>-2</v>
      </c>
      <c r="N53" s="14">
        <f t="shared" ca="1" si="61"/>
        <v>-199</v>
      </c>
      <c r="P53" s="29" t="str">
        <f t="shared" si="62"/>
        <v>Getafe C.F.</v>
      </c>
      <c r="Q53" s="33">
        <f t="shared" ca="1" si="63"/>
        <v>0</v>
      </c>
      <c r="R53" s="1">
        <f t="shared" ca="1" si="47"/>
        <v>3</v>
      </c>
      <c r="S53" s="1">
        <f t="shared" ca="1" si="48"/>
        <v>0</v>
      </c>
      <c r="T53" s="1">
        <f t="shared" ca="1" si="49"/>
        <v>0</v>
      </c>
      <c r="U53" s="1">
        <f t="shared" ca="1" si="50"/>
        <v>3</v>
      </c>
      <c r="V53" s="1">
        <f t="shared" ca="1" si="51"/>
        <v>2</v>
      </c>
      <c r="W53" s="1">
        <f t="shared" ca="1" si="52"/>
        <v>6</v>
      </c>
      <c r="X53" s="3">
        <f t="shared" ca="1" si="53"/>
        <v>-4</v>
      </c>
      <c r="Y53" s="3">
        <f t="shared" ca="1" si="54"/>
        <v>-398</v>
      </c>
      <c r="Z53">
        <f t="shared" ca="1" si="64"/>
        <v>20</v>
      </c>
      <c r="AA53">
        <f t="shared" ca="1" si="55"/>
        <v>20</v>
      </c>
      <c r="AB53" s="16">
        <f ca="1">_xlfn.RANK.EQ(Q53,Q49:Q68,0)</f>
        <v>20</v>
      </c>
      <c r="AC53" s="16">
        <f ca="1">SUMPRODUCT((AB53=AB49:AB68)*(X53&lt;X49:X68))</f>
        <v>0</v>
      </c>
      <c r="AD53" s="16">
        <f ca="1">SUMPRODUCT((AB53=AB49:AB68)*(AC53=AC49:AC68)*(V53&lt;V49:V68))</f>
        <v>0</v>
      </c>
      <c r="AE53" s="16">
        <f ca="1">COUNTIF(AA49:AA53,AA53)-1</f>
        <v>0</v>
      </c>
      <c r="AF53" s="39"/>
      <c r="AG53">
        <v>5</v>
      </c>
      <c r="AH53" s="29" t="str">
        <f ca="1">INDEX(P49:P68,MATCH(AG53,Z49:Z68,0))</f>
        <v>S.D. Eibar</v>
      </c>
      <c r="AI53" s="33">
        <f ca="1">LOOKUP(AH53,P49:P68,Q49:Q68)</f>
        <v>7</v>
      </c>
      <c r="AJ53" s="1">
        <f ca="1">LOOKUP(AH53,P49:P68,R49:R68)</f>
        <v>3</v>
      </c>
      <c r="AK53" s="1">
        <f ca="1">LOOKUP(AH53,P49:P68,S49:S68)</f>
        <v>2</v>
      </c>
      <c r="AL53" s="1">
        <f ca="1">LOOKUP(AH53,P49:P68,T49:T68)</f>
        <v>1</v>
      </c>
      <c r="AM53" s="1">
        <f ca="1">LOOKUP(AH53,P49:P68,U49:U68)</f>
        <v>0</v>
      </c>
      <c r="AN53" s="1">
        <f ca="1">LOOKUP(AH53,P49:P68,V49:V68)</f>
        <v>4</v>
      </c>
      <c r="AO53" s="1">
        <f ca="1">LOOKUP(AH53,P49:P68,W49:W68)</f>
        <v>1</v>
      </c>
      <c r="AP53" s="3">
        <f ca="1">LOOKUP(AH53,P49:P68,X49:X68)</f>
        <v>3</v>
      </c>
      <c r="AQ53" s="3">
        <f ca="1">LOOKUP(AH53,P49:P68,Y49:Y68)</f>
        <v>7304</v>
      </c>
    </row>
    <row r="54" spans="1:43" x14ac:dyDescent="0.25">
      <c r="A54">
        <v>10</v>
      </c>
      <c r="B54" s="157">
        <v>1900</v>
      </c>
      <c r="C54" s="3" t="s">
        <v>188</v>
      </c>
      <c r="E54" s="29" t="str">
        <f t="shared" si="56"/>
        <v>Granada C.F.</v>
      </c>
      <c r="F54" s="33">
        <f ca="1">SUMIF(INDIRECT(F48),'1-Configuracion'!E54,INDIRECT(G48))+SUMIF(INDIRECT(H48),'1-Configuracion'!E54,INDIRECT(I48))</f>
        <v>0</v>
      </c>
      <c r="G54" s="1">
        <f ca="1">SUMIF(INDIRECT(F48),'1-Configuracion'!E54,INDIRECT(J48))+SUMIF(INDIRECT(H48),'1-Configuracion'!E54,INDIRECT(J48))</f>
        <v>1</v>
      </c>
      <c r="H54" s="1">
        <f t="shared" ca="1" si="57"/>
        <v>0</v>
      </c>
      <c r="I54" s="1">
        <f t="shared" ca="1" si="58"/>
        <v>0</v>
      </c>
      <c r="J54" s="1">
        <f t="shared" ca="1" si="59"/>
        <v>1</v>
      </c>
      <c r="K54" s="1">
        <f ca="1">SUMIF(INDIRECT(F48),'1-Configuracion'!E54,INDIRECT(K48))+SUMIF(INDIRECT(H48),'1-Configuracion'!E54,INDIRECT(L48))</f>
        <v>1</v>
      </c>
      <c r="L54" s="1">
        <f ca="1">SUMIF(INDIRECT(F48),'1-Configuracion'!E54,INDIRECT(L48))+SUMIF(INDIRECT(H48),'1-Configuracion'!E54,INDIRECT(K48))</f>
        <v>3</v>
      </c>
      <c r="M54" s="48">
        <f t="shared" ca="1" si="60"/>
        <v>-2</v>
      </c>
      <c r="N54" s="14">
        <f t="shared" ca="1" si="61"/>
        <v>-199</v>
      </c>
      <c r="P54" s="29" t="str">
        <f t="shared" si="62"/>
        <v>Granada C.F.</v>
      </c>
      <c r="Q54" s="33">
        <f t="shared" ca="1" si="63"/>
        <v>3</v>
      </c>
      <c r="R54" s="1">
        <f t="shared" ca="1" si="47"/>
        <v>3</v>
      </c>
      <c r="S54" s="1">
        <f t="shared" ca="1" si="48"/>
        <v>1</v>
      </c>
      <c r="T54" s="1">
        <f t="shared" ca="1" si="49"/>
        <v>0</v>
      </c>
      <c r="U54" s="1">
        <f t="shared" ca="1" si="50"/>
        <v>2</v>
      </c>
      <c r="V54" s="1">
        <f t="shared" ca="1" si="51"/>
        <v>4</v>
      </c>
      <c r="W54" s="1">
        <f t="shared" ca="1" si="52"/>
        <v>6</v>
      </c>
      <c r="X54" s="3">
        <f t="shared" ca="1" si="53"/>
        <v>-2</v>
      </c>
      <c r="Y54" s="3">
        <f t="shared" ca="1" si="54"/>
        <v>2804</v>
      </c>
      <c r="Z54">
        <f t="shared" ca="1" si="64"/>
        <v>11</v>
      </c>
      <c r="AA54">
        <f t="shared" ca="1" si="55"/>
        <v>11</v>
      </c>
      <c r="AB54" s="16">
        <f ca="1">_xlfn.RANK.EQ(Q54,Q49:Q68,0)</f>
        <v>10</v>
      </c>
      <c r="AC54" s="16">
        <f ca="1">SUMPRODUCT((AB54=AB49:AB68)*(X54&lt;X49:X68))</f>
        <v>1</v>
      </c>
      <c r="AD54" s="16">
        <f ca="1">SUMPRODUCT((AB54=AB49:AB68)*(AC54=AC49:AC68)*(V54&lt;V49:V68))</f>
        <v>0</v>
      </c>
      <c r="AE54" s="16">
        <f ca="1">COUNTIF(AA49:AA54,AA54)-1</f>
        <v>0</v>
      </c>
      <c r="AF54" s="39"/>
      <c r="AG54">
        <v>6</v>
      </c>
      <c r="AH54" s="29" t="str">
        <f ca="1">INDEX(P49:P68,MATCH(AG54,Z49:Z68,0))</f>
        <v>Atlético de Madrid</v>
      </c>
      <c r="AI54" s="33">
        <f ca="1">LOOKUP(AH54,P49:P68,Q49:Q68)</f>
        <v>6</v>
      </c>
      <c r="AJ54" s="1">
        <f ca="1">LOOKUP(AH54,P49:P68,R49:R68)</f>
        <v>3</v>
      </c>
      <c r="AK54" s="1">
        <f ca="1">LOOKUP(AH54,P49:P68,S49:S68)</f>
        <v>2</v>
      </c>
      <c r="AL54" s="1">
        <f ca="1">LOOKUP(AH54,P49:P68,T49:T68)</f>
        <v>0</v>
      </c>
      <c r="AM54" s="1">
        <f ca="1">LOOKUP(AH54,P49:P68,U49:U68)</f>
        <v>1</v>
      </c>
      <c r="AN54" s="1">
        <f ca="1">LOOKUP(AH54,P49:P68,V49:V68)</f>
        <v>5</v>
      </c>
      <c r="AO54" s="1">
        <f ca="1">LOOKUP(AH54,P49:P68,W49:W68)</f>
        <v>2</v>
      </c>
      <c r="AP54" s="3">
        <f ca="1">LOOKUP(AH54,P49:P68,X49:X68)</f>
        <v>3</v>
      </c>
      <c r="AQ54" s="3">
        <f ca="1">LOOKUP(AH54,P49:P68,Y49:Y68)</f>
        <v>6305</v>
      </c>
    </row>
    <row r="55" spans="1:43" x14ac:dyDescent="0.25">
      <c r="A55">
        <v>11</v>
      </c>
      <c r="B55" s="157">
        <v>1924</v>
      </c>
      <c r="C55" s="3" t="s">
        <v>181</v>
      </c>
      <c r="E55" s="29" t="str">
        <f t="shared" si="56"/>
        <v>Levante U.D.</v>
      </c>
      <c r="F55" s="33">
        <f ca="1">SUMIF(INDIRECT(F48),'1-Configuracion'!E55,INDIRECT(G48))+SUMIF(INDIRECT(H48),'1-Configuracion'!E55,INDIRECT(I48))</f>
        <v>1</v>
      </c>
      <c r="G55" s="1">
        <f ca="1">SUMIF(INDIRECT(F48),'1-Configuracion'!E55,INDIRECT(J48))+SUMIF(INDIRECT(H48),'1-Configuracion'!E55,INDIRECT(J48))</f>
        <v>1</v>
      </c>
      <c r="H55" s="1">
        <f t="shared" ca="1" si="57"/>
        <v>0</v>
      </c>
      <c r="I55" s="1">
        <f t="shared" ca="1" si="58"/>
        <v>1</v>
      </c>
      <c r="J55" s="1">
        <f t="shared" ca="1" si="59"/>
        <v>0</v>
      </c>
      <c r="K55" s="1">
        <f ca="1">SUMIF(INDIRECT(F48),'1-Configuracion'!E55,INDIRECT(K48))+SUMIF(INDIRECT(H48),'1-Configuracion'!E55,INDIRECT(L48))</f>
        <v>1</v>
      </c>
      <c r="L55" s="1">
        <f ca="1">SUMIF(INDIRECT(F48),'1-Configuracion'!E55,INDIRECT(L48))+SUMIF(INDIRECT(H48),'1-Configuracion'!E55,INDIRECT(K48))</f>
        <v>1</v>
      </c>
      <c r="M55" s="48">
        <f t="shared" ca="1" si="60"/>
        <v>0</v>
      </c>
      <c r="N55" s="14">
        <f t="shared" ca="1" si="61"/>
        <v>1001</v>
      </c>
      <c r="P55" s="29" t="str">
        <f t="shared" si="62"/>
        <v>Levante U.D.</v>
      </c>
      <c r="Q55" s="33">
        <f t="shared" ca="1" si="63"/>
        <v>2</v>
      </c>
      <c r="R55" s="1">
        <f t="shared" ca="1" si="47"/>
        <v>3</v>
      </c>
      <c r="S55" s="1">
        <f t="shared" ca="1" si="48"/>
        <v>0</v>
      </c>
      <c r="T55" s="1">
        <f t="shared" ca="1" si="49"/>
        <v>2</v>
      </c>
      <c r="U55" s="1">
        <f t="shared" ca="1" si="50"/>
        <v>1</v>
      </c>
      <c r="V55" s="1">
        <f t="shared" ca="1" si="51"/>
        <v>2</v>
      </c>
      <c r="W55" s="1">
        <f t="shared" ca="1" si="52"/>
        <v>3</v>
      </c>
      <c r="X55" s="3">
        <f t="shared" ca="1" si="53"/>
        <v>-1</v>
      </c>
      <c r="Y55" s="3">
        <f t="shared" ca="1" si="54"/>
        <v>1902</v>
      </c>
      <c r="Z55">
        <f t="shared" ca="1" si="64"/>
        <v>14</v>
      </c>
      <c r="AA55">
        <f t="shared" ca="1" si="55"/>
        <v>14</v>
      </c>
      <c r="AB55" s="16">
        <f ca="1">_xlfn.RANK.EQ(Q55,Q49:Q68,0)</f>
        <v>13</v>
      </c>
      <c r="AC55" s="16">
        <f ca="1">SUMPRODUCT((AB55=AB49:AB68)*(X55&lt;X49:X68))</f>
        <v>0</v>
      </c>
      <c r="AD55" s="16">
        <f ca="1">SUMPRODUCT((AB55=AB49:AB68)*(AC55=AC49:AC68)*(V55&lt;V49:V68))</f>
        <v>1</v>
      </c>
      <c r="AE55" s="16">
        <f ca="1">COUNTIF(AA49:AA55,AA55)-1</f>
        <v>0</v>
      </c>
      <c r="AF55" s="39"/>
      <c r="AG55">
        <v>7</v>
      </c>
      <c r="AH55" s="29" t="str">
        <f ca="1">INDEX(P49:P68,MATCH(AG55,Z49:Z68,0))</f>
        <v>Deportivo de la Coruña</v>
      </c>
      <c r="AI55" s="33">
        <f ca="1">LOOKUP(AH55,P49:P68,Q49:Q68)</f>
        <v>5</v>
      </c>
      <c r="AJ55" s="1">
        <f ca="1">LOOKUP(AH55,P49:P68,R49:R68)</f>
        <v>3</v>
      </c>
      <c r="AK55" s="1">
        <f ca="1">LOOKUP(AH55,P49:P68,S49:S68)</f>
        <v>1</v>
      </c>
      <c r="AL55" s="1">
        <f ca="1">LOOKUP(AH55,P49:P68,T49:T68)</f>
        <v>2</v>
      </c>
      <c r="AM55" s="1">
        <f ca="1">LOOKUP(AH55,P49:P68,U49:U68)</f>
        <v>0</v>
      </c>
      <c r="AN55" s="1">
        <f ca="1">LOOKUP(AH55,P49:P68,V49:V68)</f>
        <v>4</v>
      </c>
      <c r="AO55" s="1">
        <f ca="1">LOOKUP(AH55,P49:P68,W49:W68)</f>
        <v>2</v>
      </c>
      <c r="AP55" s="3">
        <f ca="1">LOOKUP(AH55,P49:P68,X49:X68)</f>
        <v>2</v>
      </c>
      <c r="AQ55" s="3">
        <f ca="1">LOOKUP(AH55,P49:P68,Y49:Y68)</f>
        <v>5204</v>
      </c>
    </row>
    <row r="56" spans="1:43" x14ac:dyDescent="0.25">
      <c r="A56">
        <v>12</v>
      </c>
      <c r="B56" s="157">
        <v>1929</v>
      </c>
      <c r="C56" s="158" t="s">
        <v>338</v>
      </c>
      <c r="E56" s="29" t="str">
        <f t="shared" si="56"/>
        <v>Málaga C.F.</v>
      </c>
      <c r="F56" s="33">
        <f ca="1">SUMIF(INDIRECT(F48),'1-Configuracion'!E56,INDIRECT(G48))+SUMIF(INDIRECT(H48),'1-Configuracion'!E56,INDIRECT(I48))</f>
        <v>1</v>
      </c>
      <c r="G56" s="1">
        <f ca="1">SUMIF(INDIRECT(F48),'1-Configuracion'!E56,INDIRECT(J48))+SUMIF(INDIRECT(H48),'1-Configuracion'!E56,INDIRECT(J48))</f>
        <v>1</v>
      </c>
      <c r="H56" s="1">
        <f t="shared" ca="1" si="57"/>
        <v>0</v>
      </c>
      <c r="I56" s="1">
        <f t="shared" ca="1" si="58"/>
        <v>1</v>
      </c>
      <c r="J56" s="1">
        <f t="shared" ca="1" si="59"/>
        <v>0</v>
      </c>
      <c r="K56" s="1">
        <f ca="1">SUMIF(INDIRECT(F48),'1-Configuracion'!E56,INDIRECT(K48))+SUMIF(INDIRECT(H48),'1-Configuracion'!E56,INDIRECT(L48))</f>
        <v>0</v>
      </c>
      <c r="L56" s="1">
        <f ca="1">SUMIF(INDIRECT(F48),'1-Configuracion'!E56,INDIRECT(L48))+SUMIF(INDIRECT(H48),'1-Configuracion'!E56,INDIRECT(K48))</f>
        <v>0</v>
      </c>
      <c r="M56" s="48">
        <f t="shared" ca="1" si="60"/>
        <v>0</v>
      </c>
      <c r="N56" s="14">
        <f t="shared" ca="1" si="61"/>
        <v>1000</v>
      </c>
      <c r="P56" s="29" t="str">
        <f t="shared" si="62"/>
        <v>Málaga C.F.</v>
      </c>
      <c r="Q56" s="33">
        <f t="shared" ca="1" si="63"/>
        <v>2</v>
      </c>
      <c r="R56" s="1">
        <f t="shared" ca="1" si="47"/>
        <v>3</v>
      </c>
      <c r="S56" s="1">
        <f t="shared" ca="1" si="48"/>
        <v>0</v>
      </c>
      <c r="T56" s="1">
        <f t="shared" ca="1" si="49"/>
        <v>2</v>
      </c>
      <c r="U56" s="1">
        <f t="shared" ca="1" si="50"/>
        <v>1</v>
      </c>
      <c r="V56" s="1">
        <f t="shared" ca="1" si="51"/>
        <v>0</v>
      </c>
      <c r="W56" s="1">
        <f t="shared" ca="1" si="52"/>
        <v>1</v>
      </c>
      <c r="X56" s="3">
        <f t="shared" ca="1" si="53"/>
        <v>-1</v>
      </c>
      <c r="Y56" s="3">
        <f t="shared" ca="1" si="54"/>
        <v>1900</v>
      </c>
      <c r="Z56">
        <f t="shared" ca="1" si="64"/>
        <v>15</v>
      </c>
      <c r="AA56">
        <f t="shared" ca="1" si="55"/>
        <v>15</v>
      </c>
      <c r="AB56" s="16">
        <f ca="1">_xlfn.RANK.EQ(Q56,Q49:Q68,0)</f>
        <v>13</v>
      </c>
      <c r="AC56" s="16">
        <f ca="1">SUMPRODUCT((AB56=AB49:AB68)*(X56&lt;X49:X68))</f>
        <v>0</v>
      </c>
      <c r="AD56" s="16">
        <f ca="1">SUMPRODUCT((AB56=AB49:AB68)*(AC56=AC49:AC68)*(V56&lt;V49:V68))</f>
        <v>2</v>
      </c>
      <c r="AE56" s="16">
        <f ca="1">COUNTIF(AA49:AA56,AA56)-1</f>
        <v>0</v>
      </c>
      <c r="AF56" s="39"/>
      <c r="AG56">
        <v>8</v>
      </c>
      <c r="AH56" s="29" t="str">
        <f ca="1">INDEX(P49:P68,MATCH(AG56,Z49:Z68,0))</f>
        <v>Valencia C.F.</v>
      </c>
      <c r="AI56" s="33">
        <f ca="1">LOOKUP(AH56,P49:P68,Q49:Q68)</f>
        <v>5</v>
      </c>
      <c r="AJ56" s="1">
        <f ca="1">LOOKUP(AH56,P49:P68,R49:R68)</f>
        <v>3</v>
      </c>
      <c r="AK56" s="1">
        <f ca="1">LOOKUP(AH56,P49:P68,S49:S68)</f>
        <v>1</v>
      </c>
      <c r="AL56" s="1">
        <f ca="1">LOOKUP(AH56,P49:P68,T49:T68)</f>
        <v>2</v>
      </c>
      <c r="AM56" s="1">
        <f ca="1">LOOKUP(AH56,P49:P68,U49:U68)</f>
        <v>0</v>
      </c>
      <c r="AN56" s="1">
        <f ca="1">LOOKUP(AH56,P49:P68,V49:V68)</f>
        <v>2</v>
      </c>
      <c r="AO56" s="1">
        <f ca="1">LOOKUP(AH56,P49:P68,W49:W68)</f>
        <v>1</v>
      </c>
      <c r="AP56" s="3">
        <f ca="1">LOOKUP(AH56,P49:P68,X49:X68)</f>
        <v>1</v>
      </c>
      <c r="AQ56" s="3">
        <f ca="1">LOOKUP(AH56,P49:P68,Y49:Y68)</f>
        <v>5102</v>
      </c>
    </row>
    <row r="57" spans="1:43" x14ac:dyDescent="0.25">
      <c r="A57">
        <v>13</v>
      </c>
      <c r="B57" s="157">
        <v>1902</v>
      </c>
      <c r="C57" s="3" t="s">
        <v>182</v>
      </c>
      <c r="E57" s="29" t="str">
        <f t="shared" si="56"/>
        <v>R.C. Celta de Vigo</v>
      </c>
      <c r="F57" s="33">
        <f ca="1">SUMIF(INDIRECT(F48),'1-Configuracion'!E57,INDIRECT(G48))+SUMIF(INDIRECT(H48),'1-Configuracion'!E57,INDIRECT(I48))</f>
        <v>1</v>
      </c>
      <c r="G57" s="1">
        <f ca="1">SUMIF(INDIRECT(F48),'1-Configuracion'!E57,INDIRECT(J48))+SUMIF(INDIRECT(H48),'1-Configuracion'!E57,INDIRECT(J48))</f>
        <v>1</v>
      </c>
      <c r="H57" s="1">
        <f t="shared" ca="1" si="57"/>
        <v>0</v>
      </c>
      <c r="I57" s="1">
        <f t="shared" ca="1" si="58"/>
        <v>1</v>
      </c>
      <c r="J57" s="1">
        <f t="shared" ca="1" si="59"/>
        <v>0</v>
      </c>
      <c r="K57" s="1">
        <f ca="1">SUMIF(INDIRECT(F48),'1-Configuracion'!E57,INDIRECT(K48))+SUMIF(INDIRECT(H48),'1-Configuracion'!E57,INDIRECT(L48))</f>
        <v>3</v>
      </c>
      <c r="L57" s="1">
        <f ca="1">SUMIF(INDIRECT(F48),'1-Configuracion'!E57,INDIRECT(L48))+SUMIF(INDIRECT(H48),'1-Configuracion'!E57,INDIRECT(K48))</f>
        <v>3</v>
      </c>
      <c r="M57" s="48">
        <f t="shared" ca="1" si="60"/>
        <v>0</v>
      </c>
      <c r="N57" s="14">
        <f t="shared" ca="1" si="61"/>
        <v>1003</v>
      </c>
      <c r="P57" s="29" t="str">
        <f t="shared" si="62"/>
        <v>R.C. Celta de Vigo</v>
      </c>
      <c r="Q57" s="33">
        <f t="shared" ca="1" si="63"/>
        <v>7</v>
      </c>
      <c r="R57" s="1">
        <f t="shared" ca="1" si="47"/>
        <v>3</v>
      </c>
      <c r="S57" s="1">
        <f t="shared" ca="1" si="48"/>
        <v>2</v>
      </c>
      <c r="T57" s="1">
        <f t="shared" ca="1" si="49"/>
        <v>1</v>
      </c>
      <c r="U57" s="1">
        <f t="shared" ca="1" si="50"/>
        <v>0</v>
      </c>
      <c r="V57" s="1">
        <f t="shared" ca="1" si="51"/>
        <v>8</v>
      </c>
      <c r="W57" s="1">
        <f t="shared" ca="1" si="52"/>
        <v>4</v>
      </c>
      <c r="X57" s="3">
        <f t="shared" ca="1" si="53"/>
        <v>4</v>
      </c>
      <c r="Y57" s="3">
        <f t="shared" ca="1" si="54"/>
        <v>7408</v>
      </c>
      <c r="Z57">
        <f t="shared" ca="1" si="64"/>
        <v>3</v>
      </c>
      <c r="AA57">
        <f t="shared" ca="1" si="55"/>
        <v>3</v>
      </c>
      <c r="AB57" s="16">
        <f ca="1">_xlfn.RANK.EQ(Q57,Q49:Q68,0)</f>
        <v>2</v>
      </c>
      <c r="AC57" s="16">
        <f ca="1">SUMPRODUCT((AB57=AB49:AB68)*(X57&lt;X49:X68))</f>
        <v>1</v>
      </c>
      <c r="AD57" s="16">
        <f ca="1">SUMPRODUCT((AB57=AB49:AB68)*(AC57=AC49:AC68)*(V57&lt;V49:V68))</f>
        <v>0</v>
      </c>
      <c r="AE57" s="16">
        <f ca="1">COUNTIF(AA49:AA57,AA57)-1</f>
        <v>0</v>
      </c>
      <c r="AF57" s="39"/>
      <c r="AG57">
        <v>9</v>
      </c>
      <c r="AH57" s="29" t="str">
        <f ca="1">INDEX(P49:P68,MATCH(AG57,Z49:Z68,0))</f>
        <v>Real Betis Balompié</v>
      </c>
      <c r="AI57" s="33">
        <f ca="1">LOOKUP(AH57,P49:P68,Q49:Q68)</f>
        <v>4</v>
      </c>
      <c r="AJ57" s="1">
        <f ca="1">LOOKUP(AH57,P49:P68,R49:R68)</f>
        <v>3</v>
      </c>
      <c r="AK57" s="1">
        <f ca="1">LOOKUP(AH57,P49:P68,S49:S68)</f>
        <v>1</v>
      </c>
      <c r="AL57" s="1">
        <f ca="1">LOOKUP(AH57,P49:P68,T49:T68)</f>
        <v>1</v>
      </c>
      <c r="AM57" s="1">
        <f ca="1">LOOKUP(AH57,P49:P68,U49:U68)</f>
        <v>1</v>
      </c>
      <c r="AN57" s="1">
        <f ca="1">LOOKUP(AH57,P49:P68,V49:V68)</f>
        <v>2</v>
      </c>
      <c r="AO57" s="1">
        <f ca="1">LOOKUP(AH57,P49:P68,W49:W68)</f>
        <v>6</v>
      </c>
      <c r="AP57" s="3">
        <f ca="1">LOOKUP(AH57,P49:P68,X49:X68)</f>
        <v>-4</v>
      </c>
      <c r="AQ57" s="3">
        <f ca="1">LOOKUP(AH57,P49:P68,Y49:Y68)</f>
        <v>3602</v>
      </c>
    </row>
    <row r="58" spans="1:43" x14ac:dyDescent="0.25">
      <c r="A58">
        <v>14</v>
      </c>
      <c r="B58" s="157">
        <v>1909</v>
      </c>
      <c r="C58" s="3" t="s">
        <v>183</v>
      </c>
      <c r="E58" s="29" t="str">
        <f t="shared" si="56"/>
        <v>R.C.D. Español</v>
      </c>
      <c r="F58" s="33">
        <f ca="1">SUMIF(INDIRECT(F48),'1-Configuracion'!E58,INDIRECT(G48))+SUMIF(INDIRECT(H48),'1-Configuracion'!E58,INDIRECT(I48))</f>
        <v>0</v>
      </c>
      <c r="G58" s="1">
        <f ca="1">SUMIF(INDIRECT(F48),'1-Configuracion'!E58,INDIRECT(J48))+SUMIF(INDIRECT(H48),'1-Configuracion'!E58,INDIRECT(J48))</f>
        <v>1</v>
      </c>
      <c r="H58" s="1">
        <f t="shared" ca="1" si="57"/>
        <v>0</v>
      </c>
      <c r="I58" s="1">
        <f t="shared" ca="1" si="58"/>
        <v>0</v>
      </c>
      <c r="J58" s="1">
        <f t="shared" ca="1" si="59"/>
        <v>1</v>
      </c>
      <c r="K58" s="1">
        <f ca="1">SUMIF(INDIRECT(F48),'1-Configuracion'!E58,INDIRECT(K48))+SUMIF(INDIRECT(H48),'1-Configuracion'!E58,INDIRECT(L48))</f>
        <v>0</v>
      </c>
      <c r="L58" s="1">
        <f ca="1">SUMIF(INDIRECT(F48),'1-Configuracion'!E58,INDIRECT(L48))+SUMIF(INDIRECT(H48),'1-Configuracion'!E58,INDIRECT(K48))</f>
        <v>6</v>
      </c>
      <c r="M58" s="48">
        <f t="shared" ca="1" si="60"/>
        <v>-6</v>
      </c>
      <c r="N58" s="14">
        <f t="shared" ca="1" si="61"/>
        <v>-600</v>
      </c>
      <c r="P58" s="29" t="str">
        <f t="shared" si="62"/>
        <v>R.C.D. Español</v>
      </c>
      <c r="Q58" s="33">
        <f t="shared" ca="1" si="63"/>
        <v>3</v>
      </c>
      <c r="R58" s="1">
        <f t="shared" ca="1" si="47"/>
        <v>3</v>
      </c>
      <c r="S58" s="1">
        <f t="shared" ca="1" si="48"/>
        <v>1</v>
      </c>
      <c r="T58" s="1">
        <f t="shared" ca="1" si="49"/>
        <v>0</v>
      </c>
      <c r="U58" s="1">
        <f t="shared" ca="1" si="50"/>
        <v>2</v>
      </c>
      <c r="V58" s="1">
        <f t="shared" ca="1" si="51"/>
        <v>2</v>
      </c>
      <c r="W58" s="1">
        <f t="shared" ca="1" si="52"/>
        <v>9</v>
      </c>
      <c r="X58" s="3">
        <f t="shared" ca="1" si="53"/>
        <v>-7</v>
      </c>
      <c r="Y58" s="3">
        <f t="shared" ca="1" si="54"/>
        <v>2302</v>
      </c>
      <c r="Z58">
        <f t="shared" ca="1" si="64"/>
        <v>12</v>
      </c>
      <c r="AA58">
        <f t="shared" ca="1" si="55"/>
        <v>12</v>
      </c>
      <c r="AB58" s="16">
        <f ca="1">_xlfn.RANK.EQ(Q58,Q49:Q68,0)</f>
        <v>10</v>
      </c>
      <c r="AC58" s="16">
        <f ca="1">SUMPRODUCT((AB58=AB49:AB68)*(X58&lt;X49:X68))</f>
        <v>2</v>
      </c>
      <c r="AD58" s="16">
        <f ca="1">SUMPRODUCT((AB58=AB49:AB68)*(AC58=AC49:AC68)*(V58&lt;V49:V68))</f>
        <v>0</v>
      </c>
      <c r="AE58" s="16">
        <f ca="1">COUNTIF(AA49:AA58,AA58)-1</f>
        <v>0</v>
      </c>
      <c r="AF58" s="39"/>
      <c r="AG58">
        <v>10</v>
      </c>
      <c r="AH58" s="29" t="str">
        <f ca="1">INDEX(P49:P68,MATCH(AG58,Z49:Z68,0))</f>
        <v>Athletic Club</v>
      </c>
      <c r="AI58" s="33">
        <f ca="1">LOOKUP(AH58,P49:P68,Q49:Q68)</f>
        <v>3</v>
      </c>
      <c r="AJ58" s="1">
        <f ca="1">LOOKUP(AH58,P49:P68,R49:R68)</f>
        <v>3</v>
      </c>
      <c r="AK58" s="1">
        <f ca="1">LOOKUP(AH58,P49:P68,S49:S68)</f>
        <v>1</v>
      </c>
      <c r="AL58" s="1">
        <f ca="1">LOOKUP(AH58,P49:P68,T49:T68)</f>
        <v>0</v>
      </c>
      <c r="AM58" s="1">
        <f ca="1">LOOKUP(AH58,P49:P68,U49:U68)</f>
        <v>2</v>
      </c>
      <c r="AN58" s="1">
        <f ca="1">LOOKUP(AH58,P49:P68,V49:V68)</f>
        <v>3</v>
      </c>
      <c r="AO58" s="1">
        <f ca="1">LOOKUP(AH58,P49:P68,W49:W68)</f>
        <v>4</v>
      </c>
      <c r="AP58" s="3">
        <f ca="1">LOOKUP(AH58,P49:P68,X49:X68)</f>
        <v>-1</v>
      </c>
      <c r="AQ58" s="3">
        <f ca="1">LOOKUP(AH58,P49:P68,Y49:Y68)</f>
        <v>2903</v>
      </c>
    </row>
    <row r="59" spans="1:43" x14ac:dyDescent="0.25">
      <c r="A59">
        <v>15</v>
      </c>
      <c r="B59" s="157">
        <v>1905</v>
      </c>
      <c r="C59" s="3" t="s">
        <v>339</v>
      </c>
      <c r="E59" s="29" t="str">
        <f t="shared" si="56"/>
        <v>Rayo Vallecano</v>
      </c>
      <c r="F59" s="33">
        <f ca="1">SUMIF(INDIRECT(F48),'1-Configuracion'!E59,INDIRECT(G48))+SUMIF(INDIRECT(H48),'1-Configuracion'!E59,INDIRECT(I48))</f>
        <v>0</v>
      </c>
      <c r="G59" s="1">
        <f ca="1">SUMIF(INDIRECT(F48),'1-Configuracion'!E59,INDIRECT(J48))+SUMIF(INDIRECT(H48),'1-Configuracion'!E59,INDIRECT(J48))</f>
        <v>1</v>
      </c>
      <c r="H59" s="1">
        <f t="shared" ca="1" si="57"/>
        <v>0</v>
      </c>
      <c r="I59" s="1">
        <f t="shared" ca="1" si="58"/>
        <v>0</v>
      </c>
      <c r="J59" s="1">
        <f t="shared" ca="1" si="59"/>
        <v>1</v>
      </c>
      <c r="K59" s="1">
        <f ca="1">SUMIF(INDIRECT(F48),'1-Configuracion'!E59,INDIRECT(K48))+SUMIF(INDIRECT(H48),'1-Configuracion'!E59,INDIRECT(L48))</f>
        <v>1</v>
      </c>
      <c r="L59" s="1">
        <f ca="1">SUMIF(INDIRECT(F48),'1-Configuracion'!E59,INDIRECT(L48))+SUMIF(INDIRECT(H48),'1-Configuracion'!E59,INDIRECT(K48))</f>
        <v>3</v>
      </c>
      <c r="M59" s="48">
        <f t="shared" ca="1" si="60"/>
        <v>-2</v>
      </c>
      <c r="N59" s="14">
        <f t="shared" ca="1" si="61"/>
        <v>-199</v>
      </c>
      <c r="P59" s="29" t="str">
        <f t="shared" si="62"/>
        <v>Rayo Vallecano</v>
      </c>
      <c r="Q59" s="33">
        <f t="shared" ca="1" si="63"/>
        <v>1</v>
      </c>
      <c r="R59" s="1">
        <f t="shared" ca="1" si="47"/>
        <v>3</v>
      </c>
      <c r="S59" s="1">
        <f t="shared" ca="1" si="48"/>
        <v>0</v>
      </c>
      <c r="T59" s="1">
        <f t="shared" ca="1" si="49"/>
        <v>1</v>
      </c>
      <c r="U59" s="1">
        <f t="shared" ca="1" si="50"/>
        <v>2</v>
      </c>
      <c r="V59" s="1">
        <f t="shared" ca="1" si="51"/>
        <v>1</v>
      </c>
      <c r="W59" s="1">
        <f t="shared" ca="1" si="52"/>
        <v>6</v>
      </c>
      <c r="X59" s="3">
        <f t="shared" ca="1" si="53"/>
        <v>-5</v>
      </c>
      <c r="Y59" s="3">
        <f t="shared" ca="1" si="54"/>
        <v>501</v>
      </c>
      <c r="Z59">
        <f t="shared" ca="1" si="64"/>
        <v>19</v>
      </c>
      <c r="AA59">
        <f t="shared" ca="1" si="55"/>
        <v>19</v>
      </c>
      <c r="AB59" s="16">
        <f ca="1">_xlfn.RANK.EQ(Q59,Q49:Q68,0)</f>
        <v>19</v>
      </c>
      <c r="AC59" s="16">
        <f ca="1">SUMPRODUCT((AB59=AB49:AB68)*(X59&lt;X49:X68))</f>
        <v>0</v>
      </c>
      <c r="AD59" s="16">
        <f ca="1">SUMPRODUCT((AB59=AB49:AB68)*(AC59=AC49:AC68)*(V59&lt;V49:V68))</f>
        <v>0</v>
      </c>
      <c r="AE59" s="16">
        <f ca="1">COUNTIF(AA49:AA59,AA59)-1</f>
        <v>0</v>
      </c>
      <c r="AF59" s="39"/>
      <c r="AG59">
        <v>11</v>
      </c>
      <c r="AH59" s="29" t="str">
        <f ca="1">INDEX(P49:P68,MATCH(AG59,Z49:Z68,0))</f>
        <v>Granada C.F.</v>
      </c>
      <c r="AI59" s="33">
        <f ca="1">LOOKUP(AH59,P49:P68,Q49:Q68)</f>
        <v>3</v>
      </c>
      <c r="AJ59" s="1">
        <f ca="1">LOOKUP(AH59,P49:P68,R49:R68)</f>
        <v>3</v>
      </c>
      <c r="AK59" s="1">
        <f ca="1">LOOKUP(AH59,P49:P68,S49:S68)</f>
        <v>1</v>
      </c>
      <c r="AL59" s="1">
        <f ca="1">LOOKUP(AH59,P49:P68,T49:T68)</f>
        <v>0</v>
      </c>
      <c r="AM59" s="1">
        <f ca="1">LOOKUP(AH59,P49:P68,U49:U68)</f>
        <v>2</v>
      </c>
      <c r="AN59" s="1">
        <f ca="1">LOOKUP(AH59,P49:P68,V49:V68)</f>
        <v>4</v>
      </c>
      <c r="AO59" s="1">
        <f ca="1">LOOKUP(AH59,P49:P68,W49:W68)</f>
        <v>6</v>
      </c>
      <c r="AP59" s="3">
        <f ca="1">LOOKUP(AH59,P49:P68,X49:X68)</f>
        <v>-2</v>
      </c>
      <c r="AQ59" s="3">
        <f ca="1">LOOKUP(AH59,P49:P68,Y49:Y68)</f>
        <v>2804</v>
      </c>
    </row>
    <row r="60" spans="1:43" x14ac:dyDescent="0.25">
      <c r="A60">
        <v>16</v>
      </c>
      <c r="B60" s="2">
        <v>1940</v>
      </c>
      <c r="C60" s="3" t="s">
        <v>184</v>
      </c>
      <c r="E60" s="29" t="str">
        <f t="shared" si="56"/>
        <v>Real Betis Balompié</v>
      </c>
      <c r="F60" s="33">
        <f ca="1">SUMIF(INDIRECT(F48),'1-Configuracion'!E60,INDIRECT(G48))+SUMIF(INDIRECT(H48),'1-Configuracion'!E60,INDIRECT(I48))</f>
        <v>3</v>
      </c>
      <c r="G60" s="1">
        <f ca="1">SUMIF(INDIRECT(F48),'1-Configuracion'!E60,INDIRECT(J48))+SUMIF(INDIRECT(H48),'1-Configuracion'!E60,INDIRECT(J48))</f>
        <v>1</v>
      </c>
      <c r="H60" s="1">
        <f t="shared" ca="1" si="57"/>
        <v>1</v>
      </c>
      <c r="I60" s="1">
        <f t="shared" ca="1" si="58"/>
        <v>0</v>
      </c>
      <c r="J60" s="1">
        <f t="shared" ca="1" si="59"/>
        <v>0</v>
      </c>
      <c r="K60" s="1">
        <f ca="1">SUMIF(INDIRECT(F48),'1-Configuracion'!E60,INDIRECT(K48))+SUMIF(INDIRECT(H48),'1-Configuracion'!E60,INDIRECT(L48))</f>
        <v>1</v>
      </c>
      <c r="L60" s="1">
        <f ca="1">SUMIF(INDIRECT(F48),'1-Configuracion'!E60,INDIRECT(L48))+SUMIF(INDIRECT(H48),'1-Configuracion'!E60,INDIRECT(K48))</f>
        <v>0</v>
      </c>
      <c r="M60" s="48">
        <f t="shared" ca="1" si="60"/>
        <v>1</v>
      </c>
      <c r="N60" s="14">
        <f t="shared" ca="1" si="61"/>
        <v>3101</v>
      </c>
      <c r="P60" s="29" t="str">
        <f t="shared" si="62"/>
        <v>Real Betis Balompié</v>
      </c>
      <c r="Q60" s="33">
        <f t="shared" ca="1" si="63"/>
        <v>4</v>
      </c>
      <c r="R60" s="1">
        <f t="shared" ca="1" si="47"/>
        <v>3</v>
      </c>
      <c r="S60" s="1">
        <f t="shared" ca="1" si="48"/>
        <v>1</v>
      </c>
      <c r="T60" s="1">
        <f t="shared" ca="1" si="49"/>
        <v>1</v>
      </c>
      <c r="U60" s="1">
        <f t="shared" ca="1" si="50"/>
        <v>1</v>
      </c>
      <c r="V60" s="1">
        <f t="shared" ca="1" si="51"/>
        <v>2</v>
      </c>
      <c r="W60" s="1">
        <f t="shared" ca="1" si="52"/>
        <v>6</v>
      </c>
      <c r="X60" s="3">
        <f t="shared" ca="1" si="53"/>
        <v>-4</v>
      </c>
      <c r="Y60" s="3">
        <f t="shared" ca="1" si="54"/>
        <v>3602</v>
      </c>
      <c r="Z60">
        <f t="shared" ca="1" si="64"/>
        <v>9</v>
      </c>
      <c r="AA60">
        <f t="shared" ca="1" si="55"/>
        <v>9</v>
      </c>
      <c r="AB60" s="16">
        <f ca="1">_xlfn.RANK.EQ(Q60,Q49:Q68,0)</f>
        <v>9</v>
      </c>
      <c r="AC60" s="16">
        <f ca="1">SUMPRODUCT((AB60=AB49:AB68)*(X60&lt;X49:X68))</f>
        <v>0</v>
      </c>
      <c r="AD60" s="16">
        <f ca="1">SUMPRODUCT((AB60=AB49:AB68)*(AC60=AC49:AC68)*(V60&lt;V49:V68))</f>
        <v>0</v>
      </c>
      <c r="AE60" s="16">
        <f ca="1">COUNTIF(AA49:AA60,AA60)-1</f>
        <v>0</v>
      </c>
      <c r="AF60" s="39"/>
      <c r="AG60">
        <v>12</v>
      </c>
      <c r="AH60" s="29" t="str">
        <f ca="1">INDEX(P49:P68,MATCH(AG60,Z49:Z68,0))</f>
        <v>R.C.D. Español</v>
      </c>
      <c r="AI60" s="33">
        <f ca="1">LOOKUP(AH60,P49:P68,Q49:Q68)</f>
        <v>3</v>
      </c>
      <c r="AJ60" s="1">
        <f ca="1">LOOKUP(AH60,P49:P68,R49:R68)</f>
        <v>3</v>
      </c>
      <c r="AK60" s="1">
        <f ca="1">LOOKUP(AH60,P49:P68,S49:S68)</f>
        <v>1</v>
      </c>
      <c r="AL60" s="1">
        <f ca="1">LOOKUP(AH60,P49:P68,T49:T68)</f>
        <v>0</v>
      </c>
      <c r="AM60" s="1">
        <f ca="1">LOOKUP(AH60,P49:P68,U49:U68)</f>
        <v>2</v>
      </c>
      <c r="AN60" s="1">
        <f ca="1">LOOKUP(AH60,P49:P68,V49:V68)</f>
        <v>2</v>
      </c>
      <c r="AO60" s="1">
        <f ca="1">LOOKUP(AH60,P49:P68,W49:W68)</f>
        <v>9</v>
      </c>
      <c r="AP60" s="3">
        <f ca="1">LOOKUP(AH60,P49:P68,X49:X68)</f>
        <v>-7</v>
      </c>
      <c r="AQ60" s="3">
        <f ca="1">LOOKUP(AH60,P49:P68,Y49:Y68)</f>
        <v>2302</v>
      </c>
    </row>
    <row r="61" spans="1:43" x14ac:dyDescent="0.25">
      <c r="A61">
        <v>17</v>
      </c>
      <c r="B61" s="157">
        <v>1890</v>
      </c>
      <c r="C61" s="3" t="s">
        <v>185</v>
      </c>
      <c r="E61" s="29" t="str">
        <f t="shared" si="56"/>
        <v>Real Madrid C.F.</v>
      </c>
      <c r="F61" s="33">
        <f ca="1">SUMIF(INDIRECT(F48),'1-Configuracion'!E61,INDIRECT(G48))+SUMIF(INDIRECT(H48),'1-Configuracion'!E61,INDIRECT(I48))</f>
        <v>3</v>
      </c>
      <c r="G61" s="1">
        <f ca="1">SUMIF(INDIRECT(F48),'1-Configuracion'!E61,INDIRECT(J48))+SUMIF(INDIRECT(H48),'1-Configuracion'!E61,INDIRECT(J48))</f>
        <v>1</v>
      </c>
      <c r="H61" s="1">
        <f t="shared" ca="1" si="57"/>
        <v>1</v>
      </c>
      <c r="I61" s="1">
        <f t="shared" ca="1" si="58"/>
        <v>0</v>
      </c>
      <c r="J61" s="1">
        <f t="shared" ca="1" si="59"/>
        <v>0</v>
      </c>
      <c r="K61" s="1">
        <f ca="1">SUMIF(INDIRECT(F48),'1-Configuracion'!E61,INDIRECT(K48))+SUMIF(INDIRECT(H48),'1-Configuracion'!E61,INDIRECT(L48))</f>
        <v>6</v>
      </c>
      <c r="L61" s="1">
        <f ca="1">SUMIF(INDIRECT(F48),'1-Configuracion'!E61,INDIRECT(L48))+SUMIF(INDIRECT(H48),'1-Configuracion'!E61,INDIRECT(K48))</f>
        <v>0</v>
      </c>
      <c r="M61" s="48">
        <f t="shared" ca="1" si="60"/>
        <v>6</v>
      </c>
      <c r="N61" s="14">
        <f t="shared" ca="1" si="61"/>
        <v>3606</v>
      </c>
      <c r="P61" s="29" t="str">
        <f t="shared" si="62"/>
        <v>Real Madrid C.F.</v>
      </c>
      <c r="Q61" s="33">
        <f t="shared" ca="1" si="63"/>
        <v>7</v>
      </c>
      <c r="R61" s="1">
        <f t="shared" ca="1" si="47"/>
        <v>3</v>
      </c>
      <c r="S61" s="1">
        <f t="shared" ca="1" si="48"/>
        <v>2</v>
      </c>
      <c r="T61" s="1">
        <f t="shared" ca="1" si="49"/>
        <v>1</v>
      </c>
      <c r="U61" s="1">
        <f t="shared" ca="1" si="50"/>
        <v>0</v>
      </c>
      <c r="V61" s="1">
        <f t="shared" ca="1" si="51"/>
        <v>11</v>
      </c>
      <c r="W61" s="1">
        <f t="shared" ca="1" si="52"/>
        <v>0</v>
      </c>
      <c r="X61" s="3">
        <f t="shared" ca="1" si="53"/>
        <v>11</v>
      </c>
      <c r="Y61" s="3">
        <f t="shared" ca="1" si="54"/>
        <v>8111</v>
      </c>
      <c r="Z61">
        <f t="shared" ca="1" si="64"/>
        <v>2</v>
      </c>
      <c r="AA61">
        <f t="shared" ca="1" si="55"/>
        <v>2</v>
      </c>
      <c r="AB61" s="16">
        <f ca="1">_xlfn.RANK.EQ(Q61,Q49:Q68,0)</f>
        <v>2</v>
      </c>
      <c r="AC61" s="16">
        <f ca="1">SUMPRODUCT((AB61=AB49:AB68)*(X61&lt;X49:X68))</f>
        <v>0</v>
      </c>
      <c r="AD61" s="16">
        <f ca="1">SUMPRODUCT((AB61=AB49:AB68)*(AC61=AC49:AC68)*(V61&lt;V49:V68))</f>
        <v>0</v>
      </c>
      <c r="AE61" s="16">
        <f ca="1">COUNTIF(AA49:AA61,AA61)-1</f>
        <v>0</v>
      </c>
      <c r="AF61" s="39"/>
      <c r="AG61">
        <v>13</v>
      </c>
      <c r="AH61" s="29" t="str">
        <f ca="1">INDEX(P49:P68,MATCH(AG61,Z49:Z68,0))</f>
        <v>U.D. Las Palmas</v>
      </c>
      <c r="AI61" s="33">
        <f ca="1">LOOKUP(AH61,P49:P68,Q49:Q68)</f>
        <v>2</v>
      </c>
      <c r="AJ61" s="1">
        <f ca="1">LOOKUP(AH61,P49:P68,R49:R68)</f>
        <v>3</v>
      </c>
      <c r="AK61" s="1">
        <f ca="1">LOOKUP(AH61,P49:P68,S49:S68)</f>
        <v>0</v>
      </c>
      <c r="AL61" s="1">
        <f ca="1">LOOKUP(AH61,P49:P68,T49:T68)</f>
        <v>2</v>
      </c>
      <c r="AM61" s="1">
        <f ca="1">LOOKUP(AH61,P49:P68,U49:U68)</f>
        <v>1</v>
      </c>
      <c r="AN61" s="1">
        <f ca="1">LOOKUP(AH61,P49:P68,V49:V68)</f>
        <v>3</v>
      </c>
      <c r="AO61" s="1">
        <f ca="1">LOOKUP(AH61,P49:P68,W49:W68)</f>
        <v>4</v>
      </c>
      <c r="AP61" s="3">
        <f ca="1">LOOKUP(AH61,P49:P68,X49:X68)</f>
        <v>-1</v>
      </c>
      <c r="AQ61" s="3">
        <f ca="1">LOOKUP(AH61,P49:P68,Y49:Y68)</f>
        <v>1903</v>
      </c>
    </row>
    <row r="62" spans="1:43" x14ac:dyDescent="0.25">
      <c r="A62">
        <v>18</v>
      </c>
      <c r="B62" s="157">
        <v>1949</v>
      </c>
      <c r="C62" t="s">
        <v>340</v>
      </c>
      <c r="E62" s="29" t="str">
        <f t="shared" si="56"/>
        <v>Real Sociedad</v>
      </c>
      <c r="F62" s="33">
        <f ca="1">SUMIF(INDIRECT(F48),'1-Configuracion'!E62,INDIRECT(G48))+SUMIF(INDIRECT(H48),'1-Configuracion'!E62,INDIRECT(I48))</f>
        <v>0</v>
      </c>
      <c r="G62" s="1">
        <f ca="1">SUMIF(INDIRECT(F48),'1-Configuracion'!E62,INDIRECT(J48))+SUMIF(INDIRECT(H48),'1-Configuracion'!E62,INDIRECT(J48))</f>
        <v>1</v>
      </c>
      <c r="H62" s="1">
        <f t="shared" ca="1" si="57"/>
        <v>0</v>
      </c>
      <c r="I62" s="1">
        <f t="shared" ca="1" si="58"/>
        <v>0</v>
      </c>
      <c r="J62" s="1">
        <f t="shared" ca="1" si="59"/>
        <v>1</v>
      </c>
      <c r="K62" s="1">
        <f ca="1">SUMIF(INDIRECT(F48),'1-Configuracion'!E62,INDIRECT(K48))+SUMIF(INDIRECT(H48),'1-Configuracion'!E62,INDIRECT(L48))</f>
        <v>0</v>
      </c>
      <c r="L62" s="1">
        <f ca="1">SUMIF(INDIRECT(F48),'1-Configuracion'!E62,INDIRECT(L48))+SUMIF(INDIRECT(H48),'1-Configuracion'!E62,INDIRECT(K48))</f>
        <v>1</v>
      </c>
      <c r="M62" s="48">
        <f t="shared" ca="1" si="60"/>
        <v>-1</v>
      </c>
      <c r="N62" s="14">
        <f t="shared" ca="1" si="61"/>
        <v>-100</v>
      </c>
      <c r="P62" s="29" t="str">
        <f t="shared" si="62"/>
        <v>Real Sociedad</v>
      </c>
      <c r="Q62" s="33">
        <f t="shared" ca="1" si="63"/>
        <v>2</v>
      </c>
      <c r="R62" s="1">
        <f t="shared" ca="1" si="47"/>
        <v>3</v>
      </c>
      <c r="S62" s="1">
        <f t="shared" ca="1" si="48"/>
        <v>0</v>
      </c>
      <c r="T62" s="1">
        <f t="shared" ca="1" si="49"/>
        <v>2</v>
      </c>
      <c r="U62" s="1">
        <f t="shared" ca="1" si="50"/>
        <v>1</v>
      </c>
      <c r="V62" s="1">
        <f t="shared" ca="1" si="51"/>
        <v>0</v>
      </c>
      <c r="W62" s="1">
        <f t="shared" ca="1" si="52"/>
        <v>1</v>
      </c>
      <c r="X62" s="3">
        <f t="shared" ca="1" si="53"/>
        <v>-1</v>
      </c>
      <c r="Y62" s="3">
        <f t="shared" ca="1" si="54"/>
        <v>1900</v>
      </c>
      <c r="Z62">
        <f t="shared" ca="1" si="64"/>
        <v>16</v>
      </c>
      <c r="AA62">
        <f t="shared" ca="1" si="55"/>
        <v>15</v>
      </c>
      <c r="AB62" s="16">
        <f ca="1">_xlfn.RANK.EQ(Q62,Q49:Q68,0)</f>
        <v>13</v>
      </c>
      <c r="AC62" s="16">
        <f ca="1">SUMPRODUCT((AB62=AB49:AB68)*(X62&lt;X49:X68))</f>
        <v>0</v>
      </c>
      <c r="AD62" s="16">
        <f ca="1">SUMPRODUCT((AB62=AB49:AB68)*(AC62=AC49:AC68)*(V62&lt;V49:V68))</f>
        <v>2</v>
      </c>
      <c r="AE62" s="16">
        <f ca="1">COUNTIF(AA49:AA62,AA62)-1</f>
        <v>1</v>
      </c>
      <c r="AF62" s="39"/>
      <c r="AG62">
        <v>14</v>
      </c>
      <c r="AH62" s="29" t="str">
        <f ca="1">INDEX(P49:P68,MATCH(AG62,Z49:Z68,0))</f>
        <v>Levante U.D.</v>
      </c>
      <c r="AI62" s="33">
        <f ca="1">LOOKUP(AH62,P49:P68,Q49:Q68)</f>
        <v>2</v>
      </c>
      <c r="AJ62" s="1">
        <f ca="1">LOOKUP(AH62,P49:P68,R49:R68)</f>
        <v>3</v>
      </c>
      <c r="AK62" s="1">
        <f ca="1">LOOKUP(AH62,P49:P68,S49:S68)</f>
        <v>0</v>
      </c>
      <c r="AL62" s="1">
        <f ca="1">LOOKUP(AH62,P49:P68,T49:T68)</f>
        <v>2</v>
      </c>
      <c r="AM62" s="1">
        <f ca="1">LOOKUP(AH62,P49:P68,U49:U68)</f>
        <v>1</v>
      </c>
      <c r="AN62" s="1">
        <f ca="1">LOOKUP(AH62,P49:P68,V49:V68)</f>
        <v>2</v>
      </c>
      <c r="AO62" s="1">
        <f ca="1">LOOKUP(AH62,P49:P68,W49:W68)</f>
        <v>3</v>
      </c>
      <c r="AP62" s="3">
        <f ca="1">LOOKUP(AH62,P49:P68,X49:X68)</f>
        <v>-1</v>
      </c>
      <c r="AQ62" s="3">
        <f ca="1">LOOKUP(AH62,P49:P68,Y49:Y68)</f>
        <v>1902</v>
      </c>
    </row>
    <row r="63" spans="1:43" x14ac:dyDescent="0.25">
      <c r="A63">
        <v>19</v>
      </c>
      <c r="B63" s="157">
        <v>1919</v>
      </c>
      <c r="C63" s="3" t="s">
        <v>186</v>
      </c>
      <c r="E63" s="29" t="str">
        <f t="shared" si="56"/>
        <v>Real Sporting de Gijón</v>
      </c>
      <c r="F63" s="33">
        <f ca="1">SUMIF(INDIRECT(F48),'1-Configuracion'!E63,INDIRECT(G48))+SUMIF(INDIRECT(H48),'1-Configuracion'!E63,INDIRECT(I48))</f>
        <v>0</v>
      </c>
      <c r="G63" s="1">
        <f ca="1">SUMIF(INDIRECT(F48),'1-Configuracion'!E63,INDIRECT(J48))+SUMIF(INDIRECT(H48),'1-Configuracion'!E63,INDIRECT(J48))</f>
        <v>1</v>
      </c>
      <c r="H63" s="1">
        <f t="shared" ca="1" si="57"/>
        <v>0</v>
      </c>
      <c r="I63" s="1">
        <f t="shared" ca="1" si="58"/>
        <v>0</v>
      </c>
      <c r="J63" s="1">
        <f t="shared" ca="1" si="59"/>
        <v>1</v>
      </c>
      <c r="K63" s="1">
        <f ca="1">SUMIF(INDIRECT(F48),'1-Configuracion'!E63,INDIRECT(K48))+SUMIF(INDIRECT(H48),'1-Configuracion'!E63,INDIRECT(L48))</f>
        <v>0</v>
      </c>
      <c r="L63" s="1">
        <f ca="1">SUMIF(INDIRECT(F48),'1-Configuracion'!E63,INDIRECT(L48))+SUMIF(INDIRECT(H48),'1-Configuracion'!E63,INDIRECT(K48))</f>
        <v>1</v>
      </c>
      <c r="M63" s="48">
        <f t="shared" ca="1" si="60"/>
        <v>-1</v>
      </c>
      <c r="N63" s="14">
        <f t="shared" ca="1" si="61"/>
        <v>-100</v>
      </c>
      <c r="P63" s="29" t="str">
        <f t="shared" si="62"/>
        <v>Real Sporting de Gijón</v>
      </c>
      <c r="Q63" s="33">
        <f t="shared" ca="1" si="63"/>
        <v>2</v>
      </c>
      <c r="R63" s="1">
        <f t="shared" ca="1" si="47"/>
        <v>3</v>
      </c>
      <c r="S63" s="1">
        <f t="shared" ca="1" si="48"/>
        <v>0</v>
      </c>
      <c r="T63" s="1">
        <f t="shared" ca="1" si="49"/>
        <v>2</v>
      </c>
      <c r="U63" s="1">
        <f t="shared" ca="1" si="50"/>
        <v>1</v>
      </c>
      <c r="V63" s="1">
        <f t="shared" ca="1" si="51"/>
        <v>0</v>
      </c>
      <c r="W63" s="1">
        <f t="shared" ca="1" si="52"/>
        <v>1</v>
      </c>
      <c r="X63" s="3">
        <f t="shared" ca="1" si="53"/>
        <v>-1</v>
      </c>
      <c r="Y63" s="3">
        <f t="shared" ca="1" si="54"/>
        <v>1900</v>
      </c>
      <c r="Z63">
        <f t="shared" ca="1" si="64"/>
        <v>17</v>
      </c>
      <c r="AA63">
        <f t="shared" ca="1" si="55"/>
        <v>15</v>
      </c>
      <c r="AB63" s="16">
        <f ca="1">_xlfn.RANK.EQ(Q63,Q49:Q68,0)</f>
        <v>13</v>
      </c>
      <c r="AC63" s="16">
        <f ca="1">SUMPRODUCT((AB63=AB49:AB68)*(X63&lt;X49:X68))</f>
        <v>0</v>
      </c>
      <c r="AD63" s="16">
        <f ca="1">SUMPRODUCT((AB63=AB49:AB68)*(AC63=AC49:AC68)*(V63&lt;V49:V68))</f>
        <v>2</v>
      </c>
      <c r="AE63" s="16">
        <f ca="1">COUNTIF(AA49:AA63,AA63)-1</f>
        <v>2</v>
      </c>
      <c r="AF63" s="39"/>
      <c r="AG63">
        <v>15</v>
      </c>
      <c r="AH63" s="29" t="str">
        <f ca="1">INDEX(P49:P68,MATCH(AG63,Z49:Z68,0))</f>
        <v>Málaga C.F.</v>
      </c>
      <c r="AI63" s="33">
        <f ca="1">LOOKUP(AH63,P49:P68,Q49:Q68)</f>
        <v>2</v>
      </c>
      <c r="AJ63" s="1">
        <f ca="1">LOOKUP(AH63,P49:P68,R49:R68)</f>
        <v>3</v>
      </c>
      <c r="AK63" s="1">
        <f ca="1">LOOKUP(AH63,P49:P68,S49:S68)</f>
        <v>0</v>
      </c>
      <c r="AL63" s="1">
        <f ca="1">LOOKUP(AH63,P49:P68,T49:T68)</f>
        <v>2</v>
      </c>
      <c r="AM63" s="1">
        <f ca="1">LOOKUP(AH63,P49:P68,U49:U68)</f>
        <v>1</v>
      </c>
      <c r="AN63" s="1">
        <f ca="1">LOOKUP(AH63,P49:P68,V49:V68)</f>
        <v>0</v>
      </c>
      <c r="AO63" s="1">
        <f ca="1">LOOKUP(AH63,P49:P68,W49:W68)</f>
        <v>1</v>
      </c>
      <c r="AP63" s="3">
        <f ca="1">LOOKUP(AH63,P49:P68,X49:X68)</f>
        <v>-1</v>
      </c>
      <c r="AQ63" s="3">
        <f ca="1">LOOKUP(AH63,P49:P68,Y49:Y68)</f>
        <v>1900</v>
      </c>
    </row>
    <row r="64" spans="1:43" ht="15.75" thickBot="1" x14ac:dyDescent="0.3">
      <c r="A64">
        <v>20</v>
      </c>
      <c r="B64" s="4">
        <v>1923</v>
      </c>
      <c r="C64" s="11" t="s">
        <v>187</v>
      </c>
      <c r="E64" s="29" t="str">
        <f t="shared" si="56"/>
        <v>S.D. Eibar</v>
      </c>
      <c r="F64" s="33">
        <f ca="1">SUMIF(INDIRECT(F48),'1-Configuracion'!E64,INDIRECT(G48))+SUMIF(INDIRECT(H48),'1-Configuracion'!E64,INDIRECT(I48))</f>
        <v>1</v>
      </c>
      <c r="G64" s="1">
        <f ca="1">SUMIF(INDIRECT(F48),'1-Configuracion'!E64,INDIRECT(J48))+SUMIF(INDIRECT(H48),'1-Configuracion'!E64,INDIRECT(J48))</f>
        <v>1</v>
      </c>
      <c r="H64" s="1">
        <f t="shared" ca="1" si="57"/>
        <v>0</v>
      </c>
      <c r="I64" s="1">
        <f t="shared" ca="1" si="58"/>
        <v>1</v>
      </c>
      <c r="J64" s="1">
        <f t="shared" ca="1" si="59"/>
        <v>0</v>
      </c>
      <c r="K64" s="1">
        <f ca="1">SUMIF(INDIRECT(F48),'1-Configuracion'!E64,INDIRECT(K48))+SUMIF(INDIRECT(H48),'1-Configuracion'!E64,INDIRECT(L48))</f>
        <v>0</v>
      </c>
      <c r="L64" s="1">
        <f ca="1">SUMIF(INDIRECT(F48),'1-Configuracion'!E64,INDIRECT(L48))+SUMIF(INDIRECT(H48),'1-Configuracion'!E64,INDIRECT(K48))</f>
        <v>0</v>
      </c>
      <c r="M64" s="48">
        <f t="shared" ca="1" si="60"/>
        <v>0</v>
      </c>
      <c r="N64" s="14">
        <f t="shared" ca="1" si="61"/>
        <v>1000</v>
      </c>
      <c r="P64" s="29" t="str">
        <f t="shared" si="62"/>
        <v>S.D. Eibar</v>
      </c>
      <c r="Q64" s="33">
        <f t="shared" ca="1" si="63"/>
        <v>7</v>
      </c>
      <c r="R64" s="1">
        <f t="shared" ca="1" si="47"/>
        <v>3</v>
      </c>
      <c r="S64" s="1">
        <f t="shared" ca="1" si="48"/>
        <v>2</v>
      </c>
      <c r="T64" s="1">
        <f t="shared" ca="1" si="49"/>
        <v>1</v>
      </c>
      <c r="U64" s="1">
        <f t="shared" ca="1" si="50"/>
        <v>0</v>
      </c>
      <c r="V64" s="1">
        <f t="shared" ca="1" si="51"/>
        <v>4</v>
      </c>
      <c r="W64" s="1">
        <f t="shared" ca="1" si="52"/>
        <v>1</v>
      </c>
      <c r="X64" s="3">
        <f t="shared" ca="1" si="53"/>
        <v>3</v>
      </c>
      <c r="Y64" s="3">
        <f t="shared" ca="1" si="54"/>
        <v>7304</v>
      </c>
      <c r="Z64">
        <f t="shared" ca="1" si="64"/>
        <v>5</v>
      </c>
      <c r="AA64">
        <f t="shared" ca="1" si="55"/>
        <v>5</v>
      </c>
      <c r="AB64" s="16">
        <f ca="1">_xlfn.RANK.EQ(Q64,Q49:Q68,0)</f>
        <v>2</v>
      </c>
      <c r="AC64" s="16">
        <f ca="1">SUMPRODUCT((AB64=AB49:AB68)*(X64&lt;X49:X68))</f>
        <v>3</v>
      </c>
      <c r="AD64" s="16">
        <f ca="1">SUMPRODUCT((AB64=AB49:AB68)*(AC64=AC49:AC68)*(V64&lt;V49:V68))</f>
        <v>0</v>
      </c>
      <c r="AE64" s="16">
        <f ca="1">COUNTIF(AA49:AA64,AA64)-1</f>
        <v>0</v>
      </c>
      <c r="AF64" s="39"/>
      <c r="AG64">
        <v>16</v>
      </c>
      <c r="AH64" s="29" t="str">
        <f ca="1">INDEX(P49:P68,MATCH(AG64,Z49:Z68,0))</f>
        <v>Real Sociedad</v>
      </c>
      <c r="AI64" s="33">
        <f ca="1">LOOKUP(AH64,P49:P68,Q49:Q68)</f>
        <v>2</v>
      </c>
      <c r="AJ64" s="1">
        <f ca="1">LOOKUP(AH64,P49:P68,R49:R68)</f>
        <v>3</v>
      </c>
      <c r="AK64" s="1">
        <f ca="1">LOOKUP(AH64,P49:P68,S49:S68)</f>
        <v>0</v>
      </c>
      <c r="AL64" s="1">
        <f ca="1">LOOKUP(AH64,P49:P68,T49:T68)</f>
        <v>2</v>
      </c>
      <c r="AM64" s="1">
        <f ca="1">LOOKUP(AH64,P49:P68,U49:U68)</f>
        <v>1</v>
      </c>
      <c r="AN64" s="1">
        <f ca="1">LOOKUP(AH64,P49:P68,V49:V68)</f>
        <v>0</v>
      </c>
      <c r="AO64" s="1">
        <f ca="1">LOOKUP(AH64,P49:P68,W49:W68)</f>
        <v>1</v>
      </c>
      <c r="AP64" s="3">
        <f ca="1">LOOKUP(AH64,P49:P68,X49:X68)</f>
        <v>-1</v>
      </c>
      <c r="AQ64" s="3">
        <f ca="1">LOOKUP(AH64,P49:P68,Y49:Y68)</f>
        <v>1900</v>
      </c>
    </row>
    <row r="65" spans="1:43" x14ac:dyDescent="0.25">
      <c r="E65" s="29" t="str">
        <f t="shared" si="56"/>
        <v>Sevilla F.C.</v>
      </c>
      <c r="F65" s="33">
        <f ca="1">SUMIF(INDIRECT(F48),'1-Configuracion'!E65,INDIRECT(G48))+SUMIF(INDIRECT(H48),'1-Configuracion'!E65,INDIRECT(I48))</f>
        <v>1</v>
      </c>
      <c r="G65" s="1">
        <f ca="1">SUMIF(INDIRECT(F48),'1-Configuracion'!E65,INDIRECT(J48))+SUMIF(INDIRECT(H48),'1-Configuracion'!E65,INDIRECT(J48))</f>
        <v>1</v>
      </c>
      <c r="H65" s="1">
        <f t="shared" ca="1" si="57"/>
        <v>0</v>
      </c>
      <c r="I65" s="1">
        <f t="shared" ca="1" si="58"/>
        <v>1</v>
      </c>
      <c r="J65" s="1">
        <f t="shared" ca="1" si="59"/>
        <v>0</v>
      </c>
      <c r="K65" s="1">
        <f ca="1">SUMIF(INDIRECT(F48),'1-Configuracion'!E65,INDIRECT(K48))+SUMIF(INDIRECT(H48),'1-Configuracion'!E65,INDIRECT(L48))</f>
        <v>1</v>
      </c>
      <c r="L65" s="1">
        <f ca="1">SUMIF(INDIRECT(F48),'1-Configuracion'!E65,INDIRECT(L48))+SUMIF(INDIRECT(H48),'1-Configuracion'!E65,INDIRECT(K48))</f>
        <v>1</v>
      </c>
      <c r="M65" s="48">
        <f t="shared" ca="1" si="60"/>
        <v>0</v>
      </c>
      <c r="N65" s="14">
        <f t="shared" ca="1" si="61"/>
        <v>1001</v>
      </c>
      <c r="P65" s="29" t="str">
        <f t="shared" si="62"/>
        <v>Sevilla F.C.</v>
      </c>
      <c r="Q65" s="33">
        <f t="shared" ca="1" si="63"/>
        <v>2</v>
      </c>
      <c r="R65" s="1">
        <f t="shared" ca="1" si="47"/>
        <v>3</v>
      </c>
      <c r="S65" s="1">
        <f t="shared" ca="1" si="48"/>
        <v>0</v>
      </c>
      <c r="T65" s="1">
        <f t="shared" ca="1" si="49"/>
        <v>2</v>
      </c>
      <c r="U65" s="1">
        <f t="shared" ca="1" si="50"/>
        <v>1</v>
      </c>
      <c r="V65" s="1">
        <f t="shared" ca="1" si="51"/>
        <v>1</v>
      </c>
      <c r="W65" s="1">
        <f t="shared" ca="1" si="52"/>
        <v>4</v>
      </c>
      <c r="X65" s="3">
        <f t="shared" ca="1" si="53"/>
        <v>-3</v>
      </c>
      <c r="Y65" s="3">
        <f t="shared" ca="1" si="54"/>
        <v>1701</v>
      </c>
      <c r="Z65">
        <f t="shared" ca="1" si="64"/>
        <v>18</v>
      </c>
      <c r="AA65">
        <f t="shared" ca="1" si="55"/>
        <v>18</v>
      </c>
      <c r="AB65" s="16">
        <f ca="1">_xlfn.RANK.EQ(Q65,Q49:Q68,0)</f>
        <v>13</v>
      </c>
      <c r="AC65" s="16">
        <f ca="1">SUMPRODUCT((AB65=AB49:AB68)*(X65&lt;X49:X68))</f>
        <v>5</v>
      </c>
      <c r="AD65" s="16">
        <f ca="1">SUMPRODUCT((AB65=AB49:AB68)*(AC65=AC49:AC68)*(V65&lt;V49:V68))</f>
        <v>0</v>
      </c>
      <c r="AE65" s="16">
        <f ca="1">COUNTIF(AA49:AA65,AA65)-1</f>
        <v>0</v>
      </c>
      <c r="AF65" s="39"/>
      <c r="AG65">
        <v>17</v>
      </c>
      <c r="AH65" s="29" t="str">
        <f ca="1">INDEX(P49:P68,MATCH(AG65,Z49:Z68,0))</f>
        <v>Real Sporting de Gijón</v>
      </c>
      <c r="AI65" s="33">
        <f ca="1">LOOKUP(AH65,P49:P68,Q49:Q68)</f>
        <v>2</v>
      </c>
      <c r="AJ65" s="1">
        <f ca="1">LOOKUP(AH65,P49:P68,R49:R68)</f>
        <v>3</v>
      </c>
      <c r="AK65" s="1">
        <f ca="1">LOOKUP(AH65,P49:P68,S49:S68)</f>
        <v>0</v>
      </c>
      <c r="AL65" s="1">
        <f ca="1">LOOKUP(AH65,P49:P68,T49:T68)</f>
        <v>2</v>
      </c>
      <c r="AM65" s="1">
        <f ca="1">LOOKUP(AH65,P49:P68,U49:U68)</f>
        <v>1</v>
      </c>
      <c r="AN65" s="1">
        <f ca="1">LOOKUP(AH65,P49:P68,V49:V68)</f>
        <v>0</v>
      </c>
      <c r="AO65" s="1">
        <f ca="1">LOOKUP(AH65,P49:P68,W49:W68)</f>
        <v>1</v>
      </c>
      <c r="AP65" s="3">
        <f ca="1">LOOKUP(AH65,P49:P68,X49:X68)</f>
        <v>-1</v>
      </c>
      <c r="AQ65" s="3">
        <f ca="1">LOOKUP(AH65,P49:P68,Y49:Y68)</f>
        <v>1900</v>
      </c>
    </row>
    <row r="66" spans="1:43" x14ac:dyDescent="0.25">
      <c r="A66" t="s">
        <v>341</v>
      </c>
      <c r="E66" s="29" t="str">
        <f t="shared" si="56"/>
        <v>U.D. Las Palmas</v>
      </c>
      <c r="F66" s="33">
        <f ca="1">SUMIF(INDIRECT(F48),'1-Configuracion'!E66,INDIRECT(G48))+SUMIF(INDIRECT(H48),'1-Configuracion'!E66,INDIRECT(I48))</f>
        <v>1</v>
      </c>
      <c r="G66" s="1">
        <f ca="1">SUMIF(INDIRECT(F48),'1-Configuracion'!E66,INDIRECT(J48))+SUMIF(INDIRECT(H48),'1-Configuracion'!E66,INDIRECT(J48))</f>
        <v>1</v>
      </c>
      <c r="H66" s="1">
        <f t="shared" ca="1" si="57"/>
        <v>0</v>
      </c>
      <c r="I66" s="1">
        <f t="shared" ca="1" si="58"/>
        <v>1</v>
      </c>
      <c r="J66" s="1">
        <f t="shared" ca="1" si="59"/>
        <v>0</v>
      </c>
      <c r="K66" s="1">
        <f ca="1">SUMIF(INDIRECT(F48),'1-Configuracion'!E66,INDIRECT(K48))+SUMIF(INDIRECT(H48),'1-Configuracion'!E66,INDIRECT(L48))</f>
        <v>3</v>
      </c>
      <c r="L66" s="1">
        <f ca="1">SUMIF(INDIRECT(F48),'1-Configuracion'!E66,INDIRECT(L48))+SUMIF(INDIRECT(H48),'1-Configuracion'!E66,INDIRECT(K48))</f>
        <v>3</v>
      </c>
      <c r="M66" s="48">
        <f t="shared" ca="1" si="60"/>
        <v>0</v>
      </c>
      <c r="N66" s="14">
        <f t="shared" ca="1" si="61"/>
        <v>1003</v>
      </c>
      <c r="P66" s="29" t="str">
        <f t="shared" si="62"/>
        <v>U.D. Las Palmas</v>
      </c>
      <c r="Q66" s="33">
        <f t="shared" ca="1" si="63"/>
        <v>2</v>
      </c>
      <c r="R66" s="1">
        <f t="shared" ca="1" si="47"/>
        <v>3</v>
      </c>
      <c r="S66" s="1">
        <f t="shared" ca="1" si="48"/>
        <v>0</v>
      </c>
      <c r="T66" s="1">
        <f t="shared" ca="1" si="49"/>
        <v>2</v>
      </c>
      <c r="U66" s="1">
        <f t="shared" ca="1" si="50"/>
        <v>1</v>
      </c>
      <c r="V66" s="1">
        <f t="shared" ca="1" si="51"/>
        <v>3</v>
      </c>
      <c r="W66" s="1">
        <f t="shared" ca="1" si="52"/>
        <v>4</v>
      </c>
      <c r="X66" s="3">
        <f t="shared" ca="1" si="53"/>
        <v>-1</v>
      </c>
      <c r="Y66" s="3">
        <f t="shared" ca="1" si="54"/>
        <v>1903</v>
      </c>
      <c r="Z66">
        <f t="shared" ca="1" si="64"/>
        <v>13</v>
      </c>
      <c r="AA66">
        <f t="shared" ca="1" si="55"/>
        <v>13</v>
      </c>
      <c r="AB66" s="16">
        <f ca="1">_xlfn.RANK.EQ(Q66,Q49:Q68,0)</f>
        <v>13</v>
      </c>
      <c r="AC66" s="16">
        <f ca="1">SUMPRODUCT((AB66=AB49:AB68)*(X66&lt;X49:X68))</f>
        <v>0</v>
      </c>
      <c r="AD66" s="16">
        <f ca="1">SUMPRODUCT((AB66=AB49:AB68)*(AC66=AC49:AC68)*(V66&lt;V49:V68))</f>
        <v>0</v>
      </c>
      <c r="AE66" s="16">
        <f ca="1">COUNTIF(AA49:AA66,AA66)-1</f>
        <v>0</v>
      </c>
      <c r="AF66" s="39"/>
      <c r="AG66">
        <v>18</v>
      </c>
      <c r="AH66" s="29" t="str">
        <f ca="1">INDEX(P49:P68,MATCH(AG66,Z49:Z68,0))</f>
        <v>Sevilla F.C.</v>
      </c>
      <c r="AI66" s="33">
        <f ca="1">LOOKUP(AH66,P49:P68,Q49:Q68)</f>
        <v>2</v>
      </c>
      <c r="AJ66" s="1">
        <f ca="1">LOOKUP(AH66,P49:P68,R49:R68)</f>
        <v>3</v>
      </c>
      <c r="AK66" s="1">
        <f ca="1">LOOKUP(AH66,P49:P68,S49:S68)</f>
        <v>0</v>
      </c>
      <c r="AL66" s="1">
        <f ca="1">LOOKUP(AH66,P49:P68,T49:T68)</f>
        <v>2</v>
      </c>
      <c r="AM66" s="1">
        <f ca="1">LOOKUP(AH66,P49:P68,U49:U68)</f>
        <v>1</v>
      </c>
      <c r="AN66" s="1">
        <f ca="1">LOOKUP(AH66,P49:P68,V49:V68)</f>
        <v>1</v>
      </c>
      <c r="AO66" s="1">
        <f ca="1">LOOKUP(AH66,P49:P68,W49:W68)</f>
        <v>4</v>
      </c>
      <c r="AP66" s="3">
        <f ca="1">LOOKUP(AH66,P49:P68,X49:X68)</f>
        <v>-3</v>
      </c>
      <c r="AQ66" s="3">
        <f ca="1">LOOKUP(AH66,P49:P68,Y49:Y68)</f>
        <v>1701</v>
      </c>
    </row>
    <row r="67" spans="1:43" x14ac:dyDescent="0.25">
      <c r="E67" s="29" t="str">
        <f t="shared" si="56"/>
        <v>Valencia C.F.</v>
      </c>
      <c r="F67" s="33">
        <f ca="1">SUMIF(INDIRECT(F48),'1-Configuracion'!E67,INDIRECT(G48))+SUMIF(INDIRECT(H48),'1-Configuracion'!E67,INDIRECT(I48))</f>
        <v>3</v>
      </c>
      <c r="G67" s="1">
        <f ca="1">SUMIF(INDIRECT(F48),'1-Configuracion'!E67,INDIRECT(J48))+SUMIF(INDIRECT(H48),'1-Configuracion'!E67,INDIRECT(J48))</f>
        <v>1</v>
      </c>
      <c r="H67" s="1">
        <f t="shared" ca="1" si="57"/>
        <v>1</v>
      </c>
      <c r="I67" s="1">
        <f t="shared" ca="1" si="58"/>
        <v>0</v>
      </c>
      <c r="J67" s="1">
        <f t="shared" ca="1" si="59"/>
        <v>0</v>
      </c>
      <c r="K67" s="1">
        <f ca="1">SUMIF(INDIRECT(F48),'1-Configuracion'!E67,INDIRECT(K48))+SUMIF(INDIRECT(H48),'1-Configuracion'!E67,INDIRECT(L48))</f>
        <v>1</v>
      </c>
      <c r="L67" s="1">
        <f ca="1">SUMIF(INDIRECT(F48),'1-Configuracion'!E67,INDIRECT(L48))+SUMIF(INDIRECT(H48),'1-Configuracion'!E67,INDIRECT(K48))</f>
        <v>0</v>
      </c>
      <c r="M67" s="48">
        <f t="shared" ca="1" si="60"/>
        <v>1</v>
      </c>
      <c r="N67" s="14">
        <f t="shared" ca="1" si="61"/>
        <v>3101</v>
      </c>
      <c r="P67" s="29" t="str">
        <f t="shared" si="62"/>
        <v>Valencia C.F.</v>
      </c>
      <c r="Q67" s="33">
        <f t="shared" ca="1" si="63"/>
        <v>5</v>
      </c>
      <c r="R67" s="1">
        <f t="shared" ca="1" si="47"/>
        <v>3</v>
      </c>
      <c r="S67" s="1">
        <f t="shared" ca="1" si="48"/>
        <v>1</v>
      </c>
      <c r="T67" s="1">
        <f t="shared" ca="1" si="49"/>
        <v>2</v>
      </c>
      <c r="U67" s="1">
        <f t="shared" ca="1" si="50"/>
        <v>0</v>
      </c>
      <c r="V67" s="1">
        <f t="shared" ca="1" si="51"/>
        <v>2</v>
      </c>
      <c r="W67" s="1">
        <f t="shared" ca="1" si="52"/>
        <v>1</v>
      </c>
      <c r="X67" s="3">
        <f t="shared" ca="1" si="53"/>
        <v>1</v>
      </c>
      <c r="Y67" s="3">
        <f t="shared" ca="1" si="54"/>
        <v>5102</v>
      </c>
      <c r="Z67">
        <f t="shared" ca="1" si="64"/>
        <v>8</v>
      </c>
      <c r="AA67">
        <f t="shared" ca="1" si="55"/>
        <v>8</v>
      </c>
      <c r="AB67" s="16">
        <f ca="1">_xlfn.RANK.EQ(Q67,Q49:Q68,0)</f>
        <v>7</v>
      </c>
      <c r="AC67" s="16">
        <f ca="1">SUMPRODUCT((AB67=AB49:AB68)*(X67&lt;X49:X68))</f>
        <v>1</v>
      </c>
      <c r="AD67" s="16">
        <f ca="1">SUMPRODUCT((AB67=AB49:AB68)*(AC67=AC49:AC68)*(V67&lt;V49:V68))</f>
        <v>0</v>
      </c>
      <c r="AE67" s="16">
        <f ca="1">COUNTIF(AA49:AA67,AA67)-1</f>
        <v>0</v>
      </c>
      <c r="AF67" s="39"/>
      <c r="AG67">
        <v>19</v>
      </c>
      <c r="AH67" s="29" t="str">
        <f ca="1">INDEX(P49:P68,MATCH(AG67,Z49:Z68,0))</f>
        <v>Rayo Vallecano</v>
      </c>
      <c r="AI67" s="33">
        <f ca="1">LOOKUP(AH67,P49:P68,Q49:Q68)</f>
        <v>1</v>
      </c>
      <c r="AJ67" s="1">
        <f ca="1">LOOKUP(AH67,P49:P68,R49:R68)</f>
        <v>3</v>
      </c>
      <c r="AK67" s="1">
        <f ca="1">LOOKUP(AH67,P49:P68,S49:S68)</f>
        <v>0</v>
      </c>
      <c r="AL67" s="1">
        <f ca="1">LOOKUP(AH67,P49:P68,T49:T68)</f>
        <v>1</v>
      </c>
      <c r="AM67" s="1">
        <f ca="1">LOOKUP(AH67,P49:P68,U49:U68)</f>
        <v>2</v>
      </c>
      <c r="AN67" s="1">
        <f ca="1">LOOKUP(AH67,P49:P68,V49:V68)</f>
        <v>1</v>
      </c>
      <c r="AO67" s="1">
        <f ca="1">LOOKUP(AH67,P49:P68,W49:W68)</f>
        <v>6</v>
      </c>
      <c r="AP67" s="3">
        <f ca="1">LOOKUP(AH67,P49:P68,X49:X68)</f>
        <v>-5</v>
      </c>
      <c r="AQ67" s="3">
        <f ca="1">LOOKUP(AH67,P49:P68,Y49:Y68)</f>
        <v>501</v>
      </c>
    </row>
    <row r="68" spans="1:43" ht="15.75" thickBot="1" x14ac:dyDescent="0.3">
      <c r="E68" s="30" t="str">
        <f t="shared" si="56"/>
        <v>Villarreal C.F.</v>
      </c>
      <c r="F68" s="34">
        <f ca="1">SUMIF(INDIRECT(F48),'1-Configuracion'!E68,INDIRECT(G48))+SUMIF(INDIRECT(H48),'1-Configuracion'!E68,INDIRECT(I48))</f>
        <v>3</v>
      </c>
      <c r="G68" s="9">
        <f ca="1">SUMIF(INDIRECT(F48),'1-Configuracion'!E68,INDIRECT(J48))+SUMIF(INDIRECT(H48),'1-Configuracion'!E68,INDIRECT(J48))</f>
        <v>1</v>
      </c>
      <c r="H68" s="9">
        <f t="shared" ca="1" si="57"/>
        <v>1</v>
      </c>
      <c r="I68" s="9">
        <f t="shared" ca="1" si="58"/>
        <v>0</v>
      </c>
      <c r="J68" s="9">
        <f t="shared" ca="1" si="59"/>
        <v>0</v>
      </c>
      <c r="K68" s="9">
        <f ca="1">SUMIF(INDIRECT(F48),'1-Configuracion'!E68,INDIRECT(K48))+SUMIF(INDIRECT(H48),'1-Configuracion'!E68,INDIRECT(L48))</f>
        <v>3</v>
      </c>
      <c r="L68" s="9">
        <f ca="1">SUMIF(INDIRECT(F48),'1-Configuracion'!E68,INDIRECT(L48))+SUMIF(INDIRECT(H48),'1-Configuracion'!E68,INDIRECT(K48))</f>
        <v>1</v>
      </c>
      <c r="M68" s="49">
        <f t="shared" ca="1" si="60"/>
        <v>2</v>
      </c>
      <c r="N68" s="15">
        <f t="shared" ca="1" si="61"/>
        <v>3203</v>
      </c>
      <c r="P68" s="30" t="str">
        <f t="shared" si="62"/>
        <v>Villarreal C.F.</v>
      </c>
      <c r="Q68" s="34">
        <f t="shared" ca="1" si="63"/>
        <v>7</v>
      </c>
      <c r="R68" s="9">
        <f t="shared" ca="1" si="47"/>
        <v>3</v>
      </c>
      <c r="S68" s="9">
        <f t="shared" ca="1" si="48"/>
        <v>2</v>
      </c>
      <c r="T68" s="9">
        <f t="shared" ca="1" si="49"/>
        <v>1</v>
      </c>
      <c r="U68" s="9">
        <f t="shared" ca="1" si="50"/>
        <v>0</v>
      </c>
      <c r="V68" s="9">
        <f t="shared" ca="1" si="51"/>
        <v>7</v>
      </c>
      <c r="W68" s="9">
        <f t="shared" ca="1" si="52"/>
        <v>3</v>
      </c>
      <c r="X68" s="11">
        <f t="shared" ca="1" si="53"/>
        <v>4</v>
      </c>
      <c r="Y68" s="11">
        <f t="shared" ca="1" si="54"/>
        <v>7407</v>
      </c>
      <c r="Z68">
        <f t="shared" ca="1" si="64"/>
        <v>4</v>
      </c>
      <c r="AA68">
        <f t="shared" ca="1" si="55"/>
        <v>4</v>
      </c>
      <c r="AB68" s="16">
        <f ca="1">_xlfn.RANK.EQ(Q68,Q49:Q68,0)</f>
        <v>2</v>
      </c>
      <c r="AC68" s="16">
        <f ca="1">SUMPRODUCT((AB68=AB49:AB68)*(X68&lt;X49:X68))</f>
        <v>1</v>
      </c>
      <c r="AD68" s="16">
        <f ca="1">SUMPRODUCT((AB68=AB49:AB68)*(AC68=AC49:AC68)*(V68&lt;V49:V68))</f>
        <v>1</v>
      </c>
      <c r="AE68" s="16">
        <f ca="1">COUNTIF(AA49:AA68,AA68)-1</f>
        <v>0</v>
      </c>
      <c r="AF68" s="39"/>
      <c r="AG68">
        <v>20</v>
      </c>
      <c r="AH68" s="30" t="str">
        <f ca="1">INDEX(P49:P68,MATCH(AG68,Z49:Z68,0))</f>
        <v>Getafe C.F.</v>
      </c>
      <c r="AI68" s="34">
        <f ca="1">LOOKUP(AH68,P49:P68,Q49:Q68)</f>
        <v>0</v>
      </c>
      <c r="AJ68" s="9">
        <f ca="1">LOOKUP(AH68,P49:P68,R49:R68)</f>
        <v>3</v>
      </c>
      <c r="AK68" s="9">
        <f ca="1">LOOKUP(AH68,P49:P68,S49:S68)</f>
        <v>0</v>
      </c>
      <c r="AL68" s="9">
        <f ca="1">LOOKUP(AH68,P49:P68,T49:T68)</f>
        <v>0</v>
      </c>
      <c r="AM68" s="9">
        <f ca="1">LOOKUP(AH68,P49:P68,U49:U68)</f>
        <v>3</v>
      </c>
      <c r="AN68" s="9">
        <f ca="1">LOOKUP(AH68,P49:P68,V49:V68)</f>
        <v>2</v>
      </c>
      <c r="AO68" s="9">
        <f ca="1">LOOKUP(AH68,P49:P68,W49:W68)</f>
        <v>6</v>
      </c>
      <c r="AP68" s="11">
        <f ca="1">LOOKUP(AH68,P49:P68,X49:X68)</f>
        <v>-4</v>
      </c>
      <c r="AQ68" s="11">
        <f ca="1">LOOKUP(AH68,P49:P68,Y49:Y68)</f>
        <v>-398</v>
      </c>
    </row>
    <row r="69" spans="1:43" ht="15.75" thickBot="1" x14ac:dyDescent="0.3"/>
    <row r="70" spans="1:43" ht="15.75" thickBot="1" x14ac:dyDescent="0.3">
      <c r="E70" s="36">
        <v>4</v>
      </c>
      <c r="F70" s="43" t="s">
        <v>20</v>
      </c>
      <c r="G70" s="43" t="s">
        <v>21</v>
      </c>
      <c r="H70" s="43" t="s">
        <v>22</v>
      </c>
      <c r="I70" s="43" t="s">
        <v>23</v>
      </c>
      <c r="J70" s="43" t="s">
        <v>24</v>
      </c>
      <c r="K70" s="43" t="s">
        <v>25</v>
      </c>
      <c r="L70" s="43" t="s">
        <v>26</v>
      </c>
      <c r="M70" s="44" t="s">
        <v>90</v>
      </c>
      <c r="N70" s="46" t="s">
        <v>91</v>
      </c>
      <c r="P70" s="36">
        <f>E70</f>
        <v>4</v>
      </c>
      <c r="Q70" s="37" t="s">
        <v>20</v>
      </c>
      <c r="R70" s="35" t="s">
        <v>21</v>
      </c>
      <c r="S70" s="31" t="s">
        <v>22</v>
      </c>
      <c r="T70" s="31" t="s">
        <v>23</v>
      </c>
      <c r="U70" s="31" t="s">
        <v>24</v>
      </c>
      <c r="V70" s="31" t="s">
        <v>25</v>
      </c>
      <c r="W70" s="31" t="s">
        <v>26</v>
      </c>
      <c r="X70" s="32" t="s">
        <v>90</v>
      </c>
      <c r="Y70" s="32" t="s">
        <v>91</v>
      </c>
      <c r="Z70" s="136" t="s">
        <v>162</v>
      </c>
      <c r="AA70" t="s">
        <v>161</v>
      </c>
      <c r="AB70" t="s">
        <v>148</v>
      </c>
      <c r="AC70" t="s">
        <v>90</v>
      </c>
      <c r="AD70" t="s">
        <v>25</v>
      </c>
      <c r="AE70" t="s">
        <v>160</v>
      </c>
      <c r="AH70" s="36">
        <f>P70</f>
        <v>4</v>
      </c>
      <c r="AI70" s="37" t="s">
        <v>20</v>
      </c>
      <c r="AJ70" s="35" t="s">
        <v>21</v>
      </c>
      <c r="AK70" s="31" t="s">
        <v>22</v>
      </c>
      <c r="AL70" s="31" t="s">
        <v>23</v>
      </c>
      <c r="AM70" s="31" t="s">
        <v>24</v>
      </c>
      <c r="AN70" s="31" t="s">
        <v>25</v>
      </c>
      <c r="AO70" s="31" t="s">
        <v>26</v>
      </c>
      <c r="AP70" s="32" t="s">
        <v>90</v>
      </c>
      <c r="AQ70" s="32" t="s">
        <v>91</v>
      </c>
    </row>
    <row r="71" spans="1:43" ht="15.75" thickBot="1" x14ac:dyDescent="0.3">
      <c r="E71" s="39"/>
      <c r="F71" s="41" t="str">
        <f>'1-Rangos'!C4</f>
        <v>'1-Jornadas'!P42:P51</v>
      </c>
      <c r="G71" s="41" t="str">
        <f>'1-Rangos'!D4</f>
        <v>'1-Jornadas'!N42:N51</v>
      </c>
      <c r="H71" s="41" t="str">
        <f>'1-Rangos'!E4</f>
        <v>'1-Jornadas'!S42:S51</v>
      </c>
      <c r="I71" s="41" t="str">
        <f>'1-Rangos'!F4</f>
        <v>'1-Jornadas'!U42:U51</v>
      </c>
      <c r="J71" s="41" t="str">
        <f>'1-Rangos'!G4</f>
        <v>'1-Jornadas'!M42:M51</v>
      </c>
      <c r="K71" s="41" t="str">
        <f>'1-Rangos'!H4</f>
        <v>'1-Jornadas'!Q42:Q51</v>
      </c>
      <c r="L71" s="41" t="str">
        <f>'1-Rangos'!I4</f>
        <v>'1-Jornadas'!R42:R51</v>
      </c>
      <c r="M71" s="39"/>
      <c r="N71" s="39"/>
      <c r="AF71" s="38"/>
    </row>
    <row r="72" spans="1:43" x14ac:dyDescent="0.25">
      <c r="E72" s="29" t="str">
        <f>E49</f>
        <v>Athletic Club</v>
      </c>
      <c r="F72" s="45">
        <f ca="1">SUMIF(INDIRECT(F71),'1-Configuracion'!E72,INDIRECT(G71))+SUMIF(INDIRECT(H71),'1-Configuracion'!E72,INDIRECT(I71))</f>
        <v>0</v>
      </c>
      <c r="G72" s="42">
        <f ca="1">SUMIF(INDIRECT(F71),'1-Configuracion'!E72,INDIRECT(J71))+SUMIF(INDIRECT(H71),'1-Configuracion'!E72,INDIRECT(J71))</f>
        <v>1</v>
      </c>
      <c r="H72" s="42">
        <f ca="1">IF(G72&gt;0,IF(F72=3,1,0),0)</f>
        <v>0</v>
      </c>
      <c r="I72" s="42">
        <f ca="1">IF(G72&gt;0,IF(F72=1,1,0),0)</f>
        <v>0</v>
      </c>
      <c r="J72" s="42">
        <f ca="1">IF(G72&gt;0,IF(F72=0,1,0),0)</f>
        <v>1</v>
      </c>
      <c r="K72" s="42">
        <f ca="1">SUMIF(INDIRECT(F71),'1-Configuracion'!E72,INDIRECT(K71))+SUMIF(INDIRECT(H71),'1-Configuracion'!E72,INDIRECT(L71))</f>
        <v>1</v>
      </c>
      <c r="L72" s="42">
        <f ca="1">SUMIF(INDIRECT(F71),'1-Configuracion'!E72,INDIRECT(L71))+SUMIF(INDIRECT(H71),'1-Configuracion'!E72,INDIRECT(K71))</f>
        <v>3</v>
      </c>
      <c r="M72" s="47">
        <f ca="1">K72-L72</f>
        <v>-2</v>
      </c>
      <c r="N72" s="50">
        <f ca="1">F72*1000+M72*100+K72</f>
        <v>-199</v>
      </c>
      <c r="P72" s="29" t="str">
        <f>E72</f>
        <v>Athletic Club</v>
      </c>
      <c r="Q72" s="33">
        <f ca="1">F72+Q49</f>
        <v>3</v>
      </c>
      <c r="R72" s="1">
        <f t="shared" ref="R72:R91" ca="1" si="65">G72+R49</f>
        <v>4</v>
      </c>
      <c r="S72" s="1">
        <f t="shared" ref="S72:S91" ca="1" si="66">H72+S49</f>
        <v>1</v>
      </c>
      <c r="T72" s="1">
        <f t="shared" ref="T72:T91" ca="1" si="67">I72+T49</f>
        <v>0</v>
      </c>
      <c r="U72" s="1">
        <f t="shared" ref="U72:U91" ca="1" si="68">J72+U49</f>
        <v>3</v>
      </c>
      <c r="V72" s="1">
        <f t="shared" ref="V72:V91" ca="1" si="69">K72+V49</f>
        <v>4</v>
      </c>
      <c r="W72" s="1">
        <f t="shared" ref="W72:W91" ca="1" si="70">L72+W49</f>
        <v>7</v>
      </c>
      <c r="X72" s="3">
        <f t="shared" ref="X72:X91" ca="1" si="71">M72+X49</f>
        <v>-3</v>
      </c>
      <c r="Y72" s="3">
        <f t="shared" ref="Y72:Y91" ca="1" si="72">N72+Y49</f>
        <v>2704</v>
      </c>
      <c r="Z72">
        <f ca="1">AA72+AE72</f>
        <v>13</v>
      </c>
      <c r="AA72">
        <f t="shared" ref="AA72:AA91" ca="1" si="73">SUM(AB72:AD72)</f>
        <v>13</v>
      </c>
      <c r="AB72" s="16">
        <f ca="1">_xlfn.RANK.EQ(Q72,Q72:Q91,0)</f>
        <v>13</v>
      </c>
      <c r="AC72" s="16">
        <f ca="1">SUMPRODUCT((AB72=AB72:AB91)*(X72&lt;X72:X91))</f>
        <v>0</v>
      </c>
      <c r="AD72" s="16">
        <f ca="1">SUMPRODUCT((AB72=AB72:AB91)*(AC72=AC72:AC91)*(V72&lt;V72:V91))</f>
        <v>0</v>
      </c>
      <c r="AE72" s="16">
        <f ca="1">COUNTIF(AA72:AA72,AA72)-1</f>
        <v>0</v>
      </c>
      <c r="AF72" s="39"/>
      <c r="AG72">
        <v>1</v>
      </c>
      <c r="AH72" s="29" t="str">
        <f ca="1">INDEX(P72:P91,MATCH(AG72,Z72:Z91,0))</f>
        <v>F.C. Barcelona</v>
      </c>
      <c r="AI72" s="33">
        <f ca="1">LOOKUP(AH72,P72:P91,Q72:Q91)</f>
        <v>12</v>
      </c>
      <c r="AJ72" s="1">
        <f ca="1">LOOKUP(AH72,P72:P91,R72:R91)</f>
        <v>4</v>
      </c>
      <c r="AK72" s="1">
        <f ca="1">LOOKUP(AH72,P72:P91,S72:S91)</f>
        <v>4</v>
      </c>
      <c r="AL72" s="1">
        <f ca="1">LOOKUP(AH72,P72:P91,T72:T91)</f>
        <v>0</v>
      </c>
      <c r="AM72" s="1">
        <f ca="1">LOOKUP(AH72,P72:P91,U72:U91)</f>
        <v>0</v>
      </c>
      <c r="AN72" s="1">
        <f ca="1">LOOKUP(AH72,P72:P91,V72:V91)</f>
        <v>8</v>
      </c>
      <c r="AO72" s="1">
        <f ca="1">LOOKUP(AH72,P72:P91,W72:W91)</f>
        <v>2</v>
      </c>
      <c r="AP72" s="3">
        <f ca="1">LOOKUP(AH72,P72:P91,X72:X91)</f>
        <v>6</v>
      </c>
      <c r="AQ72" s="3">
        <f ca="1">LOOKUP(AH72,P72:P91,Y72:Y91)</f>
        <v>12608</v>
      </c>
    </row>
    <row r="73" spans="1:43" x14ac:dyDescent="0.25">
      <c r="E73" s="29" t="str">
        <f t="shared" ref="E73:E91" si="74">E50</f>
        <v>Atlético de Madrid</v>
      </c>
      <c r="F73" s="33">
        <f ca="1">SUMIF(INDIRECT(F71),'1-Configuracion'!E73,INDIRECT(G71))+SUMIF(INDIRECT(H71),'1-Configuracion'!E73,INDIRECT(I71))</f>
        <v>3</v>
      </c>
      <c r="G73" s="1">
        <f ca="1">SUMIF(INDIRECT(F71),'1-Configuracion'!E73,INDIRECT(J71))+SUMIF(INDIRECT(H71),'1-Configuracion'!E73,INDIRECT(J71))</f>
        <v>1</v>
      </c>
      <c r="H73" s="1">
        <f t="shared" ref="H73:H91" ca="1" si="75">IF(G73&gt;0,IF(F73=3,1,0),0)</f>
        <v>1</v>
      </c>
      <c r="I73" s="1">
        <f t="shared" ref="I73:I91" ca="1" si="76">IF(G73&gt;0,IF(F73=1,1,0),0)</f>
        <v>0</v>
      </c>
      <c r="J73" s="1">
        <f t="shared" ref="J73:J91" ca="1" si="77">IF(G73&gt;0,IF(F73=0,1,0),0)</f>
        <v>0</v>
      </c>
      <c r="K73" s="1">
        <f ca="1">SUMIF(INDIRECT(F71),'1-Configuracion'!E73,INDIRECT(K71))+SUMIF(INDIRECT(H71),'1-Configuracion'!E73,INDIRECT(L71))</f>
        <v>2</v>
      </c>
      <c r="L73" s="1">
        <f ca="1">SUMIF(INDIRECT(F71),'1-Configuracion'!E73,INDIRECT(L71))+SUMIF(INDIRECT(H71),'1-Configuracion'!E73,INDIRECT(K71))</f>
        <v>0</v>
      </c>
      <c r="M73" s="48">
        <f t="shared" ref="M73:M91" ca="1" si="78">K73-L73</f>
        <v>2</v>
      </c>
      <c r="N73" s="14">
        <f t="shared" ref="N73:N91" ca="1" si="79">F73*1000+M73*100+K73</f>
        <v>3202</v>
      </c>
      <c r="P73" s="29" t="str">
        <f t="shared" ref="P73:P91" si="80">E73</f>
        <v>Atlético de Madrid</v>
      </c>
      <c r="Q73" s="33">
        <f t="shared" ref="Q73:Q91" ca="1" si="81">F73+Q50</f>
        <v>9</v>
      </c>
      <c r="R73" s="1">
        <f t="shared" ca="1" si="65"/>
        <v>4</v>
      </c>
      <c r="S73" s="1">
        <f t="shared" ca="1" si="66"/>
        <v>3</v>
      </c>
      <c r="T73" s="1">
        <f t="shared" ca="1" si="67"/>
        <v>0</v>
      </c>
      <c r="U73" s="1">
        <f t="shared" ca="1" si="68"/>
        <v>1</v>
      </c>
      <c r="V73" s="1">
        <f t="shared" ca="1" si="69"/>
        <v>7</v>
      </c>
      <c r="W73" s="1">
        <f t="shared" ca="1" si="70"/>
        <v>2</v>
      </c>
      <c r="X73" s="3">
        <f t="shared" ca="1" si="71"/>
        <v>5</v>
      </c>
      <c r="Y73" s="3">
        <f t="shared" ca="1" si="72"/>
        <v>9507</v>
      </c>
      <c r="Z73">
        <f t="shared" ref="Z73:Z91" ca="1" si="82">AA73+AE73</f>
        <v>5</v>
      </c>
      <c r="AA73">
        <f t="shared" ca="1" si="73"/>
        <v>5</v>
      </c>
      <c r="AB73" s="16">
        <f ca="1">_xlfn.RANK.EQ(Q73,Q72:Q91,0)</f>
        <v>5</v>
      </c>
      <c r="AC73" s="16">
        <f ca="1">SUMPRODUCT((AB73=AB72:AB91)*(X73&lt;X72:X91))</f>
        <v>0</v>
      </c>
      <c r="AD73" s="16">
        <f ca="1">SUMPRODUCT((AB73=AB72:AB91)*(AC73=AC72:AC91)*(V73&lt;V72:V91))</f>
        <v>0</v>
      </c>
      <c r="AE73" s="16">
        <f ca="1">COUNTIF(AA72:AA73,AA73)-1</f>
        <v>0</v>
      </c>
      <c r="AF73" s="39"/>
      <c r="AG73">
        <v>2</v>
      </c>
      <c r="AH73" s="29" t="str">
        <f ca="1">INDEX(P72:P91,MATCH(AG73,Z72:Z91,0))</f>
        <v>Real Madrid C.F.</v>
      </c>
      <c r="AI73" s="33">
        <f ca="1">LOOKUP(AH73,P72:P91,Q72:Q91)</f>
        <v>10</v>
      </c>
      <c r="AJ73" s="1">
        <f ca="1">LOOKUP(AH73,P72:P91,R72:R91)</f>
        <v>4</v>
      </c>
      <c r="AK73" s="1">
        <f ca="1">LOOKUP(AH73,P72:P91,S72:S91)</f>
        <v>3</v>
      </c>
      <c r="AL73" s="1">
        <f ca="1">LOOKUP(AH73,P72:P91,T72:T91)</f>
        <v>1</v>
      </c>
      <c r="AM73" s="1">
        <f ca="1">LOOKUP(AH73,P72:P91,U72:U91)</f>
        <v>0</v>
      </c>
      <c r="AN73" s="1">
        <f ca="1">LOOKUP(AH73,P72:P91,V72:V91)</f>
        <v>12</v>
      </c>
      <c r="AO73" s="1">
        <f ca="1">LOOKUP(AH73,P72:P91,W72:W91)</f>
        <v>0</v>
      </c>
      <c r="AP73" s="3">
        <f ca="1">LOOKUP(AH73,P72:P91,X72:X91)</f>
        <v>12</v>
      </c>
      <c r="AQ73" s="3">
        <f ca="1">LOOKUP(AH73,P72:P91,Y72:Y91)</f>
        <v>11212</v>
      </c>
    </row>
    <row r="74" spans="1:43" x14ac:dyDescent="0.25">
      <c r="E74" s="29" t="str">
        <f t="shared" si="74"/>
        <v>Deportivo de la Coruña</v>
      </c>
      <c r="F74" s="33">
        <f ca="1">SUMIF(INDIRECT(F71),'1-Configuracion'!E74,INDIRECT(G71))+SUMIF(INDIRECT(H71),'1-Configuracion'!E74,INDIRECT(I71))</f>
        <v>0</v>
      </c>
      <c r="G74" s="1">
        <f ca="1">SUMIF(INDIRECT(F71),'1-Configuracion'!E74,INDIRECT(J71))+SUMIF(INDIRECT(H71),'1-Configuracion'!E74,INDIRECT(J71))</f>
        <v>1</v>
      </c>
      <c r="H74" s="1">
        <f t="shared" ca="1" si="75"/>
        <v>0</v>
      </c>
      <c r="I74" s="1">
        <f t="shared" ca="1" si="76"/>
        <v>0</v>
      </c>
      <c r="J74" s="1">
        <f t="shared" ca="1" si="77"/>
        <v>1</v>
      </c>
      <c r="K74" s="1">
        <f ca="1">SUMIF(INDIRECT(F71),'1-Configuracion'!E74,INDIRECT(K71))+SUMIF(INDIRECT(H71),'1-Configuracion'!E74,INDIRECT(L71))</f>
        <v>2</v>
      </c>
      <c r="L74" s="1">
        <f ca="1">SUMIF(INDIRECT(F71),'1-Configuracion'!E74,INDIRECT(L71))+SUMIF(INDIRECT(H71),'1-Configuracion'!E74,INDIRECT(K71))</f>
        <v>3</v>
      </c>
      <c r="M74" s="48">
        <f t="shared" ca="1" si="78"/>
        <v>-1</v>
      </c>
      <c r="N74" s="14">
        <f t="shared" ca="1" si="79"/>
        <v>-98</v>
      </c>
      <c r="P74" s="29" t="str">
        <f t="shared" si="80"/>
        <v>Deportivo de la Coruña</v>
      </c>
      <c r="Q74" s="33">
        <f t="shared" ca="1" si="81"/>
        <v>5</v>
      </c>
      <c r="R74" s="1">
        <f t="shared" ca="1" si="65"/>
        <v>4</v>
      </c>
      <c r="S74" s="1">
        <f t="shared" ca="1" si="66"/>
        <v>1</v>
      </c>
      <c r="T74" s="1">
        <f t="shared" ca="1" si="67"/>
        <v>2</v>
      </c>
      <c r="U74" s="1">
        <f t="shared" ca="1" si="68"/>
        <v>1</v>
      </c>
      <c r="V74" s="1">
        <f t="shared" ca="1" si="69"/>
        <v>6</v>
      </c>
      <c r="W74" s="1">
        <f t="shared" ca="1" si="70"/>
        <v>5</v>
      </c>
      <c r="X74" s="3">
        <f t="shared" ca="1" si="71"/>
        <v>1</v>
      </c>
      <c r="Y74" s="3">
        <f t="shared" ca="1" si="72"/>
        <v>5106</v>
      </c>
      <c r="Z74">
        <f t="shared" ca="1" si="82"/>
        <v>9</v>
      </c>
      <c r="AA74">
        <f t="shared" ca="1" si="73"/>
        <v>9</v>
      </c>
      <c r="AB74" s="16">
        <f ca="1">_xlfn.RANK.EQ(Q74,Q72:Q91,0)</f>
        <v>9</v>
      </c>
      <c r="AC74" s="16">
        <f ca="1">SUMPRODUCT((AB74=AB72:AB91)*(X74&lt;X72:X91))</f>
        <v>0</v>
      </c>
      <c r="AD74" s="16">
        <f ca="1">SUMPRODUCT((AB74=AB72:AB91)*(AC74=AC72:AC91)*(V74&lt;V72:V91))</f>
        <v>0</v>
      </c>
      <c r="AE74" s="16">
        <f ca="1">COUNTIF(AA72:AA74,AA74)-1</f>
        <v>0</v>
      </c>
      <c r="AF74" s="39"/>
      <c r="AG74">
        <v>3</v>
      </c>
      <c r="AH74" s="29" t="str">
        <f ca="1">INDEX(P72:P91,MATCH(AG74,Z72:Z91,0))</f>
        <v>Villarreal C.F.</v>
      </c>
      <c r="AI74" s="33">
        <f ca="1">LOOKUP(AH74,P72:P91,Q72:Q91)</f>
        <v>10</v>
      </c>
      <c r="AJ74" s="1">
        <f ca="1">LOOKUP(AH74,P72:P91,R72:R91)</f>
        <v>4</v>
      </c>
      <c r="AK74" s="1">
        <f ca="1">LOOKUP(AH74,P72:P91,S72:S91)</f>
        <v>3</v>
      </c>
      <c r="AL74" s="1">
        <f ca="1">LOOKUP(AH74,P72:P91,T72:T91)</f>
        <v>1</v>
      </c>
      <c r="AM74" s="1">
        <f ca="1">LOOKUP(AH74,P72:P91,U72:U91)</f>
        <v>0</v>
      </c>
      <c r="AN74" s="1">
        <f ca="1">LOOKUP(AH74,P72:P91,V72:V91)</f>
        <v>10</v>
      </c>
      <c r="AO74" s="1">
        <f ca="1">LOOKUP(AH74,P72:P91,W72:W91)</f>
        <v>4</v>
      </c>
      <c r="AP74" s="3">
        <f ca="1">LOOKUP(AH74,P72:P91,X72:X91)</f>
        <v>6</v>
      </c>
      <c r="AQ74" s="3">
        <f ca="1">LOOKUP(AH74,P72:P91,Y72:Y91)</f>
        <v>10610</v>
      </c>
    </row>
    <row r="75" spans="1:43" x14ac:dyDescent="0.25">
      <c r="E75" s="29" t="str">
        <f t="shared" si="74"/>
        <v>F.C. Barcelona</v>
      </c>
      <c r="F75" s="33">
        <f ca="1">SUMIF(INDIRECT(F71),'1-Configuracion'!E75,INDIRECT(G71))+SUMIF(INDIRECT(H71),'1-Configuracion'!E75,INDIRECT(I71))</f>
        <v>3</v>
      </c>
      <c r="G75" s="1">
        <f ca="1">SUMIF(INDIRECT(F71),'1-Configuracion'!E75,INDIRECT(J71))+SUMIF(INDIRECT(H71),'1-Configuracion'!E75,INDIRECT(J71))</f>
        <v>1</v>
      </c>
      <c r="H75" s="1">
        <f t="shared" ca="1" si="75"/>
        <v>1</v>
      </c>
      <c r="I75" s="1">
        <f t="shared" ca="1" si="76"/>
        <v>0</v>
      </c>
      <c r="J75" s="1">
        <f t="shared" ca="1" si="77"/>
        <v>0</v>
      </c>
      <c r="K75" s="1">
        <f ca="1">SUMIF(INDIRECT(F71),'1-Configuracion'!E75,INDIRECT(K71))+SUMIF(INDIRECT(H71),'1-Configuracion'!E75,INDIRECT(L71))</f>
        <v>4</v>
      </c>
      <c r="L75" s="1">
        <f ca="1">SUMIF(INDIRECT(F71),'1-Configuracion'!E75,INDIRECT(L71))+SUMIF(INDIRECT(H71),'1-Configuracion'!E75,INDIRECT(K71))</f>
        <v>1</v>
      </c>
      <c r="M75" s="48">
        <f t="shared" ca="1" si="78"/>
        <v>3</v>
      </c>
      <c r="N75" s="14">
        <f t="shared" ca="1" si="79"/>
        <v>3304</v>
      </c>
      <c r="P75" s="29" t="str">
        <f t="shared" si="80"/>
        <v>F.C. Barcelona</v>
      </c>
      <c r="Q75" s="33">
        <f t="shared" ca="1" si="81"/>
        <v>12</v>
      </c>
      <c r="R75" s="1">
        <f t="shared" ca="1" si="65"/>
        <v>4</v>
      </c>
      <c r="S75" s="1">
        <f t="shared" ca="1" si="66"/>
        <v>4</v>
      </c>
      <c r="T75" s="1">
        <f t="shared" ca="1" si="67"/>
        <v>0</v>
      </c>
      <c r="U75" s="1">
        <f t="shared" ca="1" si="68"/>
        <v>0</v>
      </c>
      <c r="V75" s="1">
        <f t="shared" ca="1" si="69"/>
        <v>8</v>
      </c>
      <c r="W75" s="1">
        <f t="shared" ca="1" si="70"/>
        <v>2</v>
      </c>
      <c r="X75" s="3">
        <f t="shared" ca="1" si="71"/>
        <v>6</v>
      </c>
      <c r="Y75" s="3">
        <f t="shared" ca="1" si="72"/>
        <v>12608</v>
      </c>
      <c r="Z75">
        <f t="shared" ca="1" si="82"/>
        <v>1</v>
      </c>
      <c r="AA75">
        <f t="shared" ca="1" si="73"/>
        <v>1</v>
      </c>
      <c r="AB75" s="16">
        <f ca="1">_xlfn.RANK.EQ(Q75,Q72:Q91,0)</f>
        <v>1</v>
      </c>
      <c r="AC75" s="16">
        <f ca="1">SUMPRODUCT((AB75=AB72:AB91)*(X75&lt;X72:X91))</f>
        <v>0</v>
      </c>
      <c r="AD75" s="16">
        <f ca="1">SUMPRODUCT((AB75=AB72:AB91)*(AC75=AC72:AC91)*(V75&lt;V72:V91))</f>
        <v>0</v>
      </c>
      <c r="AE75" s="16">
        <f ca="1">COUNTIF(AA72:AA75,AA75)-1</f>
        <v>0</v>
      </c>
      <c r="AF75" s="39"/>
      <c r="AG75">
        <v>4</v>
      </c>
      <c r="AH75" s="29" t="str">
        <f ca="1">INDEX(P72:P91,MATCH(AG75,Z72:Z91,0))</f>
        <v>R.C. Celta de Vigo</v>
      </c>
      <c r="AI75" s="33">
        <f ca="1">LOOKUP(AH75,P72:P91,Q72:Q91)</f>
        <v>10</v>
      </c>
      <c r="AJ75" s="1">
        <f ca="1">LOOKUP(AH75,P72:P91,R72:R91)</f>
        <v>4</v>
      </c>
      <c r="AK75" s="1">
        <f ca="1">LOOKUP(AH75,P72:P91,S72:S91)</f>
        <v>3</v>
      </c>
      <c r="AL75" s="1">
        <f ca="1">LOOKUP(AH75,P72:P91,T72:T91)</f>
        <v>1</v>
      </c>
      <c r="AM75" s="1">
        <f ca="1">LOOKUP(AH75,P72:P91,U72:U91)</f>
        <v>0</v>
      </c>
      <c r="AN75" s="1">
        <f ca="1">LOOKUP(AH75,P72:P91,V72:V91)</f>
        <v>10</v>
      </c>
      <c r="AO75" s="1">
        <f ca="1">LOOKUP(AH75,P72:P91,W72:W91)</f>
        <v>5</v>
      </c>
      <c r="AP75" s="3">
        <f ca="1">LOOKUP(AH75,P72:P91,X72:X91)</f>
        <v>5</v>
      </c>
      <c r="AQ75" s="3">
        <f ca="1">LOOKUP(AH75,P72:P91,Y72:Y91)</f>
        <v>10510</v>
      </c>
    </row>
    <row r="76" spans="1:43" x14ac:dyDescent="0.25">
      <c r="E76" s="29" t="str">
        <f t="shared" si="74"/>
        <v>Getafe C.F.</v>
      </c>
      <c r="F76" s="33">
        <f ca="1">SUMIF(INDIRECT(F71),'1-Configuracion'!E76,INDIRECT(G71))+SUMIF(INDIRECT(H71),'1-Configuracion'!E76,INDIRECT(I71))</f>
        <v>3</v>
      </c>
      <c r="G76" s="1">
        <f ca="1">SUMIF(INDIRECT(F71),'1-Configuracion'!E76,INDIRECT(J71))+SUMIF(INDIRECT(H71),'1-Configuracion'!E76,INDIRECT(J71))</f>
        <v>1</v>
      </c>
      <c r="H76" s="1">
        <f t="shared" ca="1" si="75"/>
        <v>1</v>
      </c>
      <c r="I76" s="1">
        <f t="shared" ca="1" si="76"/>
        <v>0</v>
      </c>
      <c r="J76" s="1">
        <f t="shared" ca="1" si="77"/>
        <v>0</v>
      </c>
      <c r="K76" s="1">
        <f ca="1">SUMIF(INDIRECT(F71),'1-Configuracion'!E76,INDIRECT(K71))+SUMIF(INDIRECT(H71),'1-Configuracion'!E76,INDIRECT(L71))</f>
        <v>1</v>
      </c>
      <c r="L76" s="1">
        <f ca="1">SUMIF(INDIRECT(F71),'1-Configuracion'!E76,INDIRECT(L71))+SUMIF(INDIRECT(H71),'1-Configuracion'!E76,INDIRECT(K71))</f>
        <v>0</v>
      </c>
      <c r="M76" s="48">
        <f t="shared" ca="1" si="78"/>
        <v>1</v>
      </c>
      <c r="N76" s="14">
        <f t="shared" ca="1" si="79"/>
        <v>3101</v>
      </c>
      <c r="P76" s="29" t="str">
        <f t="shared" si="80"/>
        <v>Getafe C.F.</v>
      </c>
      <c r="Q76" s="33">
        <f t="shared" ca="1" si="81"/>
        <v>3</v>
      </c>
      <c r="R76" s="1">
        <f t="shared" ca="1" si="65"/>
        <v>4</v>
      </c>
      <c r="S76" s="1">
        <f t="shared" ca="1" si="66"/>
        <v>1</v>
      </c>
      <c r="T76" s="1">
        <f t="shared" ca="1" si="67"/>
        <v>0</v>
      </c>
      <c r="U76" s="1">
        <f t="shared" ca="1" si="68"/>
        <v>3</v>
      </c>
      <c r="V76" s="1">
        <f t="shared" ca="1" si="69"/>
        <v>3</v>
      </c>
      <c r="W76" s="1">
        <f t="shared" ca="1" si="70"/>
        <v>6</v>
      </c>
      <c r="X76" s="3">
        <f t="shared" ca="1" si="71"/>
        <v>-3</v>
      </c>
      <c r="Y76" s="3">
        <f t="shared" ca="1" si="72"/>
        <v>2703</v>
      </c>
      <c r="Z76">
        <f t="shared" ca="1" si="82"/>
        <v>15</v>
      </c>
      <c r="AA76">
        <f t="shared" ca="1" si="73"/>
        <v>15</v>
      </c>
      <c r="AB76" s="16">
        <f ca="1">_xlfn.RANK.EQ(Q76,Q72:Q91,0)</f>
        <v>13</v>
      </c>
      <c r="AC76" s="16">
        <f ca="1">SUMPRODUCT((AB76=AB72:AB91)*(X76&lt;X72:X91))</f>
        <v>0</v>
      </c>
      <c r="AD76" s="16">
        <f ca="1">SUMPRODUCT((AB76=AB72:AB91)*(AC76=AC72:AC91)*(V76&lt;V72:V91))</f>
        <v>2</v>
      </c>
      <c r="AE76" s="16">
        <f ca="1">COUNTIF(AA72:AA76,AA76)-1</f>
        <v>0</v>
      </c>
      <c r="AF76" s="39"/>
      <c r="AG76">
        <v>5</v>
      </c>
      <c r="AH76" s="29" t="str">
        <f ca="1">INDEX(P72:P91,MATCH(AG76,Z72:Z91,0))</f>
        <v>Atlético de Madrid</v>
      </c>
      <c r="AI76" s="33">
        <f ca="1">LOOKUP(AH76,P72:P91,Q72:Q91)</f>
        <v>9</v>
      </c>
      <c r="AJ76" s="1">
        <f ca="1">LOOKUP(AH76,P72:P91,R72:R91)</f>
        <v>4</v>
      </c>
      <c r="AK76" s="1">
        <f ca="1">LOOKUP(AH76,P72:P91,S72:S91)</f>
        <v>3</v>
      </c>
      <c r="AL76" s="1">
        <f ca="1">LOOKUP(AH76,P72:P91,T72:T91)</f>
        <v>0</v>
      </c>
      <c r="AM76" s="1">
        <f ca="1">LOOKUP(AH76,P72:P91,U72:U91)</f>
        <v>1</v>
      </c>
      <c r="AN76" s="1">
        <f ca="1">LOOKUP(AH76,P72:P91,V72:V91)</f>
        <v>7</v>
      </c>
      <c r="AO76" s="1">
        <f ca="1">LOOKUP(AH76,P72:P91,W72:W91)</f>
        <v>2</v>
      </c>
      <c r="AP76" s="3">
        <f ca="1">LOOKUP(AH76,P72:P91,X72:X91)</f>
        <v>5</v>
      </c>
      <c r="AQ76" s="3">
        <f ca="1">LOOKUP(AH76,P72:P91,Y72:Y91)</f>
        <v>9507</v>
      </c>
    </row>
    <row r="77" spans="1:43" x14ac:dyDescent="0.25">
      <c r="E77" s="29" t="str">
        <f t="shared" si="74"/>
        <v>Granada C.F.</v>
      </c>
      <c r="F77" s="33">
        <f ca="1">SUMIF(INDIRECT(F71),'1-Configuracion'!E77,INDIRECT(G71))+SUMIF(INDIRECT(H71),'1-Configuracion'!E77,INDIRECT(I71))</f>
        <v>0</v>
      </c>
      <c r="G77" s="1">
        <f ca="1">SUMIF(INDIRECT(F71),'1-Configuracion'!E77,INDIRECT(J71))+SUMIF(INDIRECT(H71),'1-Configuracion'!E77,INDIRECT(J71))</f>
        <v>1</v>
      </c>
      <c r="H77" s="1">
        <f t="shared" ca="1" si="75"/>
        <v>0</v>
      </c>
      <c r="I77" s="1">
        <f t="shared" ca="1" si="76"/>
        <v>0</v>
      </c>
      <c r="J77" s="1">
        <f t="shared" ca="1" si="77"/>
        <v>1</v>
      </c>
      <c r="K77" s="1">
        <f ca="1">SUMIF(INDIRECT(F71),'1-Configuracion'!E77,INDIRECT(K71))+SUMIF(INDIRECT(H71),'1-Configuracion'!E77,INDIRECT(L71))</f>
        <v>0</v>
      </c>
      <c r="L77" s="1">
        <f ca="1">SUMIF(INDIRECT(F71),'1-Configuracion'!E77,INDIRECT(L71))+SUMIF(INDIRECT(H71),'1-Configuracion'!E77,INDIRECT(K71))</f>
        <v>1</v>
      </c>
      <c r="M77" s="48">
        <f t="shared" ca="1" si="78"/>
        <v>-1</v>
      </c>
      <c r="N77" s="14">
        <f t="shared" ca="1" si="79"/>
        <v>-100</v>
      </c>
      <c r="P77" s="29" t="str">
        <f t="shared" si="80"/>
        <v>Granada C.F.</v>
      </c>
      <c r="Q77" s="33">
        <f t="shared" ca="1" si="81"/>
        <v>3</v>
      </c>
      <c r="R77" s="1">
        <f t="shared" ca="1" si="65"/>
        <v>4</v>
      </c>
      <c r="S77" s="1">
        <f t="shared" ca="1" si="66"/>
        <v>1</v>
      </c>
      <c r="T77" s="1">
        <f t="shared" ca="1" si="67"/>
        <v>0</v>
      </c>
      <c r="U77" s="1">
        <f t="shared" ca="1" si="68"/>
        <v>3</v>
      </c>
      <c r="V77" s="1">
        <f t="shared" ca="1" si="69"/>
        <v>4</v>
      </c>
      <c r="W77" s="1">
        <f t="shared" ca="1" si="70"/>
        <v>7</v>
      </c>
      <c r="X77" s="3">
        <f t="shared" ca="1" si="71"/>
        <v>-3</v>
      </c>
      <c r="Y77" s="3">
        <f t="shared" ca="1" si="72"/>
        <v>2704</v>
      </c>
      <c r="Z77">
        <f t="shared" ca="1" si="82"/>
        <v>14</v>
      </c>
      <c r="AA77">
        <f t="shared" ca="1" si="73"/>
        <v>13</v>
      </c>
      <c r="AB77" s="16">
        <f ca="1">_xlfn.RANK.EQ(Q77,Q72:Q91,0)</f>
        <v>13</v>
      </c>
      <c r="AC77" s="16">
        <f ca="1">SUMPRODUCT((AB77=AB72:AB91)*(X77&lt;X72:X91))</f>
        <v>0</v>
      </c>
      <c r="AD77" s="16">
        <f ca="1">SUMPRODUCT((AB77=AB72:AB91)*(AC77=AC72:AC91)*(V77&lt;V72:V91))</f>
        <v>0</v>
      </c>
      <c r="AE77" s="16">
        <f ca="1">COUNTIF(AA72:AA77,AA77)-1</f>
        <v>1</v>
      </c>
      <c r="AF77" s="39"/>
      <c r="AG77">
        <v>6</v>
      </c>
      <c r="AH77" s="29" t="str">
        <f ca="1">INDEX(P72:P91,MATCH(AG77,Z72:Z91,0))</f>
        <v>S.D. Eibar</v>
      </c>
      <c r="AI77" s="33">
        <f ca="1">LOOKUP(AH77,P72:P91,Q72:Q91)</f>
        <v>7</v>
      </c>
      <c r="AJ77" s="1">
        <f ca="1">LOOKUP(AH77,P72:P91,R72:R91)</f>
        <v>4</v>
      </c>
      <c r="AK77" s="1">
        <f ca="1">LOOKUP(AH77,P72:P91,S72:S91)</f>
        <v>2</v>
      </c>
      <c r="AL77" s="1">
        <f ca="1">LOOKUP(AH77,P72:P91,T72:T91)</f>
        <v>1</v>
      </c>
      <c r="AM77" s="1">
        <f ca="1">LOOKUP(AH77,P72:P91,U72:U91)</f>
        <v>1</v>
      </c>
      <c r="AN77" s="1">
        <f ca="1">LOOKUP(AH77,P72:P91,V72:V91)</f>
        <v>4</v>
      </c>
      <c r="AO77" s="1">
        <f ca="1">LOOKUP(AH77,P72:P91,W72:W91)</f>
        <v>3</v>
      </c>
      <c r="AP77" s="3">
        <f ca="1">LOOKUP(AH77,P72:P91,X72:X91)</f>
        <v>1</v>
      </c>
      <c r="AQ77" s="3">
        <f ca="1">LOOKUP(AH77,P72:P91,Y72:Y91)</f>
        <v>7104</v>
      </c>
    </row>
    <row r="78" spans="1:43" x14ac:dyDescent="0.25">
      <c r="E78" s="29" t="str">
        <f t="shared" si="74"/>
        <v>Levante U.D.</v>
      </c>
      <c r="F78" s="33">
        <f ca="1">SUMIF(INDIRECT(F71),'1-Configuracion'!E78,INDIRECT(G71))+SUMIF(INDIRECT(H71),'1-Configuracion'!E78,INDIRECT(I71))</f>
        <v>0</v>
      </c>
      <c r="G78" s="1">
        <f ca="1">SUMIF(INDIRECT(F71),'1-Configuracion'!E78,INDIRECT(J71))+SUMIF(INDIRECT(H71),'1-Configuracion'!E78,INDIRECT(J71))</f>
        <v>1</v>
      </c>
      <c r="H78" s="1">
        <f t="shared" ca="1" si="75"/>
        <v>0</v>
      </c>
      <c r="I78" s="1">
        <f t="shared" ca="1" si="76"/>
        <v>0</v>
      </c>
      <c r="J78" s="1">
        <f t="shared" ca="1" si="77"/>
        <v>1</v>
      </c>
      <c r="K78" s="1">
        <f ca="1">SUMIF(INDIRECT(F71),'1-Configuracion'!E78,INDIRECT(K71))+SUMIF(INDIRECT(H71),'1-Configuracion'!E78,INDIRECT(L71))</f>
        <v>1</v>
      </c>
      <c r="L78" s="1">
        <f ca="1">SUMIF(INDIRECT(F71),'1-Configuracion'!E78,INDIRECT(L71))+SUMIF(INDIRECT(H71),'1-Configuracion'!E78,INDIRECT(K71))</f>
        <v>4</v>
      </c>
      <c r="M78" s="48">
        <f t="shared" ca="1" si="78"/>
        <v>-3</v>
      </c>
      <c r="N78" s="14">
        <f t="shared" ca="1" si="79"/>
        <v>-299</v>
      </c>
      <c r="P78" s="29" t="str">
        <f t="shared" si="80"/>
        <v>Levante U.D.</v>
      </c>
      <c r="Q78" s="33">
        <f t="shared" ca="1" si="81"/>
        <v>2</v>
      </c>
      <c r="R78" s="1">
        <f t="shared" ca="1" si="65"/>
        <v>4</v>
      </c>
      <c r="S78" s="1">
        <f t="shared" ca="1" si="66"/>
        <v>0</v>
      </c>
      <c r="T78" s="1">
        <f t="shared" ca="1" si="67"/>
        <v>2</v>
      </c>
      <c r="U78" s="1">
        <f t="shared" ca="1" si="68"/>
        <v>2</v>
      </c>
      <c r="V78" s="1">
        <f t="shared" ca="1" si="69"/>
        <v>3</v>
      </c>
      <c r="W78" s="1">
        <f t="shared" ca="1" si="70"/>
        <v>7</v>
      </c>
      <c r="X78" s="3">
        <f t="shared" ca="1" si="71"/>
        <v>-4</v>
      </c>
      <c r="Y78" s="3">
        <f t="shared" ca="1" si="72"/>
        <v>1603</v>
      </c>
      <c r="Z78">
        <f t="shared" ca="1" si="82"/>
        <v>19</v>
      </c>
      <c r="AA78">
        <f t="shared" ca="1" si="73"/>
        <v>19</v>
      </c>
      <c r="AB78" s="16">
        <f ca="1">_xlfn.RANK.EQ(Q78,Q72:Q91,0)</f>
        <v>16</v>
      </c>
      <c r="AC78" s="16">
        <f ca="1">SUMPRODUCT((AB78=AB72:AB91)*(X78&lt;X72:X91))</f>
        <v>3</v>
      </c>
      <c r="AD78" s="16">
        <f ca="1">SUMPRODUCT((AB78=AB72:AB91)*(AC78=AC72:AC91)*(V78&lt;V72:V91))</f>
        <v>0</v>
      </c>
      <c r="AE78" s="16">
        <f ca="1">COUNTIF(AA72:AA78,AA78)-1</f>
        <v>0</v>
      </c>
      <c r="AF78" s="39"/>
      <c r="AG78">
        <v>7</v>
      </c>
      <c r="AH78" s="29" t="str">
        <f ca="1">INDEX(P72:P91,MATCH(AG78,Z72:Z91,0))</f>
        <v>Valencia C.F.</v>
      </c>
      <c r="AI78" s="33">
        <f ca="1">LOOKUP(AH78,P72:P91,Q72:Q91)</f>
        <v>6</v>
      </c>
      <c r="AJ78" s="1">
        <f ca="1">LOOKUP(AH78,P72:P91,R72:R91)</f>
        <v>4</v>
      </c>
      <c r="AK78" s="1">
        <f ca="1">LOOKUP(AH78,P72:P91,S72:S91)</f>
        <v>1</v>
      </c>
      <c r="AL78" s="1">
        <f ca="1">LOOKUP(AH78,P72:P91,T72:T91)</f>
        <v>3</v>
      </c>
      <c r="AM78" s="1">
        <f ca="1">LOOKUP(AH78,P72:P91,U72:U91)</f>
        <v>0</v>
      </c>
      <c r="AN78" s="1">
        <f ca="1">LOOKUP(AH78,P72:P91,V72:V91)</f>
        <v>2</v>
      </c>
      <c r="AO78" s="1">
        <f ca="1">LOOKUP(AH78,P72:P91,W72:W91)</f>
        <v>1</v>
      </c>
      <c r="AP78" s="3">
        <f ca="1">LOOKUP(AH78,P72:P91,X72:X91)</f>
        <v>1</v>
      </c>
      <c r="AQ78" s="3">
        <f ca="1">LOOKUP(AH78,P72:P91,Y72:Y91)</f>
        <v>6102</v>
      </c>
    </row>
    <row r="79" spans="1:43" x14ac:dyDescent="0.25">
      <c r="E79" s="29" t="str">
        <f t="shared" si="74"/>
        <v>Málaga C.F.</v>
      </c>
      <c r="F79" s="33">
        <f ca="1">SUMIF(INDIRECT(F71),'1-Configuracion'!E79,INDIRECT(G71))+SUMIF(INDIRECT(H71),'1-Configuracion'!E79,INDIRECT(I71))</f>
        <v>0</v>
      </c>
      <c r="G79" s="1">
        <f ca="1">SUMIF(INDIRECT(F71),'1-Configuracion'!E79,INDIRECT(J71))+SUMIF(INDIRECT(H71),'1-Configuracion'!E79,INDIRECT(J71))</f>
        <v>1</v>
      </c>
      <c r="H79" s="1">
        <f t="shared" ca="1" si="75"/>
        <v>0</v>
      </c>
      <c r="I79" s="1">
        <f t="shared" ca="1" si="76"/>
        <v>0</v>
      </c>
      <c r="J79" s="1">
        <f t="shared" ca="1" si="77"/>
        <v>1</v>
      </c>
      <c r="K79" s="1">
        <f ca="1">SUMIF(INDIRECT(F71),'1-Configuracion'!E79,INDIRECT(K71))+SUMIF(INDIRECT(H71),'1-Configuracion'!E79,INDIRECT(L71))</f>
        <v>0</v>
      </c>
      <c r="L79" s="1">
        <f ca="1">SUMIF(INDIRECT(F71),'1-Configuracion'!E79,INDIRECT(L71))+SUMIF(INDIRECT(H71),'1-Configuracion'!E79,INDIRECT(K71))</f>
        <v>1</v>
      </c>
      <c r="M79" s="48">
        <f t="shared" ca="1" si="78"/>
        <v>-1</v>
      </c>
      <c r="N79" s="14">
        <f t="shared" ca="1" si="79"/>
        <v>-100</v>
      </c>
      <c r="P79" s="29" t="str">
        <f t="shared" si="80"/>
        <v>Málaga C.F.</v>
      </c>
      <c r="Q79" s="33">
        <f t="shared" ca="1" si="81"/>
        <v>2</v>
      </c>
      <c r="R79" s="1">
        <f t="shared" ca="1" si="65"/>
        <v>4</v>
      </c>
      <c r="S79" s="1">
        <f t="shared" ca="1" si="66"/>
        <v>0</v>
      </c>
      <c r="T79" s="1">
        <f t="shared" ca="1" si="67"/>
        <v>2</v>
      </c>
      <c r="U79" s="1">
        <f t="shared" ca="1" si="68"/>
        <v>2</v>
      </c>
      <c r="V79" s="1">
        <f t="shared" ca="1" si="69"/>
        <v>0</v>
      </c>
      <c r="W79" s="1">
        <f t="shared" ca="1" si="70"/>
        <v>2</v>
      </c>
      <c r="X79" s="3">
        <f t="shared" ca="1" si="71"/>
        <v>-2</v>
      </c>
      <c r="Y79" s="3">
        <f t="shared" ca="1" si="72"/>
        <v>1800</v>
      </c>
      <c r="Z79">
        <f t="shared" ca="1" si="82"/>
        <v>18</v>
      </c>
      <c r="AA79">
        <f t="shared" ca="1" si="73"/>
        <v>18</v>
      </c>
      <c r="AB79" s="16">
        <f ca="1">_xlfn.RANK.EQ(Q79,Q72:Q91,0)</f>
        <v>16</v>
      </c>
      <c r="AC79" s="16">
        <f ca="1">SUMPRODUCT((AB79=AB72:AB91)*(X79&lt;X72:X91))</f>
        <v>0</v>
      </c>
      <c r="AD79" s="16">
        <f ca="1">SUMPRODUCT((AB79=AB72:AB91)*(AC79=AC72:AC91)*(V79&lt;V72:V91))</f>
        <v>2</v>
      </c>
      <c r="AE79" s="16">
        <f ca="1">COUNTIF(AA72:AA79,AA79)-1</f>
        <v>0</v>
      </c>
      <c r="AF79" s="39"/>
      <c r="AG79">
        <v>8</v>
      </c>
      <c r="AH79" s="29" t="str">
        <f ca="1">INDEX(P72:P91,MATCH(AG79,Z72:Z91,0))</f>
        <v>R.C.D. Español</v>
      </c>
      <c r="AI79" s="33">
        <f ca="1">LOOKUP(AH79,P72:P91,Q72:Q91)</f>
        <v>6</v>
      </c>
      <c r="AJ79" s="1">
        <f ca="1">LOOKUP(AH79,P72:P91,R72:R91)</f>
        <v>4</v>
      </c>
      <c r="AK79" s="1">
        <f ca="1">LOOKUP(AH79,P72:P91,S72:S91)</f>
        <v>2</v>
      </c>
      <c r="AL79" s="1">
        <f ca="1">LOOKUP(AH79,P72:P91,T72:T91)</f>
        <v>0</v>
      </c>
      <c r="AM79" s="1">
        <f ca="1">LOOKUP(AH79,P72:P91,U72:U91)</f>
        <v>2</v>
      </c>
      <c r="AN79" s="1">
        <f ca="1">LOOKUP(AH79,P72:P91,V72:V91)</f>
        <v>5</v>
      </c>
      <c r="AO79" s="1">
        <f ca="1">LOOKUP(AH79,P72:P91,W72:W91)</f>
        <v>11</v>
      </c>
      <c r="AP79" s="3">
        <f ca="1">LOOKUP(AH79,P72:P91,X72:X91)</f>
        <v>-6</v>
      </c>
      <c r="AQ79" s="3">
        <f ca="1">LOOKUP(AH79,P72:P91,Y72:Y91)</f>
        <v>5405</v>
      </c>
    </row>
    <row r="80" spans="1:43" x14ac:dyDescent="0.25">
      <c r="E80" s="29" t="str">
        <f t="shared" si="74"/>
        <v>R.C. Celta de Vigo</v>
      </c>
      <c r="F80" s="33">
        <f ca="1">SUMIF(INDIRECT(F71),'1-Configuracion'!E80,INDIRECT(G71))+SUMIF(INDIRECT(H71),'1-Configuracion'!E80,INDIRECT(I71))</f>
        <v>3</v>
      </c>
      <c r="G80" s="1">
        <f ca="1">SUMIF(INDIRECT(F71),'1-Configuracion'!E80,INDIRECT(J71))+SUMIF(INDIRECT(H71),'1-Configuracion'!E80,INDIRECT(J71))</f>
        <v>1</v>
      </c>
      <c r="H80" s="1">
        <f t="shared" ca="1" si="75"/>
        <v>1</v>
      </c>
      <c r="I80" s="1">
        <f t="shared" ca="1" si="76"/>
        <v>0</v>
      </c>
      <c r="J80" s="1">
        <f t="shared" ca="1" si="77"/>
        <v>0</v>
      </c>
      <c r="K80" s="1">
        <f ca="1">SUMIF(INDIRECT(F71),'1-Configuracion'!E80,INDIRECT(K71))+SUMIF(INDIRECT(H71),'1-Configuracion'!E80,INDIRECT(L71))</f>
        <v>2</v>
      </c>
      <c r="L80" s="1">
        <f ca="1">SUMIF(INDIRECT(F71),'1-Configuracion'!E80,INDIRECT(L71))+SUMIF(INDIRECT(H71),'1-Configuracion'!E80,INDIRECT(K71))</f>
        <v>1</v>
      </c>
      <c r="M80" s="48">
        <f t="shared" ca="1" si="78"/>
        <v>1</v>
      </c>
      <c r="N80" s="14">
        <f t="shared" ca="1" si="79"/>
        <v>3102</v>
      </c>
      <c r="P80" s="29" t="str">
        <f t="shared" si="80"/>
        <v>R.C. Celta de Vigo</v>
      </c>
      <c r="Q80" s="33">
        <f t="shared" ca="1" si="81"/>
        <v>10</v>
      </c>
      <c r="R80" s="1">
        <f t="shared" ca="1" si="65"/>
        <v>4</v>
      </c>
      <c r="S80" s="1">
        <f t="shared" ca="1" si="66"/>
        <v>3</v>
      </c>
      <c r="T80" s="1">
        <f t="shared" ca="1" si="67"/>
        <v>1</v>
      </c>
      <c r="U80" s="1">
        <f t="shared" ca="1" si="68"/>
        <v>0</v>
      </c>
      <c r="V80" s="1">
        <f t="shared" ca="1" si="69"/>
        <v>10</v>
      </c>
      <c r="W80" s="1">
        <f t="shared" ca="1" si="70"/>
        <v>5</v>
      </c>
      <c r="X80" s="3">
        <f t="shared" ca="1" si="71"/>
        <v>5</v>
      </c>
      <c r="Y80" s="3">
        <f t="shared" ca="1" si="72"/>
        <v>10510</v>
      </c>
      <c r="Z80">
        <f t="shared" ca="1" si="82"/>
        <v>4</v>
      </c>
      <c r="AA80">
        <f t="shared" ca="1" si="73"/>
        <v>4</v>
      </c>
      <c r="AB80" s="16">
        <f ca="1">_xlfn.RANK.EQ(Q80,Q72:Q91,0)</f>
        <v>2</v>
      </c>
      <c r="AC80" s="16">
        <f ca="1">SUMPRODUCT((AB80=AB72:AB91)*(X80&lt;X72:X91))</f>
        <v>2</v>
      </c>
      <c r="AD80" s="16">
        <f ca="1">SUMPRODUCT((AB80=AB72:AB91)*(AC80=AC72:AC91)*(V80&lt;V72:V91))</f>
        <v>0</v>
      </c>
      <c r="AE80" s="16">
        <f ca="1">COUNTIF(AA72:AA80,AA80)-1</f>
        <v>0</v>
      </c>
      <c r="AF80" s="39"/>
      <c r="AG80">
        <v>9</v>
      </c>
      <c r="AH80" s="29" t="str">
        <f ca="1">INDEX(P72:P91,MATCH(AG80,Z72:Z91,0))</f>
        <v>Deportivo de la Coruña</v>
      </c>
      <c r="AI80" s="33">
        <f ca="1">LOOKUP(AH80,P72:P91,Q72:Q91)</f>
        <v>5</v>
      </c>
      <c r="AJ80" s="1">
        <f ca="1">LOOKUP(AH80,P72:P91,R72:R91)</f>
        <v>4</v>
      </c>
      <c r="AK80" s="1">
        <f ca="1">LOOKUP(AH80,P72:P91,S72:S91)</f>
        <v>1</v>
      </c>
      <c r="AL80" s="1">
        <f ca="1">LOOKUP(AH80,P72:P91,T72:T91)</f>
        <v>2</v>
      </c>
      <c r="AM80" s="1">
        <f ca="1">LOOKUP(AH80,P72:P91,U72:U91)</f>
        <v>1</v>
      </c>
      <c r="AN80" s="1">
        <f ca="1">LOOKUP(AH80,P72:P91,V72:V91)</f>
        <v>6</v>
      </c>
      <c r="AO80" s="1">
        <f ca="1">LOOKUP(AH80,P72:P91,W72:W91)</f>
        <v>5</v>
      </c>
      <c r="AP80" s="3">
        <f ca="1">LOOKUP(AH80,P72:P91,X72:X91)</f>
        <v>1</v>
      </c>
      <c r="AQ80" s="3">
        <f ca="1">LOOKUP(AH80,P72:P91,Y72:Y91)</f>
        <v>5106</v>
      </c>
    </row>
    <row r="81" spans="5:43" x14ac:dyDescent="0.25">
      <c r="E81" s="29" t="str">
        <f t="shared" si="74"/>
        <v>R.C.D. Español</v>
      </c>
      <c r="F81" s="33">
        <f ca="1">SUMIF(INDIRECT(F71),'1-Configuracion'!E81,INDIRECT(G71))+SUMIF(INDIRECT(H71),'1-Configuracion'!E81,INDIRECT(I71))</f>
        <v>3</v>
      </c>
      <c r="G81" s="1">
        <f ca="1">SUMIF(INDIRECT(F71),'1-Configuracion'!E81,INDIRECT(J71))+SUMIF(INDIRECT(H71),'1-Configuracion'!E81,INDIRECT(J71))</f>
        <v>1</v>
      </c>
      <c r="H81" s="1">
        <f t="shared" ca="1" si="75"/>
        <v>1</v>
      </c>
      <c r="I81" s="1">
        <f t="shared" ca="1" si="76"/>
        <v>0</v>
      </c>
      <c r="J81" s="1">
        <f t="shared" ca="1" si="77"/>
        <v>0</v>
      </c>
      <c r="K81" s="1">
        <f ca="1">SUMIF(INDIRECT(F71),'1-Configuracion'!E81,INDIRECT(K71))+SUMIF(INDIRECT(H71),'1-Configuracion'!E81,INDIRECT(L71))</f>
        <v>3</v>
      </c>
      <c r="L81" s="1">
        <f ca="1">SUMIF(INDIRECT(F71),'1-Configuracion'!E81,INDIRECT(L71))+SUMIF(INDIRECT(H71),'1-Configuracion'!E81,INDIRECT(K71))</f>
        <v>2</v>
      </c>
      <c r="M81" s="48">
        <f t="shared" ca="1" si="78"/>
        <v>1</v>
      </c>
      <c r="N81" s="14">
        <f t="shared" ca="1" si="79"/>
        <v>3103</v>
      </c>
      <c r="P81" s="29" t="str">
        <f t="shared" si="80"/>
        <v>R.C.D. Español</v>
      </c>
      <c r="Q81" s="33">
        <f t="shared" ca="1" si="81"/>
        <v>6</v>
      </c>
      <c r="R81" s="1">
        <f t="shared" ca="1" si="65"/>
        <v>4</v>
      </c>
      <c r="S81" s="1">
        <f t="shared" ca="1" si="66"/>
        <v>2</v>
      </c>
      <c r="T81" s="1">
        <f t="shared" ca="1" si="67"/>
        <v>0</v>
      </c>
      <c r="U81" s="1">
        <f t="shared" ca="1" si="68"/>
        <v>2</v>
      </c>
      <c r="V81" s="1">
        <f t="shared" ca="1" si="69"/>
        <v>5</v>
      </c>
      <c r="W81" s="1">
        <f t="shared" ca="1" si="70"/>
        <v>11</v>
      </c>
      <c r="X81" s="3">
        <f t="shared" ca="1" si="71"/>
        <v>-6</v>
      </c>
      <c r="Y81" s="3">
        <f t="shared" ca="1" si="72"/>
        <v>5405</v>
      </c>
      <c r="Z81">
        <f t="shared" ca="1" si="82"/>
        <v>8</v>
      </c>
      <c r="AA81">
        <f t="shared" ca="1" si="73"/>
        <v>8</v>
      </c>
      <c r="AB81" s="16">
        <f ca="1">_xlfn.RANK.EQ(Q81,Q72:Q91,0)</f>
        <v>7</v>
      </c>
      <c r="AC81" s="16">
        <f ca="1">SUMPRODUCT((AB81=AB72:AB91)*(X81&lt;X72:X91))</f>
        <v>1</v>
      </c>
      <c r="AD81" s="16">
        <f ca="1">SUMPRODUCT((AB81=AB72:AB91)*(AC81=AC72:AC91)*(V81&lt;V72:V91))</f>
        <v>0</v>
      </c>
      <c r="AE81" s="16">
        <f ca="1">COUNTIF(AA72:AA81,AA81)-1</f>
        <v>0</v>
      </c>
      <c r="AF81" s="39"/>
      <c r="AG81">
        <v>10</v>
      </c>
      <c r="AH81" s="29" t="str">
        <f ca="1">INDEX(P72:P91,MATCH(AG81,Z72:Z91,0))</f>
        <v>Real Sporting de Gijón</v>
      </c>
      <c r="AI81" s="33">
        <f ca="1">LOOKUP(AH81,P72:P91,Q72:Q91)</f>
        <v>5</v>
      </c>
      <c r="AJ81" s="1">
        <f ca="1">LOOKUP(AH81,P72:P91,R72:R91)</f>
        <v>4</v>
      </c>
      <c r="AK81" s="1">
        <f ca="1">LOOKUP(AH81,P72:P91,S72:S91)</f>
        <v>1</v>
      </c>
      <c r="AL81" s="1">
        <f ca="1">LOOKUP(AH81,P72:P91,T72:T91)</f>
        <v>2</v>
      </c>
      <c r="AM81" s="1">
        <f ca="1">LOOKUP(AH81,P72:P91,U72:U91)</f>
        <v>1</v>
      </c>
      <c r="AN81" s="1">
        <f ca="1">LOOKUP(AH81,P72:P91,V72:V91)</f>
        <v>3</v>
      </c>
      <c r="AO81" s="1">
        <f ca="1">LOOKUP(AH81,P72:P91,W72:W91)</f>
        <v>3</v>
      </c>
      <c r="AP81" s="3">
        <f ca="1">LOOKUP(AH81,P72:P91,X72:X91)</f>
        <v>0</v>
      </c>
      <c r="AQ81" s="3">
        <f ca="1">LOOKUP(AH81,P72:P91,Y72:Y91)</f>
        <v>5003</v>
      </c>
    </row>
    <row r="82" spans="5:43" x14ac:dyDescent="0.25">
      <c r="E82" s="29" t="str">
        <f t="shared" si="74"/>
        <v>Rayo Vallecano</v>
      </c>
      <c r="F82" s="33">
        <f ca="1">SUMIF(INDIRECT(F71),'1-Configuracion'!E82,INDIRECT(G71))+SUMIF(INDIRECT(H71),'1-Configuracion'!E82,INDIRECT(I71))</f>
        <v>3</v>
      </c>
      <c r="G82" s="1">
        <f ca="1">SUMIF(INDIRECT(F71),'1-Configuracion'!E82,INDIRECT(J71))+SUMIF(INDIRECT(H71),'1-Configuracion'!E82,INDIRECT(J71))</f>
        <v>1</v>
      </c>
      <c r="H82" s="1">
        <f t="shared" ca="1" si="75"/>
        <v>1</v>
      </c>
      <c r="I82" s="1">
        <f t="shared" ca="1" si="76"/>
        <v>0</v>
      </c>
      <c r="J82" s="1">
        <f t="shared" ca="1" si="77"/>
        <v>0</v>
      </c>
      <c r="K82" s="1">
        <f ca="1">SUMIF(INDIRECT(F71),'1-Configuracion'!E82,INDIRECT(K71))+SUMIF(INDIRECT(H71),'1-Configuracion'!E82,INDIRECT(L71))</f>
        <v>1</v>
      </c>
      <c r="L82" s="1">
        <f ca="1">SUMIF(INDIRECT(F71),'1-Configuracion'!E82,INDIRECT(L71))+SUMIF(INDIRECT(H71),'1-Configuracion'!E82,INDIRECT(K71))</f>
        <v>0</v>
      </c>
      <c r="M82" s="48">
        <f t="shared" ca="1" si="78"/>
        <v>1</v>
      </c>
      <c r="N82" s="14">
        <f t="shared" ca="1" si="79"/>
        <v>3101</v>
      </c>
      <c r="P82" s="29" t="str">
        <f t="shared" si="80"/>
        <v>Rayo Vallecano</v>
      </c>
      <c r="Q82" s="33">
        <f t="shared" ca="1" si="81"/>
        <v>4</v>
      </c>
      <c r="R82" s="1">
        <f t="shared" ca="1" si="65"/>
        <v>4</v>
      </c>
      <c r="S82" s="1">
        <f t="shared" ca="1" si="66"/>
        <v>1</v>
      </c>
      <c r="T82" s="1">
        <f t="shared" ca="1" si="67"/>
        <v>1</v>
      </c>
      <c r="U82" s="1">
        <f t="shared" ca="1" si="68"/>
        <v>2</v>
      </c>
      <c r="V82" s="1">
        <f t="shared" ca="1" si="69"/>
        <v>2</v>
      </c>
      <c r="W82" s="1">
        <f t="shared" ca="1" si="70"/>
        <v>6</v>
      </c>
      <c r="X82" s="3">
        <f t="shared" ca="1" si="71"/>
        <v>-4</v>
      </c>
      <c r="Y82" s="3">
        <f t="shared" ca="1" si="72"/>
        <v>3602</v>
      </c>
      <c r="Z82">
        <f t="shared" ca="1" si="82"/>
        <v>12</v>
      </c>
      <c r="AA82">
        <f t="shared" ca="1" si="73"/>
        <v>12</v>
      </c>
      <c r="AB82" s="16">
        <f ca="1">_xlfn.RANK.EQ(Q82,Q72:Q91,0)</f>
        <v>12</v>
      </c>
      <c r="AC82" s="16">
        <f ca="1">SUMPRODUCT((AB82=AB72:AB91)*(X82&lt;X72:X91))</f>
        <v>0</v>
      </c>
      <c r="AD82" s="16">
        <f ca="1">SUMPRODUCT((AB82=AB72:AB91)*(AC82=AC72:AC91)*(V82&lt;V72:V91))</f>
        <v>0</v>
      </c>
      <c r="AE82" s="16">
        <f ca="1">COUNTIF(AA72:AA82,AA82)-1</f>
        <v>0</v>
      </c>
      <c r="AF82" s="39"/>
      <c r="AG82">
        <v>11</v>
      </c>
      <c r="AH82" s="29" t="str">
        <f ca="1">INDEX(P72:P91,MATCH(AG82,Z72:Z91,0))</f>
        <v>Real Betis Balompié</v>
      </c>
      <c r="AI82" s="33">
        <f ca="1">LOOKUP(AH82,P72:P91,Q72:Q91)</f>
        <v>5</v>
      </c>
      <c r="AJ82" s="1">
        <f ca="1">LOOKUP(AH82,P72:P91,R72:R91)</f>
        <v>4</v>
      </c>
      <c r="AK82" s="1">
        <f ca="1">LOOKUP(AH82,P72:P91,S72:S91)</f>
        <v>1</v>
      </c>
      <c r="AL82" s="1">
        <f ca="1">LOOKUP(AH82,P72:P91,T72:T91)</f>
        <v>2</v>
      </c>
      <c r="AM82" s="1">
        <f ca="1">LOOKUP(AH82,P72:P91,U72:U91)</f>
        <v>1</v>
      </c>
      <c r="AN82" s="1">
        <f ca="1">LOOKUP(AH82,P72:P91,V72:V91)</f>
        <v>2</v>
      </c>
      <c r="AO82" s="1">
        <f ca="1">LOOKUP(AH82,P72:P91,W72:W91)</f>
        <v>6</v>
      </c>
      <c r="AP82" s="3">
        <f ca="1">LOOKUP(AH82,P72:P91,X72:X91)</f>
        <v>-4</v>
      </c>
      <c r="AQ82" s="3">
        <f ca="1">LOOKUP(AH82,P72:P91,Y72:Y91)</f>
        <v>4602</v>
      </c>
    </row>
    <row r="83" spans="5:43" x14ac:dyDescent="0.25">
      <c r="E83" s="29" t="str">
        <f t="shared" si="74"/>
        <v>Real Betis Balompié</v>
      </c>
      <c r="F83" s="33">
        <f ca="1">SUMIF(INDIRECT(F71),'1-Configuracion'!E83,INDIRECT(G71))+SUMIF(INDIRECT(H71),'1-Configuracion'!E83,INDIRECT(I71))</f>
        <v>1</v>
      </c>
      <c r="G83" s="1">
        <f ca="1">SUMIF(INDIRECT(F71),'1-Configuracion'!E83,INDIRECT(J71))+SUMIF(INDIRECT(H71),'1-Configuracion'!E83,INDIRECT(J71))</f>
        <v>1</v>
      </c>
      <c r="H83" s="1">
        <f t="shared" ca="1" si="75"/>
        <v>0</v>
      </c>
      <c r="I83" s="1">
        <f t="shared" ca="1" si="76"/>
        <v>1</v>
      </c>
      <c r="J83" s="1">
        <f t="shared" ca="1" si="77"/>
        <v>0</v>
      </c>
      <c r="K83" s="1">
        <f ca="1">SUMIF(INDIRECT(F71),'1-Configuracion'!E83,INDIRECT(K71))+SUMIF(INDIRECT(H71),'1-Configuracion'!E83,INDIRECT(L71))</f>
        <v>0</v>
      </c>
      <c r="L83" s="1">
        <f ca="1">SUMIF(INDIRECT(F71),'1-Configuracion'!E83,INDIRECT(L71))+SUMIF(INDIRECT(H71),'1-Configuracion'!E83,INDIRECT(K71))</f>
        <v>0</v>
      </c>
      <c r="M83" s="48">
        <f t="shared" ca="1" si="78"/>
        <v>0</v>
      </c>
      <c r="N83" s="14">
        <f t="shared" ca="1" si="79"/>
        <v>1000</v>
      </c>
      <c r="P83" s="29" t="str">
        <f t="shared" si="80"/>
        <v>Real Betis Balompié</v>
      </c>
      <c r="Q83" s="33">
        <f t="shared" ca="1" si="81"/>
        <v>5</v>
      </c>
      <c r="R83" s="1">
        <f t="shared" ca="1" si="65"/>
        <v>4</v>
      </c>
      <c r="S83" s="1">
        <f t="shared" ca="1" si="66"/>
        <v>1</v>
      </c>
      <c r="T83" s="1">
        <f t="shared" ca="1" si="67"/>
        <v>2</v>
      </c>
      <c r="U83" s="1">
        <f t="shared" ca="1" si="68"/>
        <v>1</v>
      </c>
      <c r="V83" s="1">
        <f t="shared" ca="1" si="69"/>
        <v>2</v>
      </c>
      <c r="W83" s="1">
        <f t="shared" ca="1" si="70"/>
        <v>6</v>
      </c>
      <c r="X83" s="3">
        <f t="shared" ca="1" si="71"/>
        <v>-4</v>
      </c>
      <c r="Y83" s="3">
        <f t="shared" ca="1" si="72"/>
        <v>4602</v>
      </c>
      <c r="Z83">
        <f t="shared" ca="1" si="82"/>
        <v>11</v>
      </c>
      <c r="AA83">
        <f t="shared" ca="1" si="73"/>
        <v>11</v>
      </c>
      <c r="AB83" s="16">
        <f ca="1">_xlfn.RANK.EQ(Q83,Q72:Q91,0)</f>
        <v>9</v>
      </c>
      <c r="AC83" s="16">
        <f ca="1">SUMPRODUCT((AB83=AB72:AB91)*(X83&lt;X72:X91))</f>
        <v>2</v>
      </c>
      <c r="AD83" s="16">
        <f ca="1">SUMPRODUCT((AB83=AB72:AB91)*(AC83=AC72:AC91)*(V83&lt;V72:V91))</f>
        <v>0</v>
      </c>
      <c r="AE83" s="16">
        <f ca="1">COUNTIF(AA72:AA83,AA83)-1</f>
        <v>0</v>
      </c>
      <c r="AF83" s="39"/>
      <c r="AG83">
        <v>12</v>
      </c>
      <c r="AH83" s="29" t="str">
        <f ca="1">INDEX(P72:P91,MATCH(AG83,Z72:Z91,0))</f>
        <v>Rayo Vallecano</v>
      </c>
      <c r="AI83" s="33">
        <f ca="1">LOOKUP(AH83,P72:P91,Q72:Q91)</f>
        <v>4</v>
      </c>
      <c r="AJ83" s="1">
        <f ca="1">LOOKUP(AH83,P72:P91,R72:R91)</f>
        <v>4</v>
      </c>
      <c r="AK83" s="1">
        <f ca="1">LOOKUP(AH83,P72:P91,S72:S91)</f>
        <v>1</v>
      </c>
      <c r="AL83" s="1">
        <f ca="1">LOOKUP(AH83,P72:P91,T72:T91)</f>
        <v>1</v>
      </c>
      <c r="AM83" s="1">
        <f ca="1">LOOKUP(AH83,P72:P91,U72:U91)</f>
        <v>2</v>
      </c>
      <c r="AN83" s="1">
        <f ca="1">LOOKUP(AH83,P72:P91,V72:V91)</f>
        <v>2</v>
      </c>
      <c r="AO83" s="1">
        <f ca="1">LOOKUP(AH83,P72:P91,W72:W91)</f>
        <v>6</v>
      </c>
      <c r="AP83" s="3">
        <f ca="1">LOOKUP(AH83,P72:P91,X72:X91)</f>
        <v>-4</v>
      </c>
      <c r="AQ83" s="3">
        <f ca="1">LOOKUP(AH83,P72:P91,Y72:Y91)</f>
        <v>3602</v>
      </c>
    </row>
    <row r="84" spans="5:43" x14ac:dyDescent="0.25">
      <c r="E84" s="29" t="str">
        <f t="shared" si="74"/>
        <v>Real Madrid C.F.</v>
      </c>
      <c r="F84" s="33">
        <f ca="1">SUMIF(INDIRECT(F71),'1-Configuracion'!E84,INDIRECT(G71))+SUMIF(INDIRECT(H71),'1-Configuracion'!E84,INDIRECT(I71))</f>
        <v>3</v>
      </c>
      <c r="G84" s="1">
        <f ca="1">SUMIF(INDIRECT(F71),'1-Configuracion'!E84,INDIRECT(J71))+SUMIF(INDIRECT(H71),'1-Configuracion'!E84,INDIRECT(J71))</f>
        <v>1</v>
      </c>
      <c r="H84" s="1">
        <f t="shared" ca="1" si="75"/>
        <v>1</v>
      </c>
      <c r="I84" s="1">
        <f t="shared" ca="1" si="76"/>
        <v>0</v>
      </c>
      <c r="J84" s="1">
        <f t="shared" ca="1" si="77"/>
        <v>0</v>
      </c>
      <c r="K84" s="1">
        <f ca="1">SUMIF(INDIRECT(F71),'1-Configuracion'!E84,INDIRECT(K71))+SUMIF(INDIRECT(H71),'1-Configuracion'!E84,INDIRECT(L71))</f>
        <v>1</v>
      </c>
      <c r="L84" s="1">
        <f ca="1">SUMIF(INDIRECT(F71),'1-Configuracion'!E84,INDIRECT(L71))+SUMIF(INDIRECT(H71),'1-Configuracion'!E84,INDIRECT(K71))</f>
        <v>0</v>
      </c>
      <c r="M84" s="48">
        <f t="shared" ca="1" si="78"/>
        <v>1</v>
      </c>
      <c r="N84" s="14">
        <f t="shared" ca="1" si="79"/>
        <v>3101</v>
      </c>
      <c r="P84" s="29" t="str">
        <f t="shared" si="80"/>
        <v>Real Madrid C.F.</v>
      </c>
      <c r="Q84" s="33">
        <f t="shared" ca="1" si="81"/>
        <v>10</v>
      </c>
      <c r="R84" s="1">
        <f t="shared" ca="1" si="65"/>
        <v>4</v>
      </c>
      <c r="S84" s="1">
        <f t="shared" ca="1" si="66"/>
        <v>3</v>
      </c>
      <c r="T84" s="1">
        <f t="shared" ca="1" si="67"/>
        <v>1</v>
      </c>
      <c r="U84" s="1">
        <f t="shared" ca="1" si="68"/>
        <v>0</v>
      </c>
      <c r="V84" s="1">
        <f t="shared" ca="1" si="69"/>
        <v>12</v>
      </c>
      <c r="W84" s="1">
        <f t="shared" ca="1" si="70"/>
        <v>0</v>
      </c>
      <c r="X84" s="3">
        <f t="shared" ca="1" si="71"/>
        <v>12</v>
      </c>
      <c r="Y84" s="3">
        <f t="shared" ca="1" si="72"/>
        <v>11212</v>
      </c>
      <c r="Z84">
        <f t="shared" ca="1" si="82"/>
        <v>2</v>
      </c>
      <c r="AA84">
        <f t="shared" ca="1" si="73"/>
        <v>2</v>
      </c>
      <c r="AB84" s="16">
        <f ca="1">_xlfn.RANK.EQ(Q84,Q72:Q91,0)</f>
        <v>2</v>
      </c>
      <c r="AC84" s="16">
        <f ca="1">SUMPRODUCT((AB84=AB72:AB91)*(X84&lt;X72:X91))</f>
        <v>0</v>
      </c>
      <c r="AD84" s="16">
        <f ca="1">SUMPRODUCT((AB84=AB72:AB91)*(AC84=AC72:AC91)*(V84&lt;V72:V91))</f>
        <v>0</v>
      </c>
      <c r="AE84" s="16">
        <f ca="1">COUNTIF(AA72:AA84,AA84)-1</f>
        <v>0</v>
      </c>
      <c r="AF84" s="39"/>
      <c r="AG84">
        <v>13</v>
      </c>
      <c r="AH84" s="29" t="str">
        <f ca="1">INDEX(P72:P91,MATCH(AG84,Z72:Z91,0))</f>
        <v>Athletic Club</v>
      </c>
      <c r="AI84" s="33">
        <f ca="1">LOOKUP(AH84,P72:P91,Q72:Q91)</f>
        <v>3</v>
      </c>
      <c r="AJ84" s="1">
        <f ca="1">LOOKUP(AH84,P72:P91,R72:R91)</f>
        <v>4</v>
      </c>
      <c r="AK84" s="1">
        <f ca="1">LOOKUP(AH84,P72:P91,S72:S91)</f>
        <v>1</v>
      </c>
      <c r="AL84" s="1">
        <f ca="1">LOOKUP(AH84,P72:P91,T72:T91)</f>
        <v>0</v>
      </c>
      <c r="AM84" s="1">
        <f ca="1">LOOKUP(AH84,P72:P91,U72:U91)</f>
        <v>3</v>
      </c>
      <c r="AN84" s="1">
        <f ca="1">LOOKUP(AH84,P72:P91,V72:V91)</f>
        <v>4</v>
      </c>
      <c r="AO84" s="1">
        <f ca="1">LOOKUP(AH84,P72:P91,W72:W91)</f>
        <v>7</v>
      </c>
      <c r="AP84" s="3">
        <f ca="1">LOOKUP(AH84,P72:P91,X72:X91)</f>
        <v>-3</v>
      </c>
      <c r="AQ84" s="3">
        <f ca="1">LOOKUP(AH84,P72:P91,Y72:Y91)</f>
        <v>2704</v>
      </c>
    </row>
    <row r="85" spans="5:43" x14ac:dyDescent="0.25">
      <c r="E85" s="29" t="str">
        <f t="shared" si="74"/>
        <v>Real Sociedad</v>
      </c>
      <c r="F85" s="33">
        <f ca="1">SUMIF(INDIRECT(F71),'1-Configuracion'!E85,INDIRECT(G71))+SUMIF(INDIRECT(H71),'1-Configuracion'!E85,INDIRECT(I71))</f>
        <v>0</v>
      </c>
      <c r="G85" s="1">
        <f ca="1">SUMIF(INDIRECT(F71),'1-Configuracion'!E85,INDIRECT(J71))+SUMIF(INDIRECT(H71),'1-Configuracion'!E85,INDIRECT(J71))</f>
        <v>1</v>
      </c>
      <c r="H85" s="1">
        <f t="shared" ca="1" si="75"/>
        <v>0</v>
      </c>
      <c r="I85" s="1">
        <f t="shared" ca="1" si="76"/>
        <v>0</v>
      </c>
      <c r="J85" s="1">
        <f t="shared" ca="1" si="77"/>
        <v>1</v>
      </c>
      <c r="K85" s="1">
        <f ca="1">SUMIF(INDIRECT(F71),'1-Configuracion'!E85,INDIRECT(K71))+SUMIF(INDIRECT(H71),'1-Configuracion'!E85,INDIRECT(L71))</f>
        <v>2</v>
      </c>
      <c r="L85" s="1">
        <f ca="1">SUMIF(INDIRECT(F71),'1-Configuracion'!E85,INDIRECT(L71))+SUMIF(INDIRECT(H71),'1-Configuracion'!E85,INDIRECT(K71))</f>
        <v>3</v>
      </c>
      <c r="M85" s="48">
        <f t="shared" ca="1" si="78"/>
        <v>-1</v>
      </c>
      <c r="N85" s="14">
        <f t="shared" ca="1" si="79"/>
        <v>-98</v>
      </c>
      <c r="P85" s="29" t="str">
        <f t="shared" si="80"/>
        <v>Real Sociedad</v>
      </c>
      <c r="Q85" s="33">
        <f t="shared" ca="1" si="81"/>
        <v>2</v>
      </c>
      <c r="R85" s="1">
        <f t="shared" ca="1" si="65"/>
        <v>4</v>
      </c>
      <c r="S85" s="1">
        <f t="shared" ca="1" si="66"/>
        <v>0</v>
      </c>
      <c r="T85" s="1">
        <f t="shared" ca="1" si="67"/>
        <v>2</v>
      </c>
      <c r="U85" s="1">
        <f t="shared" ca="1" si="68"/>
        <v>2</v>
      </c>
      <c r="V85" s="1">
        <f t="shared" ca="1" si="69"/>
        <v>2</v>
      </c>
      <c r="W85" s="1">
        <f t="shared" ca="1" si="70"/>
        <v>4</v>
      </c>
      <c r="X85" s="3">
        <f t="shared" ca="1" si="71"/>
        <v>-2</v>
      </c>
      <c r="Y85" s="3">
        <f t="shared" ca="1" si="72"/>
        <v>1802</v>
      </c>
      <c r="Z85">
        <f t="shared" ca="1" si="82"/>
        <v>17</v>
      </c>
      <c r="AA85">
        <f t="shared" ca="1" si="73"/>
        <v>17</v>
      </c>
      <c r="AB85" s="16">
        <f ca="1">_xlfn.RANK.EQ(Q85,Q72:Q91,0)</f>
        <v>16</v>
      </c>
      <c r="AC85" s="16">
        <f ca="1">SUMPRODUCT((AB85=AB72:AB91)*(X85&lt;X72:X91))</f>
        <v>0</v>
      </c>
      <c r="AD85" s="16">
        <f ca="1">SUMPRODUCT((AB85=AB72:AB91)*(AC85=AC72:AC91)*(V85&lt;V72:V91))</f>
        <v>1</v>
      </c>
      <c r="AE85" s="16">
        <f ca="1">COUNTIF(AA72:AA85,AA85)-1</f>
        <v>0</v>
      </c>
      <c r="AF85" s="39"/>
      <c r="AG85">
        <v>14</v>
      </c>
      <c r="AH85" s="29" t="str">
        <f ca="1">INDEX(P72:P91,MATCH(AG85,Z72:Z91,0))</f>
        <v>Granada C.F.</v>
      </c>
      <c r="AI85" s="33">
        <f ca="1">LOOKUP(AH85,P72:P91,Q72:Q91)</f>
        <v>3</v>
      </c>
      <c r="AJ85" s="1">
        <f ca="1">LOOKUP(AH85,P72:P91,R72:R91)</f>
        <v>4</v>
      </c>
      <c r="AK85" s="1">
        <f ca="1">LOOKUP(AH85,P72:P91,S72:S91)</f>
        <v>1</v>
      </c>
      <c r="AL85" s="1">
        <f ca="1">LOOKUP(AH85,P72:P91,T72:T91)</f>
        <v>0</v>
      </c>
      <c r="AM85" s="1">
        <f ca="1">LOOKUP(AH85,P72:P91,U72:U91)</f>
        <v>3</v>
      </c>
      <c r="AN85" s="1">
        <f ca="1">LOOKUP(AH85,P72:P91,V72:V91)</f>
        <v>4</v>
      </c>
      <c r="AO85" s="1">
        <f ca="1">LOOKUP(AH85,P72:P91,W72:W91)</f>
        <v>7</v>
      </c>
      <c r="AP85" s="3">
        <f ca="1">LOOKUP(AH85,P72:P91,X72:X91)</f>
        <v>-3</v>
      </c>
      <c r="AQ85" s="3">
        <f ca="1">LOOKUP(AH85,P72:P91,Y72:Y91)</f>
        <v>2704</v>
      </c>
    </row>
    <row r="86" spans="5:43" x14ac:dyDescent="0.25">
      <c r="E86" s="29" t="str">
        <f t="shared" si="74"/>
        <v>Real Sporting de Gijón</v>
      </c>
      <c r="F86" s="33">
        <f ca="1">SUMIF(INDIRECT(F71),'1-Configuracion'!E86,INDIRECT(G71))+SUMIF(INDIRECT(H71),'1-Configuracion'!E86,INDIRECT(I71))</f>
        <v>3</v>
      </c>
      <c r="G86" s="1">
        <f ca="1">SUMIF(INDIRECT(F71),'1-Configuracion'!E86,INDIRECT(J71))+SUMIF(INDIRECT(H71),'1-Configuracion'!E86,INDIRECT(J71))</f>
        <v>1</v>
      </c>
      <c r="H86" s="1">
        <f t="shared" ca="1" si="75"/>
        <v>1</v>
      </c>
      <c r="I86" s="1">
        <f t="shared" ca="1" si="76"/>
        <v>0</v>
      </c>
      <c r="J86" s="1">
        <f t="shared" ca="1" si="77"/>
        <v>0</v>
      </c>
      <c r="K86" s="1">
        <f ca="1">SUMIF(INDIRECT(F71),'1-Configuracion'!E86,INDIRECT(K71))+SUMIF(INDIRECT(H71),'1-Configuracion'!E86,INDIRECT(L71))</f>
        <v>3</v>
      </c>
      <c r="L86" s="1">
        <f ca="1">SUMIF(INDIRECT(F71),'1-Configuracion'!E86,INDIRECT(L71))+SUMIF(INDIRECT(H71),'1-Configuracion'!E86,INDIRECT(K71))</f>
        <v>2</v>
      </c>
      <c r="M86" s="48">
        <f t="shared" ca="1" si="78"/>
        <v>1</v>
      </c>
      <c r="N86" s="14">
        <f t="shared" ca="1" si="79"/>
        <v>3103</v>
      </c>
      <c r="P86" s="29" t="str">
        <f t="shared" si="80"/>
        <v>Real Sporting de Gijón</v>
      </c>
      <c r="Q86" s="33">
        <f t="shared" ca="1" si="81"/>
        <v>5</v>
      </c>
      <c r="R86" s="1">
        <f t="shared" ca="1" si="65"/>
        <v>4</v>
      </c>
      <c r="S86" s="1">
        <f t="shared" ca="1" si="66"/>
        <v>1</v>
      </c>
      <c r="T86" s="1">
        <f t="shared" ca="1" si="67"/>
        <v>2</v>
      </c>
      <c r="U86" s="1">
        <f t="shared" ca="1" si="68"/>
        <v>1</v>
      </c>
      <c r="V86" s="1">
        <f t="shared" ca="1" si="69"/>
        <v>3</v>
      </c>
      <c r="W86" s="1">
        <f t="shared" ca="1" si="70"/>
        <v>3</v>
      </c>
      <c r="X86" s="3">
        <f t="shared" ca="1" si="71"/>
        <v>0</v>
      </c>
      <c r="Y86" s="3">
        <f t="shared" ca="1" si="72"/>
        <v>5003</v>
      </c>
      <c r="Z86">
        <f t="shared" ca="1" si="82"/>
        <v>10</v>
      </c>
      <c r="AA86">
        <f t="shared" ca="1" si="73"/>
        <v>10</v>
      </c>
      <c r="AB86" s="16">
        <f ca="1">_xlfn.RANK.EQ(Q86,Q72:Q91,0)</f>
        <v>9</v>
      </c>
      <c r="AC86" s="16">
        <f ca="1">SUMPRODUCT((AB86=AB72:AB91)*(X86&lt;X72:X91))</f>
        <v>1</v>
      </c>
      <c r="AD86" s="16">
        <f ca="1">SUMPRODUCT((AB86=AB72:AB91)*(AC86=AC72:AC91)*(V86&lt;V72:V91))</f>
        <v>0</v>
      </c>
      <c r="AE86" s="16">
        <f ca="1">COUNTIF(AA72:AA86,AA86)-1</f>
        <v>0</v>
      </c>
      <c r="AF86" s="39"/>
      <c r="AG86">
        <v>15</v>
      </c>
      <c r="AH86" s="29" t="str">
        <f ca="1">INDEX(P72:P91,MATCH(AG86,Z72:Z91,0))</f>
        <v>Getafe C.F.</v>
      </c>
      <c r="AI86" s="33">
        <f ca="1">LOOKUP(AH86,P72:P91,Q72:Q91)</f>
        <v>3</v>
      </c>
      <c r="AJ86" s="1">
        <f ca="1">LOOKUP(AH86,P72:P91,R72:R91)</f>
        <v>4</v>
      </c>
      <c r="AK86" s="1">
        <f ca="1">LOOKUP(AH86,P72:P91,S72:S91)</f>
        <v>1</v>
      </c>
      <c r="AL86" s="1">
        <f ca="1">LOOKUP(AH86,P72:P91,T72:T91)</f>
        <v>0</v>
      </c>
      <c r="AM86" s="1">
        <f ca="1">LOOKUP(AH86,P72:P91,U72:U91)</f>
        <v>3</v>
      </c>
      <c r="AN86" s="1">
        <f ca="1">LOOKUP(AH86,P72:P91,V72:V91)</f>
        <v>3</v>
      </c>
      <c r="AO86" s="1">
        <f ca="1">LOOKUP(AH86,P72:P91,W72:W91)</f>
        <v>6</v>
      </c>
      <c r="AP86" s="3">
        <f ca="1">LOOKUP(AH86,P72:P91,X72:X91)</f>
        <v>-3</v>
      </c>
      <c r="AQ86" s="3">
        <f ca="1">LOOKUP(AH86,P72:P91,Y72:Y91)</f>
        <v>2703</v>
      </c>
    </row>
    <row r="87" spans="5:43" x14ac:dyDescent="0.25">
      <c r="E87" s="29" t="str">
        <f t="shared" si="74"/>
        <v>S.D. Eibar</v>
      </c>
      <c r="F87" s="33">
        <f ca="1">SUMIF(INDIRECT(F71),'1-Configuracion'!E87,INDIRECT(G71))+SUMIF(INDIRECT(H71),'1-Configuracion'!E87,INDIRECT(I71))</f>
        <v>0</v>
      </c>
      <c r="G87" s="1">
        <f ca="1">SUMIF(INDIRECT(F71),'1-Configuracion'!E87,INDIRECT(J71))+SUMIF(INDIRECT(H71),'1-Configuracion'!E87,INDIRECT(J71))</f>
        <v>1</v>
      </c>
      <c r="H87" s="1">
        <f t="shared" ca="1" si="75"/>
        <v>0</v>
      </c>
      <c r="I87" s="1">
        <f t="shared" ca="1" si="76"/>
        <v>0</v>
      </c>
      <c r="J87" s="1">
        <f t="shared" ca="1" si="77"/>
        <v>1</v>
      </c>
      <c r="K87" s="1">
        <f ca="1">SUMIF(INDIRECT(F71),'1-Configuracion'!E87,INDIRECT(K71))+SUMIF(INDIRECT(H71),'1-Configuracion'!E87,INDIRECT(L71))</f>
        <v>0</v>
      </c>
      <c r="L87" s="1">
        <f ca="1">SUMIF(INDIRECT(F71),'1-Configuracion'!E87,INDIRECT(L71))+SUMIF(INDIRECT(H71),'1-Configuracion'!E87,INDIRECT(K71))</f>
        <v>2</v>
      </c>
      <c r="M87" s="48">
        <f t="shared" ca="1" si="78"/>
        <v>-2</v>
      </c>
      <c r="N87" s="14">
        <f t="shared" ca="1" si="79"/>
        <v>-200</v>
      </c>
      <c r="P87" s="29" t="str">
        <f t="shared" si="80"/>
        <v>S.D. Eibar</v>
      </c>
      <c r="Q87" s="33">
        <f t="shared" ca="1" si="81"/>
        <v>7</v>
      </c>
      <c r="R87" s="1">
        <f t="shared" ca="1" si="65"/>
        <v>4</v>
      </c>
      <c r="S87" s="1">
        <f t="shared" ca="1" si="66"/>
        <v>2</v>
      </c>
      <c r="T87" s="1">
        <f t="shared" ca="1" si="67"/>
        <v>1</v>
      </c>
      <c r="U87" s="1">
        <f t="shared" ca="1" si="68"/>
        <v>1</v>
      </c>
      <c r="V87" s="1">
        <f t="shared" ca="1" si="69"/>
        <v>4</v>
      </c>
      <c r="W87" s="1">
        <f t="shared" ca="1" si="70"/>
        <v>3</v>
      </c>
      <c r="X87" s="3">
        <f t="shared" ca="1" si="71"/>
        <v>1</v>
      </c>
      <c r="Y87" s="3">
        <f t="shared" ca="1" si="72"/>
        <v>7104</v>
      </c>
      <c r="Z87">
        <f t="shared" ca="1" si="82"/>
        <v>6</v>
      </c>
      <c r="AA87">
        <f t="shared" ca="1" si="73"/>
        <v>6</v>
      </c>
      <c r="AB87" s="16">
        <f ca="1">_xlfn.RANK.EQ(Q87,Q72:Q91,0)</f>
        <v>6</v>
      </c>
      <c r="AC87" s="16">
        <f ca="1">SUMPRODUCT((AB87=AB72:AB91)*(X87&lt;X72:X91))</f>
        <v>0</v>
      </c>
      <c r="AD87" s="16">
        <f ca="1">SUMPRODUCT((AB87=AB72:AB91)*(AC87=AC72:AC91)*(V87&lt;V72:V91))</f>
        <v>0</v>
      </c>
      <c r="AE87" s="16">
        <f ca="1">COUNTIF(AA72:AA87,AA87)-1</f>
        <v>0</v>
      </c>
      <c r="AF87" s="39"/>
      <c r="AG87">
        <v>16</v>
      </c>
      <c r="AH87" s="29" t="str">
        <f ca="1">INDEX(P72:P91,MATCH(AG87,Z72:Z91,0))</f>
        <v>U.D. Las Palmas</v>
      </c>
      <c r="AI87" s="33">
        <f ca="1">LOOKUP(AH87,P72:P91,Q72:Q91)</f>
        <v>2</v>
      </c>
      <c r="AJ87" s="1">
        <f ca="1">LOOKUP(AH87,P72:P91,R72:R91)</f>
        <v>4</v>
      </c>
      <c r="AK87" s="1">
        <f ca="1">LOOKUP(AH87,P72:P91,S72:S91)</f>
        <v>0</v>
      </c>
      <c r="AL87" s="1">
        <f ca="1">LOOKUP(AH87,P72:P91,T72:T91)</f>
        <v>2</v>
      </c>
      <c r="AM87" s="1">
        <f ca="1">LOOKUP(AH87,P72:P91,U72:U91)</f>
        <v>2</v>
      </c>
      <c r="AN87" s="1">
        <f ca="1">LOOKUP(AH87,P72:P91,V72:V91)</f>
        <v>3</v>
      </c>
      <c r="AO87" s="1">
        <f ca="1">LOOKUP(AH87,P72:P91,W72:W91)</f>
        <v>5</v>
      </c>
      <c r="AP87" s="3">
        <f ca="1">LOOKUP(AH87,P72:P91,X72:X91)</f>
        <v>-2</v>
      </c>
      <c r="AQ87" s="3">
        <f ca="1">LOOKUP(AH87,P72:P91,Y72:Y91)</f>
        <v>1803</v>
      </c>
    </row>
    <row r="88" spans="5:43" x14ac:dyDescent="0.25">
      <c r="E88" s="29" t="str">
        <f t="shared" si="74"/>
        <v>Sevilla F.C.</v>
      </c>
      <c r="F88" s="33">
        <f ca="1">SUMIF(INDIRECT(F71),'1-Configuracion'!E88,INDIRECT(G71))+SUMIF(INDIRECT(H71),'1-Configuracion'!E88,INDIRECT(I71))</f>
        <v>0</v>
      </c>
      <c r="G88" s="1">
        <f ca="1">SUMIF(INDIRECT(F71),'1-Configuracion'!E88,INDIRECT(J71))+SUMIF(INDIRECT(H71),'1-Configuracion'!E88,INDIRECT(J71))</f>
        <v>1</v>
      </c>
      <c r="H88" s="1">
        <f t="shared" ca="1" si="75"/>
        <v>0</v>
      </c>
      <c r="I88" s="1">
        <f t="shared" ca="1" si="76"/>
        <v>0</v>
      </c>
      <c r="J88" s="1">
        <f t="shared" ca="1" si="77"/>
        <v>1</v>
      </c>
      <c r="K88" s="1">
        <f ca="1">SUMIF(INDIRECT(F71),'1-Configuracion'!E88,INDIRECT(K71))+SUMIF(INDIRECT(H71),'1-Configuracion'!E88,INDIRECT(L71))</f>
        <v>1</v>
      </c>
      <c r="L88" s="1">
        <f ca="1">SUMIF(INDIRECT(F71),'1-Configuracion'!E88,INDIRECT(L71))+SUMIF(INDIRECT(H71),'1-Configuracion'!E88,INDIRECT(K71))</f>
        <v>2</v>
      </c>
      <c r="M88" s="48">
        <f t="shared" ca="1" si="78"/>
        <v>-1</v>
      </c>
      <c r="N88" s="14">
        <f t="shared" ca="1" si="79"/>
        <v>-99</v>
      </c>
      <c r="P88" s="29" t="str">
        <f t="shared" si="80"/>
        <v>Sevilla F.C.</v>
      </c>
      <c r="Q88" s="33">
        <f t="shared" ca="1" si="81"/>
        <v>2</v>
      </c>
      <c r="R88" s="1">
        <f t="shared" ca="1" si="65"/>
        <v>4</v>
      </c>
      <c r="S88" s="1">
        <f t="shared" ca="1" si="66"/>
        <v>0</v>
      </c>
      <c r="T88" s="1">
        <f t="shared" ca="1" si="67"/>
        <v>2</v>
      </c>
      <c r="U88" s="1">
        <f t="shared" ca="1" si="68"/>
        <v>2</v>
      </c>
      <c r="V88" s="1">
        <f t="shared" ca="1" si="69"/>
        <v>2</v>
      </c>
      <c r="W88" s="1">
        <f t="shared" ca="1" si="70"/>
        <v>6</v>
      </c>
      <c r="X88" s="3">
        <f t="shared" ca="1" si="71"/>
        <v>-4</v>
      </c>
      <c r="Y88" s="3">
        <f t="shared" ca="1" si="72"/>
        <v>1602</v>
      </c>
      <c r="Z88">
        <f t="shared" ca="1" si="82"/>
        <v>20</v>
      </c>
      <c r="AA88">
        <f t="shared" ca="1" si="73"/>
        <v>20</v>
      </c>
      <c r="AB88" s="16">
        <f ca="1">_xlfn.RANK.EQ(Q88,Q72:Q91,0)</f>
        <v>16</v>
      </c>
      <c r="AC88" s="16">
        <f ca="1">SUMPRODUCT((AB88=AB72:AB91)*(X88&lt;X72:X91))</f>
        <v>3</v>
      </c>
      <c r="AD88" s="16">
        <f ca="1">SUMPRODUCT((AB88=AB72:AB91)*(AC88=AC72:AC91)*(V88&lt;V72:V91))</f>
        <v>1</v>
      </c>
      <c r="AE88" s="16">
        <f ca="1">COUNTIF(AA72:AA88,AA88)-1</f>
        <v>0</v>
      </c>
      <c r="AF88" s="39"/>
      <c r="AG88">
        <v>17</v>
      </c>
      <c r="AH88" s="29" t="str">
        <f ca="1">INDEX(P72:P91,MATCH(AG88,Z72:Z91,0))</f>
        <v>Real Sociedad</v>
      </c>
      <c r="AI88" s="33">
        <f ca="1">LOOKUP(AH88,P72:P91,Q72:Q91)</f>
        <v>2</v>
      </c>
      <c r="AJ88" s="1">
        <f ca="1">LOOKUP(AH88,P72:P91,R72:R91)</f>
        <v>4</v>
      </c>
      <c r="AK88" s="1">
        <f ca="1">LOOKUP(AH88,P72:P91,S72:S91)</f>
        <v>0</v>
      </c>
      <c r="AL88" s="1">
        <f ca="1">LOOKUP(AH88,P72:P91,T72:T91)</f>
        <v>2</v>
      </c>
      <c r="AM88" s="1">
        <f ca="1">LOOKUP(AH88,P72:P91,U72:U91)</f>
        <v>2</v>
      </c>
      <c r="AN88" s="1">
        <f ca="1">LOOKUP(AH88,P72:P91,V72:V91)</f>
        <v>2</v>
      </c>
      <c r="AO88" s="1">
        <f ca="1">LOOKUP(AH88,P72:P91,W72:W91)</f>
        <v>4</v>
      </c>
      <c r="AP88" s="3">
        <f ca="1">LOOKUP(AH88,P72:P91,X72:X91)</f>
        <v>-2</v>
      </c>
      <c r="AQ88" s="3">
        <f ca="1">LOOKUP(AH88,P72:P91,Y72:Y91)</f>
        <v>1802</v>
      </c>
    </row>
    <row r="89" spans="5:43" x14ac:dyDescent="0.25">
      <c r="E89" s="29" t="str">
        <f t="shared" si="74"/>
        <v>U.D. Las Palmas</v>
      </c>
      <c r="F89" s="33">
        <f ca="1">SUMIF(INDIRECT(F71),'1-Configuracion'!E89,INDIRECT(G71))+SUMIF(INDIRECT(H71),'1-Configuracion'!E89,INDIRECT(I71))</f>
        <v>0</v>
      </c>
      <c r="G89" s="1">
        <f ca="1">SUMIF(INDIRECT(F71),'1-Configuracion'!E89,INDIRECT(J71))+SUMIF(INDIRECT(H71),'1-Configuracion'!E89,INDIRECT(J71))</f>
        <v>1</v>
      </c>
      <c r="H89" s="1">
        <f t="shared" ca="1" si="75"/>
        <v>0</v>
      </c>
      <c r="I89" s="1">
        <f t="shared" ca="1" si="76"/>
        <v>0</v>
      </c>
      <c r="J89" s="1">
        <f t="shared" ca="1" si="77"/>
        <v>1</v>
      </c>
      <c r="K89" s="1">
        <f ca="1">SUMIF(INDIRECT(F71),'1-Configuracion'!E89,INDIRECT(K71))+SUMIF(INDIRECT(H71),'1-Configuracion'!E89,INDIRECT(L71))</f>
        <v>0</v>
      </c>
      <c r="L89" s="1">
        <f ca="1">SUMIF(INDIRECT(F71),'1-Configuracion'!E89,INDIRECT(L71))+SUMIF(INDIRECT(H71),'1-Configuracion'!E89,INDIRECT(K71))</f>
        <v>1</v>
      </c>
      <c r="M89" s="48">
        <f t="shared" ca="1" si="78"/>
        <v>-1</v>
      </c>
      <c r="N89" s="14">
        <f t="shared" ca="1" si="79"/>
        <v>-100</v>
      </c>
      <c r="P89" s="29" t="str">
        <f t="shared" si="80"/>
        <v>U.D. Las Palmas</v>
      </c>
      <c r="Q89" s="33">
        <f t="shared" ca="1" si="81"/>
        <v>2</v>
      </c>
      <c r="R89" s="1">
        <f t="shared" ca="1" si="65"/>
        <v>4</v>
      </c>
      <c r="S89" s="1">
        <f t="shared" ca="1" si="66"/>
        <v>0</v>
      </c>
      <c r="T89" s="1">
        <f t="shared" ca="1" si="67"/>
        <v>2</v>
      </c>
      <c r="U89" s="1">
        <f t="shared" ca="1" si="68"/>
        <v>2</v>
      </c>
      <c r="V89" s="1">
        <f t="shared" ca="1" si="69"/>
        <v>3</v>
      </c>
      <c r="W89" s="1">
        <f t="shared" ca="1" si="70"/>
        <v>5</v>
      </c>
      <c r="X89" s="3">
        <f t="shared" ca="1" si="71"/>
        <v>-2</v>
      </c>
      <c r="Y89" s="3">
        <f t="shared" ca="1" si="72"/>
        <v>1803</v>
      </c>
      <c r="Z89">
        <f t="shared" ca="1" si="82"/>
        <v>16</v>
      </c>
      <c r="AA89">
        <f t="shared" ca="1" si="73"/>
        <v>16</v>
      </c>
      <c r="AB89" s="16">
        <f ca="1">_xlfn.RANK.EQ(Q89,Q72:Q91,0)</f>
        <v>16</v>
      </c>
      <c r="AC89" s="16">
        <f ca="1">SUMPRODUCT((AB89=AB72:AB91)*(X89&lt;X72:X91))</f>
        <v>0</v>
      </c>
      <c r="AD89" s="16">
        <f ca="1">SUMPRODUCT((AB89=AB72:AB91)*(AC89=AC72:AC91)*(V89&lt;V72:V91))</f>
        <v>0</v>
      </c>
      <c r="AE89" s="16">
        <f ca="1">COUNTIF(AA72:AA89,AA89)-1</f>
        <v>0</v>
      </c>
      <c r="AF89" s="39"/>
      <c r="AG89">
        <v>18</v>
      </c>
      <c r="AH89" s="29" t="str">
        <f ca="1">INDEX(P72:P91,MATCH(AG89,Z72:Z91,0))</f>
        <v>Málaga C.F.</v>
      </c>
      <c r="AI89" s="33">
        <f ca="1">LOOKUP(AH89,P72:P91,Q72:Q91)</f>
        <v>2</v>
      </c>
      <c r="AJ89" s="1">
        <f ca="1">LOOKUP(AH89,P72:P91,R72:R91)</f>
        <v>4</v>
      </c>
      <c r="AK89" s="1">
        <f ca="1">LOOKUP(AH89,P72:P91,S72:S91)</f>
        <v>0</v>
      </c>
      <c r="AL89" s="1">
        <f ca="1">LOOKUP(AH89,P72:P91,T72:T91)</f>
        <v>2</v>
      </c>
      <c r="AM89" s="1">
        <f ca="1">LOOKUP(AH89,P72:P91,U72:U91)</f>
        <v>2</v>
      </c>
      <c r="AN89" s="1">
        <f ca="1">LOOKUP(AH89,P72:P91,V72:V91)</f>
        <v>0</v>
      </c>
      <c r="AO89" s="1">
        <f ca="1">LOOKUP(AH89,P72:P91,W72:W91)</f>
        <v>2</v>
      </c>
      <c r="AP89" s="3">
        <f ca="1">LOOKUP(AH89,P72:P91,X72:X91)</f>
        <v>-2</v>
      </c>
      <c r="AQ89" s="3">
        <f ca="1">LOOKUP(AH89,P72:P91,Y72:Y91)</f>
        <v>1800</v>
      </c>
    </row>
    <row r="90" spans="5:43" x14ac:dyDescent="0.25">
      <c r="E90" s="29" t="str">
        <f t="shared" si="74"/>
        <v>Valencia C.F.</v>
      </c>
      <c r="F90" s="33">
        <f ca="1">SUMIF(INDIRECT(F71),'1-Configuracion'!E90,INDIRECT(G71))+SUMIF(INDIRECT(H71),'1-Configuracion'!E90,INDIRECT(I71))</f>
        <v>1</v>
      </c>
      <c r="G90" s="1">
        <f ca="1">SUMIF(INDIRECT(F71),'1-Configuracion'!E90,INDIRECT(J71))+SUMIF(INDIRECT(H71),'1-Configuracion'!E90,INDIRECT(J71))</f>
        <v>1</v>
      </c>
      <c r="H90" s="1">
        <f t="shared" ca="1" si="75"/>
        <v>0</v>
      </c>
      <c r="I90" s="1">
        <f t="shared" ca="1" si="76"/>
        <v>1</v>
      </c>
      <c r="J90" s="1">
        <f t="shared" ca="1" si="77"/>
        <v>0</v>
      </c>
      <c r="K90" s="1">
        <f ca="1">SUMIF(INDIRECT(F71),'1-Configuracion'!E90,INDIRECT(K71))+SUMIF(INDIRECT(H71),'1-Configuracion'!E90,INDIRECT(L71))</f>
        <v>0</v>
      </c>
      <c r="L90" s="1">
        <f ca="1">SUMIF(INDIRECT(F71),'1-Configuracion'!E90,INDIRECT(L71))+SUMIF(INDIRECT(H71),'1-Configuracion'!E90,INDIRECT(K71))</f>
        <v>0</v>
      </c>
      <c r="M90" s="48">
        <f t="shared" ca="1" si="78"/>
        <v>0</v>
      </c>
      <c r="N90" s="14">
        <f t="shared" ca="1" si="79"/>
        <v>1000</v>
      </c>
      <c r="P90" s="29" t="str">
        <f t="shared" si="80"/>
        <v>Valencia C.F.</v>
      </c>
      <c r="Q90" s="33">
        <f t="shared" ca="1" si="81"/>
        <v>6</v>
      </c>
      <c r="R90" s="1">
        <f t="shared" ca="1" si="65"/>
        <v>4</v>
      </c>
      <c r="S90" s="1">
        <f t="shared" ca="1" si="66"/>
        <v>1</v>
      </c>
      <c r="T90" s="1">
        <f t="shared" ca="1" si="67"/>
        <v>3</v>
      </c>
      <c r="U90" s="1">
        <f t="shared" ca="1" si="68"/>
        <v>0</v>
      </c>
      <c r="V90" s="1">
        <f t="shared" ca="1" si="69"/>
        <v>2</v>
      </c>
      <c r="W90" s="1">
        <f t="shared" ca="1" si="70"/>
        <v>1</v>
      </c>
      <c r="X90" s="3">
        <f t="shared" ca="1" si="71"/>
        <v>1</v>
      </c>
      <c r="Y90" s="3">
        <f t="shared" ca="1" si="72"/>
        <v>6102</v>
      </c>
      <c r="Z90">
        <f t="shared" ca="1" si="82"/>
        <v>7</v>
      </c>
      <c r="AA90">
        <f t="shared" ca="1" si="73"/>
        <v>7</v>
      </c>
      <c r="AB90" s="16">
        <f ca="1">_xlfn.RANK.EQ(Q90,Q72:Q91,0)</f>
        <v>7</v>
      </c>
      <c r="AC90" s="16">
        <f ca="1">SUMPRODUCT((AB90=AB72:AB91)*(X90&lt;X72:X91))</f>
        <v>0</v>
      </c>
      <c r="AD90" s="16">
        <f ca="1">SUMPRODUCT((AB90=AB72:AB91)*(AC90=AC72:AC91)*(V90&lt;V72:V91))</f>
        <v>0</v>
      </c>
      <c r="AE90" s="16">
        <f ca="1">COUNTIF(AA72:AA90,AA90)-1</f>
        <v>0</v>
      </c>
      <c r="AF90" s="39"/>
      <c r="AG90">
        <v>19</v>
      </c>
      <c r="AH90" s="29" t="str">
        <f ca="1">INDEX(P72:P91,MATCH(AG90,Z72:Z91,0))</f>
        <v>Levante U.D.</v>
      </c>
      <c r="AI90" s="33">
        <f ca="1">LOOKUP(AH90,P72:P91,Q72:Q91)</f>
        <v>2</v>
      </c>
      <c r="AJ90" s="1">
        <f ca="1">LOOKUP(AH90,P72:P91,R72:R91)</f>
        <v>4</v>
      </c>
      <c r="AK90" s="1">
        <f ca="1">LOOKUP(AH90,P72:P91,S72:S91)</f>
        <v>0</v>
      </c>
      <c r="AL90" s="1">
        <f ca="1">LOOKUP(AH90,P72:P91,T72:T91)</f>
        <v>2</v>
      </c>
      <c r="AM90" s="1">
        <f ca="1">LOOKUP(AH90,P72:P91,U72:U91)</f>
        <v>2</v>
      </c>
      <c r="AN90" s="1">
        <f ca="1">LOOKUP(AH90,P72:P91,V72:V91)</f>
        <v>3</v>
      </c>
      <c r="AO90" s="1">
        <f ca="1">LOOKUP(AH90,P72:P91,W72:W91)</f>
        <v>7</v>
      </c>
      <c r="AP90" s="3">
        <f ca="1">LOOKUP(AH90,P72:P91,X72:X91)</f>
        <v>-4</v>
      </c>
      <c r="AQ90" s="3">
        <f ca="1">LOOKUP(AH90,P72:P91,Y72:Y91)</f>
        <v>1603</v>
      </c>
    </row>
    <row r="91" spans="5:43" ht="15.75" thickBot="1" x14ac:dyDescent="0.3">
      <c r="E91" s="30" t="str">
        <f t="shared" si="74"/>
        <v>Villarreal C.F.</v>
      </c>
      <c r="F91" s="34">
        <f ca="1">SUMIF(INDIRECT(F71),'1-Configuracion'!E91,INDIRECT(G71))+SUMIF(INDIRECT(H71),'1-Configuracion'!E91,INDIRECT(I71))</f>
        <v>3</v>
      </c>
      <c r="G91" s="9">
        <f ca="1">SUMIF(INDIRECT(F71),'1-Configuracion'!E91,INDIRECT(J71))+SUMIF(INDIRECT(H71),'1-Configuracion'!E91,INDIRECT(J71))</f>
        <v>1</v>
      </c>
      <c r="H91" s="9">
        <f t="shared" ca="1" si="75"/>
        <v>1</v>
      </c>
      <c r="I91" s="9">
        <f t="shared" ca="1" si="76"/>
        <v>0</v>
      </c>
      <c r="J91" s="9">
        <f t="shared" ca="1" si="77"/>
        <v>0</v>
      </c>
      <c r="K91" s="9">
        <f ca="1">SUMIF(INDIRECT(F71),'1-Configuracion'!E91,INDIRECT(K71))+SUMIF(INDIRECT(H71),'1-Configuracion'!E91,INDIRECT(L71))</f>
        <v>3</v>
      </c>
      <c r="L91" s="9">
        <f ca="1">SUMIF(INDIRECT(F71),'1-Configuracion'!E91,INDIRECT(L71))+SUMIF(INDIRECT(H71),'1-Configuracion'!E91,INDIRECT(K71))</f>
        <v>1</v>
      </c>
      <c r="M91" s="49">
        <f t="shared" ca="1" si="78"/>
        <v>2</v>
      </c>
      <c r="N91" s="15">
        <f t="shared" ca="1" si="79"/>
        <v>3203</v>
      </c>
      <c r="P91" s="30" t="str">
        <f t="shared" si="80"/>
        <v>Villarreal C.F.</v>
      </c>
      <c r="Q91" s="34">
        <f t="shared" ca="1" si="81"/>
        <v>10</v>
      </c>
      <c r="R91" s="9">
        <f t="shared" ca="1" si="65"/>
        <v>4</v>
      </c>
      <c r="S91" s="9">
        <f t="shared" ca="1" si="66"/>
        <v>3</v>
      </c>
      <c r="T91" s="9">
        <f t="shared" ca="1" si="67"/>
        <v>1</v>
      </c>
      <c r="U91" s="9">
        <f t="shared" ca="1" si="68"/>
        <v>0</v>
      </c>
      <c r="V91" s="9">
        <f t="shared" ca="1" si="69"/>
        <v>10</v>
      </c>
      <c r="W91" s="9">
        <f t="shared" ca="1" si="70"/>
        <v>4</v>
      </c>
      <c r="X91" s="11">
        <f t="shared" ca="1" si="71"/>
        <v>6</v>
      </c>
      <c r="Y91" s="11">
        <f t="shared" ca="1" si="72"/>
        <v>10610</v>
      </c>
      <c r="Z91">
        <f t="shared" ca="1" si="82"/>
        <v>3</v>
      </c>
      <c r="AA91">
        <f t="shared" ca="1" si="73"/>
        <v>3</v>
      </c>
      <c r="AB91" s="16">
        <f ca="1">_xlfn.RANK.EQ(Q91,Q72:Q91,0)</f>
        <v>2</v>
      </c>
      <c r="AC91" s="16">
        <f ca="1">SUMPRODUCT((AB91=AB72:AB91)*(X91&lt;X72:X91))</f>
        <v>1</v>
      </c>
      <c r="AD91" s="16">
        <f ca="1">SUMPRODUCT((AB91=AB72:AB91)*(AC91=AC72:AC91)*(V91&lt;V72:V91))</f>
        <v>0</v>
      </c>
      <c r="AE91" s="16">
        <f ca="1">COUNTIF(AA72:AA91,AA91)-1</f>
        <v>0</v>
      </c>
      <c r="AF91" s="39"/>
      <c r="AG91">
        <v>20</v>
      </c>
      <c r="AH91" s="30" t="str">
        <f ca="1">INDEX(P72:P91,MATCH(AG91,Z72:Z91,0))</f>
        <v>Sevilla F.C.</v>
      </c>
      <c r="AI91" s="34">
        <f ca="1">LOOKUP(AH91,P72:P91,Q72:Q91)</f>
        <v>2</v>
      </c>
      <c r="AJ91" s="9">
        <f ca="1">LOOKUP(AH91,P72:P91,R72:R91)</f>
        <v>4</v>
      </c>
      <c r="AK91" s="9">
        <f ca="1">LOOKUP(AH91,P72:P91,S72:S91)</f>
        <v>0</v>
      </c>
      <c r="AL91" s="9">
        <f ca="1">LOOKUP(AH91,P72:P91,T72:T91)</f>
        <v>2</v>
      </c>
      <c r="AM91" s="9">
        <f ca="1">LOOKUP(AH91,P72:P91,U72:U91)</f>
        <v>2</v>
      </c>
      <c r="AN91" s="9">
        <f ca="1">LOOKUP(AH91,P72:P91,V72:V91)</f>
        <v>2</v>
      </c>
      <c r="AO91" s="9">
        <f ca="1">LOOKUP(AH91,P72:P91,W72:W91)</f>
        <v>6</v>
      </c>
      <c r="AP91" s="11">
        <f ca="1">LOOKUP(AH91,P72:P91,X72:X91)</f>
        <v>-4</v>
      </c>
      <c r="AQ91" s="11">
        <f ca="1">LOOKUP(AH91,P72:P91,Y72:Y91)</f>
        <v>1602</v>
      </c>
    </row>
    <row r="92" spans="5:43" ht="15.75" thickBot="1" x14ac:dyDescent="0.3"/>
    <row r="93" spans="5:43" ht="15.75" thickBot="1" x14ac:dyDescent="0.3">
      <c r="E93" s="36">
        <v>5</v>
      </c>
      <c r="F93" s="43" t="s">
        <v>20</v>
      </c>
      <c r="G93" s="43" t="s">
        <v>21</v>
      </c>
      <c r="H93" s="43" t="s">
        <v>22</v>
      </c>
      <c r="I93" s="43" t="s">
        <v>23</v>
      </c>
      <c r="J93" s="43" t="s">
        <v>24</v>
      </c>
      <c r="K93" s="43" t="s">
        <v>25</v>
      </c>
      <c r="L93" s="43" t="s">
        <v>26</v>
      </c>
      <c r="M93" s="44" t="s">
        <v>90</v>
      </c>
      <c r="N93" s="46" t="s">
        <v>91</v>
      </c>
      <c r="P93" s="36">
        <f>E93</f>
        <v>5</v>
      </c>
      <c r="Q93" s="37" t="s">
        <v>20</v>
      </c>
      <c r="R93" s="35" t="s">
        <v>21</v>
      </c>
      <c r="S93" s="31" t="s">
        <v>22</v>
      </c>
      <c r="T93" s="31" t="s">
        <v>23</v>
      </c>
      <c r="U93" s="31" t="s">
        <v>24</v>
      </c>
      <c r="V93" s="31" t="s">
        <v>25</v>
      </c>
      <c r="W93" s="31" t="s">
        <v>26</v>
      </c>
      <c r="X93" s="32" t="s">
        <v>90</v>
      </c>
      <c r="Y93" s="32" t="s">
        <v>91</v>
      </c>
      <c r="Z93" s="136" t="s">
        <v>162</v>
      </c>
      <c r="AA93" t="s">
        <v>161</v>
      </c>
      <c r="AB93" t="s">
        <v>148</v>
      </c>
      <c r="AC93" t="s">
        <v>90</v>
      </c>
      <c r="AD93" t="s">
        <v>25</v>
      </c>
      <c r="AE93" t="s">
        <v>160</v>
      </c>
      <c r="AF93" s="38"/>
      <c r="AH93" s="36">
        <f>P93</f>
        <v>5</v>
      </c>
      <c r="AI93" s="37" t="s">
        <v>20</v>
      </c>
      <c r="AJ93" s="35" t="s">
        <v>21</v>
      </c>
      <c r="AK93" s="31" t="s">
        <v>22</v>
      </c>
      <c r="AL93" s="31" t="s">
        <v>23</v>
      </c>
      <c r="AM93" s="31" t="s">
        <v>24</v>
      </c>
      <c r="AN93" s="31" t="s">
        <v>25</v>
      </c>
      <c r="AO93" s="31" t="s">
        <v>26</v>
      </c>
      <c r="AP93" s="32" t="s">
        <v>90</v>
      </c>
      <c r="AQ93" s="32" t="s">
        <v>91</v>
      </c>
    </row>
    <row r="94" spans="5:43" ht="15.75" thickBot="1" x14ac:dyDescent="0.3">
      <c r="E94" s="39"/>
      <c r="F94" s="41" t="str">
        <f>'1-Rangos'!C5</f>
        <v>'1-Jornadas'!ac6:ac15</v>
      </c>
      <c r="G94" s="41" t="str">
        <f>'1-Rangos'!D5</f>
        <v>'1-Jornadas'!AA6:AA15</v>
      </c>
      <c r="H94" s="41" t="str">
        <f>'1-Rangos'!E5</f>
        <v>'1-Jornadas'!AF6:AF15</v>
      </c>
      <c r="I94" s="41" t="str">
        <f>'1-Rangos'!F5</f>
        <v>'1-Jornadas'!AH6:AH15</v>
      </c>
      <c r="J94" s="41" t="str">
        <f>'1-Rangos'!G5</f>
        <v>'1-Jornadas'!Z6:Z15</v>
      </c>
      <c r="K94" s="41" t="str">
        <f>'1-Rangos'!H5</f>
        <v>'1-Jornadas'!AD6:AD15</v>
      </c>
      <c r="L94" s="41" t="str">
        <f>'1-Rangos'!I5</f>
        <v>'1-Jornadas'!AE6:AE15</v>
      </c>
      <c r="M94" s="39"/>
      <c r="N94" s="39"/>
    </row>
    <row r="95" spans="5:43" x14ac:dyDescent="0.25">
      <c r="E95" s="29" t="str">
        <f>E72</f>
        <v>Athletic Club</v>
      </c>
      <c r="F95" s="45">
        <f ca="1">SUMIF(INDIRECT(F94),'1-Configuracion'!E95,INDIRECT(G94))+SUMIF(INDIRECT(H94),'1-Configuracion'!E95,INDIRECT(I94))</f>
        <v>0</v>
      </c>
      <c r="G95" s="42">
        <f ca="1">SUMIF(INDIRECT(F94),'1-Configuracion'!E95,INDIRECT(J94))+SUMIF(INDIRECT(H94),'1-Configuracion'!E95,INDIRECT(J94))</f>
        <v>1</v>
      </c>
      <c r="H95" s="42">
        <f ca="1">IF(G95&gt;0,IF(F95=3,1,0),0)</f>
        <v>0</v>
      </c>
      <c r="I95" s="42">
        <f ca="1">IF(G95&gt;0,IF(F95=1,1,0),0)</f>
        <v>0</v>
      </c>
      <c r="J95" s="42">
        <f ca="1">IF(G95&gt;0,IF(F95=0,1,0),0)</f>
        <v>1</v>
      </c>
      <c r="K95" s="42">
        <f ca="1">SUMIF(INDIRECT(F94),'1-Configuracion'!E95,INDIRECT(K94))+SUMIF(INDIRECT(H94),'1-Configuracion'!E95,INDIRECT(L94))</f>
        <v>1</v>
      </c>
      <c r="L95" s="42">
        <f ca="1">SUMIF(INDIRECT(F94),'1-Configuracion'!E95,INDIRECT(L94))+SUMIF(INDIRECT(H94),'1-Configuracion'!E95,INDIRECT(K94))</f>
        <v>2</v>
      </c>
      <c r="M95" s="47">
        <f ca="1">K95-L95</f>
        <v>-1</v>
      </c>
      <c r="N95" s="50">
        <f ca="1">F95*1000+M95*100+K95</f>
        <v>-99</v>
      </c>
      <c r="P95" s="29" t="str">
        <f>E95</f>
        <v>Athletic Club</v>
      </c>
      <c r="Q95" s="33">
        <f ca="1">F95+Q72</f>
        <v>3</v>
      </c>
      <c r="R95" s="1">
        <f t="shared" ref="R95:R114" ca="1" si="83">G95+R72</f>
        <v>5</v>
      </c>
      <c r="S95" s="1">
        <f t="shared" ref="S95:S114" ca="1" si="84">H95+S72</f>
        <v>1</v>
      </c>
      <c r="T95" s="1">
        <f t="shared" ref="T95:T114" ca="1" si="85">I95+T72</f>
        <v>0</v>
      </c>
      <c r="U95" s="1">
        <f t="shared" ref="U95:U114" ca="1" si="86">J95+U72</f>
        <v>4</v>
      </c>
      <c r="V95" s="1">
        <f t="shared" ref="V95:V114" ca="1" si="87">K95+V72</f>
        <v>5</v>
      </c>
      <c r="W95" s="1">
        <f t="shared" ref="W95:W114" ca="1" si="88">L95+W72</f>
        <v>9</v>
      </c>
      <c r="X95" s="3">
        <f t="shared" ref="X95:X114" ca="1" si="89">M95+X72</f>
        <v>-4</v>
      </c>
      <c r="Y95" s="3">
        <f t="shared" ref="Y95:Y114" ca="1" si="90">N95+Y72</f>
        <v>2605</v>
      </c>
      <c r="Z95">
        <f ca="1">AA95+AE95</f>
        <v>15</v>
      </c>
      <c r="AA95">
        <f t="shared" ref="AA95:AA114" ca="1" si="91">SUM(AB95:AD95)</f>
        <v>15</v>
      </c>
      <c r="AB95" s="16">
        <f ca="1">_xlfn.RANK.EQ(Q95,Q95:Q114,0)</f>
        <v>15</v>
      </c>
      <c r="AC95" s="16">
        <f ca="1">SUMPRODUCT((AB95=AB95:AB114)*(X95&lt;X95:X114))</f>
        <v>0</v>
      </c>
      <c r="AD95" s="16">
        <f ca="1">SUMPRODUCT((AB95=AB95:AB114)*(AC95=AC95:AC114)*(V95&lt;V95:V114))</f>
        <v>0</v>
      </c>
      <c r="AE95" s="16">
        <f ca="1">COUNTIF(AA95:AA95,AA95)-1</f>
        <v>0</v>
      </c>
      <c r="AF95" s="39"/>
      <c r="AG95">
        <v>1</v>
      </c>
      <c r="AH95" s="29" t="str">
        <f ca="1">INDEX(P95:P114,MATCH(AG95,Z95:Z114,0))</f>
        <v>Real Madrid C.F.</v>
      </c>
      <c r="AI95" s="33">
        <f ca="1">LOOKUP(AH95,P95:P114,Q95:Q114)</f>
        <v>13</v>
      </c>
      <c r="AJ95" s="1">
        <f ca="1">LOOKUP(AH95,P95:P114,R95:R114)</f>
        <v>5</v>
      </c>
      <c r="AK95" s="1">
        <f ca="1">LOOKUP(AH95,P95:P114,S95:S114)</f>
        <v>4</v>
      </c>
      <c r="AL95" s="1">
        <f ca="1">LOOKUP(AH95,P95:P114,T95:T114)</f>
        <v>1</v>
      </c>
      <c r="AM95" s="1">
        <f ca="1">LOOKUP(AH95,P95:P114,U95:U114)</f>
        <v>0</v>
      </c>
      <c r="AN95" s="1">
        <f ca="1">LOOKUP(AH95,P95:P114,V95:V114)</f>
        <v>14</v>
      </c>
      <c r="AO95" s="1">
        <f ca="1">LOOKUP(AH95,P95:P114,W95:W114)</f>
        <v>1</v>
      </c>
      <c r="AP95" s="3">
        <f ca="1">LOOKUP(AH95,P95:P114,X95:X114)</f>
        <v>13</v>
      </c>
      <c r="AQ95" s="3">
        <f ca="1">LOOKUP(AH95,P95:P114,Y95:Y114)</f>
        <v>14314</v>
      </c>
    </row>
    <row r="96" spans="5:43" x14ac:dyDescent="0.25">
      <c r="E96" s="29" t="str">
        <f t="shared" ref="E96:E114" si="92">E73</f>
        <v>Atlético de Madrid</v>
      </c>
      <c r="F96" s="33">
        <f ca="1">SUMIF(INDIRECT(F94),'1-Configuracion'!E96,INDIRECT(G94))+SUMIF(INDIRECT(H94),'1-Configuracion'!E96,INDIRECT(I94))</f>
        <v>3</v>
      </c>
      <c r="G96" s="1">
        <f ca="1">SUMIF(INDIRECT(F94),'1-Configuracion'!E96,INDIRECT(J94))+SUMIF(INDIRECT(H94),'1-Configuracion'!E96,INDIRECT(J94))</f>
        <v>1</v>
      </c>
      <c r="H96" s="1">
        <f t="shared" ref="H96:H114" ca="1" si="93">IF(G96&gt;0,IF(F96=3,1,0),0)</f>
        <v>1</v>
      </c>
      <c r="I96" s="1">
        <f t="shared" ref="I96:I114" ca="1" si="94">IF(G96&gt;0,IF(F96=1,1,0),0)</f>
        <v>0</v>
      </c>
      <c r="J96" s="1">
        <f t="shared" ref="J96:J114" ca="1" si="95">IF(G96&gt;0,IF(F96=0,1,0),0)</f>
        <v>0</v>
      </c>
      <c r="K96" s="1">
        <f ca="1">SUMIF(INDIRECT(F94),'1-Configuracion'!E96,INDIRECT(K94))+SUMIF(INDIRECT(H94),'1-Configuracion'!E96,INDIRECT(L94))</f>
        <v>2</v>
      </c>
      <c r="L96" s="1">
        <f ca="1">SUMIF(INDIRECT(F94),'1-Configuracion'!E96,INDIRECT(L94))+SUMIF(INDIRECT(H94),'1-Configuracion'!E96,INDIRECT(K94))</f>
        <v>0</v>
      </c>
      <c r="M96" s="48">
        <f t="shared" ref="M96:M114" ca="1" si="96">K96-L96</f>
        <v>2</v>
      </c>
      <c r="N96" s="14">
        <f t="shared" ref="N96:N114" ca="1" si="97">F96*1000+M96*100+K96</f>
        <v>3202</v>
      </c>
      <c r="P96" s="29" t="str">
        <f t="shared" ref="P96:P114" si="98">E96</f>
        <v>Atlético de Madrid</v>
      </c>
      <c r="Q96" s="33">
        <f t="shared" ref="Q96:Q114" ca="1" si="99">F96+Q73</f>
        <v>12</v>
      </c>
      <c r="R96" s="1">
        <f t="shared" ca="1" si="83"/>
        <v>5</v>
      </c>
      <c r="S96" s="1">
        <f t="shared" ca="1" si="84"/>
        <v>4</v>
      </c>
      <c r="T96" s="1">
        <f t="shared" ca="1" si="85"/>
        <v>0</v>
      </c>
      <c r="U96" s="1">
        <f t="shared" ca="1" si="86"/>
        <v>1</v>
      </c>
      <c r="V96" s="1">
        <f t="shared" ca="1" si="87"/>
        <v>9</v>
      </c>
      <c r="W96" s="1">
        <f t="shared" ca="1" si="88"/>
        <v>2</v>
      </c>
      <c r="X96" s="3">
        <f t="shared" ca="1" si="89"/>
        <v>7</v>
      </c>
      <c r="Y96" s="3">
        <f t="shared" ca="1" si="90"/>
        <v>12709</v>
      </c>
      <c r="Z96">
        <f t="shared" ref="Z96:Z114" ca="1" si="100">AA96+AE96</f>
        <v>4</v>
      </c>
      <c r="AA96">
        <f t="shared" ca="1" si="91"/>
        <v>4</v>
      </c>
      <c r="AB96" s="16">
        <f ca="1">_xlfn.RANK.EQ(Q96,Q95:Q114,0)</f>
        <v>4</v>
      </c>
      <c r="AC96" s="16">
        <f ca="1">SUMPRODUCT((AB96=AB95:AB114)*(X96&lt;X95:X114))</f>
        <v>0</v>
      </c>
      <c r="AD96" s="16">
        <f ca="1">SUMPRODUCT((AB96=AB95:AB114)*(AC96=AC95:AC114)*(V96&lt;V95:V114))</f>
        <v>0</v>
      </c>
      <c r="AE96" s="16">
        <f ca="1">COUNTIF(AA95:AA96,AA96)-1</f>
        <v>0</v>
      </c>
      <c r="AF96" s="39"/>
      <c r="AG96">
        <v>2</v>
      </c>
      <c r="AH96" s="29" t="str">
        <f ca="1">INDEX(P95:P114,MATCH(AG96,Z95:Z114,0))</f>
        <v>R.C. Celta de Vigo</v>
      </c>
      <c r="AI96" s="33">
        <f ca="1">LOOKUP(AH96,P95:P114,Q95:Q114)</f>
        <v>13</v>
      </c>
      <c r="AJ96" s="1">
        <f ca="1">LOOKUP(AH96,P95:P114,R95:R114)</f>
        <v>5</v>
      </c>
      <c r="AK96" s="1">
        <f ca="1">LOOKUP(AH96,P95:P114,S95:S114)</f>
        <v>4</v>
      </c>
      <c r="AL96" s="1">
        <f ca="1">LOOKUP(AH96,P95:P114,T95:T114)</f>
        <v>1</v>
      </c>
      <c r="AM96" s="1">
        <f ca="1">LOOKUP(AH96,P95:P114,U95:U114)</f>
        <v>0</v>
      </c>
      <c r="AN96" s="1">
        <f ca="1">LOOKUP(AH96,P95:P114,V95:V114)</f>
        <v>14</v>
      </c>
      <c r="AO96" s="1">
        <f ca="1">LOOKUP(AH96,P95:P114,W95:W114)</f>
        <v>6</v>
      </c>
      <c r="AP96" s="3">
        <f ca="1">LOOKUP(AH96,P95:P114,X95:X114)</f>
        <v>8</v>
      </c>
      <c r="AQ96" s="3">
        <f ca="1">LOOKUP(AH96,P95:P114,Y95:Y114)</f>
        <v>13814</v>
      </c>
    </row>
    <row r="97" spans="5:43" x14ac:dyDescent="0.25">
      <c r="E97" s="29" t="str">
        <f t="shared" si="92"/>
        <v>Deportivo de la Coruña</v>
      </c>
      <c r="F97" s="33">
        <f ca="1">SUMIF(INDIRECT(F94),'1-Configuracion'!E97,INDIRECT(G94))+SUMIF(INDIRECT(H94),'1-Configuracion'!E97,INDIRECT(I94))</f>
        <v>3</v>
      </c>
      <c r="G97" s="1">
        <f ca="1">SUMIF(INDIRECT(F94),'1-Configuracion'!E97,INDIRECT(J94))+SUMIF(INDIRECT(H94),'1-Configuracion'!E97,INDIRECT(J94))</f>
        <v>1</v>
      </c>
      <c r="H97" s="1">
        <f t="shared" ca="1" si="93"/>
        <v>1</v>
      </c>
      <c r="I97" s="1">
        <f t="shared" ca="1" si="94"/>
        <v>0</v>
      </c>
      <c r="J97" s="1">
        <f t="shared" ca="1" si="95"/>
        <v>0</v>
      </c>
      <c r="K97" s="1">
        <f ca="1">SUMIF(INDIRECT(F94),'1-Configuracion'!E97,INDIRECT(K94))+SUMIF(INDIRECT(H94),'1-Configuracion'!E97,INDIRECT(L94))</f>
        <v>2</v>
      </c>
      <c r="L97" s="1">
        <f ca="1">SUMIF(INDIRECT(F94),'1-Configuracion'!E97,INDIRECT(L94))+SUMIF(INDIRECT(H94),'1-Configuracion'!E97,INDIRECT(K94))</f>
        <v>1</v>
      </c>
      <c r="M97" s="48">
        <f t="shared" ca="1" si="96"/>
        <v>1</v>
      </c>
      <c r="N97" s="14">
        <f t="shared" ca="1" si="97"/>
        <v>3102</v>
      </c>
      <c r="P97" s="29" t="str">
        <f t="shared" si="98"/>
        <v>Deportivo de la Coruña</v>
      </c>
      <c r="Q97" s="33">
        <f t="shared" ca="1" si="99"/>
        <v>8</v>
      </c>
      <c r="R97" s="1">
        <f t="shared" ca="1" si="83"/>
        <v>5</v>
      </c>
      <c r="S97" s="1">
        <f t="shared" ca="1" si="84"/>
        <v>2</v>
      </c>
      <c r="T97" s="1">
        <f t="shared" ca="1" si="85"/>
        <v>2</v>
      </c>
      <c r="U97" s="1">
        <f t="shared" ca="1" si="86"/>
        <v>1</v>
      </c>
      <c r="V97" s="1">
        <f t="shared" ca="1" si="87"/>
        <v>8</v>
      </c>
      <c r="W97" s="1">
        <f t="shared" ca="1" si="88"/>
        <v>6</v>
      </c>
      <c r="X97" s="3">
        <f t="shared" ca="1" si="89"/>
        <v>2</v>
      </c>
      <c r="Y97" s="3">
        <f t="shared" ca="1" si="90"/>
        <v>8208</v>
      </c>
      <c r="Z97">
        <f t="shared" ca="1" si="100"/>
        <v>7</v>
      </c>
      <c r="AA97">
        <f t="shared" ca="1" si="91"/>
        <v>7</v>
      </c>
      <c r="AB97" s="16">
        <f ca="1">_xlfn.RANK.EQ(Q97,Q95:Q114,0)</f>
        <v>7</v>
      </c>
      <c r="AC97" s="16">
        <f ca="1">SUMPRODUCT((AB97=AB95:AB114)*(X97&lt;X95:X114))</f>
        <v>0</v>
      </c>
      <c r="AD97" s="16">
        <f ca="1">SUMPRODUCT((AB97=AB95:AB114)*(AC97=AC95:AC114)*(V97&lt;V95:V114))</f>
        <v>0</v>
      </c>
      <c r="AE97" s="16">
        <f ca="1">COUNTIF(AA95:AA97,AA97)-1</f>
        <v>0</v>
      </c>
      <c r="AF97" s="39"/>
      <c r="AG97">
        <v>3</v>
      </c>
      <c r="AH97" s="29" t="str">
        <f ca="1">INDEX(P95:P114,MATCH(AG97,Z95:Z114,0))</f>
        <v>Villarreal C.F.</v>
      </c>
      <c r="AI97" s="33">
        <f ca="1">LOOKUP(AH97,P95:P114,Q95:Q114)</f>
        <v>13</v>
      </c>
      <c r="AJ97" s="1">
        <f ca="1">LOOKUP(AH97,P95:P114,R95:R114)</f>
        <v>5</v>
      </c>
      <c r="AK97" s="1">
        <f ca="1">LOOKUP(AH97,P95:P114,S95:S114)</f>
        <v>4</v>
      </c>
      <c r="AL97" s="1">
        <f ca="1">LOOKUP(AH97,P95:P114,T95:T114)</f>
        <v>1</v>
      </c>
      <c r="AM97" s="1">
        <f ca="1">LOOKUP(AH97,P95:P114,U95:U114)</f>
        <v>0</v>
      </c>
      <c r="AN97" s="1">
        <f ca="1">LOOKUP(AH97,P95:P114,V95:V114)</f>
        <v>11</v>
      </c>
      <c r="AO97" s="1">
        <f ca="1">LOOKUP(AH97,P95:P114,W95:W114)</f>
        <v>4</v>
      </c>
      <c r="AP97" s="3">
        <f ca="1">LOOKUP(AH97,P95:P114,X95:X114)</f>
        <v>7</v>
      </c>
      <c r="AQ97" s="3">
        <f ca="1">LOOKUP(AH97,P95:P114,Y95:Y114)</f>
        <v>13711</v>
      </c>
    </row>
    <row r="98" spans="5:43" x14ac:dyDescent="0.25">
      <c r="E98" s="29" t="str">
        <f t="shared" si="92"/>
        <v>F.C. Barcelona</v>
      </c>
      <c r="F98" s="33">
        <f ca="1">SUMIF(INDIRECT(F94),'1-Configuracion'!E98,INDIRECT(G94))+SUMIF(INDIRECT(H94),'1-Configuracion'!E98,INDIRECT(I94))</f>
        <v>0</v>
      </c>
      <c r="G98" s="1">
        <f ca="1">SUMIF(INDIRECT(F94),'1-Configuracion'!E98,INDIRECT(J94))+SUMIF(INDIRECT(H94),'1-Configuracion'!E98,INDIRECT(J94))</f>
        <v>1</v>
      </c>
      <c r="H98" s="1">
        <f t="shared" ca="1" si="93"/>
        <v>0</v>
      </c>
      <c r="I98" s="1">
        <f t="shared" ca="1" si="94"/>
        <v>0</v>
      </c>
      <c r="J98" s="1">
        <f t="shared" ca="1" si="95"/>
        <v>1</v>
      </c>
      <c r="K98" s="1">
        <f ca="1">SUMIF(INDIRECT(F94),'1-Configuracion'!E98,INDIRECT(K94))+SUMIF(INDIRECT(H94),'1-Configuracion'!E98,INDIRECT(L94))</f>
        <v>1</v>
      </c>
      <c r="L98" s="1">
        <f ca="1">SUMIF(INDIRECT(F94),'1-Configuracion'!E98,INDIRECT(L94))+SUMIF(INDIRECT(H94),'1-Configuracion'!E98,INDIRECT(K94))</f>
        <v>4</v>
      </c>
      <c r="M98" s="48">
        <f t="shared" ca="1" si="96"/>
        <v>-3</v>
      </c>
      <c r="N98" s="14">
        <f t="shared" ca="1" si="97"/>
        <v>-299</v>
      </c>
      <c r="P98" s="29" t="str">
        <f t="shared" si="98"/>
        <v>F.C. Barcelona</v>
      </c>
      <c r="Q98" s="33">
        <f t="shared" ca="1" si="99"/>
        <v>12</v>
      </c>
      <c r="R98" s="1">
        <f t="shared" ca="1" si="83"/>
        <v>5</v>
      </c>
      <c r="S98" s="1">
        <f t="shared" ca="1" si="84"/>
        <v>4</v>
      </c>
      <c r="T98" s="1">
        <f t="shared" ca="1" si="85"/>
        <v>0</v>
      </c>
      <c r="U98" s="1">
        <f t="shared" ca="1" si="86"/>
        <v>1</v>
      </c>
      <c r="V98" s="1">
        <f t="shared" ca="1" si="87"/>
        <v>9</v>
      </c>
      <c r="W98" s="1">
        <f t="shared" ca="1" si="88"/>
        <v>6</v>
      </c>
      <c r="X98" s="3">
        <f t="shared" ca="1" si="89"/>
        <v>3</v>
      </c>
      <c r="Y98" s="3">
        <f t="shared" ca="1" si="90"/>
        <v>12309</v>
      </c>
      <c r="Z98">
        <f t="shared" ca="1" si="100"/>
        <v>5</v>
      </c>
      <c r="AA98">
        <f t="shared" ca="1" si="91"/>
        <v>5</v>
      </c>
      <c r="AB98" s="16">
        <f ca="1">_xlfn.RANK.EQ(Q98,Q95:Q114,0)</f>
        <v>4</v>
      </c>
      <c r="AC98" s="16">
        <f ca="1">SUMPRODUCT((AB98=AB95:AB114)*(X98&lt;X95:X114))</f>
        <v>1</v>
      </c>
      <c r="AD98" s="16">
        <f ca="1">SUMPRODUCT((AB98=AB95:AB114)*(AC98=AC95:AC114)*(V98&lt;V95:V114))</f>
        <v>0</v>
      </c>
      <c r="AE98" s="16">
        <f ca="1">COUNTIF(AA95:AA98,AA98)-1</f>
        <v>0</v>
      </c>
      <c r="AF98" s="39"/>
      <c r="AG98">
        <v>4</v>
      </c>
      <c r="AH98" s="29" t="str">
        <f ca="1">INDEX(P95:P114,MATCH(AG98,Z95:Z114,0))</f>
        <v>Atlético de Madrid</v>
      </c>
      <c r="AI98" s="33">
        <f ca="1">LOOKUP(AH98,P95:P114,Q95:Q114)</f>
        <v>12</v>
      </c>
      <c r="AJ98" s="1">
        <f ca="1">LOOKUP(AH98,P95:P114,R95:R114)</f>
        <v>5</v>
      </c>
      <c r="AK98" s="1">
        <f ca="1">LOOKUP(AH98,P95:P114,S95:S114)</f>
        <v>4</v>
      </c>
      <c r="AL98" s="1">
        <f ca="1">LOOKUP(AH98,P95:P114,T95:T114)</f>
        <v>0</v>
      </c>
      <c r="AM98" s="1">
        <f ca="1">LOOKUP(AH98,P95:P114,U95:U114)</f>
        <v>1</v>
      </c>
      <c r="AN98" s="1">
        <f ca="1">LOOKUP(AH98,P95:P114,V95:V114)</f>
        <v>9</v>
      </c>
      <c r="AO98" s="1">
        <f ca="1">LOOKUP(AH98,P95:P114,W95:W114)</f>
        <v>2</v>
      </c>
      <c r="AP98" s="3">
        <f ca="1">LOOKUP(AH98,P95:P114,X95:X114)</f>
        <v>7</v>
      </c>
      <c r="AQ98" s="3">
        <f ca="1">LOOKUP(AH98,P95:P114,Y95:Y114)</f>
        <v>12709</v>
      </c>
    </row>
    <row r="99" spans="5:43" x14ac:dyDescent="0.25">
      <c r="E99" s="29" t="str">
        <f t="shared" si="92"/>
        <v>Getafe C.F.</v>
      </c>
      <c r="F99" s="33">
        <f ca="1">SUMIF(INDIRECT(F94),'1-Configuracion'!E99,INDIRECT(G94))+SUMIF(INDIRECT(H94),'1-Configuracion'!E99,INDIRECT(I94))</f>
        <v>0</v>
      </c>
      <c r="G99" s="1">
        <f ca="1">SUMIF(INDIRECT(F94),'1-Configuracion'!E99,INDIRECT(J94))+SUMIF(INDIRECT(H94),'1-Configuracion'!E99,INDIRECT(J94))</f>
        <v>1</v>
      </c>
      <c r="H99" s="1">
        <f t="shared" ca="1" si="93"/>
        <v>0</v>
      </c>
      <c r="I99" s="1">
        <f t="shared" ca="1" si="94"/>
        <v>0</v>
      </c>
      <c r="J99" s="1">
        <f t="shared" ca="1" si="95"/>
        <v>1</v>
      </c>
      <c r="K99" s="1">
        <f ca="1">SUMIF(INDIRECT(F94),'1-Configuracion'!E99,INDIRECT(K94))+SUMIF(INDIRECT(H94),'1-Configuracion'!E99,INDIRECT(L94))</f>
        <v>0</v>
      </c>
      <c r="L99" s="1">
        <f ca="1">SUMIF(INDIRECT(F94),'1-Configuracion'!E99,INDIRECT(L94))+SUMIF(INDIRECT(H94),'1-Configuracion'!E99,INDIRECT(K94))</f>
        <v>2</v>
      </c>
      <c r="M99" s="48">
        <f t="shared" ca="1" si="96"/>
        <v>-2</v>
      </c>
      <c r="N99" s="14">
        <f t="shared" ca="1" si="97"/>
        <v>-200</v>
      </c>
      <c r="P99" s="29" t="str">
        <f t="shared" si="98"/>
        <v>Getafe C.F.</v>
      </c>
      <c r="Q99" s="33">
        <f t="shared" ca="1" si="99"/>
        <v>3</v>
      </c>
      <c r="R99" s="1">
        <f t="shared" ca="1" si="83"/>
        <v>5</v>
      </c>
      <c r="S99" s="1">
        <f t="shared" ca="1" si="84"/>
        <v>1</v>
      </c>
      <c r="T99" s="1">
        <f t="shared" ca="1" si="85"/>
        <v>0</v>
      </c>
      <c r="U99" s="1">
        <f t="shared" ca="1" si="86"/>
        <v>4</v>
      </c>
      <c r="V99" s="1">
        <f t="shared" ca="1" si="87"/>
        <v>3</v>
      </c>
      <c r="W99" s="1">
        <f t="shared" ca="1" si="88"/>
        <v>8</v>
      </c>
      <c r="X99" s="3">
        <f t="shared" ca="1" si="89"/>
        <v>-5</v>
      </c>
      <c r="Y99" s="3">
        <f t="shared" ca="1" si="90"/>
        <v>2503</v>
      </c>
      <c r="Z99">
        <f t="shared" ca="1" si="100"/>
        <v>17</v>
      </c>
      <c r="AA99">
        <f t="shared" ca="1" si="91"/>
        <v>17</v>
      </c>
      <c r="AB99" s="16">
        <f ca="1">_xlfn.RANK.EQ(Q99,Q95:Q114,0)</f>
        <v>15</v>
      </c>
      <c r="AC99" s="16">
        <f ca="1">SUMPRODUCT((AB99=AB95:AB114)*(X99&lt;X95:X114))</f>
        <v>2</v>
      </c>
      <c r="AD99" s="16">
        <f ca="1">SUMPRODUCT((AB99=AB95:AB114)*(AC99=AC95:AC114)*(V99&lt;V95:V114))</f>
        <v>0</v>
      </c>
      <c r="AE99" s="16">
        <f ca="1">COUNTIF(AA95:AA99,AA99)-1</f>
        <v>0</v>
      </c>
      <c r="AF99" s="39"/>
      <c r="AG99">
        <v>5</v>
      </c>
      <c r="AH99" s="29" t="str">
        <f ca="1">INDEX(P95:P114,MATCH(AG99,Z95:Z114,0))</f>
        <v>F.C. Barcelona</v>
      </c>
      <c r="AI99" s="33">
        <f ca="1">LOOKUP(AH99,P95:P114,Q95:Q114)</f>
        <v>12</v>
      </c>
      <c r="AJ99" s="1">
        <f ca="1">LOOKUP(AH99,P95:P114,R95:R114)</f>
        <v>5</v>
      </c>
      <c r="AK99" s="1">
        <f ca="1">LOOKUP(AH99,P95:P114,S95:S114)</f>
        <v>4</v>
      </c>
      <c r="AL99" s="1">
        <f ca="1">LOOKUP(AH99,P95:P114,T95:T114)</f>
        <v>0</v>
      </c>
      <c r="AM99" s="1">
        <f ca="1">LOOKUP(AH99,P95:P114,U95:U114)</f>
        <v>1</v>
      </c>
      <c r="AN99" s="1">
        <f ca="1">LOOKUP(AH99,P95:P114,V95:V114)</f>
        <v>9</v>
      </c>
      <c r="AO99" s="1">
        <f ca="1">LOOKUP(AH99,P95:P114,W95:W114)</f>
        <v>6</v>
      </c>
      <c r="AP99" s="3">
        <f ca="1">LOOKUP(AH99,P95:P114,X95:X114)</f>
        <v>3</v>
      </c>
      <c r="AQ99" s="3">
        <f ca="1">LOOKUP(AH99,P95:P114,Y95:Y114)</f>
        <v>12309</v>
      </c>
    </row>
    <row r="100" spans="5:43" x14ac:dyDescent="0.25">
      <c r="E100" s="29" t="str">
        <f t="shared" si="92"/>
        <v>Granada C.F.</v>
      </c>
      <c r="F100" s="33">
        <f ca="1">SUMIF(INDIRECT(F94),'1-Configuracion'!E100,INDIRECT(G94))+SUMIF(INDIRECT(H94),'1-Configuracion'!E100,INDIRECT(I94))</f>
        <v>0</v>
      </c>
      <c r="G100" s="1">
        <f ca="1">SUMIF(INDIRECT(F94),'1-Configuracion'!E100,INDIRECT(J94))+SUMIF(INDIRECT(H94),'1-Configuracion'!E100,INDIRECT(J94))</f>
        <v>1</v>
      </c>
      <c r="H100" s="1">
        <f t="shared" ca="1" si="93"/>
        <v>0</v>
      </c>
      <c r="I100" s="1">
        <f t="shared" ca="1" si="94"/>
        <v>0</v>
      </c>
      <c r="J100" s="1">
        <f t="shared" ca="1" si="95"/>
        <v>1</v>
      </c>
      <c r="K100" s="1">
        <f ca="1">SUMIF(INDIRECT(F94),'1-Configuracion'!E100,INDIRECT(K94))+SUMIF(INDIRECT(H94),'1-Configuracion'!E100,INDIRECT(L94))</f>
        <v>0</v>
      </c>
      <c r="L100" s="1">
        <f ca="1">SUMIF(INDIRECT(F94),'1-Configuracion'!E100,INDIRECT(L94))+SUMIF(INDIRECT(H94),'1-Configuracion'!E100,INDIRECT(K94))</f>
        <v>3</v>
      </c>
      <c r="M100" s="48">
        <f t="shared" ca="1" si="96"/>
        <v>-3</v>
      </c>
      <c r="N100" s="14">
        <f t="shared" ca="1" si="97"/>
        <v>-300</v>
      </c>
      <c r="P100" s="29" t="str">
        <f t="shared" si="98"/>
        <v>Granada C.F.</v>
      </c>
      <c r="Q100" s="33">
        <f t="shared" ca="1" si="99"/>
        <v>3</v>
      </c>
      <c r="R100" s="1">
        <f t="shared" ca="1" si="83"/>
        <v>5</v>
      </c>
      <c r="S100" s="1">
        <f t="shared" ca="1" si="84"/>
        <v>1</v>
      </c>
      <c r="T100" s="1">
        <f t="shared" ca="1" si="85"/>
        <v>0</v>
      </c>
      <c r="U100" s="1">
        <f t="shared" ca="1" si="86"/>
        <v>4</v>
      </c>
      <c r="V100" s="1">
        <f t="shared" ca="1" si="87"/>
        <v>4</v>
      </c>
      <c r="W100" s="1">
        <f t="shared" ca="1" si="88"/>
        <v>10</v>
      </c>
      <c r="X100" s="3">
        <f t="shared" ca="1" si="89"/>
        <v>-6</v>
      </c>
      <c r="Y100" s="3">
        <f t="shared" ca="1" si="90"/>
        <v>2404</v>
      </c>
      <c r="Z100">
        <f t="shared" ca="1" si="100"/>
        <v>18</v>
      </c>
      <c r="AA100">
        <f t="shared" ca="1" si="91"/>
        <v>18</v>
      </c>
      <c r="AB100" s="16">
        <f ca="1">_xlfn.RANK.EQ(Q100,Q95:Q114,0)</f>
        <v>15</v>
      </c>
      <c r="AC100" s="16">
        <f ca="1">SUMPRODUCT((AB100=AB95:AB114)*(X100&lt;X95:X114))</f>
        <v>3</v>
      </c>
      <c r="AD100" s="16">
        <f ca="1">SUMPRODUCT((AB100=AB95:AB114)*(AC100=AC95:AC114)*(V100&lt;V95:V114))</f>
        <v>0</v>
      </c>
      <c r="AE100" s="16">
        <f ca="1">COUNTIF(AA95:AA100,AA100)-1</f>
        <v>0</v>
      </c>
      <c r="AF100" s="39"/>
      <c r="AG100">
        <v>6</v>
      </c>
      <c r="AH100" s="29" t="str">
        <f ca="1">INDEX(P95:P114,MATCH(AG100,Z95:Z114,0))</f>
        <v>R.C.D. Español</v>
      </c>
      <c r="AI100" s="33">
        <f ca="1">LOOKUP(AH100,P95:P114,Q95:Q114)</f>
        <v>9</v>
      </c>
      <c r="AJ100" s="1">
        <f ca="1">LOOKUP(AH100,P95:P114,R95:R114)</f>
        <v>5</v>
      </c>
      <c r="AK100" s="1">
        <f ca="1">LOOKUP(AH100,P95:P114,S95:S114)</f>
        <v>3</v>
      </c>
      <c r="AL100" s="1">
        <f ca="1">LOOKUP(AH100,P95:P114,T95:T114)</f>
        <v>0</v>
      </c>
      <c r="AM100" s="1">
        <f ca="1">LOOKUP(AH100,P95:P114,U95:U114)</f>
        <v>2</v>
      </c>
      <c r="AN100" s="1">
        <f ca="1">LOOKUP(AH100,P95:P114,V95:V114)</f>
        <v>6</v>
      </c>
      <c r="AO100" s="1">
        <f ca="1">LOOKUP(AH100,P95:P114,W95:W114)</f>
        <v>11</v>
      </c>
      <c r="AP100" s="3">
        <f ca="1">LOOKUP(AH100,P95:P114,X95:X114)</f>
        <v>-5</v>
      </c>
      <c r="AQ100" s="3">
        <f ca="1">LOOKUP(AH100,P95:P114,Y95:Y114)</f>
        <v>8506</v>
      </c>
    </row>
    <row r="101" spans="5:43" x14ac:dyDescent="0.25">
      <c r="E101" s="29" t="str">
        <f t="shared" si="92"/>
        <v>Levante U.D.</v>
      </c>
      <c r="F101" s="33">
        <f ca="1">SUMIF(INDIRECT(F94),'1-Configuracion'!E101,INDIRECT(G94))+SUMIF(INDIRECT(H94),'1-Configuracion'!E101,INDIRECT(I94))</f>
        <v>1</v>
      </c>
      <c r="G101" s="1">
        <f ca="1">SUMIF(INDIRECT(F94),'1-Configuracion'!E101,INDIRECT(J94))+SUMIF(INDIRECT(H94),'1-Configuracion'!E101,INDIRECT(J94))</f>
        <v>1</v>
      </c>
      <c r="H101" s="1">
        <f t="shared" ca="1" si="93"/>
        <v>0</v>
      </c>
      <c r="I101" s="1">
        <f t="shared" ca="1" si="94"/>
        <v>1</v>
      </c>
      <c r="J101" s="1">
        <f t="shared" ca="1" si="95"/>
        <v>0</v>
      </c>
      <c r="K101" s="1">
        <f ca="1">SUMIF(INDIRECT(F94),'1-Configuracion'!E101,INDIRECT(K94))+SUMIF(INDIRECT(H94),'1-Configuracion'!E101,INDIRECT(L94))</f>
        <v>2</v>
      </c>
      <c r="L101" s="1">
        <f ca="1">SUMIF(INDIRECT(F94),'1-Configuracion'!E101,INDIRECT(L94))+SUMIF(INDIRECT(H94),'1-Configuracion'!E101,INDIRECT(K94))</f>
        <v>2</v>
      </c>
      <c r="M101" s="48">
        <f t="shared" ca="1" si="96"/>
        <v>0</v>
      </c>
      <c r="N101" s="14">
        <f t="shared" ca="1" si="97"/>
        <v>1002</v>
      </c>
      <c r="P101" s="29" t="str">
        <f t="shared" si="98"/>
        <v>Levante U.D.</v>
      </c>
      <c r="Q101" s="33">
        <f t="shared" ca="1" si="99"/>
        <v>3</v>
      </c>
      <c r="R101" s="1">
        <f t="shared" ca="1" si="83"/>
        <v>5</v>
      </c>
      <c r="S101" s="1">
        <f t="shared" ca="1" si="84"/>
        <v>0</v>
      </c>
      <c r="T101" s="1">
        <f t="shared" ca="1" si="85"/>
        <v>3</v>
      </c>
      <c r="U101" s="1">
        <f t="shared" ca="1" si="86"/>
        <v>2</v>
      </c>
      <c r="V101" s="1">
        <f t="shared" ca="1" si="87"/>
        <v>5</v>
      </c>
      <c r="W101" s="1">
        <f t="shared" ca="1" si="88"/>
        <v>9</v>
      </c>
      <c r="X101" s="3">
        <f t="shared" ca="1" si="89"/>
        <v>-4</v>
      </c>
      <c r="Y101" s="3">
        <f t="shared" ca="1" si="90"/>
        <v>2605</v>
      </c>
      <c r="Z101">
        <f t="shared" ca="1" si="100"/>
        <v>16</v>
      </c>
      <c r="AA101">
        <f t="shared" ca="1" si="91"/>
        <v>15</v>
      </c>
      <c r="AB101" s="16">
        <f ca="1">_xlfn.RANK.EQ(Q101,Q95:Q114,0)</f>
        <v>15</v>
      </c>
      <c r="AC101" s="16">
        <f ca="1">SUMPRODUCT((AB101=AB95:AB114)*(X101&lt;X95:X114))</f>
        <v>0</v>
      </c>
      <c r="AD101" s="16">
        <f ca="1">SUMPRODUCT((AB101=AB95:AB114)*(AC101=AC95:AC114)*(V101&lt;V95:V114))</f>
        <v>0</v>
      </c>
      <c r="AE101" s="16">
        <f ca="1">COUNTIF(AA95:AA101,AA101)-1</f>
        <v>1</v>
      </c>
      <c r="AF101" s="39"/>
      <c r="AG101">
        <v>7</v>
      </c>
      <c r="AH101" s="29" t="str">
        <f ca="1">INDEX(P95:P114,MATCH(AG101,Z95:Z114,0))</f>
        <v>Deportivo de la Coruña</v>
      </c>
      <c r="AI101" s="33">
        <f ca="1">LOOKUP(AH101,P95:P114,Q95:Q114)</f>
        <v>8</v>
      </c>
      <c r="AJ101" s="1">
        <f ca="1">LOOKUP(AH101,P95:P114,R95:R114)</f>
        <v>5</v>
      </c>
      <c r="AK101" s="1">
        <f ca="1">LOOKUP(AH101,P95:P114,S95:S114)</f>
        <v>2</v>
      </c>
      <c r="AL101" s="1">
        <f ca="1">LOOKUP(AH101,P95:P114,T95:T114)</f>
        <v>2</v>
      </c>
      <c r="AM101" s="1">
        <f ca="1">LOOKUP(AH101,P95:P114,U95:U114)</f>
        <v>1</v>
      </c>
      <c r="AN101" s="1">
        <f ca="1">LOOKUP(AH101,P95:P114,V95:V114)</f>
        <v>8</v>
      </c>
      <c r="AO101" s="1">
        <f ca="1">LOOKUP(AH101,P95:P114,W95:W114)</f>
        <v>6</v>
      </c>
      <c r="AP101" s="3">
        <f ca="1">LOOKUP(AH101,P95:P114,X95:X114)</f>
        <v>2</v>
      </c>
      <c r="AQ101" s="3">
        <f ca="1">LOOKUP(AH101,P95:P114,Y95:Y114)</f>
        <v>8208</v>
      </c>
    </row>
    <row r="102" spans="5:43" x14ac:dyDescent="0.25">
      <c r="E102" s="29" t="str">
        <f t="shared" si="92"/>
        <v>Málaga C.F.</v>
      </c>
      <c r="F102" s="33">
        <f ca="1">SUMIF(INDIRECT(F94),'1-Configuracion'!E102,INDIRECT(G94))+SUMIF(INDIRECT(H94),'1-Configuracion'!E102,INDIRECT(I94))</f>
        <v>0</v>
      </c>
      <c r="G102" s="1">
        <f ca="1">SUMIF(INDIRECT(F94),'1-Configuracion'!E102,INDIRECT(J94))+SUMIF(INDIRECT(H94),'1-Configuracion'!E102,INDIRECT(J94))</f>
        <v>1</v>
      </c>
      <c r="H102" s="1">
        <f t="shared" ca="1" si="93"/>
        <v>0</v>
      </c>
      <c r="I102" s="1">
        <f t="shared" ca="1" si="94"/>
        <v>0</v>
      </c>
      <c r="J102" s="1">
        <f t="shared" ca="1" si="95"/>
        <v>1</v>
      </c>
      <c r="K102" s="1">
        <f ca="1">SUMIF(INDIRECT(F94),'1-Configuracion'!E102,INDIRECT(K94))+SUMIF(INDIRECT(H94),'1-Configuracion'!E102,INDIRECT(L94))</f>
        <v>0</v>
      </c>
      <c r="L102" s="1">
        <f ca="1">SUMIF(INDIRECT(F94),'1-Configuracion'!E102,INDIRECT(L94))+SUMIF(INDIRECT(H94),'1-Configuracion'!E102,INDIRECT(K94))</f>
        <v>1</v>
      </c>
      <c r="M102" s="48">
        <f t="shared" ca="1" si="96"/>
        <v>-1</v>
      </c>
      <c r="N102" s="14">
        <f t="shared" ca="1" si="97"/>
        <v>-100</v>
      </c>
      <c r="P102" s="29" t="str">
        <f t="shared" si="98"/>
        <v>Málaga C.F.</v>
      </c>
      <c r="Q102" s="33">
        <f t="shared" ca="1" si="99"/>
        <v>2</v>
      </c>
      <c r="R102" s="1">
        <f t="shared" ca="1" si="83"/>
        <v>5</v>
      </c>
      <c r="S102" s="1">
        <f t="shared" ca="1" si="84"/>
        <v>0</v>
      </c>
      <c r="T102" s="1">
        <f t="shared" ca="1" si="85"/>
        <v>2</v>
      </c>
      <c r="U102" s="1">
        <f t="shared" ca="1" si="86"/>
        <v>3</v>
      </c>
      <c r="V102" s="1">
        <f t="shared" ca="1" si="87"/>
        <v>0</v>
      </c>
      <c r="W102" s="1">
        <f t="shared" ca="1" si="88"/>
        <v>3</v>
      </c>
      <c r="X102" s="3">
        <f t="shared" ca="1" si="89"/>
        <v>-3</v>
      </c>
      <c r="Y102" s="3">
        <f t="shared" ca="1" si="90"/>
        <v>1700</v>
      </c>
      <c r="Z102">
        <f t="shared" ca="1" si="100"/>
        <v>19</v>
      </c>
      <c r="AA102">
        <f t="shared" ca="1" si="91"/>
        <v>19</v>
      </c>
      <c r="AB102" s="16">
        <f ca="1">_xlfn.RANK.EQ(Q102,Q95:Q114,0)</f>
        <v>19</v>
      </c>
      <c r="AC102" s="16">
        <f ca="1">SUMPRODUCT((AB102=AB95:AB114)*(X102&lt;X95:X114))</f>
        <v>0</v>
      </c>
      <c r="AD102" s="16">
        <f ca="1">SUMPRODUCT((AB102=AB95:AB114)*(AC102=AC95:AC114)*(V102&lt;V95:V114))</f>
        <v>0</v>
      </c>
      <c r="AE102" s="16">
        <f ca="1">COUNTIF(AA95:AA102,AA102)-1</f>
        <v>0</v>
      </c>
      <c r="AF102" s="39"/>
      <c r="AG102">
        <v>8</v>
      </c>
      <c r="AH102" s="29" t="str">
        <f ca="1">INDEX(P95:P114,MATCH(AG102,Z95:Z114,0))</f>
        <v>S.D. Eibar</v>
      </c>
      <c r="AI102" s="33">
        <f ca="1">LOOKUP(AH102,P95:P114,Q95:Q114)</f>
        <v>8</v>
      </c>
      <c r="AJ102" s="1">
        <f ca="1">LOOKUP(AH102,P95:P114,R95:R114)</f>
        <v>5</v>
      </c>
      <c r="AK102" s="1">
        <f ca="1">LOOKUP(AH102,P95:P114,S95:S114)</f>
        <v>2</v>
      </c>
      <c r="AL102" s="1">
        <f ca="1">LOOKUP(AH102,P95:P114,T95:T114)</f>
        <v>2</v>
      </c>
      <c r="AM102" s="1">
        <f ca="1">LOOKUP(AH102,P95:P114,U95:U114)</f>
        <v>1</v>
      </c>
      <c r="AN102" s="1">
        <f ca="1">LOOKUP(AH102,P95:P114,V95:V114)</f>
        <v>6</v>
      </c>
      <c r="AO102" s="1">
        <f ca="1">LOOKUP(AH102,P95:P114,W95:W114)</f>
        <v>5</v>
      </c>
      <c r="AP102" s="3">
        <f ca="1">LOOKUP(AH102,P95:P114,X95:X114)</f>
        <v>1</v>
      </c>
      <c r="AQ102" s="3">
        <f ca="1">LOOKUP(AH102,P95:P114,Y95:Y114)</f>
        <v>8106</v>
      </c>
    </row>
    <row r="103" spans="5:43" x14ac:dyDescent="0.25">
      <c r="E103" s="29" t="str">
        <f t="shared" si="92"/>
        <v>R.C. Celta de Vigo</v>
      </c>
      <c r="F103" s="33">
        <f ca="1">SUMIF(INDIRECT(F94),'1-Configuracion'!E103,INDIRECT(G94))+SUMIF(INDIRECT(H94),'1-Configuracion'!E103,INDIRECT(I94))</f>
        <v>3</v>
      </c>
      <c r="G103" s="1">
        <f ca="1">SUMIF(INDIRECT(F94),'1-Configuracion'!E103,INDIRECT(J94))+SUMIF(INDIRECT(H94),'1-Configuracion'!E103,INDIRECT(J94))</f>
        <v>1</v>
      </c>
      <c r="H103" s="1">
        <f t="shared" ca="1" si="93"/>
        <v>1</v>
      </c>
      <c r="I103" s="1">
        <f t="shared" ca="1" si="94"/>
        <v>0</v>
      </c>
      <c r="J103" s="1">
        <f t="shared" ca="1" si="95"/>
        <v>0</v>
      </c>
      <c r="K103" s="1">
        <f ca="1">SUMIF(INDIRECT(F94),'1-Configuracion'!E103,INDIRECT(K94))+SUMIF(INDIRECT(H94),'1-Configuracion'!E103,INDIRECT(L94))</f>
        <v>4</v>
      </c>
      <c r="L103" s="1">
        <f ca="1">SUMIF(INDIRECT(F94),'1-Configuracion'!E103,INDIRECT(L94))+SUMIF(INDIRECT(H94),'1-Configuracion'!E103,INDIRECT(K94))</f>
        <v>1</v>
      </c>
      <c r="M103" s="48">
        <f t="shared" ca="1" si="96"/>
        <v>3</v>
      </c>
      <c r="N103" s="14">
        <f t="shared" ca="1" si="97"/>
        <v>3304</v>
      </c>
      <c r="P103" s="29" t="str">
        <f t="shared" si="98"/>
        <v>R.C. Celta de Vigo</v>
      </c>
      <c r="Q103" s="33">
        <f t="shared" ca="1" si="99"/>
        <v>13</v>
      </c>
      <c r="R103" s="1">
        <f t="shared" ca="1" si="83"/>
        <v>5</v>
      </c>
      <c r="S103" s="1">
        <f t="shared" ca="1" si="84"/>
        <v>4</v>
      </c>
      <c r="T103" s="1">
        <f t="shared" ca="1" si="85"/>
        <v>1</v>
      </c>
      <c r="U103" s="1">
        <f t="shared" ca="1" si="86"/>
        <v>0</v>
      </c>
      <c r="V103" s="1">
        <f t="shared" ca="1" si="87"/>
        <v>14</v>
      </c>
      <c r="W103" s="1">
        <f t="shared" ca="1" si="88"/>
        <v>6</v>
      </c>
      <c r="X103" s="3">
        <f t="shared" ca="1" si="89"/>
        <v>8</v>
      </c>
      <c r="Y103" s="3">
        <f t="shared" ca="1" si="90"/>
        <v>13814</v>
      </c>
      <c r="Z103">
        <f t="shared" ca="1" si="100"/>
        <v>2</v>
      </c>
      <c r="AA103">
        <f t="shared" ca="1" si="91"/>
        <v>2</v>
      </c>
      <c r="AB103" s="16">
        <f ca="1">_xlfn.RANK.EQ(Q103,Q95:Q114,0)</f>
        <v>1</v>
      </c>
      <c r="AC103" s="16">
        <f ca="1">SUMPRODUCT((AB103=AB95:AB114)*(X103&lt;X95:X114))</f>
        <v>1</v>
      </c>
      <c r="AD103" s="16">
        <f ca="1">SUMPRODUCT((AB103=AB95:AB114)*(AC103=AC95:AC114)*(V103&lt;V95:V114))</f>
        <v>0</v>
      </c>
      <c r="AE103" s="16">
        <f ca="1">COUNTIF(AA95:AA103,AA103)-1</f>
        <v>0</v>
      </c>
      <c r="AF103" s="39"/>
      <c r="AG103">
        <v>9</v>
      </c>
      <c r="AH103" s="29" t="str">
        <f ca="1">INDEX(P95:P114,MATCH(AG103,Z95:Z114,0))</f>
        <v>Rayo Vallecano</v>
      </c>
      <c r="AI103" s="33">
        <f ca="1">LOOKUP(AH103,P95:P114,Q95:Q114)</f>
        <v>7</v>
      </c>
      <c r="AJ103" s="1">
        <f ca="1">LOOKUP(AH103,P95:P114,R95:R114)</f>
        <v>5</v>
      </c>
      <c r="AK103" s="1">
        <f ca="1">LOOKUP(AH103,P95:P114,S95:S114)</f>
        <v>2</v>
      </c>
      <c r="AL103" s="1">
        <f ca="1">LOOKUP(AH103,P95:P114,T95:T114)</f>
        <v>1</v>
      </c>
      <c r="AM103" s="1">
        <f ca="1">LOOKUP(AH103,P95:P114,U95:U114)</f>
        <v>2</v>
      </c>
      <c r="AN103" s="1">
        <f ca="1">LOOKUP(AH103,P95:P114,V95:V114)</f>
        <v>4</v>
      </c>
      <c r="AO103" s="1">
        <f ca="1">LOOKUP(AH103,P95:P114,W95:W114)</f>
        <v>7</v>
      </c>
      <c r="AP103" s="3">
        <f ca="1">LOOKUP(AH103,P95:P114,X95:X114)</f>
        <v>-3</v>
      </c>
      <c r="AQ103" s="3">
        <f ca="1">LOOKUP(AH103,P95:P114,Y95:Y114)</f>
        <v>6704</v>
      </c>
    </row>
    <row r="104" spans="5:43" x14ac:dyDescent="0.25">
      <c r="E104" s="29" t="str">
        <f t="shared" si="92"/>
        <v>R.C.D. Español</v>
      </c>
      <c r="F104" s="33">
        <f ca="1">SUMIF(INDIRECT(F94),'1-Configuracion'!E104,INDIRECT(G94))+SUMIF(INDIRECT(H94),'1-Configuracion'!E104,INDIRECT(I94))</f>
        <v>3</v>
      </c>
      <c r="G104" s="1">
        <f ca="1">SUMIF(INDIRECT(F94),'1-Configuracion'!E104,INDIRECT(J94))+SUMIF(INDIRECT(H94),'1-Configuracion'!E104,INDIRECT(J94))</f>
        <v>1</v>
      </c>
      <c r="H104" s="1">
        <f t="shared" ca="1" si="93"/>
        <v>1</v>
      </c>
      <c r="I104" s="1">
        <f t="shared" ca="1" si="94"/>
        <v>0</v>
      </c>
      <c r="J104" s="1">
        <f t="shared" ca="1" si="95"/>
        <v>0</v>
      </c>
      <c r="K104" s="1">
        <f ca="1">SUMIF(INDIRECT(F94),'1-Configuracion'!E104,INDIRECT(K94))+SUMIF(INDIRECT(H94),'1-Configuracion'!E104,INDIRECT(L94))</f>
        <v>1</v>
      </c>
      <c r="L104" s="1">
        <f ca="1">SUMIF(INDIRECT(F94),'1-Configuracion'!E104,INDIRECT(L94))+SUMIF(INDIRECT(H94),'1-Configuracion'!E104,INDIRECT(K94))</f>
        <v>0</v>
      </c>
      <c r="M104" s="48">
        <f t="shared" ca="1" si="96"/>
        <v>1</v>
      </c>
      <c r="N104" s="14">
        <f t="shared" ca="1" si="97"/>
        <v>3101</v>
      </c>
      <c r="P104" s="29" t="str">
        <f t="shared" si="98"/>
        <v>R.C.D. Español</v>
      </c>
      <c r="Q104" s="33">
        <f t="shared" ca="1" si="99"/>
        <v>9</v>
      </c>
      <c r="R104" s="1">
        <f t="shared" ca="1" si="83"/>
        <v>5</v>
      </c>
      <c r="S104" s="1">
        <f t="shared" ca="1" si="84"/>
        <v>3</v>
      </c>
      <c r="T104" s="1">
        <f t="shared" ca="1" si="85"/>
        <v>0</v>
      </c>
      <c r="U104" s="1">
        <f t="shared" ca="1" si="86"/>
        <v>2</v>
      </c>
      <c r="V104" s="1">
        <f t="shared" ca="1" si="87"/>
        <v>6</v>
      </c>
      <c r="W104" s="1">
        <f t="shared" ca="1" si="88"/>
        <v>11</v>
      </c>
      <c r="X104" s="3">
        <f t="shared" ca="1" si="89"/>
        <v>-5</v>
      </c>
      <c r="Y104" s="3">
        <f t="shared" ca="1" si="90"/>
        <v>8506</v>
      </c>
      <c r="Z104">
        <f t="shared" ca="1" si="100"/>
        <v>6</v>
      </c>
      <c r="AA104">
        <f t="shared" ca="1" si="91"/>
        <v>6</v>
      </c>
      <c r="AB104" s="16">
        <f ca="1">_xlfn.RANK.EQ(Q104,Q95:Q114,0)</f>
        <v>6</v>
      </c>
      <c r="AC104" s="16">
        <f ca="1">SUMPRODUCT((AB104=AB95:AB114)*(X104&lt;X95:X114))</f>
        <v>0</v>
      </c>
      <c r="AD104" s="16">
        <f ca="1">SUMPRODUCT((AB104=AB95:AB114)*(AC104=AC95:AC114)*(V104&lt;V95:V114))</f>
        <v>0</v>
      </c>
      <c r="AE104" s="16">
        <f ca="1">COUNTIF(AA95:AA104,AA104)-1</f>
        <v>0</v>
      </c>
      <c r="AF104" s="39"/>
      <c r="AG104">
        <v>10</v>
      </c>
      <c r="AH104" s="29" t="str">
        <f ca="1">INDEX(P95:P114,MATCH(AG104,Z95:Z114,0))</f>
        <v>Valencia C.F.</v>
      </c>
      <c r="AI104" s="33">
        <f ca="1">LOOKUP(AH104,P95:P114,Q95:Q114)</f>
        <v>6</v>
      </c>
      <c r="AJ104" s="1">
        <f ca="1">LOOKUP(AH104,P95:P114,R95:R114)</f>
        <v>5</v>
      </c>
      <c r="AK104" s="1">
        <f ca="1">LOOKUP(AH104,P95:P114,S95:S114)</f>
        <v>1</v>
      </c>
      <c r="AL104" s="1">
        <f ca="1">LOOKUP(AH104,P95:P114,T95:T114)</f>
        <v>3</v>
      </c>
      <c r="AM104" s="1">
        <f ca="1">LOOKUP(AH104,P95:P114,U95:U114)</f>
        <v>1</v>
      </c>
      <c r="AN104" s="1">
        <f ca="1">LOOKUP(AH104,P95:P114,V95:V114)</f>
        <v>2</v>
      </c>
      <c r="AO104" s="1">
        <f ca="1">LOOKUP(AH104,P95:P114,W95:W114)</f>
        <v>2</v>
      </c>
      <c r="AP104" s="3">
        <f ca="1">LOOKUP(AH104,P95:P114,X95:X114)</f>
        <v>0</v>
      </c>
      <c r="AQ104" s="3">
        <f ca="1">LOOKUP(AH104,P95:P114,Y95:Y114)</f>
        <v>6002</v>
      </c>
    </row>
    <row r="105" spans="5:43" x14ac:dyDescent="0.25">
      <c r="E105" s="29" t="str">
        <f t="shared" si="92"/>
        <v>Rayo Vallecano</v>
      </c>
      <c r="F105" s="33">
        <f ca="1">SUMIF(INDIRECT(F94),'1-Configuracion'!E105,INDIRECT(G94))+SUMIF(INDIRECT(H94),'1-Configuracion'!E105,INDIRECT(I94))</f>
        <v>3</v>
      </c>
      <c r="G105" s="1">
        <f ca="1">SUMIF(INDIRECT(F94),'1-Configuracion'!E105,INDIRECT(J94))+SUMIF(INDIRECT(H94),'1-Configuracion'!E105,INDIRECT(J94))</f>
        <v>1</v>
      </c>
      <c r="H105" s="1">
        <f t="shared" ca="1" si="93"/>
        <v>1</v>
      </c>
      <c r="I105" s="1">
        <f t="shared" ca="1" si="94"/>
        <v>0</v>
      </c>
      <c r="J105" s="1">
        <f t="shared" ca="1" si="95"/>
        <v>0</v>
      </c>
      <c r="K105" s="1">
        <f ca="1">SUMIF(INDIRECT(F94),'1-Configuracion'!E105,INDIRECT(K94))+SUMIF(INDIRECT(H94),'1-Configuracion'!E105,INDIRECT(L94))</f>
        <v>2</v>
      </c>
      <c r="L105" s="1">
        <f ca="1">SUMIF(INDIRECT(F94),'1-Configuracion'!E105,INDIRECT(L94))+SUMIF(INDIRECT(H94),'1-Configuracion'!E105,INDIRECT(K94))</f>
        <v>1</v>
      </c>
      <c r="M105" s="48">
        <f t="shared" ca="1" si="96"/>
        <v>1</v>
      </c>
      <c r="N105" s="14">
        <f t="shared" ca="1" si="97"/>
        <v>3102</v>
      </c>
      <c r="P105" s="29" t="str">
        <f t="shared" si="98"/>
        <v>Rayo Vallecano</v>
      </c>
      <c r="Q105" s="33">
        <f t="shared" ca="1" si="99"/>
        <v>7</v>
      </c>
      <c r="R105" s="1">
        <f t="shared" ca="1" si="83"/>
        <v>5</v>
      </c>
      <c r="S105" s="1">
        <f t="shared" ca="1" si="84"/>
        <v>2</v>
      </c>
      <c r="T105" s="1">
        <f t="shared" ca="1" si="85"/>
        <v>1</v>
      </c>
      <c r="U105" s="1">
        <f t="shared" ca="1" si="86"/>
        <v>2</v>
      </c>
      <c r="V105" s="1">
        <f t="shared" ca="1" si="87"/>
        <v>4</v>
      </c>
      <c r="W105" s="1">
        <f t="shared" ca="1" si="88"/>
        <v>7</v>
      </c>
      <c r="X105" s="3">
        <f t="shared" ca="1" si="89"/>
        <v>-3</v>
      </c>
      <c r="Y105" s="3">
        <f t="shared" ca="1" si="90"/>
        <v>6704</v>
      </c>
      <c r="Z105">
        <f t="shared" ca="1" si="100"/>
        <v>9</v>
      </c>
      <c r="AA105">
        <f t="shared" ca="1" si="91"/>
        <v>9</v>
      </c>
      <c r="AB105" s="16">
        <f ca="1">_xlfn.RANK.EQ(Q105,Q95:Q114,0)</f>
        <v>9</v>
      </c>
      <c r="AC105" s="16">
        <f ca="1">SUMPRODUCT((AB105=AB95:AB114)*(X105&lt;X95:X114))</f>
        <v>0</v>
      </c>
      <c r="AD105" s="16">
        <f ca="1">SUMPRODUCT((AB105=AB95:AB114)*(AC105=AC95:AC114)*(V105&lt;V95:V114))</f>
        <v>0</v>
      </c>
      <c r="AE105" s="16">
        <f ca="1">COUNTIF(AA95:AA105,AA105)-1</f>
        <v>0</v>
      </c>
      <c r="AF105" s="39"/>
      <c r="AG105">
        <v>11</v>
      </c>
      <c r="AH105" s="29" t="str">
        <f ca="1">INDEX(P95:P114,MATCH(AG105,Z95:Z114,0))</f>
        <v>Real Sociedad</v>
      </c>
      <c r="AI105" s="33">
        <f ca="1">LOOKUP(AH105,P95:P114,Q95:Q114)</f>
        <v>5</v>
      </c>
      <c r="AJ105" s="1">
        <f ca="1">LOOKUP(AH105,P95:P114,R95:R114)</f>
        <v>5</v>
      </c>
      <c r="AK105" s="1">
        <f ca="1">LOOKUP(AH105,P95:P114,S95:S114)</f>
        <v>1</v>
      </c>
      <c r="AL105" s="1">
        <f ca="1">LOOKUP(AH105,P95:P114,T95:T114)</f>
        <v>2</v>
      </c>
      <c r="AM105" s="1">
        <f ca="1">LOOKUP(AH105,P95:P114,U95:U114)</f>
        <v>2</v>
      </c>
      <c r="AN105" s="1">
        <f ca="1">LOOKUP(AH105,P95:P114,V95:V114)</f>
        <v>5</v>
      </c>
      <c r="AO105" s="1">
        <f ca="1">LOOKUP(AH105,P95:P114,W95:W114)</f>
        <v>4</v>
      </c>
      <c r="AP105" s="3">
        <f ca="1">LOOKUP(AH105,P95:P114,X95:X114)</f>
        <v>1</v>
      </c>
      <c r="AQ105" s="3">
        <f ca="1">LOOKUP(AH105,P95:P114,Y95:Y114)</f>
        <v>5105</v>
      </c>
    </row>
    <row r="106" spans="5:43" x14ac:dyDescent="0.25">
      <c r="E106" s="29" t="str">
        <f t="shared" si="92"/>
        <v>Real Betis Balompié</v>
      </c>
      <c r="F106" s="33">
        <f ca="1">SUMIF(INDIRECT(F94),'1-Configuracion'!E106,INDIRECT(G94))+SUMIF(INDIRECT(H94),'1-Configuracion'!E106,INDIRECT(I94))</f>
        <v>0</v>
      </c>
      <c r="G106" s="1">
        <f ca="1">SUMIF(INDIRECT(F94),'1-Configuracion'!E106,INDIRECT(J94))+SUMIF(INDIRECT(H94),'1-Configuracion'!E106,INDIRECT(J94))</f>
        <v>1</v>
      </c>
      <c r="H106" s="1">
        <f t="shared" ca="1" si="93"/>
        <v>0</v>
      </c>
      <c r="I106" s="1">
        <f t="shared" ca="1" si="94"/>
        <v>0</v>
      </c>
      <c r="J106" s="1">
        <f t="shared" ca="1" si="95"/>
        <v>1</v>
      </c>
      <c r="K106" s="1">
        <f ca="1">SUMIF(INDIRECT(F94),'1-Configuracion'!E106,INDIRECT(K94))+SUMIF(INDIRECT(H94),'1-Configuracion'!E106,INDIRECT(L94))</f>
        <v>1</v>
      </c>
      <c r="L106" s="1">
        <f ca="1">SUMIF(INDIRECT(F94),'1-Configuracion'!E106,INDIRECT(L94))+SUMIF(INDIRECT(H94),'1-Configuracion'!E106,INDIRECT(K94))</f>
        <v>2</v>
      </c>
      <c r="M106" s="48">
        <f t="shared" ca="1" si="96"/>
        <v>-1</v>
      </c>
      <c r="N106" s="14">
        <f t="shared" ca="1" si="97"/>
        <v>-99</v>
      </c>
      <c r="P106" s="29" t="str">
        <f t="shared" si="98"/>
        <v>Real Betis Balompié</v>
      </c>
      <c r="Q106" s="33">
        <f t="shared" ca="1" si="99"/>
        <v>5</v>
      </c>
      <c r="R106" s="1">
        <f t="shared" ca="1" si="83"/>
        <v>5</v>
      </c>
      <c r="S106" s="1">
        <f t="shared" ca="1" si="84"/>
        <v>1</v>
      </c>
      <c r="T106" s="1">
        <f t="shared" ca="1" si="85"/>
        <v>2</v>
      </c>
      <c r="U106" s="1">
        <f t="shared" ca="1" si="86"/>
        <v>2</v>
      </c>
      <c r="V106" s="1">
        <f t="shared" ca="1" si="87"/>
        <v>3</v>
      </c>
      <c r="W106" s="1">
        <f t="shared" ca="1" si="88"/>
        <v>8</v>
      </c>
      <c r="X106" s="3">
        <f t="shared" ca="1" si="89"/>
        <v>-5</v>
      </c>
      <c r="Y106" s="3">
        <f t="shared" ca="1" si="90"/>
        <v>4503</v>
      </c>
      <c r="Z106">
        <f t="shared" ca="1" si="100"/>
        <v>14</v>
      </c>
      <c r="AA106">
        <f t="shared" ca="1" si="91"/>
        <v>14</v>
      </c>
      <c r="AB106" s="16">
        <f ca="1">_xlfn.RANK.EQ(Q106,Q95:Q114,0)</f>
        <v>11</v>
      </c>
      <c r="AC106" s="16">
        <f ca="1">SUMPRODUCT((AB106=AB95:AB114)*(X106&lt;X95:X114))</f>
        <v>3</v>
      </c>
      <c r="AD106" s="16">
        <f ca="1">SUMPRODUCT((AB106=AB95:AB114)*(AC106=AC95:AC114)*(V106&lt;V95:V114))</f>
        <v>0</v>
      </c>
      <c r="AE106" s="16">
        <f ca="1">COUNTIF(AA95:AA106,AA106)-1</f>
        <v>0</v>
      </c>
      <c r="AF106" s="39"/>
      <c r="AG106">
        <v>12</v>
      </c>
      <c r="AH106" s="29" t="str">
        <f ca="1">INDEX(P95:P114,MATCH(AG106,Z95:Z114,0))</f>
        <v>U.D. Las Palmas</v>
      </c>
      <c r="AI106" s="33">
        <f ca="1">LOOKUP(AH106,P95:P114,Q95:Q114)</f>
        <v>5</v>
      </c>
      <c r="AJ106" s="1">
        <f ca="1">LOOKUP(AH106,P95:P114,R95:R114)</f>
        <v>5</v>
      </c>
      <c r="AK106" s="1">
        <f ca="1">LOOKUP(AH106,P95:P114,S95:S114)</f>
        <v>1</v>
      </c>
      <c r="AL106" s="1">
        <f ca="1">LOOKUP(AH106,P95:P114,T95:T114)</f>
        <v>2</v>
      </c>
      <c r="AM106" s="1">
        <f ca="1">LOOKUP(AH106,P95:P114,U95:U114)</f>
        <v>2</v>
      </c>
      <c r="AN106" s="1">
        <f ca="1">LOOKUP(AH106,P95:P114,V95:V114)</f>
        <v>5</v>
      </c>
      <c r="AO106" s="1">
        <f ca="1">LOOKUP(AH106,P95:P114,W95:W114)</f>
        <v>5</v>
      </c>
      <c r="AP106" s="3">
        <f ca="1">LOOKUP(AH106,P95:P114,X95:X114)</f>
        <v>0</v>
      </c>
      <c r="AQ106" s="3">
        <f ca="1">LOOKUP(AH106,P95:P114,Y95:Y114)</f>
        <v>5005</v>
      </c>
    </row>
    <row r="107" spans="5:43" x14ac:dyDescent="0.25">
      <c r="E107" s="29" t="str">
        <f t="shared" si="92"/>
        <v>Real Madrid C.F.</v>
      </c>
      <c r="F107" s="33">
        <f ca="1">SUMIF(INDIRECT(F94),'1-Configuracion'!E107,INDIRECT(G94))+SUMIF(INDIRECT(H94),'1-Configuracion'!E107,INDIRECT(I94))</f>
        <v>3</v>
      </c>
      <c r="G107" s="1">
        <f ca="1">SUMIF(INDIRECT(F94),'1-Configuracion'!E107,INDIRECT(J94))+SUMIF(INDIRECT(H94),'1-Configuracion'!E107,INDIRECT(J94))</f>
        <v>1</v>
      </c>
      <c r="H107" s="1">
        <f t="shared" ca="1" si="93"/>
        <v>1</v>
      </c>
      <c r="I107" s="1">
        <f t="shared" ca="1" si="94"/>
        <v>0</v>
      </c>
      <c r="J107" s="1">
        <f t="shared" ca="1" si="95"/>
        <v>0</v>
      </c>
      <c r="K107" s="1">
        <f ca="1">SUMIF(INDIRECT(F94),'1-Configuracion'!E107,INDIRECT(K94))+SUMIF(INDIRECT(H94),'1-Configuracion'!E107,INDIRECT(L94))</f>
        <v>2</v>
      </c>
      <c r="L107" s="1">
        <f ca="1">SUMIF(INDIRECT(F94),'1-Configuracion'!E107,INDIRECT(L94))+SUMIF(INDIRECT(H94),'1-Configuracion'!E107,INDIRECT(K94))</f>
        <v>1</v>
      </c>
      <c r="M107" s="48">
        <f t="shared" ca="1" si="96"/>
        <v>1</v>
      </c>
      <c r="N107" s="14">
        <f t="shared" ca="1" si="97"/>
        <v>3102</v>
      </c>
      <c r="P107" s="29" t="str">
        <f t="shared" si="98"/>
        <v>Real Madrid C.F.</v>
      </c>
      <c r="Q107" s="33">
        <f t="shared" ca="1" si="99"/>
        <v>13</v>
      </c>
      <c r="R107" s="1">
        <f t="shared" ca="1" si="83"/>
        <v>5</v>
      </c>
      <c r="S107" s="1">
        <f t="shared" ca="1" si="84"/>
        <v>4</v>
      </c>
      <c r="T107" s="1">
        <f t="shared" ca="1" si="85"/>
        <v>1</v>
      </c>
      <c r="U107" s="1">
        <f t="shared" ca="1" si="86"/>
        <v>0</v>
      </c>
      <c r="V107" s="1">
        <f t="shared" ca="1" si="87"/>
        <v>14</v>
      </c>
      <c r="W107" s="1">
        <f t="shared" ca="1" si="88"/>
        <v>1</v>
      </c>
      <c r="X107" s="3">
        <f t="shared" ca="1" si="89"/>
        <v>13</v>
      </c>
      <c r="Y107" s="3">
        <f t="shared" ca="1" si="90"/>
        <v>14314</v>
      </c>
      <c r="Z107">
        <f t="shared" ca="1" si="100"/>
        <v>1</v>
      </c>
      <c r="AA107">
        <f t="shared" ca="1" si="91"/>
        <v>1</v>
      </c>
      <c r="AB107" s="16">
        <f ca="1">_xlfn.RANK.EQ(Q107,Q95:Q114,0)</f>
        <v>1</v>
      </c>
      <c r="AC107" s="16">
        <f ca="1">SUMPRODUCT((AB107=AB95:AB114)*(X107&lt;X95:X114))</f>
        <v>0</v>
      </c>
      <c r="AD107" s="16">
        <f ca="1">SUMPRODUCT((AB107=AB95:AB114)*(AC107=AC95:AC114)*(V107&lt;V95:V114))</f>
        <v>0</v>
      </c>
      <c r="AE107" s="16">
        <f ca="1">COUNTIF(AA95:AA107,AA107)-1</f>
        <v>0</v>
      </c>
      <c r="AF107" s="39"/>
      <c r="AG107">
        <v>13</v>
      </c>
      <c r="AH107" s="29" t="str">
        <f ca="1">INDEX(P95:P114,MATCH(AG107,Z95:Z114,0))</f>
        <v>Real Sporting de Gijón</v>
      </c>
      <c r="AI107" s="33">
        <f ca="1">LOOKUP(AH107,P95:P114,Q95:Q114)</f>
        <v>5</v>
      </c>
      <c r="AJ107" s="1">
        <f ca="1">LOOKUP(AH107,P95:P114,R95:R114)</f>
        <v>5</v>
      </c>
      <c r="AK107" s="1">
        <f ca="1">LOOKUP(AH107,P95:P114,S95:S114)</f>
        <v>1</v>
      </c>
      <c r="AL107" s="1">
        <f ca="1">LOOKUP(AH107,P95:P114,T95:T114)</f>
        <v>2</v>
      </c>
      <c r="AM107" s="1">
        <f ca="1">LOOKUP(AH107,P95:P114,U95:U114)</f>
        <v>2</v>
      </c>
      <c r="AN107" s="1">
        <f ca="1">LOOKUP(AH107,P95:P114,V95:V114)</f>
        <v>4</v>
      </c>
      <c r="AO107" s="1">
        <f ca="1">LOOKUP(AH107,P95:P114,W95:W114)</f>
        <v>5</v>
      </c>
      <c r="AP107" s="3">
        <f ca="1">LOOKUP(AH107,P95:P114,X95:X114)</f>
        <v>-1</v>
      </c>
      <c r="AQ107" s="3">
        <f ca="1">LOOKUP(AH107,P95:P114,Y95:Y114)</f>
        <v>4904</v>
      </c>
    </row>
    <row r="108" spans="5:43" x14ac:dyDescent="0.25">
      <c r="E108" s="29" t="str">
        <f t="shared" si="92"/>
        <v>Real Sociedad</v>
      </c>
      <c r="F108" s="33">
        <f ca="1">SUMIF(INDIRECT(F94),'1-Configuracion'!E108,INDIRECT(G94))+SUMIF(INDIRECT(H94),'1-Configuracion'!E108,INDIRECT(I94))</f>
        <v>3</v>
      </c>
      <c r="G108" s="1">
        <f ca="1">SUMIF(INDIRECT(F94),'1-Configuracion'!E108,INDIRECT(J94))+SUMIF(INDIRECT(H94),'1-Configuracion'!E108,INDIRECT(J94))</f>
        <v>1</v>
      </c>
      <c r="H108" s="1">
        <f t="shared" ca="1" si="93"/>
        <v>1</v>
      </c>
      <c r="I108" s="1">
        <f t="shared" ca="1" si="94"/>
        <v>0</v>
      </c>
      <c r="J108" s="1">
        <f t="shared" ca="1" si="95"/>
        <v>0</v>
      </c>
      <c r="K108" s="1">
        <f ca="1">SUMIF(INDIRECT(F94),'1-Configuracion'!E108,INDIRECT(K94))+SUMIF(INDIRECT(H94),'1-Configuracion'!E108,INDIRECT(L94))</f>
        <v>3</v>
      </c>
      <c r="L108" s="1">
        <f ca="1">SUMIF(INDIRECT(F94),'1-Configuracion'!E108,INDIRECT(L94))+SUMIF(INDIRECT(H94),'1-Configuracion'!E108,INDIRECT(K94))</f>
        <v>0</v>
      </c>
      <c r="M108" s="48">
        <f t="shared" ca="1" si="96"/>
        <v>3</v>
      </c>
      <c r="N108" s="14">
        <f t="shared" ca="1" si="97"/>
        <v>3303</v>
      </c>
      <c r="P108" s="29" t="str">
        <f t="shared" si="98"/>
        <v>Real Sociedad</v>
      </c>
      <c r="Q108" s="33">
        <f t="shared" ca="1" si="99"/>
        <v>5</v>
      </c>
      <c r="R108" s="1">
        <f t="shared" ca="1" si="83"/>
        <v>5</v>
      </c>
      <c r="S108" s="1">
        <f t="shared" ca="1" si="84"/>
        <v>1</v>
      </c>
      <c r="T108" s="1">
        <f t="shared" ca="1" si="85"/>
        <v>2</v>
      </c>
      <c r="U108" s="1">
        <f t="shared" ca="1" si="86"/>
        <v>2</v>
      </c>
      <c r="V108" s="1">
        <f t="shared" ca="1" si="87"/>
        <v>5</v>
      </c>
      <c r="W108" s="1">
        <f t="shared" ca="1" si="88"/>
        <v>4</v>
      </c>
      <c r="X108" s="3">
        <f t="shared" ca="1" si="89"/>
        <v>1</v>
      </c>
      <c r="Y108" s="3">
        <f t="shared" ca="1" si="90"/>
        <v>5105</v>
      </c>
      <c r="Z108">
        <f t="shared" ca="1" si="100"/>
        <v>11</v>
      </c>
      <c r="AA108">
        <f t="shared" ca="1" si="91"/>
        <v>11</v>
      </c>
      <c r="AB108" s="16">
        <f ca="1">_xlfn.RANK.EQ(Q108,Q95:Q114,0)</f>
        <v>11</v>
      </c>
      <c r="AC108" s="16">
        <f ca="1">SUMPRODUCT((AB108=AB95:AB114)*(X108&lt;X95:X114))</f>
        <v>0</v>
      </c>
      <c r="AD108" s="16">
        <f ca="1">SUMPRODUCT((AB108=AB95:AB114)*(AC108=AC95:AC114)*(V108&lt;V95:V114))</f>
        <v>0</v>
      </c>
      <c r="AE108" s="16">
        <f ca="1">COUNTIF(AA95:AA108,AA108)-1</f>
        <v>0</v>
      </c>
      <c r="AF108" s="39"/>
      <c r="AG108">
        <v>14</v>
      </c>
      <c r="AH108" s="29" t="str">
        <f ca="1">INDEX(P95:P114,MATCH(AG108,Z95:Z114,0))</f>
        <v>Real Betis Balompié</v>
      </c>
      <c r="AI108" s="33">
        <f ca="1">LOOKUP(AH108,P95:P114,Q95:Q114)</f>
        <v>5</v>
      </c>
      <c r="AJ108" s="1">
        <f ca="1">LOOKUP(AH108,P95:P114,R95:R114)</f>
        <v>5</v>
      </c>
      <c r="AK108" s="1">
        <f ca="1">LOOKUP(AH108,P95:P114,S95:S114)</f>
        <v>1</v>
      </c>
      <c r="AL108" s="1">
        <f ca="1">LOOKUP(AH108,P95:P114,T95:T114)</f>
        <v>2</v>
      </c>
      <c r="AM108" s="1">
        <f ca="1">LOOKUP(AH108,P95:P114,U95:U114)</f>
        <v>2</v>
      </c>
      <c r="AN108" s="1">
        <f ca="1">LOOKUP(AH108,P95:P114,V95:V114)</f>
        <v>3</v>
      </c>
      <c r="AO108" s="1">
        <f ca="1">LOOKUP(AH108,P95:P114,W95:W114)</f>
        <v>8</v>
      </c>
      <c r="AP108" s="3">
        <f ca="1">LOOKUP(AH108,P95:P114,X95:X114)</f>
        <v>-5</v>
      </c>
      <c r="AQ108" s="3">
        <f ca="1">LOOKUP(AH108,P95:P114,Y95:Y114)</f>
        <v>4503</v>
      </c>
    </row>
    <row r="109" spans="5:43" x14ac:dyDescent="0.25">
      <c r="E109" s="29" t="str">
        <f t="shared" si="92"/>
        <v>Real Sporting de Gijón</v>
      </c>
      <c r="F109" s="33">
        <f ca="1">SUMIF(INDIRECT(F94),'1-Configuracion'!E109,INDIRECT(G94))+SUMIF(INDIRECT(H94),'1-Configuracion'!E109,INDIRECT(I94))</f>
        <v>0</v>
      </c>
      <c r="G109" s="1">
        <f ca="1">SUMIF(INDIRECT(F94),'1-Configuracion'!E109,INDIRECT(J94))+SUMIF(INDIRECT(H94),'1-Configuracion'!E109,INDIRECT(J94))</f>
        <v>1</v>
      </c>
      <c r="H109" s="1">
        <f t="shared" ca="1" si="93"/>
        <v>0</v>
      </c>
      <c r="I109" s="1">
        <f t="shared" ca="1" si="94"/>
        <v>0</v>
      </c>
      <c r="J109" s="1">
        <f t="shared" ca="1" si="95"/>
        <v>1</v>
      </c>
      <c r="K109" s="1">
        <f ca="1">SUMIF(INDIRECT(F94),'1-Configuracion'!E109,INDIRECT(K94))+SUMIF(INDIRECT(H94),'1-Configuracion'!E109,INDIRECT(L94))</f>
        <v>1</v>
      </c>
      <c r="L109" s="1">
        <f ca="1">SUMIF(INDIRECT(F94),'1-Configuracion'!E109,INDIRECT(L94))+SUMIF(INDIRECT(H94),'1-Configuracion'!E109,INDIRECT(K94))</f>
        <v>2</v>
      </c>
      <c r="M109" s="48">
        <f t="shared" ca="1" si="96"/>
        <v>-1</v>
      </c>
      <c r="N109" s="14">
        <f t="shared" ca="1" si="97"/>
        <v>-99</v>
      </c>
      <c r="P109" s="29" t="str">
        <f t="shared" si="98"/>
        <v>Real Sporting de Gijón</v>
      </c>
      <c r="Q109" s="33">
        <f t="shared" ca="1" si="99"/>
        <v>5</v>
      </c>
      <c r="R109" s="1">
        <f t="shared" ca="1" si="83"/>
        <v>5</v>
      </c>
      <c r="S109" s="1">
        <f t="shared" ca="1" si="84"/>
        <v>1</v>
      </c>
      <c r="T109" s="1">
        <f t="shared" ca="1" si="85"/>
        <v>2</v>
      </c>
      <c r="U109" s="1">
        <f t="shared" ca="1" si="86"/>
        <v>2</v>
      </c>
      <c r="V109" s="1">
        <f t="shared" ca="1" si="87"/>
        <v>4</v>
      </c>
      <c r="W109" s="1">
        <f t="shared" ca="1" si="88"/>
        <v>5</v>
      </c>
      <c r="X109" s="3">
        <f t="shared" ca="1" si="89"/>
        <v>-1</v>
      </c>
      <c r="Y109" s="3">
        <f t="shared" ca="1" si="90"/>
        <v>4904</v>
      </c>
      <c r="Z109">
        <f t="shared" ca="1" si="100"/>
        <v>13</v>
      </c>
      <c r="AA109">
        <f t="shared" ca="1" si="91"/>
        <v>13</v>
      </c>
      <c r="AB109" s="16">
        <f ca="1">_xlfn.RANK.EQ(Q109,Q95:Q114,0)</f>
        <v>11</v>
      </c>
      <c r="AC109" s="16">
        <f ca="1">SUMPRODUCT((AB109=AB95:AB114)*(X109&lt;X95:X114))</f>
        <v>2</v>
      </c>
      <c r="AD109" s="16">
        <f ca="1">SUMPRODUCT((AB109=AB95:AB114)*(AC109=AC95:AC114)*(V109&lt;V95:V114))</f>
        <v>0</v>
      </c>
      <c r="AE109" s="16">
        <f ca="1">COUNTIF(AA95:AA109,AA109)-1</f>
        <v>0</v>
      </c>
      <c r="AF109" s="39"/>
      <c r="AG109">
        <v>15</v>
      </c>
      <c r="AH109" s="29" t="str">
        <f ca="1">INDEX(P95:P114,MATCH(AG109,Z95:Z114,0))</f>
        <v>Athletic Club</v>
      </c>
      <c r="AI109" s="33">
        <f ca="1">LOOKUP(AH109,P95:P114,Q95:Q114)</f>
        <v>3</v>
      </c>
      <c r="AJ109" s="1">
        <f ca="1">LOOKUP(AH109,P95:P114,R95:R114)</f>
        <v>5</v>
      </c>
      <c r="AK109" s="1">
        <f ca="1">LOOKUP(AH109,P95:P114,S95:S114)</f>
        <v>1</v>
      </c>
      <c r="AL109" s="1">
        <f ca="1">LOOKUP(AH109,P95:P114,T95:T114)</f>
        <v>0</v>
      </c>
      <c r="AM109" s="1">
        <f ca="1">LOOKUP(AH109,P95:P114,U95:U114)</f>
        <v>4</v>
      </c>
      <c r="AN109" s="1">
        <f ca="1">LOOKUP(AH109,P95:P114,V95:V114)</f>
        <v>5</v>
      </c>
      <c r="AO109" s="1">
        <f ca="1">LOOKUP(AH109,P95:P114,W95:W114)</f>
        <v>9</v>
      </c>
      <c r="AP109" s="3">
        <f ca="1">LOOKUP(AH109,P95:P114,X95:X114)</f>
        <v>-4</v>
      </c>
      <c r="AQ109" s="3">
        <f ca="1">LOOKUP(AH109,P95:P114,Y95:Y114)</f>
        <v>2605</v>
      </c>
    </row>
    <row r="110" spans="5:43" x14ac:dyDescent="0.25">
      <c r="E110" s="29" t="str">
        <f t="shared" si="92"/>
        <v>S.D. Eibar</v>
      </c>
      <c r="F110" s="33">
        <f ca="1">SUMIF(INDIRECT(F94),'1-Configuracion'!E110,INDIRECT(G94))+SUMIF(INDIRECT(H94),'1-Configuracion'!E110,INDIRECT(I94))</f>
        <v>1</v>
      </c>
      <c r="G110" s="1">
        <f ca="1">SUMIF(INDIRECT(F94),'1-Configuracion'!E110,INDIRECT(J94))+SUMIF(INDIRECT(H94),'1-Configuracion'!E110,INDIRECT(J94))</f>
        <v>1</v>
      </c>
      <c r="H110" s="1">
        <f t="shared" ca="1" si="93"/>
        <v>0</v>
      </c>
      <c r="I110" s="1">
        <f t="shared" ca="1" si="94"/>
        <v>1</v>
      </c>
      <c r="J110" s="1">
        <f t="shared" ca="1" si="95"/>
        <v>0</v>
      </c>
      <c r="K110" s="1">
        <f ca="1">SUMIF(INDIRECT(F94),'1-Configuracion'!E110,INDIRECT(K94))+SUMIF(INDIRECT(H94),'1-Configuracion'!E110,INDIRECT(L94))</f>
        <v>2</v>
      </c>
      <c r="L110" s="1">
        <f ca="1">SUMIF(INDIRECT(F94),'1-Configuracion'!E110,INDIRECT(L94))+SUMIF(INDIRECT(H94),'1-Configuracion'!E110,INDIRECT(K94))</f>
        <v>2</v>
      </c>
      <c r="M110" s="48">
        <f t="shared" ca="1" si="96"/>
        <v>0</v>
      </c>
      <c r="N110" s="14">
        <f t="shared" ca="1" si="97"/>
        <v>1002</v>
      </c>
      <c r="P110" s="29" t="str">
        <f t="shared" si="98"/>
        <v>S.D. Eibar</v>
      </c>
      <c r="Q110" s="33">
        <f t="shared" ca="1" si="99"/>
        <v>8</v>
      </c>
      <c r="R110" s="1">
        <f t="shared" ca="1" si="83"/>
        <v>5</v>
      </c>
      <c r="S110" s="1">
        <f t="shared" ca="1" si="84"/>
        <v>2</v>
      </c>
      <c r="T110" s="1">
        <f t="shared" ca="1" si="85"/>
        <v>2</v>
      </c>
      <c r="U110" s="1">
        <f t="shared" ca="1" si="86"/>
        <v>1</v>
      </c>
      <c r="V110" s="1">
        <f t="shared" ca="1" si="87"/>
        <v>6</v>
      </c>
      <c r="W110" s="1">
        <f t="shared" ca="1" si="88"/>
        <v>5</v>
      </c>
      <c r="X110" s="3">
        <f t="shared" ca="1" si="89"/>
        <v>1</v>
      </c>
      <c r="Y110" s="3">
        <f t="shared" ca="1" si="90"/>
        <v>8106</v>
      </c>
      <c r="Z110">
        <f t="shared" ca="1" si="100"/>
        <v>8</v>
      </c>
      <c r="AA110">
        <f t="shared" ca="1" si="91"/>
        <v>8</v>
      </c>
      <c r="AB110" s="16">
        <f ca="1">_xlfn.RANK.EQ(Q110,Q95:Q114,0)</f>
        <v>7</v>
      </c>
      <c r="AC110" s="16">
        <f ca="1">SUMPRODUCT((AB110=AB95:AB114)*(X110&lt;X95:X114))</f>
        <v>1</v>
      </c>
      <c r="AD110" s="16">
        <f ca="1">SUMPRODUCT((AB110=AB95:AB114)*(AC110=AC95:AC114)*(V110&lt;V95:V114))</f>
        <v>0</v>
      </c>
      <c r="AE110" s="16">
        <f ca="1">COUNTIF(AA95:AA110,AA110)-1</f>
        <v>0</v>
      </c>
      <c r="AF110" s="39"/>
      <c r="AG110">
        <v>16</v>
      </c>
      <c r="AH110" s="29" t="str">
        <f ca="1">INDEX(P95:P114,MATCH(AG110,Z95:Z114,0))</f>
        <v>Levante U.D.</v>
      </c>
      <c r="AI110" s="33">
        <f ca="1">LOOKUP(AH110,P95:P114,Q95:Q114)</f>
        <v>3</v>
      </c>
      <c r="AJ110" s="1">
        <f ca="1">LOOKUP(AH110,P95:P114,R95:R114)</f>
        <v>5</v>
      </c>
      <c r="AK110" s="1">
        <f ca="1">LOOKUP(AH110,P95:P114,S95:S114)</f>
        <v>0</v>
      </c>
      <c r="AL110" s="1">
        <f ca="1">LOOKUP(AH110,P95:P114,T95:T114)</f>
        <v>3</v>
      </c>
      <c r="AM110" s="1">
        <f ca="1">LOOKUP(AH110,P95:P114,U95:U114)</f>
        <v>2</v>
      </c>
      <c r="AN110" s="1">
        <f ca="1">LOOKUP(AH110,P95:P114,V95:V114)</f>
        <v>5</v>
      </c>
      <c r="AO110" s="1">
        <f ca="1">LOOKUP(AH110,P95:P114,W95:W114)</f>
        <v>9</v>
      </c>
      <c r="AP110" s="3">
        <f ca="1">LOOKUP(AH110,P95:P114,X95:X114)</f>
        <v>-4</v>
      </c>
      <c r="AQ110" s="3">
        <f ca="1">LOOKUP(AH110,P95:P114,Y95:Y114)</f>
        <v>2605</v>
      </c>
    </row>
    <row r="111" spans="5:43" x14ac:dyDescent="0.25">
      <c r="E111" s="29" t="str">
        <f t="shared" si="92"/>
        <v>Sevilla F.C.</v>
      </c>
      <c r="F111" s="33">
        <f ca="1">SUMIF(INDIRECT(F94),'1-Configuracion'!E111,INDIRECT(G94))+SUMIF(INDIRECT(H94),'1-Configuracion'!E111,INDIRECT(I94))</f>
        <v>0</v>
      </c>
      <c r="G111" s="1">
        <f ca="1">SUMIF(INDIRECT(F94),'1-Configuracion'!E111,INDIRECT(J94))+SUMIF(INDIRECT(H94),'1-Configuracion'!E111,INDIRECT(J94))</f>
        <v>1</v>
      </c>
      <c r="H111" s="1">
        <f t="shared" ca="1" si="93"/>
        <v>0</v>
      </c>
      <c r="I111" s="1">
        <f t="shared" ca="1" si="94"/>
        <v>0</v>
      </c>
      <c r="J111" s="1">
        <f t="shared" ca="1" si="95"/>
        <v>1</v>
      </c>
      <c r="K111" s="1">
        <f ca="1">SUMIF(INDIRECT(F94),'1-Configuracion'!E111,INDIRECT(K94))+SUMIF(INDIRECT(H94),'1-Configuracion'!E111,INDIRECT(L94))</f>
        <v>0</v>
      </c>
      <c r="L111" s="1">
        <f ca="1">SUMIF(INDIRECT(F94),'1-Configuracion'!E111,INDIRECT(L94))+SUMIF(INDIRECT(H94),'1-Configuracion'!E111,INDIRECT(K94))</f>
        <v>2</v>
      </c>
      <c r="M111" s="48">
        <f t="shared" ca="1" si="96"/>
        <v>-2</v>
      </c>
      <c r="N111" s="14">
        <f t="shared" ca="1" si="97"/>
        <v>-200</v>
      </c>
      <c r="P111" s="29" t="str">
        <f t="shared" si="98"/>
        <v>Sevilla F.C.</v>
      </c>
      <c r="Q111" s="33">
        <f t="shared" ca="1" si="99"/>
        <v>2</v>
      </c>
      <c r="R111" s="1">
        <f t="shared" ca="1" si="83"/>
        <v>5</v>
      </c>
      <c r="S111" s="1">
        <f t="shared" ca="1" si="84"/>
        <v>0</v>
      </c>
      <c r="T111" s="1">
        <f t="shared" ca="1" si="85"/>
        <v>2</v>
      </c>
      <c r="U111" s="1">
        <f t="shared" ca="1" si="86"/>
        <v>3</v>
      </c>
      <c r="V111" s="1">
        <f t="shared" ca="1" si="87"/>
        <v>2</v>
      </c>
      <c r="W111" s="1">
        <f t="shared" ca="1" si="88"/>
        <v>8</v>
      </c>
      <c r="X111" s="3">
        <f t="shared" ca="1" si="89"/>
        <v>-6</v>
      </c>
      <c r="Y111" s="3">
        <f t="shared" ca="1" si="90"/>
        <v>1402</v>
      </c>
      <c r="Z111">
        <f t="shared" ca="1" si="100"/>
        <v>20</v>
      </c>
      <c r="AA111">
        <f t="shared" ca="1" si="91"/>
        <v>20</v>
      </c>
      <c r="AB111" s="16">
        <f ca="1">_xlfn.RANK.EQ(Q111,Q95:Q114,0)</f>
        <v>19</v>
      </c>
      <c r="AC111" s="16">
        <f ca="1">SUMPRODUCT((AB111=AB95:AB114)*(X111&lt;X95:X114))</f>
        <v>1</v>
      </c>
      <c r="AD111" s="16">
        <f ca="1">SUMPRODUCT((AB111=AB95:AB114)*(AC111=AC95:AC114)*(V111&lt;V95:V114))</f>
        <v>0</v>
      </c>
      <c r="AE111" s="16">
        <f ca="1">COUNTIF(AA95:AA111,AA111)-1</f>
        <v>0</v>
      </c>
      <c r="AF111" s="39"/>
      <c r="AG111">
        <v>17</v>
      </c>
      <c r="AH111" s="29" t="str">
        <f ca="1">INDEX(P95:P114,MATCH(AG111,Z95:Z114,0))</f>
        <v>Getafe C.F.</v>
      </c>
      <c r="AI111" s="33">
        <f ca="1">LOOKUP(AH111,P95:P114,Q95:Q114)</f>
        <v>3</v>
      </c>
      <c r="AJ111" s="1">
        <f ca="1">LOOKUP(AH111,P95:P114,R95:R114)</f>
        <v>5</v>
      </c>
      <c r="AK111" s="1">
        <f ca="1">LOOKUP(AH111,P95:P114,S95:S114)</f>
        <v>1</v>
      </c>
      <c r="AL111" s="1">
        <f ca="1">LOOKUP(AH111,P95:P114,T95:T114)</f>
        <v>0</v>
      </c>
      <c r="AM111" s="1">
        <f ca="1">LOOKUP(AH111,P95:P114,U95:U114)</f>
        <v>4</v>
      </c>
      <c r="AN111" s="1">
        <f ca="1">LOOKUP(AH111,P95:P114,V95:V114)</f>
        <v>3</v>
      </c>
      <c r="AO111" s="1">
        <f ca="1">LOOKUP(AH111,P95:P114,W95:W114)</f>
        <v>8</v>
      </c>
      <c r="AP111" s="3">
        <f ca="1">LOOKUP(AH111,P95:P114,X95:X114)</f>
        <v>-5</v>
      </c>
      <c r="AQ111" s="3">
        <f ca="1">LOOKUP(AH111,P95:P114,Y95:Y114)</f>
        <v>2503</v>
      </c>
    </row>
    <row r="112" spans="5:43" x14ac:dyDescent="0.25">
      <c r="E112" s="29" t="str">
        <f t="shared" si="92"/>
        <v>U.D. Las Palmas</v>
      </c>
      <c r="F112" s="33">
        <f ca="1">SUMIF(INDIRECT(F94),'1-Configuracion'!E112,INDIRECT(G94))+SUMIF(INDIRECT(H94),'1-Configuracion'!E112,INDIRECT(I94))</f>
        <v>3</v>
      </c>
      <c r="G112" s="1">
        <f ca="1">SUMIF(INDIRECT(F94),'1-Configuracion'!E112,INDIRECT(J94))+SUMIF(INDIRECT(H94),'1-Configuracion'!E112,INDIRECT(J94))</f>
        <v>1</v>
      </c>
      <c r="H112" s="1">
        <f t="shared" ca="1" si="93"/>
        <v>1</v>
      </c>
      <c r="I112" s="1">
        <f t="shared" ca="1" si="94"/>
        <v>0</v>
      </c>
      <c r="J112" s="1">
        <f t="shared" ca="1" si="95"/>
        <v>0</v>
      </c>
      <c r="K112" s="1">
        <f ca="1">SUMIF(INDIRECT(F94),'1-Configuracion'!E112,INDIRECT(K94))+SUMIF(INDIRECT(H94),'1-Configuracion'!E112,INDIRECT(L94))</f>
        <v>2</v>
      </c>
      <c r="L112" s="1">
        <f ca="1">SUMIF(INDIRECT(F94),'1-Configuracion'!E112,INDIRECT(L94))+SUMIF(INDIRECT(H94),'1-Configuracion'!E112,INDIRECT(K94))</f>
        <v>0</v>
      </c>
      <c r="M112" s="48">
        <f t="shared" ca="1" si="96"/>
        <v>2</v>
      </c>
      <c r="N112" s="14">
        <f t="shared" ca="1" si="97"/>
        <v>3202</v>
      </c>
      <c r="P112" s="29" t="str">
        <f t="shared" si="98"/>
        <v>U.D. Las Palmas</v>
      </c>
      <c r="Q112" s="33">
        <f t="shared" ca="1" si="99"/>
        <v>5</v>
      </c>
      <c r="R112" s="1">
        <f t="shared" ca="1" si="83"/>
        <v>5</v>
      </c>
      <c r="S112" s="1">
        <f t="shared" ca="1" si="84"/>
        <v>1</v>
      </c>
      <c r="T112" s="1">
        <f t="shared" ca="1" si="85"/>
        <v>2</v>
      </c>
      <c r="U112" s="1">
        <f t="shared" ca="1" si="86"/>
        <v>2</v>
      </c>
      <c r="V112" s="1">
        <f t="shared" ca="1" si="87"/>
        <v>5</v>
      </c>
      <c r="W112" s="1">
        <f t="shared" ca="1" si="88"/>
        <v>5</v>
      </c>
      <c r="X112" s="3">
        <f t="shared" ca="1" si="89"/>
        <v>0</v>
      </c>
      <c r="Y112" s="3">
        <f t="shared" ca="1" si="90"/>
        <v>5005</v>
      </c>
      <c r="Z112">
        <f t="shared" ca="1" si="100"/>
        <v>12</v>
      </c>
      <c r="AA112">
        <f t="shared" ca="1" si="91"/>
        <v>12</v>
      </c>
      <c r="AB112" s="16">
        <f ca="1">_xlfn.RANK.EQ(Q112,Q95:Q114,0)</f>
        <v>11</v>
      </c>
      <c r="AC112" s="16">
        <f ca="1">SUMPRODUCT((AB112=AB95:AB114)*(X112&lt;X95:X114))</f>
        <v>1</v>
      </c>
      <c r="AD112" s="16">
        <f ca="1">SUMPRODUCT((AB112=AB95:AB114)*(AC112=AC95:AC114)*(V112&lt;V95:V114))</f>
        <v>0</v>
      </c>
      <c r="AE112" s="16">
        <f ca="1">COUNTIF(AA95:AA112,AA112)-1</f>
        <v>0</v>
      </c>
      <c r="AF112" s="39"/>
      <c r="AG112">
        <v>18</v>
      </c>
      <c r="AH112" s="29" t="str">
        <f ca="1">INDEX(P95:P114,MATCH(AG112,Z95:Z114,0))</f>
        <v>Granada C.F.</v>
      </c>
      <c r="AI112" s="33">
        <f ca="1">LOOKUP(AH112,P95:P114,Q95:Q114)</f>
        <v>3</v>
      </c>
      <c r="AJ112" s="1">
        <f ca="1">LOOKUP(AH112,P95:P114,R95:R114)</f>
        <v>5</v>
      </c>
      <c r="AK112" s="1">
        <f ca="1">LOOKUP(AH112,P95:P114,S95:S114)</f>
        <v>1</v>
      </c>
      <c r="AL112" s="1">
        <f ca="1">LOOKUP(AH112,P95:P114,T95:T114)</f>
        <v>0</v>
      </c>
      <c r="AM112" s="1">
        <f ca="1">LOOKUP(AH112,P95:P114,U95:U114)</f>
        <v>4</v>
      </c>
      <c r="AN112" s="1">
        <f ca="1">LOOKUP(AH112,P95:P114,V95:V114)</f>
        <v>4</v>
      </c>
      <c r="AO112" s="1">
        <f ca="1">LOOKUP(AH112,P95:P114,W95:W114)</f>
        <v>10</v>
      </c>
      <c r="AP112" s="3">
        <f ca="1">LOOKUP(AH112,P95:P114,X95:X114)</f>
        <v>-6</v>
      </c>
      <c r="AQ112" s="3">
        <f ca="1">LOOKUP(AH112,P95:P114,Y95:Y114)</f>
        <v>2404</v>
      </c>
    </row>
    <row r="113" spans="5:43" x14ac:dyDescent="0.25">
      <c r="E113" s="29" t="str">
        <f t="shared" si="92"/>
        <v>Valencia C.F.</v>
      </c>
      <c r="F113" s="33">
        <f ca="1">SUMIF(INDIRECT(F94),'1-Configuracion'!E113,INDIRECT(G94))+SUMIF(INDIRECT(H94),'1-Configuracion'!E113,INDIRECT(I94))</f>
        <v>0</v>
      </c>
      <c r="G113" s="1">
        <f ca="1">SUMIF(INDIRECT(F94),'1-Configuracion'!E113,INDIRECT(J94))+SUMIF(INDIRECT(H94),'1-Configuracion'!E113,INDIRECT(J94))</f>
        <v>1</v>
      </c>
      <c r="H113" s="1">
        <f t="shared" ca="1" si="93"/>
        <v>0</v>
      </c>
      <c r="I113" s="1">
        <f t="shared" ca="1" si="94"/>
        <v>0</v>
      </c>
      <c r="J113" s="1">
        <f t="shared" ca="1" si="95"/>
        <v>1</v>
      </c>
      <c r="K113" s="1">
        <f ca="1">SUMIF(INDIRECT(F94),'1-Configuracion'!E113,INDIRECT(K94))+SUMIF(INDIRECT(H94),'1-Configuracion'!E113,INDIRECT(L94))</f>
        <v>0</v>
      </c>
      <c r="L113" s="1">
        <f ca="1">SUMIF(INDIRECT(F94),'1-Configuracion'!E113,INDIRECT(L94))+SUMIF(INDIRECT(H94),'1-Configuracion'!E113,INDIRECT(K94))</f>
        <v>1</v>
      </c>
      <c r="M113" s="48">
        <f t="shared" ca="1" si="96"/>
        <v>-1</v>
      </c>
      <c r="N113" s="14">
        <f t="shared" ca="1" si="97"/>
        <v>-100</v>
      </c>
      <c r="P113" s="29" t="str">
        <f t="shared" si="98"/>
        <v>Valencia C.F.</v>
      </c>
      <c r="Q113" s="33">
        <f t="shared" ca="1" si="99"/>
        <v>6</v>
      </c>
      <c r="R113" s="1">
        <f t="shared" ca="1" si="83"/>
        <v>5</v>
      </c>
      <c r="S113" s="1">
        <f t="shared" ca="1" si="84"/>
        <v>1</v>
      </c>
      <c r="T113" s="1">
        <f t="shared" ca="1" si="85"/>
        <v>3</v>
      </c>
      <c r="U113" s="1">
        <f t="shared" ca="1" si="86"/>
        <v>1</v>
      </c>
      <c r="V113" s="1">
        <f t="shared" ca="1" si="87"/>
        <v>2</v>
      </c>
      <c r="W113" s="1">
        <f t="shared" ca="1" si="88"/>
        <v>2</v>
      </c>
      <c r="X113" s="3">
        <f t="shared" ca="1" si="89"/>
        <v>0</v>
      </c>
      <c r="Y113" s="3">
        <f t="shared" ca="1" si="90"/>
        <v>6002</v>
      </c>
      <c r="Z113">
        <f t="shared" ca="1" si="100"/>
        <v>10</v>
      </c>
      <c r="AA113">
        <f t="shared" ca="1" si="91"/>
        <v>10</v>
      </c>
      <c r="AB113" s="16">
        <f ca="1">_xlfn.RANK.EQ(Q113,Q95:Q114,0)</f>
        <v>10</v>
      </c>
      <c r="AC113" s="16">
        <f ca="1">SUMPRODUCT((AB113=AB95:AB114)*(X113&lt;X95:X114))</f>
        <v>0</v>
      </c>
      <c r="AD113" s="16">
        <f ca="1">SUMPRODUCT((AB113=AB95:AB114)*(AC113=AC95:AC114)*(V113&lt;V95:V114))</f>
        <v>0</v>
      </c>
      <c r="AE113" s="16">
        <f ca="1">COUNTIF(AA95:AA113,AA113)-1</f>
        <v>0</v>
      </c>
      <c r="AF113" s="39"/>
      <c r="AG113">
        <v>19</v>
      </c>
      <c r="AH113" s="29" t="str">
        <f ca="1">INDEX(P95:P114,MATCH(AG113,Z95:Z114,0))</f>
        <v>Málaga C.F.</v>
      </c>
      <c r="AI113" s="33">
        <f ca="1">LOOKUP(AH113,P95:P114,Q95:Q114)</f>
        <v>2</v>
      </c>
      <c r="AJ113" s="1">
        <f ca="1">LOOKUP(AH113,P95:P114,R95:R114)</f>
        <v>5</v>
      </c>
      <c r="AK113" s="1">
        <f ca="1">LOOKUP(AH113,P95:P114,S95:S114)</f>
        <v>0</v>
      </c>
      <c r="AL113" s="1">
        <f ca="1">LOOKUP(AH113,P95:P114,T95:T114)</f>
        <v>2</v>
      </c>
      <c r="AM113" s="1">
        <f ca="1">LOOKUP(AH113,P95:P114,U95:U114)</f>
        <v>3</v>
      </c>
      <c r="AN113" s="1">
        <f ca="1">LOOKUP(AH113,P95:P114,V95:V114)</f>
        <v>0</v>
      </c>
      <c r="AO113" s="1">
        <f ca="1">LOOKUP(AH113,P95:P114,W95:W114)</f>
        <v>3</v>
      </c>
      <c r="AP113" s="3">
        <f ca="1">LOOKUP(AH113,P95:P114,X95:X114)</f>
        <v>-3</v>
      </c>
      <c r="AQ113" s="3">
        <f ca="1">LOOKUP(AH113,P95:P114,Y95:Y114)</f>
        <v>1700</v>
      </c>
    </row>
    <row r="114" spans="5:43" ht="15.75" thickBot="1" x14ac:dyDescent="0.3">
      <c r="E114" s="30" t="str">
        <f t="shared" si="92"/>
        <v>Villarreal C.F.</v>
      </c>
      <c r="F114" s="34">
        <f ca="1">SUMIF(INDIRECT(F94),'1-Configuracion'!E114,INDIRECT(G94))+SUMIF(INDIRECT(H94),'1-Configuracion'!E114,INDIRECT(I94))</f>
        <v>3</v>
      </c>
      <c r="G114" s="9">
        <f ca="1">SUMIF(INDIRECT(F94),'1-Configuracion'!E114,INDIRECT(J94))+SUMIF(INDIRECT(H94),'1-Configuracion'!E114,INDIRECT(J94))</f>
        <v>1</v>
      </c>
      <c r="H114" s="9">
        <f t="shared" ca="1" si="93"/>
        <v>1</v>
      </c>
      <c r="I114" s="9">
        <f t="shared" ca="1" si="94"/>
        <v>0</v>
      </c>
      <c r="J114" s="9">
        <f t="shared" ca="1" si="95"/>
        <v>0</v>
      </c>
      <c r="K114" s="9">
        <f ca="1">SUMIF(INDIRECT(F94),'1-Configuracion'!E114,INDIRECT(K94))+SUMIF(INDIRECT(H94),'1-Configuracion'!E114,INDIRECT(L94))</f>
        <v>1</v>
      </c>
      <c r="L114" s="9">
        <f ca="1">SUMIF(INDIRECT(F94),'1-Configuracion'!E114,INDIRECT(L94))+SUMIF(INDIRECT(H94),'1-Configuracion'!E114,INDIRECT(K94))</f>
        <v>0</v>
      </c>
      <c r="M114" s="49">
        <f t="shared" ca="1" si="96"/>
        <v>1</v>
      </c>
      <c r="N114" s="15">
        <f t="shared" ca="1" si="97"/>
        <v>3101</v>
      </c>
      <c r="P114" s="30" t="str">
        <f t="shared" si="98"/>
        <v>Villarreal C.F.</v>
      </c>
      <c r="Q114" s="34">
        <f t="shared" ca="1" si="99"/>
        <v>13</v>
      </c>
      <c r="R114" s="9">
        <f t="shared" ca="1" si="83"/>
        <v>5</v>
      </c>
      <c r="S114" s="9">
        <f t="shared" ca="1" si="84"/>
        <v>4</v>
      </c>
      <c r="T114" s="9">
        <f t="shared" ca="1" si="85"/>
        <v>1</v>
      </c>
      <c r="U114" s="9">
        <f t="shared" ca="1" si="86"/>
        <v>0</v>
      </c>
      <c r="V114" s="9">
        <f t="shared" ca="1" si="87"/>
        <v>11</v>
      </c>
      <c r="W114" s="9">
        <f t="shared" ca="1" si="88"/>
        <v>4</v>
      </c>
      <c r="X114" s="11">
        <f t="shared" ca="1" si="89"/>
        <v>7</v>
      </c>
      <c r="Y114" s="11">
        <f t="shared" ca="1" si="90"/>
        <v>13711</v>
      </c>
      <c r="Z114">
        <f t="shared" ca="1" si="100"/>
        <v>3</v>
      </c>
      <c r="AA114">
        <f t="shared" ca="1" si="91"/>
        <v>3</v>
      </c>
      <c r="AB114" s="16">
        <f ca="1">_xlfn.RANK.EQ(Q114,Q95:Q114,0)</f>
        <v>1</v>
      </c>
      <c r="AC114" s="16">
        <f ca="1">SUMPRODUCT((AB114=AB95:AB114)*(X114&lt;X95:X114))</f>
        <v>2</v>
      </c>
      <c r="AD114" s="16">
        <f ca="1">SUMPRODUCT((AB114=AB95:AB114)*(AC114=AC95:AC114)*(V114&lt;V95:V114))</f>
        <v>0</v>
      </c>
      <c r="AE114" s="16">
        <f ca="1">COUNTIF(AA95:AA114,AA114)-1</f>
        <v>0</v>
      </c>
      <c r="AF114" s="39"/>
      <c r="AG114">
        <v>20</v>
      </c>
      <c r="AH114" s="30" t="str">
        <f ca="1">INDEX(P95:P114,MATCH(AG114,Z95:Z114,0))</f>
        <v>Sevilla F.C.</v>
      </c>
      <c r="AI114" s="34">
        <f ca="1">LOOKUP(AH114,P95:P114,Q95:Q114)</f>
        <v>2</v>
      </c>
      <c r="AJ114" s="9">
        <f ca="1">LOOKUP(AH114,P95:P114,R95:R114)</f>
        <v>5</v>
      </c>
      <c r="AK114" s="9">
        <f ca="1">LOOKUP(AH114,P95:P114,S95:S114)</f>
        <v>0</v>
      </c>
      <c r="AL114" s="9">
        <f ca="1">LOOKUP(AH114,P95:P114,T95:T114)</f>
        <v>2</v>
      </c>
      <c r="AM114" s="9">
        <f ca="1">LOOKUP(AH114,P95:P114,U95:U114)</f>
        <v>3</v>
      </c>
      <c r="AN114" s="9">
        <f ca="1">LOOKUP(AH114,P95:P114,V95:V114)</f>
        <v>2</v>
      </c>
      <c r="AO114" s="9">
        <f ca="1">LOOKUP(AH114,P95:P114,W95:W114)</f>
        <v>8</v>
      </c>
      <c r="AP114" s="11">
        <f ca="1">LOOKUP(AH114,P95:P114,X95:X114)</f>
        <v>-6</v>
      </c>
      <c r="AQ114" s="11">
        <f ca="1">LOOKUP(AH114,P95:P114,Y95:Y114)</f>
        <v>1402</v>
      </c>
    </row>
    <row r="115" spans="5:43" ht="15.75" thickBot="1" x14ac:dyDescent="0.3"/>
    <row r="116" spans="5:43" ht="15.75" thickBot="1" x14ac:dyDescent="0.3">
      <c r="E116" s="36">
        <v>6</v>
      </c>
      <c r="F116" s="43" t="s">
        <v>20</v>
      </c>
      <c r="G116" s="43" t="s">
        <v>21</v>
      </c>
      <c r="H116" s="43" t="s">
        <v>22</v>
      </c>
      <c r="I116" s="43" t="s">
        <v>23</v>
      </c>
      <c r="J116" s="43" t="s">
        <v>24</v>
      </c>
      <c r="K116" s="43" t="s">
        <v>25</v>
      </c>
      <c r="L116" s="43" t="s">
        <v>26</v>
      </c>
      <c r="M116" s="44" t="s">
        <v>90</v>
      </c>
      <c r="N116" s="46" t="s">
        <v>91</v>
      </c>
      <c r="P116" s="36">
        <f>E116</f>
        <v>6</v>
      </c>
      <c r="Q116" s="37" t="s">
        <v>20</v>
      </c>
      <c r="R116" s="35" t="s">
        <v>21</v>
      </c>
      <c r="S116" s="31" t="s">
        <v>22</v>
      </c>
      <c r="T116" s="31" t="s">
        <v>23</v>
      </c>
      <c r="U116" s="31" t="s">
        <v>24</v>
      </c>
      <c r="V116" s="31" t="s">
        <v>25</v>
      </c>
      <c r="W116" s="31" t="s">
        <v>26</v>
      </c>
      <c r="X116" s="32" t="s">
        <v>90</v>
      </c>
      <c r="Y116" s="32" t="s">
        <v>91</v>
      </c>
      <c r="Z116" s="136" t="s">
        <v>162</v>
      </c>
      <c r="AA116" t="s">
        <v>161</v>
      </c>
      <c r="AB116" t="s">
        <v>148</v>
      </c>
      <c r="AC116" t="s">
        <v>90</v>
      </c>
      <c r="AD116" t="s">
        <v>25</v>
      </c>
      <c r="AE116" t="s">
        <v>160</v>
      </c>
      <c r="AH116" s="36">
        <f>P116</f>
        <v>6</v>
      </c>
      <c r="AI116" s="37" t="s">
        <v>20</v>
      </c>
      <c r="AJ116" s="35" t="s">
        <v>21</v>
      </c>
      <c r="AK116" s="31" t="s">
        <v>22</v>
      </c>
      <c r="AL116" s="31" t="s">
        <v>23</v>
      </c>
      <c r="AM116" s="31" t="s">
        <v>24</v>
      </c>
      <c r="AN116" s="31" t="s">
        <v>25</v>
      </c>
      <c r="AO116" s="31" t="s">
        <v>26</v>
      </c>
      <c r="AP116" s="32" t="s">
        <v>90</v>
      </c>
      <c r="AQ116" s="32" t="s">
        <v>91</v>
      </c>
    </row>
    <row r="117" spans="5:43" ht="15.75" thickBot="1" x14ac:dyDescent="0.3">
      <c r="E117" s="39"/>
      <c r="F117" s="41" t="str">
        <f>'1-Rangos'!C6</f>
        <v>'1-Jornadas'!ac18:ac27</v>
      </c>
      <c r="G117" s="41" t="str">
        <f>'1-Rangos'!D6</f>
        <v>'1-Jornadas'!AA18:AA27</v>
      </c>
      <c r="H117" s="41" t="str">
        <f>'1-Rangos'!E6</f>
        <v>'1-Jornadas'!AF18:AF27</v>
      </c>
      <c r="I117" s="41" t="str">
        <f>'1-Rangos'!F6</f>
        <v>'1-Jornadas'!AH18:AH27</v>
      </c>
      <c r="J117" s="41" t="str">
        <f>'1-Rangos'!G6</f>
        <v>'1-Jornadas'!Z18:Z27</v>
      </c>
      <c r="K117" s="41" t="str">
        <f>'1-Rangos'!H6</f>
        <v>'1-Jornadas'!AD18:AD27</v>
      </c>
      <c r="L117" s="41" t="str">
        <f>'1-Rangos'!I6</f>
        <v>'1-Jornadas'!AE18:AE27</v>
      </c>
      <c r="M117" s="39"/>
      <c r="N117" s="39"/>
      <c r="AF117" s="38"/>
    </row>
    <row r="118" spans="5:43" x14ac:dyDescent="0.25">
      <c r="E118" s="29" t="str">
        <f>E95</f>
        <v>Athletic Club</v>
      </c>
      <c r="F118" s="45">
        <f ca="1">SUMIF(INDIRECT(F117),'1-Configuracion'!E118,INDIRECT(G117))+SUMIF(INDIRECT(H117),'1-Configuracion'!E118,INDIRECT(I117))</f>
        <v>1</v>
      </c>
      <c r="G118" s="42">
        <f ca="1">SUMIF(INDIRECT(F117),'1-Configuracion'!E118,INDIRECT(J117))+SUMIF(INDIRECT(H117),'1-Configuracion'!E118,INDIRECT(J117))</f>
        <v>1</v>
      </c>
      <c r="H118" s="42">
        <f ca="1">IF(G118&gt;0,IF(F118=3,1,0),0)</f>
        <v>0</v>
      </c>
      <c r="I118" s="42">
        <f ca="1">IF(G118&gt;0,IF(F118=1,1,0),0)</f>
        <v>1</v>
      </c>
      <c r="J118" s="42">
        <f ca="1">IF(G118&gt;0,IF(F118=0,1,0),0)</f>
        <v>0</v>
      </c>
      <c r="K118" s="42">
        <f ca="1">SUMIF(INDIRECT(F117),'1-Configuracion'!E118,INDIRECT(K117))+SUMIF(INDIRECT(H117),'1-Configuracion'!E118,INDIRECT(L117))</f>
        <v>0</v>
      </c>
      <c r="L118" s="42">
        <f ca="1">SUMIF(INDIRECT(F117),'1-Configuracion'!E118,INDIRECT(L117))+SUMIF(INDIRECT(H117),'1-Configuracion'!E118,INDIRECT(K117))</f>
        <v>0</v>
      </c>
      <c r="M118" s="47">
        <f ca="1">K118-L118</f>
        <v>0</v>
      </c>
      <c r="N118" s="50">
        <f ca="1">F118*1000+M118*100+K118</f>
        <v>1000</v>
      </c>
      <c r="P118" s="29" t="str">
        <f>E118</f>
        <v>Athletic Club</v>
      </c>
      <c r="Q118" s="33">
        <f ca="1">F118+Q95</f>
        <v>4</v>
      </c>
      <c r="R118" s="1">
        <f t="shared" ref="R118:R137" ca="1" si="101">G118+R95</f>
        <v>6</v>
      </c>
      <c r="S118" s="1">
        <f t="shared" ref="S118:S137" ca="1" si="102">H118+S95</f>
        <v>1</v>
      </c>
      <c r="T118" s="1">
        <f t="shared" ref="T118:T137" ca="1" si="103">I118+T95</f>
        <v>1</v>
      </c>
      <c r="U118" s="1">
        <f t="shared" ref="U118:U137" ca="1" si="104">J118+U95</f>
        <v>4</v>
      </c>
      <c r="V118" s="1">
        <f t="shared" ref="V118:V137" ca="1" si="105">K118+V95</f>
        <v>5</v>
      </c>
      <c r="W118" s="1">
        <f t="shared" ref="W118:W137" ca="1" si="106">L118+W95</f>
        <v>9</v>
      </c>
      <c r="X118" s="3">
        <f t="shared" ref="X118:X137" ca="1" si="107">M118+X95</f>
        <v>-4</v>
      </c>
      <c r="Y118" s="3">
        <f t="shared" ref="Y118:Y137" ca="1" si="108">N118+Y95</f>
        <v>3605</v>
      </c>
      <c r="Z118">
        <f ca="1">AA118+AE118</f>
        <v>17</v>
      </c>
      <c r="AA118">
        <f t="shared" ref="AA118:AA137" ca="1" si="109">SUM(AB118:AD118)</f>
        <v>17</v>
      </c>
      <c r="AB118" s="16">
        <f ca="1">_xlfn.RANK.EQ(Q118,Q118:Q137,0)</f>
        <v>17</v>
      </c>
      <c r="AC118" s="16">
        <f ca="1">SUMPRODUCT((AB118=AB118:AB137)*(X118&lt;X118:X137))</f>
        <v>0</v>
      </c>
      <c r="AD118" s="16">
        <f ca="1">SUMPRODUCT((AB118=AB118:AB137)*(AC118=AC118:AC137)*(V118&lt;V118:V137))</f>
        <v>0</v>
      </c>
      <c r="AE118" s="16">
        <f ca="1">COUNTIF(AA118:AA118,AA118)-1</f>
        <v>0</v>
      </c>
      <c r="AF118" s="39"/>
      <c r="AG118">
        <v>1</v>
      </c>
      <c r="AH118" s="29" t="str">
        <f ca="1">INDEX(P118:P137,MATCH(AG118,Z118:Z137,0))</f>
        <v>Villarreal C.F.</v>
      </c>
      <c r="AI118" s="33">
        <f ca="1">LOOKUP(AH118,P118:P137,Q118:Q137)</f>
        <v>16</v>
      </c>
      <c r="AJ118" s="1">
        <f ca="1">LOOKUP(AH118,P118:P137,R118:R137)</f>
        <v>6</v>
      </c>
      <c r="AK118" s="1">
        <f ca="1">LOOKUP(AH118,P118:P137,S118:S137)</f>
        <v>5</v>
      </c>
      <c r="AL118" s="1">
        <f ca="1">LOOKUP(AH118,P118:P137,T118:T137)</f>
        <v>1</v>
      </c>
      <c r="AM118" s="1">
        <f ca="1">LOOKUP(AH118,P118:P137,U118:U137)</f>
        <v>0</v>
      </c>
      <c r="AN118" s="1">
        <f ca="1">LOOKUP(AH118,P118:P137,V118:V137)</f>
        <v>12</v>
      </c>
      <c r="AO118" s="1">
        <f ca="1">LOOKUP(AH118,P118:P137,W118:W137)</f>
        <v>4</v>
      </c>
      <c r="AP118" s="3">
        <f ca="1">LOOKUP(AH118,P118:P137,X118:X137)</f>
        <v>8</v>
      </c>
      <c r="AQ118" s="3">
        <f ca="1">LOOKUP(AH118,P118:P137,Y118:Y137)</f>
        <v>16812</v>
      </c>
    </row>
    <row r="119" spans="5:43" x14ac:dyDescent="0.25">
      <c r="E119" s="29" t="str">
        <f t="shared" ref="E119:E137" si="110">E96</f>
        <v>Atlético de Madrid</v>
      </c>
      <c r="F119" s="33">
        <f ca="1">SUMIF(INDIRECT(F117),'1-Configuracion'!E119,INDIRECT(G117))+SUMIF(INDIRECT(H117),'1-Configuracion'!E119,INDIRECT(I117))</f>
        <v>0</v>
      </c>
      <c r="G119" s="1">
        <f ca="1">SUMIF(INDIRECT(F117),'1-Configuracion'!E119,INDIRECT(J117))+SUMIF(INDIRECT(H117),'1-Configuracion'!E119,INDIRECT(J117))</f>
        <v>1</v>
      </c>
      <c r="H119" s="1">
        <f t="shared" ref="H119:H137" ca="1" si="111">IF(G119&gt;0,IF(F119=3,1,0),0)</f>
        <v>0</v>
      </c>
      <c r="I119" s="1">
        <f t="shared" ref="I119:I137" ca="1" si="112">IF(G119&gt;0,IF(F119=1,1,0),0)</f>
        <v>0</v>
      </c>
      <c r="J119" s="1">
        <f t="shared" ref="J119:J137" ca="1" si="113">IF(G119&gt;0,IF(F119=0,1,0),0)</f>
        <v>1</v>
      </c>
      <c r="K119" s="1">
        <f ca="1">SUMIF(INDIRECT(F117),'1-Configuracion'!E119,INDIRECT(K117))+SUMIF(INDIRECT(H117),'1-Configuracion'!E119,INDIRECT(L117))</f>
        <v>0</v>
      </c>
      <c r="L119" s="1">
        <f ca="1">SUMIF(INDIRECT(F117),'1-Configuracion'!E119,INDIRECT(L117))+SUMIF(INDIRECT(H117),'1-Configuracion'!E119,INDIRECT(K117))</f>
        <v>1</v>
      </c>
      <c r="M119" s="48">
        <f t="shared" ref="M119:M137" ca="1" si="114">K119-L119</f>
        <v>-1</v>
      </c>
      <c r="N119" s="14">
        <f t="shared" ref="N119:N137" ca="1" si="115">F119*1000+M119*100+K119</f>
        <v>-100</v>
      </c>
      <c r="P119" s="29" t="str">
        <f t="shared" ref="P119:P137" si="116">E119</f>
        <v>Atlético de Madrid</v>
      </c>
      <c r="Q119" s="33">
        <f t="shared" ref="Q119:Q137" ca="1" si="117">F119+Q96</f>
        <v>12</v>
      </c>
      <c r="R119" s="1">
        <f t="shared" ca="1" si="101"/>
        <v>6</v>
      </c>
      <c r="S119" s="1">
        <f t="shared" ca="1" si="102"/>
        <v>4</v>
      </c>
      <c r="T119" s="1">
        <f t="shared" ca="1" si="103"/>
        <v>0</v>
      </c>
      <c r="U119" s="1">
        <f t="shared" ca="1" si="104"/>
        <v>2</v>
      </c>
      <c r="V119" s="1">
        <f t="shared" ca="1" si="105"/>
        <v>9</v>
      </c>
      <c r="W119" s="1">
        <f t="shared" ca="1" si="106"/>
        <v>3</v>
      </c>
      <c r="X119" s="3">
        <f t="shared" ca="1" si="107"/>
        <v>6</v>
      </c>
      <c r="Y119" s="3">
        <f t="shared" ca="1" si="108"/>
        <v>12609</v>
      </c>
      <c r="Z119">
        <f t="shared" ref="Z119:Z137" ca="1" si="118">AA119+AE119</f>
        <v>5</v>
      </c>
      <c r="AA119">
        <f t="shared" ca="1" si="109"/>
        <v>5</v>
      </c>
      <c r="AB119" s="16">
        <f ca="1">_xlfn.RANK.EQ(Q119,Q118:Q137,0)</f>
        <v>5</v>
      </c>
      <c r="AC119" s="16">
        <f ca="1">SUMPRODUCT((AB119=AB118:AB137)*(X119&lt;X118:X137))</f>
        <v>0</v>
      </c>
      <c r="AD119" s="16">
        <f ca="1">SUMPRODUCT((AB119=AB118:AB137)*(AC119=AC118:AC137)*(V119&lt;V118:V137))</f>
        <v>0</v>
      </c>
      <c r="AE119" s="16">
        <f ca="1">COUNTIF(AA118:AA119,AA119)-1</f>
        <v>0</v>
      </c>
      <c r="AF119" s="39"/>
      <c r="AG119">
        <v>2</v>
      </c>
      <c r="AH119" s="29" t="str">
        <f ca="1">INDEX(P118:P137,MATCH(AG119,Z118:Z137,0))</f>
        <v>F.C. Barcelona</v>
      </c>
      <c r="AI119" s="33">
        <f ca="1">LOOKUP(AH119,P118:P137,Q118:Q137)</f>
        <v>15</v>
      </c>
      <c r="AJ119" s="1">
        <f ca="1">LOOKUP(AH119,P118:P137,R118:R137)</f>
        <v>6</v>
      </c>
      <c r="AK119" s="1">
        <f ca="1">LOOKUP(AH119,P118:P137,S118:S137)</f>
        <v>5</v>
      </c>
      <c r="AL119" s="1">
        <f ca="1">LOOKUP(AH119,P118:P137,T118:T137)</f>
        <v>0</v>
      </c>
      <c r="AM119" s="1">
        <f ca="1">LOOKUP(AH119,P118:P137,U118:U137)</f>
        <v>1</v>
      </c>
      <c r="AN119" s="1">
        <f ca="1">LOOKUP(AH119,P118:P137,V118:V137)</f>
        <v>11</v>
      </c>
      <c r="AO119" s="1">
        <f ca="1">LOOKUP(AH119,P118:P137,W118:W137)</f>
        <v>7</v>
      </c>
      <c r="AP119" s="3">
        <f ca="1">LOOKUP(AH119,P118:P137,X118:X137)</f>
        <v>4</v>
      </c>
      <c r="AQ119" s="3">
        <f ca="1">LOOKUP(AH119,P118:P137,Y118:Y137)</f>
        <v>15411</v>
      </c>
    </row>
    <row r="120" spans="5:43" x14ac:dyDescent="0.25">
      <c r="E120" s="29" t="str">
        <f t="shared" si="110"/>
        <v>Deportivo de la Coruña</v>
      </c>
      <c r="F120" s="33">
        <f ca="1">SUMIF(INDIRECT(F117),'1-Configuracion'!E120,INDIRECT(G117))+SUMIF(INDIRECT(H117),'1-Configuracion'!E120,INDIRECT(I117))</f>
        <v>3</v>
      </c>
      <c r="G120" s="1">
        <f ca="1">SUMIF(INDIRECT(F117),'1-Configuracion'!E120,INDIRECT(J117))+SUMIF(INDIRECT(H117),'1-Configuracion'!E120,INDIRECT(J117))</f>
        <v>1</v>
      </c>
      <c r="H120" s="1">
        <f t="shared" ca="1" si="111"/>
        <v>1</v>
      </c>
      <c r="I120" s="1">
        <f t="shared" ca="1" si="112"/>
        <v>0</v>
      </c>
      <c r="J120" s="1">
        <f t="shared" ca="1" si="113"/>
        <v>0</v>
      </c>
      <c r="K120" s="1">
        <f ca="1">SUMIF(INDIRECT(F117),'1-Configuracion'!E120,INDIRECT(K117))+SUMIF(INDIRECT(H117),'1-Configuracion'!E120,INDIRECT(L117))</f>
        <v>3</v>
      </c>
      <c r="L120" s="1">
        <f ca="1">SUMIF(INDIRECT(F117),'1-Configuracion'!E120,INDIRECT(L117))+SUMIF(INDIRECT(H117),'1-Configuracion'!E120,INDIRECT(K117))</f>
        <v>0</v>
      </c>
      <c r="M120" s="48">
        <f t="shared" ca="1" si="114"/>
        <v>3</v>
      </c>
      <c r="N120" s="14">
        <f t="shared" ca="1" si="115"/>
        <v>3303</v>
      </c>
      <c r="P120" s="29" t="str">
        <f t="shared" si="116"/>
        <v>Deportivo de la Coruña</v>
      </c>
      <c r="Q120" s="33">
        <f t="shared" ca="1" si="117"/>
        <v>11</v>
      </c>
      <c r="R120" s="1">
        <f t="shared" ca="1" si="101"/>
        <v>6</v>
      </c>
      <c r="S120" s="1">
        <f t="shared" ca="1" si="102"/>
        <v>3</v>
      </c>
      <c r="T120" s="1">
        <f t="shared" ca="1" si="103"/>
        <v>2</v>
      </c>
      <c r="U120" s="1">
        <f t="shared" ca="1" si="104"/>
        <v>1</v>
      </c>
      <c r="V120" s="1">
        <f t="shared" ca="1" si="105"/>
        <v>11</v>
      </c>
      <c r="W120" s="1">
        <f t="shared" ca="1" si="106"/>
        <v>6</v>
      </c>
      <c r="X120" s="3">
        <f t="shared" ca="1" si="107"/>
        <v>5</v>
      </c>
      <c r="Y120" s="3">
        <f t="shared" ca="1" si="108"/>
        <v>11511</v>
      </c>
      <c r="Z120">
        <f t="shared" ca="1" si="118"/>
        <v>6</v>
      </c>
      <c r="AA120">
        <f t="shared" ca="1" si="109"/>
        <v>6</v>
      </c>
      <c r="AB120" s="16">
        <f ca="1">_xlfn.RANK.EQ(Q120,Q118:Q137,0)</f>
        <v>6</v>
      </c>
      <c r="AC120" s="16">
        <f ca="1">SUMPRODUCT((AB120=AB118:AB137)*(X120&lt;X118:X137))</f>
        <v>0</v>
      </c>
      <c r="AD120" s="16">
        <f ca="1">SUMPRODUCT((AB120=AB118:AB137)*(AC120=AC118:AC137)*(V120&lt;V118:V137))</f>
        <v>0</v>
      </c>
      <c r="AE120" s="16">
        <f ca="1">COUNTIF(AA118:AA120,AA120)-1</f>
        <v>0</v>
      </c>
      <c r="AF120" s="39"/>
      <c r="AG120">
        <v>3</v>
      </c>
      <c r="AH120" s="29" t="str">
        <f ca="1">INDEX(P118:P137,MATCH(AG120,Z118:Z137,0))</f>
        <v>Real Madrid C.F.</v>
      </c>
      <c r="AI120" s="33">
        <f ca="1">LOOKUP(AH120,P118:P137,Q118:Q137)</f>
        <v>14</v>
      </c>
      <c r="AJ120" s="1">
        <f ca="1">LOOKUP(AH120,P118:P137,R118:R137)</f>
        <v>6</v>
      </c>
      <c r="AK120" s="1">
        <f ca="1">LOOKUP(AH120,P118:P137,S118:S137)</f>
        <v>4</v>
      </c>
      <c r="AL120" s="1">
        <f ca="1">LOOKUP(AH120,P118:P137,T118:T137)</f>
        <v>2</v>
      </c>
      <c r="AM120" s="1">
        <f ca="1">LOOKUP(AH120,P118:P137,U118:U137)</f>
        <v>0</v>
      </c>
      <c r="AN120" s="1">
        <f ca="1">LOOKUP(AH120,P118:P137,V118:V137)</f>
        <v>14</v>
      </c>
      <c r="AO120" s="1">
        <f ca="1">LOOKUP(AH120,P118:P137,W118:W137)</f>
        <v>1</v>
      </c>
      <c r="AP120" s="3">
        <f ca="1">LOOKUP(AH120,P118:P137,X118:X137)</f>
        <v>13</v>
      </c>
      <c r="AQ120" s="3">
        <f ca="1">LOOKUP(AH120,P118:P137,Y118:Y137)</f>
        <v>15314</v>
      </c>
    </row>
    <row r="121" spans="5:43" x14ac:dyDescent="0.25">
      <c r="E121" s="29" t="str">
        <f t="shared" si="110"/>
        <v>F.C. Barcelona</v>
      </c>
      <c r="F121" s="33">
        <f ca="1">SUMIF(INDIRECT(F117),'1-Configuracion'!E121,INDIRECT(G117))+SUMIF(INDIRECT(H117),'1-Configuracion'!E121,INDIRECT(I117))</f>
        <v>3</v>
      </c>
      <c r="G121" s="1">
        <f ca="1">SUMIF(INDIRECT(F117),'1-Configuracion'!E121,INDIRECT(J117))+SUMIF(INDIRECT(H117),'1-Configuracion'!E121,INDIRECT(J117))</f>
        <v>1</v>
      </c>
      <c r="H121" s="1">
        <f t="shared" ca="1" si="111"/>
        <v>1</v>
      </c>
      <c r="I121" s="1">
        <f t="shared" ca="1" si="112"/>
        <v>0</v>
      </c>
      <c r="J121" s="1">
        <f t="shared" ca="1" si="113"/>
        <v>0</v>
      </c>
      <c r="K121" s="1">
        <f ca="1">SUMIF(INDIRECT(F117),'1-Configuracion'!E121,INDIRECT(K117))+SUMIF(INDIRECT(H117),'1-Configuracion'!E121,INDIRECT(L117))</f>
        <v>2</v>
      </c>
      <c r="L121" s="1">
        <f ca="1">SUMIF(INDIRECT(F117),'1-Configuracion'!E121,INDIRECT(L117))+SUMIF(INDIRECT(H117),'1-Configuracion'!E121,INDIRECT(K117))</f>
        <v>1</v>
      </c>
      <c r="M121" s="48">
        <f t="shared" ca="1" si="114"/>
        <v>1</v>
      </c>
      <c r="N121" s="14">
        <f t="shared" ca="1" si="115"/>
        <v>3102</v>
      </c>
      <c r="P121" s="29" t="str">
        <f t="shared" si="116"/>
        <v>F.C. Barcelona</v>
      </c>
      <c r="Q121" s="33">
        <f t="shared" ca="1" si="117"/>
        <v>15</v>
      </c>
      <c r="R121" s="1">
        <f t="shared" ca="1" si="101"/>
        <v>6</v>
      </c>
      <c r="S121" s="1">
        <f t="shared" ca="1" si="102"/>
        <v>5</v>
      </c>
      <c r="T121" s="1">
        <f t="shared" ca="1" si="103"/>
        <v>0</v>
      </c>
      <c r="U121" s="1">
        <f t="shared" ca="1" si="104"/>
        <v>1</v>
      </c>
      <c r="V121" s="1">
        <f t="shared" ca="1" si="105"/>
        <v>11</v>
      </c>
      <c r="W121" s="1">
        <f t="shared" ca="1" si="106"/>
        <v>7</v>
      </c>
      <c r="X121" s="3">
        <f t="shared" ca="1" si="107"/>
        <v>4</v>
      </c>
      <c r="Y121" s="3">
        <f t="shared" ca="1" si="108"/>
        <v>15411</v>
      </c>
      <c r="Z121">
        <f t="shared" ca="1" si="118"/>
        <v>2</v>
      </c>
      <c r="AA121">
        <f t="shared" ca="1" si="109"/>
        <v>2</v>
      </c>
      <c r="AB121" s="16">
        <f ca="1">_xlfn.RANK.EQ(Q121,Q118:Q137,0)</f>
        <v>2</v>
      </c>
      <c r="AC121" s="16">
        <f ca="1">SUMPRODUCT((AB121=AB118:AB137)*(X121&lt;X118:X137))</f>
        <v>0</v>
      </c>
      <c r="AD121" s="16">
        <f ca="1">SUMPRODUCT((AB121=AB118:AB137)*(AC121=AC118:AC137)*(V121&lt;V118:V137))</f>
        <v>0</v>
      </c>
      <c r="AE121" s="16">
        <f ca="1">COUNTIF(AA118:AA121,AA121)-1</f>
        <v>0</v>
      </c>
      <c r="AF121" s="39"/>
      <c r="AG121">
        <v>4</v>
      </c>
      <c r="AH121" s="29" t="str">
        <f ca="1">INDEX(P118:P137,MATCH(AG121,Z118:Z137,0))</f>
        <v>R.C. Celta de Vigo</v>
      </c>
      <c r="AI121" s="33">
        <f ca="1">LOOKUP(AH121,P118:P137,Q118:Q137)</f>
        <v>14</v>
      </c>
      <c r="AJ121" s="1">
        <f ca="1">LOOKUP(AH121,P118:P137,R118:R137)</f>
        <v>6</v>
      </c>
      <c r="AK121" s="1">
        <f ca="1">LOOKUP(AH121,P118:P137,S118:S137)</f>
        <v>4</v>
      </c>
      <c r="AL121" s="1">
        <f ca="1">LOOKUP(AH121,P118:P137,T118:T137)</f>
        <v>2</v>
      </c>
      <c r="AM121" s="1">
        <f ca="1">LOOKUP(AH121,P118:P137,U118:U137)</f>
        <v>0</v>
      </c>
      <c r="AN121" s="1">
        <f ca="1">LOOKUP(AH121,P118:P137,V118:V137)</f>
        <v>15</v>
      </c>
      <c r="AO121" s="1">
        <f ca="1">LOOKUP(AH121,P118:P137,W118:W137)</f>
        <v>7</v>
      </c>
      <c r="AP121" s="3">
        <f ca="1">LOOKUP(AH121,P118:P137,X118:X137)</f>
        <v>8</v>
      </c>
      <c r="AQ121" s="3">
        <f ca="1">LOOKUP(AH121,P118:P137,Y118:Y137)</f>
        <v>14815</v>
      </c>
    </row>
    <row r="122" spans="5:43" x14ac:dyDescent="0.25">
      <c r="E122" s="29" t="str">
        <f t="shared" si="110"/>
        <v>Getafe C.F.</v>
      </c>
      <c r="F122" s="33">
        <f ca="1">SUMIF(INDIRECT(F117),'1-Configuracion'!E122,INDIRECT(G117))+SUMIF(INDIRECT(H117),'1-Configuracion'!E122,INDIRECT(I117))</f>
        <v>3</v>
      </c>
      <c r="G122" s="1">
        <f ca="1">SUMIF(INDIRECT(F117),'1-Configuracion'!E122,INDIRECT(J117))+SUMIF(INDIRECT(H117),'1-Configuracion'!E122,INDIRECT(J117))</f>
        <v>1</v>
      </c>
      <c r="H122" s="1">
        <f t="shared" ca="1" si="111"/>
        <v>1</v>
      </c>
      <c r="I122" s="1">
        <f t="shared" ca="1" si="112"/>
        <v>0</v>
      </c>
      <c r="J122" s="1">
        <f t="shared" ca="1" si="113"/>
        <v>0</v>
      </c>
      <c r="K122" s="1">
        <f ca="1">SUMIF(INDIRECT(F117),'1-Configuracion'!E122,INDIRECT(K117))+SUMIF(INDIRECT(H117),'1-Configuracion'!E122,INDIRECT(L117))</f>
        <v>3</v>
      </c>
      <c r="L122" s="1">
        <f ca="1">SUMIF(INDIRECT(F117),'1-Configuracion'!E122,INDIRECT(L117))+SUMIF(INDIRECT(H117),'1-Configuracion'!E122,INDIRECT(K117))</f>
        <v>0</v>
      </c>
      <c r="M122" s="48">
        <f t="shared" ca="1" si="114"/>
        <v>3</v>
      </c>
      <c r="N122" s="14">
        <f t="shared" ca="1" si="115"/>
        <v>3303</v>
      </c>
      <c r="P122" s="29" t="str">
        <f t="shared" si="116"/>
        <v>Getafe C.F.</v>
      </c>
      <c r="Q122" s="33">
        <f t="shared" ca="1" si="117"/>
        <v>6</v>
      </c>
      <c r="R122" s="1">
        <f t="shared" ca="1" si="101"/>
        <v>6</v>
      </c>
      <c r="S122" s="1">
        <f t="shared" ca="1" si="102"/>
        <v>2</v>
      </c>
      <c r="T122" s="1">
        <f t="shared" ca="1" si="103"/>
        <v>0</v>
      </c>
      <c r="U122" s="1">
        <f t="shared" ca="1" si="104"/>
        <v>4</v>
      </c>
      <c r="V122" s="1">
        <f t="shared" ca="1" si="105"/>
        <v>6</v>
      </c>
      <c r="W122" s="1">
        <f t="shared" ca="1" si="106"/>
        <v>8</v>
      </c>
      <c r="X122" s="3">
        <f t="shared" ca="1" si="107"/>
        <v>-2</v>
      </c>
      <c r="Y122" s="3">
        <f t="shared" ca="1" si="108"/>
        <v>5806</v>
      </c>
      <c r="Z122">
        <f t="shared" ca="1" si="118"/>
        <v>13</v>
      </c>
      <c r="AA122">
        <f t="shared" ca="1" si="109"/>
        <v>13</v>
      </c>
      <c r="AB122" s="16">
        <f ca="1">_xlfn.RANK.EQ(Q122,Q118:Q137,0)</f>
        <v>12</v>
      </c>
      <c r="AC122" s="16">
        <f ca="1">SUMPRODUCT((AB122=AB118:AB137)*(X122&lt;X118:X137))</f>
        <v>1</v>
      </c>
      <c r="AD122" s="16">
        <f ca="1">SUMPRODUCT((AB122=AB118:AB137)*(AC122=AC118:AC137)*(V122&lt;V118:V137))</f>
        <v>0</v>
      </c>
      <c r="AE122" s="16">
        <f ca="1">COUNTIF(AA118:AA122,AA122)-1</f>
        <v>0</v>
      </c>
      <c r="AF122" s="39"/>
      <c r="AG122">
        <v>5</v>
      </c>
      <c r="AH122" s="29" t="str">
        <f ca="1">INDEX(P118:P137,MATCH(AG122,Z118:Z137,0))</f>
        <v>Atlético de Madrid</v>
      </c>
      <c r="AI122" s="33">
        <f ca="1">LOOKUP(AH122,P118:P137,Q118:Q137)</f>
        <v>12</v>
      </c>
      <c r="AJ122" s="1">
        <f ca="1">LOOKUP(AH122,P118:P137,R118:R137)</f>
        <v>6</v>
      </c>
      <c r="AK122" s="1">
        <f ca="1">LOOKUP(AH122,P118:P137,S118:S137)</f>
        <v>4</v>
      </c>
      <c r="AL122" s="1">
        <f ca="1">LOOKUP(AH122,P118:P137,T118:T137)</f>
        <v>0</v>
      </c>
      <c r="AM122" s="1">
        <f ca="1">LOOKUP(AH122,P118:P137,U118:U137)</f>
        <v>2</v>
      </c>
      <c r="AN122" s="1">
        <f ca="1">LOOKUP(AH122,P118:P137,V118:V137)</f>
        <v>9</v>
      </c>
      <c r="AO122" s="1">
        <f ca="1">LOOKUP(AH122,P118:P137,W118:W137)</f>
        <v>3</v>
      </c>
      <c r="AP122" s="3">
        <f ca="1">LOOKUP(AH122,P118:P137,X118:X137)</f>
        <v>6</v>
      </c>
      <c r="AQ122" s="3">
        <f ca="1">LOOKUP(AH122,P118:P137,Y118:Y137)</f>
        <v>12609</v>
      </c>
    </row>
    <row r="123" spans="5:43" x14ac:dyDescent="0.25">
      <c r="E123" s="29" t="str">
        <f t="shared" si="110"/>
        <v>Granada C.F.</v>
      </c>
      <c r="F123" s="33">
        <f ca="1">SUMIF(INDIRECT(F117),'1-Configuracion'!E123,INDIRECT(G117))+SUMIF(INDIRECT(H117),'1-Configuracion'!E123,INDIRECT(I117))</f>
        <v>0</v>
      </c>
      <c r="G123" s="1">
        <f ca="1">SUMIF(INDIRECT(F117),'1-Configuracion'!E123,INDIRECT(J117))+SUMIF(INDIRECT(H117),'1-Configuracion'!E123,INDIRECT(J117))</f>
        <v>1</v>
      </c>
      <c r="H123" s="1">
        <f t="shared" ca="1" si="111"/>
        <v>0</v>
      </c>
      <c r="I123" s="1">
        <f t="shared" ca="1" si="112"/>
        <v>0</v>
      </c>
      <c r="J123" s="1">
        <f t="shared" ca="1" si="113"/>
        <v>1</v>
      </c>
      <c r="K123" s="1">
        <f ca="1">SUMIF(INDIRECT(F117),'1-Configuracion'!E123,INDIRECT(K117))+SUMIF(INDIRECT(H117),'1-Configuracion'!E123,INDIRECT(L117))</f>
        <v>0</v>
      </c>
      <c r="L123" s="1">
        <f ca="1">SUMIF(INDIRECT(F117),'1-Configuracion'!E123,INDIRECT(L117))+SUMIF(INDIRECT(H117),'1-Configuracion'!E123,INDIRECT(K117))</f>
        <v>1</v>
      </c>
      <c r="M123" s="48">
        <f t="shared" ca="1" si="114"/>
        <v>-1</v>
      </c>
      <c r="N123" s="14">
        <f t="shared" ca="1" si="115"/>
        <v>-100</v>
      </c>
      <c r="P123" s="29" t="str">
        <f t="shared" si="116"/>
        <v>Granada C.F.</v>
      </c>
      <c r="Q123" s="33">
        <f t="shared" ca="1" si="117"/>
        <v>3</v>
      </c>
      <c r="R123" s="1">
        <f t="shared" ca="1" si="101"/>
        <v>6</v>
      </c>
      <c r="S123" s="1">
        <f t="shared" ca="1" si="102"/>
        <v>1</v>
      </c>
      <c r="T123" s="1">
        <f t="shared" ca="1" si="103"/>
        <v>0</v>
      </c>
      <c r="U123" s="1">
        <f t="shared" ca="1" si="104"/>
        <v>5</v>
      </c>
      <c r="V123" s="1">
        <f t="shared" ca="1" si="105"/>
        <v>4</v>
      </c>
      <c r="W123" s="1">
        <f t="shared" ca="1" si="106"/>
        <v>11</v>
      </c>
      <c r="X123" s="3">
        <f t="shared" ca="1" si="107"/>
        <v>-7</v>
      </c>
      <c r="Y123" s="3">
        <f t="shared" ca="1" si="108"/>
        <v>2304</v>
      </c>
      <c r="Z123">
        <f t="shared" ca="1" si="118"/>
        <v>20</v>
      </c>
      <c r="AA123">
        <f t="shared" ca="1" si="109"/>
        <v>20</v>
      </c>
      <c r="AB123" s="16">
        <f ca="1">_xlfn.RANK.EQ(Q123,Q118:Q137,0)</f>
        <v>18</v>
      </c>
      <c r="AC123" s="16">
        <f ca="1">SUMPRODUCT((AB123=AB118:AB137)*(X123&lt;X118:X137))</f>
        <v>1</v>
      </c>
      <c r="AD123" s="16">
        <f ca="1">SUMPRODUCT((AB123=AB118:AB137)*(AC123=AC118:AC137)*(V123&lt;V118:V137))</f>
        <v>1</v>
      </c>
      <c r="AE123" s="16">
        <f ca="1">COUNTIF(AA118:AA123,AA123)-1</f>
        <v>0</v>
      </c>
      <c r="AF123" s="39"/>
      <c r="AG123">
        <v>6</v>
      </c>
      <c r="AH123" s="29" t="str">
        <f ca="1">INDEX(P118:P137,MATCH(AG123,Z118:Z137,0))</f>
        <v>Deportivo de la Coruña</v>
      </c>
      <c r="AI123" s="33">
        <f ca="1">LOOKUP(AH123,P118:P137,Q118:Q137)</f>
        <v>11</v>
      </c>
      <c r="AJ123" s="1">
        <f ca="1">LOOKUP(AH123,P118:P137,R118:R137)</f>
        <v>6</v>
      </c>
      <c r="AK123" s="1">
        <f ca="1">LOOKUP(AH123,P118:P137,S118:S137)</f>
        <v>3</v>
      </c>
      <c r="AL123" s="1">
        <f ca="1">LOOKUP(AH123,P118:P137,T118:T137)</f>
        <v>2</v>
      </c>
      <c r="AM123" s="1">
        <f ca="1">LOOKUP(AH123,P118:P137,U118:U137)</f>
        <v>1</v>
      </c>
      <c r="AN123" s="1">
        <f ca="1">LOOKUP(AH123,P118:P137,V118:V137)</f>
        <v>11</v>
      </c>
      <c r="AO123" s="1">
        <f ca="1">LOOKUP(AH123,P118:P137,W118:W137)</f>
        <v>6</v>
      </c>
      <c r="AP123" s="3">
        <f ca="1">LOOKUP(AH123,P118:P137,X118:X137)</f>
        <v>5</v>
      </c>
      <c r="AQ123" s="3">
        <f ca="1">LOOKUP(AH123,P118:P137,Y118:Y137)</f>
        <v>11511</v>
      </c>
    </row>
    <row r="124" spans="5:43" x14ac:dyDescent="0.25">
      <c r="E124" s="29" t="str">
        <f t="shared" si="110"/>
        <v>Levante U.D.</v>
      </c>
      <c r="F124" s="33">
        <f ca="1">SUMIF(INDIRECT(F117),'1-Configuracion'!E124,INDIRECT(G117))+SUMIF(INDIRECT(H117),'1-Configuracion'!E124,INDIRECT(I117))</f>
        <v>0</v>
      </c>
      <c r="G124" s="1">
        <f ca="1">SUMIF(INDIRECT(F117),'1-Configuracion'!E124,INDIRECT(J117))+SUMIF(INDIRECT(H117),'1-Configuracion'!E124,INDIRECT(J117))</f>
        <v>1</v>
      </c>
      <c r="H124" s="1">
        <f t="shared" ca="1" si="111"/>
        <v>0</v>
      </c>
      <c r="I124" s="1">
        <f t="shared" ca="1" si="112"/>
        <v>0</v>
      </c>
      <c r="J124" s="1">
        <f t="shared" ca="1" si="113"/>
        <v>1</v>
      </c>
      <c r="K124" s="1">
        <f ca="1">SUMIF(INDIRECT(F117),'1-Configuracion'!E124,INDIRECT(K117))+SUMIF(INDIRECT(H117),'1-Configuracion'!E124,INDIRECT(L117))</f>
        <v>0</v>
      </c>
      <c r="L124" s="1">
        <f ca="1">SUMIF(INDIRECT(F117),'1-Configuracion'!E124,INDIRECT(L117))+SUMIF(INDIRECT(H117),'1-Configuracion'!E124,INDIRECT(K117))</f>
        <v>3</v>
      </c>
      <c r="M124" s="48">
        <f t="shared" ca="1" si="114"/>
        <v>-3</v>
      </c>
      <c r="N124" s="14">
        <f t="shared" ca="1" si="115"/>
        <v>-300</v>
      </c>
      <c r="P124" s="29" t="str">
        <f t="shared" si="116"/>
        <v>Levante U.D.</v>
      </c>
      <c r="Q124" s="33">
        <f t="shared" ca="1" si="117"/>
        <v>3</v>
      </c>
      <c r="R124" s="1">
        <f t="shared" ca="1" si="101"/>
        <v>6</v>
      </c>
      <c r="S124" s="1">
        <f t="shared" ca="1" si="102"/>
        <v>0</v>
      </c>
      <c r="T124" s="1">
        <f t="shared" ca="1" si="103"/>
        <v>3</v>
      </c>
      <c r="U124" s="1">
        <f t="shared" ca="1" si="104"/>
        <v>3</v>
      </c>
      <c r="V124" s="1">
        <f t="shared" ca="1" si="105"/>
        <v>5</v>
      </c>
      <c r="W124" s="1">
        <f t="shared" ca="1" si="106"/>
        <v>12</v>
      </c>
      <c r="X124" s="3">
        <f t="shared" ca="1" si="107"/>
        <v>-7</v>
      </c>
      <c r="Y124" s="3">
        <f t="shared" ca="1" si="108"/>
        <v>2305</v>
      </c>
      <c r="Z124">
        <f t="shared" ca="1" si="118"/>
        <v>19</v>
      </c>
      <c r="AA124">
        <f t="shared" ca="1" si="109"/>
        <v>19</v>
      </c>
      <c r="AB124" s="16">
        <f ca="1">_xlfn.RANK.EQ(Q124,Q118:Q137,0)</f>
        <v>18</v>
      </c>
      <c r="AC124" s="16">
        <f ca="1">SUMPRODUCT((AB124=AB118:AB137)*(X124&lt;X118:X137))</f>
        <v>1</v>
      </c>
      <c r="AD124" s="16">
        <f ca="1">SUMPRODUCT((AB124=AB118:AB137)*(AC124=AC118:AC137)*(V124&lt;V118:V137))</f>
        <v>0</v>
      </c>
      <c r="AE124" s="16">
        <f ca="1">COUNTIF(AA118:AA124,AA124)-1</f>
        <v>0</v>
      </c>
      <c r="AF124" s="39"/>
      <c r="AG124">
        <v>7</v>
      </c>
      <c r="AH124" s="29" t="str">
        <f ca="1">INDEX(P118:P137,MATCH(AG124,Z118:Z137,0))</f>
        <v>S.D. Eibar</v>
      </c>
      <c r="AI124" s="33">
        <f ca="1">LOOKUP(AH124,P118:P137,Q118:Q137)</f>
        <v>9</v>
      </c>
      <c r="AJ124" s="1">
        <f ca="1">LOOKUP(AH124,P118:P137,R118:R137)</f>
        <v>6</v>
      </c>
      <c r="AK124" s="1">
        <f ca="1">LOOKUP(AH124,P118:P137,S118:S137)</f>
        <v>2</v>
      </c>
      <c r="AL124" s="1">
        <f ca="1">LOOKUP(AH124,P118:P137,T118:T137)</f>
        <v>3</v>
      </c>
      <c r="AM124" s="1">
        <f ca="1">LOOKUP(AH124,P118:P137,U118:U137)</f>
        <v>1</v>
      </c>
      <c r="AN124" s="1">
        <f ca="1">LOOKUP(AH124,P118:P137,V118:V137)</f>
        <v>7</v>
      </c>
      <c r="AO124" s="1">
        <f ca="1">LOOKUP(AH124,P118:P137,W118:W137)</f>
        <v>6</v>
      </c>
      <c r="AP124" s="3">
        <f ca="1">LOOKUP(AH124,P118:P137,X118:X137)</f>
        <v>1</v>
      </c>
      <c r="AQ124" s="3">
        <f ca="1">LOOKUP(AH124,P118:P137,Y118:Y137)</f>
        <v>9107</v>
      </c>
    </row>
    <row r="125" spans="5:43" x14ac:dyDescent="0.25">
      <c r="E125" s="29" t="str">
        <f t="shared" si="110"/>
        <v>Málaga C.F.</v>
      </c>
      <c r="F125" s="33">
        <f ca="1">SUMIF(INDIRECT(F117),'1-Configuracion'!E125,INDIRECT(G117))+SUMIF(INDIRECT(H117),'1-Configuracion'!E125,INDIRECT(I117))</f>
        <v>1</v>
      </c>
      <c r="G125" s="1">
        <f ca="1">SUMIF(INDIRECT(F117),'1-Configuracion'!E125,INDIRECT(J117))+SUMIF(INDIRECT(H117),'1-Configuracion'!E125,INDIRECT(J117))</f>
        <v>1</v>
      </c>
      <c r="H125" s="1">
        <f t="shared" ca="1" si="111"/>
        <v>0</v>
      </c>
      <c r="I125" s="1">
        <f t="shared" ca="1" si="112"/>
        <v>1</v>
      </c>
      <c r="J125" s="1">
        <f t="shared" ca="1" si="113"/>
        <v>0</v>
      </c>
      <c r="K125" s="1">
        <f ca="1">SUMIF(INDIRECT(F117),'1-Configuracion'!E125,INDIRECT(K117))+SUMIF(INDIRECT(H117),'1-Configuracion'!E125,INDIRECT(L117))</f>
        <v>0</v>
      </c>
      <c r="L125" s="1">
        <f ca="1">SUMIF(INDIRECT(F117),'1-Configuracion'!E125,INDIRECT(L117))+SUMIF(INDIRECT(H117),'1-Configuracion'!E125,INDIRECT(K117))</f>
        <v>0</v>
      </c>
      <c r="M125" s="48">
        <f t="shared" ca="1" si="114"/>
        <v>0</v>
      </c>
      <c r="N125" s="14">
        <f t="shared" ca="1" si="115"/>
        <v>1000</v>
      </c>
      <c r="P125" s="29" t="str">
        <f t="shared" si="116"/>
        <v>Málaga C.F.</v>
      </c>
      <c r="Q125" s="33">
        <f t="shared" ca="1" si="117"/>
        <v>3</v>
      </c>
      <c r="R125" s="1">
        <f t="shared" ca="1" si="101"/>
        <v>6</v>
      </c>
      <c r="S125" s="1">
        <f t="shared" ca="1" si="102"/>
        <v>0</v>
      </c>
      <c r="T125" s="1">
        <f t="shared" ca="1" si="103"/>
        <v>3</v>
      </c>
      <c r="U125" s="1">
        <f t="shared" ca="1" si="104"/>
        <v>3</v>
      </c>
      <c r="V125" s="1">
        <f t="shared" ca="1" si="105"/>
        <v>0</v>
      </c>
      <c r="W125" s="1">
        <f t="shared" ca="1" si="106"/>
        <v>3</v>
      </c>
      <c r="X125" s="3">
        <f t="shared" ca="1" si="107"/>
        <v>-3</v>
      </c>
      <c r="Y125" s="3">
        <f t="shared" ca="1" si="108"/>
        <v>2700</v>
      </c>
      <c r="Z125">
        <f t="shared" ca="1" si="118"/>
        <v>18</v>
      </c>
      <c r="AA125">
        <f t="shared" ca="1" si="109"/>
        <v>18</v>
      </c>
      <c r="AB125" s="16">
        <f ca="1">_xlfn.RANK.EQ(Q125,Q118:Q137,0)</f>
        <v>18</v>
      </c>
      <c r="AC125" s="16">
        <f ca="1">SUMPRODUCT((AB125=AB118:AB137)*(X125&lt;X118:X137))</f>
        <v>0</v>
      </c>
      <c r="AD125" s="16">
        <f ca="1">SUMPRODUCT((AB125=AB118:AB137)*(AC125=AC118:AC137)*(V125&lt;V118:V137))</f>
        <v>0</v>
      </c>
      <c r="AE125" s="16">
        <f ca="1">COUNTIF(AA118:AA125,AA125)-1</f>
        <v>0</v>
      </c>
      <c r="AF125" s="39"/>
      <c r="AG125">
        <v>8</v>
      </c>
      <c r="AH125" s="29" t="str">
        <f ca="1">INDEX(P118:P137,MATCH(AG125,Z118:Z137,0))</f>
        <v>Valencia C.F.</v>
      </c>
      <c r="AI125" s="33">
        <f ca="1">LOOKUP(AH125,P118:P137,Q118:Q137)</f>
        <v>9</v>
      </c>
      <c r="AJ125" s="1">
        <f ca="1">LOOKUP(AH125,P118:P137,R118:R137)</f>
        <v>6</v>
      </c>
      <c r="AK125" s="1">
        <f ca="1">LOOKUP(AH125,P118:P137,S118:S137)</f>
        <v>2</v>
      </c>
      <c r="AL125" s="1">
        <f ca="1">LOOKUP(AH125,P118:P137,T118:T137)</f>
        <v>3</v>
      </c>
      <c r="AM125" s="1">
        <f ca="1">LOOKUP(AH125,P118:P137,U118:U137)</f>
        <v>1</v>
      </c>
      <c r="AN125" s="1">
        <f ca="1">LOOKUP(AH125,P118:P137,V118:V137)</f>
        <v>3</v>
      </c>
      <c r="AO125" s="1">
        <f ca="1">LOOKUP(AH125,P118:P137,W118:W137)</f>
        <v>2</v>
      </c>
      <c r="AP125" s="3">
        <f ca="1">LOOKUP(AH125,P118:P137,X118:X137)</f>
        <v>1</v>
      </c>
      <c r="AQ125" s="3">
        <f ca="1">LOOKUP(AH125,P118:P137,Y118:Y137)</f>
        <v>9103</v>
      </c>
    </row>
    <row r="126" spans="5:43" x14ac:dyDescent="0.25">
      <c r="E126" s="29" t="str">
        <f t="shared" si="110"/>
        <v>R.C. Celta de Vigo</v>
      </c>
      <c r="F126" s="33">
        <f ca="1">SUMIF(INDIRECT(F117),'1-Configuracion'!E126,INDIRECT(G117))+SUMIF(INDIRECT(H117),'1-Configuracion'!E126,INDIRECT(I117))</f>
        <v>1</v>
      </c>
      <c r="G126" s="1">
        <f ca="1">SUMIF(INDIRECT(F117),'1-Configuracion'!E126,INDIRECT(J117))+SUMIF(INDIRECT(H117),'1-Configuracion'!E126,INDIRECT(J117))</f>
        <v>1</v>
      </c>
      <c r="H126" s="1">
        <f t="shared" ca="1" si="111"/>
        <v>0</v>
      </c>
      <c r="I126" s="1">
        <f t="shared" ca="1" si="112"/>
        <v>1</v>
      </c>
      <c r="J126" s="1">
        <f t="shared" ca="1" si="113"/>
        <v>0</v>
      </c>
      <c r="K126" s="1">
        <f ca="1">SUMIF(INDIRECT(F117),'1-Configuracion'!E126,INDIRECT(K117))+SUMIF(INDIRECT(H117),'1-Configuracion'!E126,INDIRECT(L117))</f>
        <v>1</v>
      </c>
      <c r="L126" s="1">
        <f ca="1">SUMIF(INDIRECT(F117),'1-Configuracion'!E126,INDIRECT(L117))+SUMIF(INDIRECT(H117),'1-Configuracion'!E126,INDIRECT(K117))</f>
        <v>1</v>
      </c>
      <c r="M126" s="48">
        <f t="shared" ca="1" si="114"/>
        <v>0</v>
      </c>
      <c r="N126" s="14">
        <f t="shared" ca="1" si="115"/>
        <v>1001</v>
      </c>
      <c r="P126" s="29" t="str">
        <f t="shared" si="116"/>
        <v>R.C. Celta de Vigo</v>
      </c>
      <c r="Q126" s="33">
        <f t="shared" ca="1" si="117"/>
        <v>14</v>
      </c>
      <c r="R126" s="1">
        <f t="shared" ca="1" si="101"/>
        <v>6</v>
      </c>
      <c r="S126" s="1">
        <f t="shared" ca="1" si="102"/>
        <v>4</v>
      </c>
      <c r="T126" s="1">
        <f t="shared" ca="1" si="103"/>
        <v>2</v>
      </c>
      <c r="U126" s="1">
        <f t="shared" ca="1" si="104"/>
        <v>0</v>
      </c>
      <c r="V126" s="1">
        <f t="shared" ca="1" si="105"/>
        <v>15</v>
      </c>
      <c r="W126" s="1">
        <f t="shared" ca="1" si="106"/>
        <v>7</v>
      </c>
      <c r="X126" s="3">
        <f t="shared" ca="1" si="107"/>
        <v>8</v>
      </c>
      <c r="Y126" s="3">
        <f t="shared" ca="1" si="108"/>
        <v>14815</v>
      </c>
      <c r="Z126">
        <f t="shared" ca="1" si="118"/>
        <v>4</v>
      </c>
      <c r="AA126">
        <f t="shared" ca="1" si="109"/>
        <v>4</v>
      </c>
      <c r="AB126" s="16">
        <f ca="1">_xlfn.RANK.EQ(Q126,Q118:Q137,0)</f>
        <v>3</v>
      </c>
      <c r="AC126" s="16">
        <f ca="1">SUMPRODUCT((AB126=AB118:AB137)*(X126&lt;X118:X137))</f>
        <v>1</v>
      </c>
      <c r="AD126" s="16">
        <f ca="1">SUMPRODUCT((AB126=AB118:AB137)*(AC126=AC118:AC137)*(V126&lt;V118:V137))</f>
        <v>0</v>
      </c>
      <c r="AE126" s="16">
        <f ca="1">COUNTIF(AA118:AA126,AA126)-1</f>
        <v>0</v>
      </c>
      <c r="AF126" s="39"/>
      <c r="AG126">
        <v>9</v>
      </c>
      <c r="AH126" s="29" t="str">
        <f ca="1">INDEX(P118:P137,MATCH(AG126,Z118:Z137,0))</f>
        <v>R.C.D. Español</v>
      </c>
      <c r="AI126" s="33">
        <f ca="1">LOOKUP(AH126,P118:P137,Q118:Q137)</f>
        <v>9</v>
      </c>
      <c r="AJ126" s="1">
        <f ca="1">LOOKUP(AH126,P118:P137,R118:R137)</f>
        <v>6</v>
      </c>
      <c r="AK126" s="1">
        <f ca="1">LOOKUP(AH126,P118:P137,S118:S137)</f>
        <v>3</v>
      </c>
      <c r="AL126" s="1">
        <f ca="1">LOOKUP(AH126,P118:P137,T118:T137)</f>
        <v>0</v>
      </c>
      <c r="AM126" s="1">
        <f ca="1">LOOKUP(AH126,P118:P137,U118:U137)</f>
        <v>3</v>
      </c>
      <c r="AN126" s="1">
        <f ca="1">LOOKUP(AH126,P118:P137,V118:V137)</f>
        <v>6</v>
      </c>
      <c r="AO126" s="1">
        <f ca="1">LOOKUP(AH126,P118:P137,W118:W137)</f>
        <v>14</v>
      </c>
      <c r="AP126" s="3">
        <f ca="1">LOOKUP(AH126,P118:P137,X118:X137)</f>
        <v>-8</v>
      </c>
      <c r="AQ126" s="3">
        <f ca="1">LOOKUP(AH126,P118:P137,Y118:Y137)</f>
        <v>8206</v>
      </c>
    </row>
    <row r="127" spans="5:43" x14ac:dyDescent="0.25">
      <c r="E127" s="29" t="str">
        <f t="shared" si="110"/>
        <v>R.C.D. Español</v>
      </c>
      <c r="F127" s="33">
        <f ca="1">SUMIF(INDIRECT(F117),'1-Configuracion'!E127,INDIRECT(G117))+SUMIF(INDIRECT(H117),'1-Configuracion'!E127,INDIRECT(I117))</f>
        <v>0</v>
      </c>
      <c r="G127" s="1">
        <f ca="1">SUMIF(INDIRECT(F117),'1-Configuracion'!E127,INDIRECT(J117))+SUMIF(INDIRECT(H117),'1-Configuracion'!E127,INDIRECT(J117))</f>
        <v>1</v>
      </c>
      <c r="H127" s="1">
        <f t="shared" ca="1" si="111"/>
        <v>0</v>
      </c>
      <c r="I127" s="1">
        <f t="shared" ca="1" si="112"/>
        <v>0</v>
      </c>
      <c r="J127" s="1">
        <f t="shared" ca="1" si="113"/>
        <v>1</v>
      </c>
      <c r="K127" s="1">
        <f ca="1">SUMIF(INDIRECT(F117),'1-Configuracion'!E127,INDIRECT(K117))+SUMIF(INDIRECT(H117),'1-Configuracion'!E127,INDIRECT(L117))</f>
        <v>0</v>
      </c>
      <c r="L127" s="1">
        <f ca="1">SUMIF(INDIRECT(F117),'1-Configuracion'!E127,INDIRECT(L117))+SUMIF(INDIRECT(H117),'1-Configuracion'!E127,INDIRECT(K117))</f>
        <v>3</v>
      </c>
      <c r="M127" s="48">
        <f t="shared" ca="1" si="114"/>
        <v>-3</v>
      </c>
      <c r="N127" s="14">
        <f t="shared" ca="1" si="115"/>
        <v>-300</v>
      </c>
      <c r="P127" s="29" t="str">
        <f t="shared" si="116"/>
        <v>R.C.D. Español</v>
      </c>
      <c r="Q127" s="33">
        <f t="shared" ca="1" si="117"/>
        <v>9</v>
      </c>
      <c r="R127" s="1">
        <f t="shared" ca="1" si="101"/>
        <v>6</v>
      </c>
      <c r="S127" s="1">
        <f t="shared" ca="1" si="102"/>
        <v>3</v>
      </c>
      <c r="T127" s="1">
        <f t="shared" ca="1" si="103"/>
        <v>0</v>
      </c>
      <c r="U127" s="1">
        <f t="shared" ca="1" si="104"/>
        <v>3</v>
      </c>
      <c r="V127" s="1">
        <f t="shared" ca="1" si="105"/>
        <v>6</v>
      </c>
      <c r="W127" s="1">
        <f t="shared" ca="1" si="106"/>
        <v>14</v>
      </c>
      <c r="X127" s="3">
        <f t="shared" ca="1" si="107"/>
        <v>-8</v>
      </c>
      <c r="Y127" s="3">
        <f t="shared" ca="1" si="108"/>
        <v>8206</v>
      </c>
      <c r="Z127">
        <f t="shared" ca="1" si="118"/>
        <v>9</v>
      </c>
      <c r="AA127">
        <f t="shared" ca="1" si="109"/>
        <v>9</v>
      </c>
      <c r="AB127" s="16">
        <f ca="1">_xlfn.RANK.EQ(Q127,Q118:Q137,0)</f>
        <v>7</v>
      </c>
      <c r="AC127" s="16">
        <f ca="1">SUMPRODUCT((AB127=AB118:AB137)*(X127&lt;X118:X137))</f>
        <v>2</v>
      </c>
      <c r="AD127" s="16">
        <f ca="1">SUMPRODUCT((AB127=AB118:AB137)*(AC127=AC118:AC137)*(V127&lt;V118:V137))</f>
        <v>0</v>
      </c>
      <c r="AE127" s="16">
        <f ca="1">COUNTIF(AA118:AA127,AA127)-1</f>
        <v>0</v>
      </c>
      <c r="AF127" s="39"/>
      <c r="AG127">
        <v>10</v>
      </c>
      <c r="AH127" s="29" t="str">
        <f ca="1">INDEX(P118:P137,MATCH(AG127,Z118:Z137,0))</f>
        <v>Real Betis Balompié</v>
      </c>
      <c r="AI127" s="33">
        <f ca="1">LOOKUP(AH127,P118:P137,Q118:Q137)</f>
        <v>8</v>
      </c>
      <c r="AJ127" s="1">
        <f ca="1">LOOKUP(AH127,P118:P137,R118:R137)</f>
        <v>6</v>
      </c>
      <c r="AK127" s="1">
        <f ca="1">LOOKUP(AH127,P118:P137,S118:S137)</f>
        <v>2</v>
      </c>
      <c r="AL127" s="1">
        <f ca="1">LOOKUP(AH127,P118:P137,T118:T137)</f>
        <v>2</v>
      </c>
      <c r="AM127" s="1">
        <f ca="1">LOOKUP(AH127,P118:P137,U118:U137)</f>
        <v>2</v>
      </c>
      <c r="AN127" s="1">
        <f ca="1">LOOKUP(AH127,P118:P137,V118:V137)</f>
        <v>5</v>
      </c>
      <c r="AO127" s="1">
        <f ca="1">LOOKUP(AH127,P118:P137,W118:W137)</f>
        <v>9</v>
      </c>
      <c r="AP127" s="3">
        <f ca="1">LOOKUP(AH127,P118:P137,X118:X137)</f>
        <v>-4</v>
      </c>
      <c r="AQ127" s="3">
        <f ca="1">LOOKUP(AH127,P118:P137,Y118:Y137)</f>
        <v>7605</v>
      </c>
    </row>
    <row r="128" spans="5:43" x14ac:dyDescent="0.25">
      <c r="E128" s="29" t="str">
        <f t="shared" si="110"/>
        <v>Rayo Vallecano</v>
      </c>
      <c r="F128" s="33">
        <f ca="1">SUMIF(INDIRECT(F117),'1-Configuracion'!E128,INDIRECT(G117))+SUMIF(INDIRECT(H117),'1-Configuracion'!E128,INDIRECT(I117))</f>
        <v>0</v>
      </c>
      <c r="G128" s="1">
        <f ca="1">SUMIF(INDIRECT(F117),'1-Configuracion'!E128,INDIRECT(J117))+SUMIF(INDIRECT(H117),'1-Configuracion'!E128,INDIRECT(J117))</f>
        <v>1</v>
      </c>
      <c r="H128" s="1">
        <f t="shared" ca="1" si="111"/>
        <v>0</v>
      </c>
      <c r="I128" s="1">
        <f t="shared" ca="1" si="112"/>
        <v>0</v>
      </c>
      <c r="J128" s="1">
        <f t="shared" ca="1" si="113"/>
        <v>1</v>
      </c>
      <c r="K128" s="1">
        <f ca="1">SUMIF(INDIRECT(F117),'1-Configuracion'!E128,INDIRECT(K117))+SUMIF(INDIRECT(H117),'1-Configuracion'!E128,INDIRECT(L117))</f>
        <v>2</v>
      </c>
      <c r="L128" s="1">
        <f ca="1">SUMIF(INDIRECT(F117),'1-Configuracion'!E128,INDIRECT(L117))+SUMIF(INDIRECT(H117),'1-Configuracion'!E128,INDIRECT(K117))</f>
        <v>3</v>
      </c>
      <c r="M128" s="48">
        <f t="shared" ca="1" si="114"/>
        <v>-1</v>
      </c>
      <c r="N128" s="14">
        <f t="shared" ca="1" si="115"/>
        <v>-98</v>
      </c>
      <c r="P128" s="29" t="str">
        <f t="shared" si="116"/>
        <v>Rayo Vallecano</v>
      </c>
      <c r="Q128" s="33">
        <f t="shared" ca="1" si="117"/>
        <v>7</v>
      </c>
      <c r="R128" s="1">
        <f t="shared" ca="1" si="101"/>
        <v>6</v>
      </c>
      <c r="S128" s="1">
        <f t="shared" ca="1" si="102"/>
        <v>2</v>
      </c>
      <c r="T128" s="1">
        <f t="shared" ca="1" si="103"/>
        <v>1</v>
      </c>
      <c r="U128" s="1">
        <f t="shared" ca="1" si="104"/>
        <v>3</v>
      </c>
      <c r="V128" s="1">
        <f t="shared" ca="1" si="105"/>
        <v>6</v>
      </c>
      <c r="W128" s="1">
        <f t="shared" ca="1" si="106"/>
        <v>10</v>
      </c>
      <c r="X128" s="3">
        <f t="shared" ca="1" si="107"/>
        <v>-4</v>
      </c>
      <c r="Y128" s="3">
        <f t="shared" ca="1" si="108"/>
        <v>6606</v>
      </c>
      <c r="Z128">
        <f t="shared" ca="1" si="118"/>
        <v>11</v>
      </c>
      <c r="AA128">
        <f t="shared" ca="1" si="109"/>
        <v>11</v>
      </c>
      <c r="AB128" s="16">
        <f ca="1">_xlfn.RANK.EQ(Q128,Q118:Q137,0)</f>
        <v>11</v>
      </c>
      <c r="AC128" s="16">
        <f ca="1">SUMPRODUCT((AB128=AB118:AB137)*(X128&lt;X118:X137))</f>
        <v>0</v>
      </c>
      <c r="AD128" s="16">
        <f ca="1">SUMPRODUCT((AB128=AB118:AB137)*(AC128=AC118:AC137)*(V128&lt;V118:V137))</f>
        <v>0</v>
      </c>
      <c r="AE128" s="16">
        <f ca="1">COUNTIF(AA118:AA128,AA128)-1</f>
        <v>0</v>
      </c>
      <c r="AF128" s="39"/>
      <c r="AG128">
        <v>11</v>
      </c>
      <c r="AH128" s="29" t="str">
        <f ca="1">INDEX(P118:P137,MATCH(AG128,Z118:Z137,0))</f>
        <v>Rayo Vallecano</v>
      </c>
      <c r="AI128" s="33">
        <f ca="1">LOOKUP(AH128,P118:P137,Q118:Q137)</f>
        <v>7</v>
      </c>
      <c r="AJ128" s="1">
        <f ca="1">LOOKUP(AH128,P118:P137,R118:R137)</f>
        <v>6</v>
      </c>
      <c r="AK128" s="1">
        <f ca="1">LOOKUP(AH128,P118:P137,S118:S137)</f>
        <v>2</v>
      </c>
      <c r="AL128" s="1">
        <f ca="1">LOOKUP(AH128,P118:P137,T118:T137)</f>
        <v>1</v>
      </c>
      <c r="AM128" s="1">
        <f ca="1">LOOKUP(AH128,P118:P137,U118:U137)</f>
        <v>3</v>
      </c>
      <c r="AN128" s="1">
        <f ca="1">LOOKUP(AH128,P118:P137,V118:V137)</f>
        <v>6</v>
      </c>
      <c r="AO128" s="1">
        <f ca="1">LOOKUP(AH128,P118:P137,W118:W137)</f>
        <v>10</v>
      </c>
      <c r="AP128" s="3">
        <f ca="1">LOOKUP(AH128,P118:P137,X118:X137)</f>
        <v>-4</v>
      </c>
      <c r="AQ128" s="3">
        <f ca="1">LOOKUP(AH128,P118:P137,Y118:Y137)</f>
        <v>6606</v>
      </c>
    </row>
    <row r="129" spans="5:43" x14ac:dyDescent="0.25">
      <c r="E129" s="29" t="str">
        <f t="shared" si="110"/>
        <v>Real Betis Balompié</v>
      </c>
      <c r="F129" s="33">
        <f ca="1">SUMIF(INDIRECT(F117),'1-Configuracion'!E129,INDIRECT(G117))+SUMIF(INDIRECT(H117),'1-Configuracion'!E129,INDIRECT(I117))</f>
        <v>3</v>
      </c>
      <c r="G129" s="1">
        <f ca="1">SUMIF(INDIRECT(F117),'1-Configuracion'!E129,INDIRECT(J117))+SUMIF(INDIRECT(H117),'1-Configuracion'!E129,INDIRECT(J117))</f>
        <v>1</v>
      </c>
      <c r="H129" s="1">
        <f t="shared" ca="1" si="111"/>
        <v>1</v>
      </c>
      <c r="I129" s="1">
        <f t="shared" ca="1" si="112"/>
        <v>0</v>
      </c>
      <c r="J129" s="1">
        <f t="shared" ca="1" si="113"/>
        <v>0</v>
      </c>
      <c r="K129" s="1">
        <f ca="1">SUMIF(INDIRECT(F117),'1-Configuracion'!E129,INDIRECT(K117))+SUMIF(INDIRECT(H117),'1-Configuracion'!E129,INDIRECT(L117))</f>
        <v>2</v>
      </c>
      <c r="L129" s="1">
        <f ca="1">SUMIF(INDIRECT(F117),'1-Configuracion'!E129,INDIRECT(L117))+SUMIF(INDIRECT(H117),'1-Configuracion'!E129,INDIRECT(K117))</f>
        <v>1</v>
      </c>
      <c r="M129" s="48">
        <f t="shared" ca="1" si="114"/>
        <v>1</v>
      </c>
      <c r="N129" s="14">
        <f t="shared" ca="1" si="115"/>
        <v>3102</v>
      </c>
      <c r="P129" s="29" t="str">
        <f t="shared" si="116"/>
        <v>Real Betis Balompié</v>
      </c>
      <c r="Q129" s="33">
        <f t="shared" ca="1" si="117"/>
        <v>8</v>
      </c>
      <c r="R129" s="1">
        <f t="shared" ca="1" si="101"/>
        <v>6</v>
      </c>
      <c r="S129" s="1">
        <f t="shared" ca="1" si="102"/>
        <v>2</v>
      </c>
      <c r="T129" s="1">
        <f t="shared" ca="1" si="103"/>
        <v>2</v>
      </c>
      <c r="U129" s="1">
        <f t="shared" ca="1" si="104"/>
        <v>2</v>
      </c>
      <c r="V129" s="1">
        <f t="shared" ca="1" si="105"/>
        <v>5</v>
      </c>
      <c r="W129" s="1">
        <f t="shared" ca="1" si="106"/>
        <v>9</v>
      </c>
      <c r="X129" s="3">
        <f t="shared" ca="1" si="107"/>
        <v>-4</v>
      </c>
      <c r="Y129" s="3">
        <f t="shared" ca="1" si="108"/>
        <v>7605</v>
      </c>
      <c r="Z129">
        <f t="shared" ca="1" si="118"/>
        <v>10</v>
      </c>
      <c r="AA129">
        <f t="shared" ca="1" si="109"/>
        <v>10</v>
      </c>
      <c r="AB129" s="16">
        <f ca="1">_xlfn.RANK.EQ(Q129,Q118:Q137,0)</f>
        <v>10</v>
      </c>
      <c r="AC129" s="16">
        <f ca="1">SUMPRODUCT((AB129=AB118:AB137)*(X129&lt;X118:X137))</f>
        <v>0</v>
      </c>
      <c r="AD129" s="16">
        <f ca="1">SUMPRODUCT((AB129=AB118:AB137)*(AC129=AC118:AC137)*(V129&lt;V118:V137))</f>
        <v>0</v>
      </c>
      <c r="AE129" s="16">
        <f ca="1">COUNTIF(AA118:AA129,AA129)-1</f>
        <v>0</v>
      </c>
      <c r="AF129" s="39"/>
      <c r="AG129">
        <v>12</v>
      </c>
      <c r="AH129" s="29" t="str">
        <f ca="1">INDEX(P118:P137,MATCH(AG129,Z118:Z137,0))</f>
        <v>Real Sociedad</v>
      </c>
      <c r="AI129" s="33">
        <f ca="1">LOOKUP(AH129,P118:P137,Q118:Q137)</f>
        <v>6</v>
      </c>
      <c r="AJ129" s="1">
        <f ca="1">LOOKUP(AH129,P118:P137,R118:R137)</f>
        <v>6</v>
      </c>
      <c r="AK129" s="1">
        <f ca="1">LOOKUP(AH129,P118:P137,S118:S137)</f>
        <v>1</v>
      </c>
      <c r="AL129" s="1">
        <f ca="1">LOOKUP(AH129,P118:P137,T118:T137)</f>
        <v>3</v>
      </c>
      <c r="AM129" s="1">
        <f ca="1">LOOKUP(AH129,P118:P137,U118:U137)</f>
        <v>2</v>
      </c>
      <c r="AN129" s="1">
        <f ca="1">LOOKUP(AH129,P118:P137,V118:V137)</f>
        <v>5</v>
      </c>
      <c r="AO129" s="1">
        <f ca="1">LOOKUP(AH129,P118:P137,W118:W137)</f>
        <v>4</v>
      </c>
      <c r="AP129" s="3">
        <f ca="1">LOOKUP(AH129,P118:P137,X118:X137)</f>
        <v>1</v>
      </c>
      <c r="AQ129" s="3">
        <f ca="1">LOOKUP(AH129,P118:P137,Y118:Y137)</f>
        <v>6105</v>
      </c>
    </row>
    <row r="130" spans="5:43" x14ac:dyDescent="0.25">
      <c r="E130" s="29" t="str">
        <f t="shared" si="110"/>
        <v>Real Madrid C.F.</v>
      </c>
      <c r="F130" s="33">
        <f ca="1">SUMIF(INDIRECT(F117),'1-Configuracion'!E130,INDIRECT(G117))+SUMIF(INDIRECT(H117),'1-Configuracion'!E130,INDIRECT(I117))</f>
        <v>1</v>
      </c>
      <c r="G130" s="1">
        <f ca="1">SUMIF(INDIRECT(F117),'1-Configuracion'!E130,INDIRECT(J117))+SUMIF(INDIRECT(H117),'1-Configuracion'!E130,INDIRECT(J117))</f>
        <v>1</v>
      </c>
      <c r="H130" s="1">
        <f t="shared" ca="1" si="111"/>
        <v>0</v>
      </c>
      <c r="I130" s="1">
        <f t="shared" ca="1" si="112"/>
        <v>1</v>
      </c>
      <c r="J130" s="1">
        <f t="shared" ca="1" si="113"/>
        <v>0</v>
      </c>
      <c r="K130" s="1">
        <f ca="1">SUMIF(INDIRECT(F117),'1-Configuracion'!E130,INDIRECT(K117))+SUMIF(INDIRECT(H117),'1-Configuracion'!E130,INDIRECT(L117))</f>
        <v>0</v>
      </c>
      <c r="L130" s="1">
        <f ca="1">SUMIF(INDIRECT(F117),'1-Configuracion'!E130,INDIRECT(L117))+SUMIF(INDIRECT(H117),'1-Configuracion'!E130,INDIRECT(K117))</f>
        <v>0</v>
      </c>
      <c r="M130" s="48">
        <f t="shared" ca="1" si="114"/>
        <v>0</v>
      </c>
      <c r="N130" s="14">
        <f t="shared" ca="1" si="115"/>
        <v>1000</v>
      </c>
      <c r="P130" s="29" t="str">
        <f t="shared" si="116"/>
        <v>Real Madrid C.F.</v>
      </c>
      <c r="Q130" s="33">
        <f t="shared" ca="1" si="117"/>
        <v>14</v>
      </c>
      <c r="R130" s="1">
        <f t="shared" ca="1" si="101"/>
        <v>6</v>
      </c>
      <c r="S130" s="1">
        <f t="shared" ca="1" si="102"/>
        <v>4</v>
      </c>
      <c r="T130" s="1">
        <f t="shared" ca="1" si="103"/>
        <v>2</v>
      </c>
      <c r="U130" s="1">
        <f t="shared" ca="1" si="104"/>
        <v>0</v>
      </c>
      <c r="V130" s="1">
        <f t="shared" ca="1" si="105"/>
        <v>14</v>
      </c>
      <c r="W130" s="1">
        <f t="shared" ca="1" si="106"/>
        <v>1</v>
      </c>
      <c r="X130" s="3">
        <f t="shared" ca="1" si="107"/>
        <v>13</v>
      </c>
      <c r="Y130" s="3">
        <f t="shared" ca="1" si="108"/>
        <v>15314</v>
      </c>
      <c r="Z130">
        <f t="shared" ca="1" si="118"/>
        <v>3</v>
      </c>
      <c r="AA130">
        <f t="shared" ca="1" si="109"/>
        <v>3</v>
      </c>
      <c r="AB130" s="16">
        <f ca="1">_xlfn.RANK.EQ(Q130,Q118:Q137,0)</f>
        <v>3</v>
      </c>
      <c r="AC130" s="16">
        <f ca="1">SUMPRODUCT((AB130=AB118:AB137)*(X130&lt;X118:X137))</f>
        <v>0</v>
      </c>
      <c r="AD130" s="16">
        <f ca="1">SUMPRODUCT((AB130=AB118:AB137)*(AC130=AC118:AC137)*(V130&lt;V118:V137))</f>
        <v>0</v>
      </c>
      <c r="AE130" s="16">
        <f ca="1">COUNTIF(AA118:AA130,AA130)-1</f>
        <v>0</v>
      </c>
      <c r="AF130" s="39"/>
      <c r="AG130">
        <v>13</v>
      </c>
      <c r="AH130" s="29" t="str">
        <f ca="1">INDEX(P118:P137,MATCH(AG130,Z118:Z137,0))</f>
        <v>Getafe C.F.</v>
      </c>
      <c r="AI130" s="33">
        <f ca="1">LOOKUP(AH130,P118:P137,Q118:Q137)</f>
        <v>6</v>
      </c>
      <c r="AJ130" s="1">
        <f ca="1">LOOKUP(AH130,P118:P137,R118:R137)</f>
        <v>6</v>
      </c>
      <c r="AK130" s="1">
        <f ca="1">LOOKUP(AH130,P118:P137,S118:S137)</f>
        <v>2</v>
      </c>
      <c r="AL130" s="1">
        <f ca="1">LOOKUP(AH130,P118:P137,T118:T137)</f>
        <v>0</v>
      </c>
      <c r="AM130" s="1">
        <f ca="1">LOOKUP(AH130,P118:P137,U118:U137)</f>
        <v>4</v>
      </c>
      <c r="AN130" s="1">
        <f ca="1">LOOKUP(AH130,P118:P137,V118:V137)</f>
        <v>6</v>
      </c>
      <c r="AO130" s="1">
        <f ca="1">LOOKUP(AH130,P118:P137,W118:W137)</f>
        <v>8</v>
      </c>
      <c r="AP130" s="3">
        <f ca="1">LOOKUP(AH130,P118:P137,X118:X137)</f>
        <v>-2</v>
      </c>
      <c r="AQ130" s="3">
        <f ca="1">LOOKUP(AH130,P118:P137,Y118:Y137)</f>
        <v>5806</v>
      </c>
    </row>
    <row r="131" spans="5:43" x14ac:dyDescent="0.25">
      <c r="E131" s="29" t="str">
        <f t="shared" si="110"/>
        <v>Real Sociedad</v>
      </c>
      <c r="F131" s="33">
        <f ca="1">SUMIF(INDIRECT(F117),'1-Configuracion'!E131,INDIRECT(G117))+SUMIF(INDIRECT(H117),'1-Configuracion'!E131,INDIRECT(I117))</f>
        <v>1</v>
      </c>
      <c r="G131" s="1">
        <f ca="1">SUMIF(INDIRECT(F117),'1-Configuracion'!E131,INDIRECT(J117))+SUMIF(INDIRECT(H117),'1-Configuracion'!E131,INDIRECT(J117))</f>
        <v>1</v>
      </c>
      <c r="H131" s="1">
        <f t="shared" ca="1" si="111"/>
        <v>0</v>
      </c>
      <c r="I131" s="1">
        <f t="shared" ca="1" si="112"/>
        <v>1</v>
      </c>
      <c r="J131" s="1">
        <f t="shared" ca="1" si="113"/>
        <v>0</v>
      </c>
      <c r="K131" s="1">
        <f ca="1">SUMIF(INDIRECT(F117),'1-Configuracion'!E131,INDIRECT(K117))+SUMIF(INDIRECT(H117),'1-Configuracion'!E131,INDIRECT(L117))</f>
        <v>0</v>
      </c>
      <c r="L131" s="1">
        <f ca="1">SUMIF(INDIRECT(F117),'1-Configuracion'!E131,INDIRECT(L117))+SUMIF(INDIRECT(H117),'1-Configuracion'!E131,INDIRECT(K117))</f>
        <v>0</v>
      </c>
      <c r="M131" s="48">
        <f t="shared" ca="1" si="114"/>
        <v>0</v>
      </c>
      <c r="N131" s="14">
        <f t="shared" ca="1" si="115"/>
        <v>1000</v>
      </c>
      <c r="P131" s="29" t="str">
        <f t="shared" si="116"/>
        <v>Real Sociedad</v>
      </c>
      <c r="Q131" s="33">
        <f t="shared" ca="1" si="117"/>
        <v>6</v>
      </c>
      <c r="R131" s="1">
        <f t="shared" ca="1" si="101"/>
        <v>6</v>
      </c>
      <c r="S131" s="1">
        <f t="shared" ca="1" si="102"/>
        <v>1</v>
      </c>
      <c r="T131" s="1">
        <f t="shared" ca="1" si="103"/>
        <v>3</v>
      </c>
      <c r="U131" s="1">
        <f t="shared" ca="1" si="104"/>
        <v>2</v>
      </c>
      <c r="V131" s="1">
        <f t="shared" ca="1" si="105"/>
        <v>5</v>
      </c>
      <c r="W131" s="1">
        <f t="shared" ca="1" si="106"/>
        <v>4</v>
      </c>
      <c r="X131" s="3">
        <f t="shared" ca="1" si="107"/>
        <v>1</v>
      </c>
      <c r="Y131" s="3">
        <f t="shared" ca="1" si="108"/>
        <v>6105</v>
      </c>
      <c r="Z131">
        <f t="shared" ca="1" si="118"/>
        <v>12</v>
      </c>
      <c r="AA131">
        <f t="shared" ca="1" si="109"/>
        <v>12</v>
      </c>
      <c r="AB131" s="16">
        <f ca="1">_xlfn.RANK.EQ(Q131,Q118:Q137,0)</f>
        <v>12</v>
      </c>
      <c r="AC131" s="16">
        <f ca="1">SUMPRODUCT((AB131=AB118:AB137)*(X131&lt;X118:X137))</f>
        <v>0</v>
      </c>
      <c r="AD131" s="16">
        <f ca="1">SUMPRODUCT((AB131=AB118:AB137)*(AC131=AC118:AC137)*(V131&lt;V118:V137))</f>
        <v>0</v>
      </c>
      <c r="AE131" s="16">
        <f ca="1">COUNTIF(AA118:AA131,AA131)-1</f>
        <v>0</v>
      </c>
      <c r="AF131" s="39"/>
      <c r="AG131">
        <v>14</v>
      </c>
      <c r="AH131" s="29" t="str">
        <f ca="1">INDEX(P118:P137,MATCH(AG131,Z118:Z137,0))</f>
        <v>U.D. Las Palmas</v>
      </c>
      <c r="AI131" s="33">
        <f ca="1">LOOKUP(AH131,P118:P137,Q118:Q137)</f>
        <v>5</v>
      </c>
      <c r="AJ131" s="1">
        <f ca="1">LOOKUP(AH131,P118:P137,R118:R137)</f>
        <v>6</v>
      </c>
      <c r="AK131" s="1">
        <f ca="1">LOOKUP(AH131,P118:P137,S118:S137)</f>
        <v>1</v>
      </c>
      <c r="AL131" s="1">
        <f ca="1">LOOKUP(AH131,P118:P137,T118:T137)</f>
        <v>2</v>
      </c>
      <c r="AM131" s="1">
        <f ca="1">LOOKUP(AH131,P118:P137,U118:U137)</f>
        <v>3</v>
      </c>
      <c r="AN131" s="1">
        <f ca="1">LOOKUP(AH131,P118:P137,V118:V137)</f>
        <v>6</v>
      </c>
      <c r="AO131" s="1">
        <f ca="1">LOOKUP(AH131,P118:P137,W118:W137)</f>
        <v>7</v>
      </c>
      <c r="AP131" s="3">
        <f ca="1">LOOKUP(AH131,P118:P137,X118:X137)</f>
        <v>-1</v>
      </c>
      <c r="AQ131" s="3">
        <f ca="1">LOOKUP(AH131,P118:P137,Y118:Y137)</f>
        <v>4906</v>
      </c>
    </row>
    <row r="132" spans="5:43" x14ac:dyDescent="0.25">
      <c r="E132" s="29" t="str">
        <f t="shared" si="110"/>
        <v>Real Sporting de Gijón</v>
      </c>
      <c r="F132" s="33">
        <f ca="1">SUMIF(INDIRECT(F117),'1-Configuracion'!E132,INDIRECT(G117))+SUMIF(INDIRECT(H117),'1-Configuracion'!E132,INDIRECT(I117))</f>
        <v>0</v>
      </c>
      <c r="G132" s="1">
        <f ca="1">SUMIF(INDIRECT(F117),'1-Configuracion'!E132,INDIRECT(J117))+SUMIF(INDIRECT(H117),'1-Configuracion'!E132,INDIRECT(J117))</f>
        <v>1</v>
      </c>
      <c r="H132" s="1">
        <f t="shared" ca="1" si="111"/>
        <v>0</v>
      </c>
      <c r="I132" s="1">
        <f t="shared" ca="1" si="112"/>
        <v>0</v>
      </c>
      <c r="J132" s="1">
        <f t="shared" ca="1" si="113"/>
        <v>1</v>
      </c>
      <c r="K132" s="1">
        <f ca="1">SUMIF(INDIRECT(F117),'1-Configuracion'!E132,INDIRECT(K117))+SUMIF(INDIRECT(H117),'1-Configuracion'!E132,INDIRECT(L117))</f>
        <v>1</v>
      </c>
      <c r="L132" s="1">
        <f ca="1">SUMIF(INDIRECT(F117),'1-Configuracion'!E132,INDIRECT(L117))+SUMIF(INDIRECT(H117),'1-Configuracion'!E132,INDIRECT(K117))</f>
        <v>2</v>
      </c>
      <c r="M132" s="48">
        <f t="shared" ca="1" si="114"/>
        <v>-1</v>
      </c>
      <c r="N132" s="14">
        <f t="shared" ca="1" si="115"/>
        <v>-99</v>
      </c>
      <c r="P132" s="29" t="str">
        <f t="shared" si="116"/>
        <v>Real Sporting de Gijón</v>
      </c>
      <c r="Q132" s="33">
        <f t="shared" ca="1" si="117"/>
        <v>5</v>
      </c>
      <c r="R132" s="1">
        <f t="shared" ca="1" si="101"/>
        <v>6</v>
      </c>
      <c r="S132" s="1">
        <f t="shared" ca="1" si="102"/>
        <v>1</v>
      </c>
      <c r="T132" s="1">
        <f t="shared" ca="1" si="103"/>
        <v>2</v>
      </c>
      <c r="U132" s="1">
        <f t="shared" ca="1" si="104"/>
        <v>3</v>
      </c>
      <c r="V132" s="1">
        <f t="shared" ca="1" si="105"/>
        <v>5</v>
      </c>
      <c r="W132" s="1">
        <f t="shared" ca="1" si="106"/>
        <v>7</v>
      </c>
      <c r="X132" s="3">
        <f t="shared" ca="1" si="107"/>
        <v>-2</v>
      </c>
      <c r="Y132" s="3">
        <f t="shared" ca="1" si="108"/>
        <v>4805</v>
      </c>
      <c r="Z132">
        <f t="shared" ca="1" si="118"/>
        <v>15</v>
      </c>
      <c r="AA132">
        <f t="shared" ca="1" si="109"/>
        <v>15</v>
      </c>
      <c r="AB132" s="16">
        <f ca="1">_xlfn.RANK.EQ(Q132,Q118:Q137,0)</f>
        <v>14</v>
      </c>
      <c r="AC132" s="16">
        <f ca="1">SUMPRODUCT((AB132=AB118:AB137)*(X132&lt;X118:X137))</f>
        <v>1</v>
      </c>
      <c r="AD132" s="16">
        <f ca="1">SUMPRODUCT((AB132=AB118:AB137)*(AC132=AC118:AC137)*(V132&lt;V118:V137))</f>
        <v>0</v>
      </c>
      <c r="AE132" s="16">
        <f ca="1">COUNTIF(AA118:AA132,AA132)-1</f>
        <v>0</v>
      </c>
      <c r="AF132" s="39"/>
      <c r="AG132">
        <v>15</v>
      </c>
      <c r="AH132" s="29" t="str">
        <f ca="1">INDEX(P118:P137,MATCH(AG132,Z118:Z137,0))</f>
        <v>Real Sporting de Gijón</v>
      </c>
      <c r="AI132" s="33">
        <f ca="1">LOOKUP(AH132,P118:P137,Q118:Q137)</f>
        <v>5</v>
      </c>
      <c r="AJ132" s="1">
        <f ca="1">LOOKUP(AH132,P118:P137,R118:R137)</f>
        <v>6</v>
      </c>
      <c r="AK132" s="1">
        <f ca="1">LOOKUP(AH132,P118:P137,S118:S137)</f>
        <v>1</v>
      </c>
      <c r="AL132" s="1">
        <f ca="1">LOOKUP(AH132,P118:P137,T118:T137)</f>
        <v>2</v>
      </c>
      <c r="AM132" s="1">
        <f ca="1">LOOKUP(AH132,P118:P137,U118:U137)</f>
        <v>3</v>
      </c>
      <c r="AN132" s="1">
        <f ca="1">LOOKUP(AH132,P118:P137,V118:V137)</f>
        <v>5</v>
      </c>
      <c r="AO132" s="1">
        <f ca="1">LOOKUP(AH132,P118:P137,W118:W137)</f>
        <v>7</v>
      </c>
      <c r="AP132" s="3">
        <f ca="1">LOOKUP(AH132,P118:P137,X118:X137)</f>
        <v>-2</v>
      </c>
      <c r="AQ132" s="3">
        <f ca="1">LOOKUP(AH132,P118:P137,Y118:Y137)</f>
        <v>4805</v>
      </c>
    </row>
    <row r="133" spans="5:43" x14ac:dyDescent="0.25">
      <c r="E133" s="29" t="str">
        <f t="shared" si="110"/>
        <v>S.D. Eibar</v>
      </c>
      <c r="F133" s="33">
        <f ca="1">SUMIF(INDIRECT(F117),'1-Configuracion'!E133,INDIRECT(G117))+SUMIF(INDIRECT(H117),'1-Configuracion'!E133,INDIRECT(I117))</f>
        <v>1</v>
      </c>
      <c r="G133" s="1">
        <f ca="1">SUMIF(INDIRECT(F117),'1-Configuracion'!E133,INDIRECT(J117))+SUMIF(INDIRECT(H117),'1-Configuracion'!E133,INDIRECT(J117))</f>
        <v>1</v>
      </c>
      <c r="H133" s="1">
        <f t="shared" ca="1" si="111"/>
        <v>0</v>
      </c>
      <c r="I133" s="1">
        <f t="shared" ca="1" si="112"/>
        <v>1</v>
      </c>
      <c r="J133" s="1">
        <f t="shared" ca="1" si="113"/>
        <v>0</v>
      </c>
      <c r="K133" s="1">
        <f ca="1">SUMIF(INDIRECT(F117),'1-Configuracion'!E133,INDIRECT(K117))+SUMIF(INDIRECT(H117),'1-Configuracion'!E133,INDIRECT(L117))</f>
        <v>1</v>
      </c>
      <c r="L133" s="1">
        <f ca="1">SUMIF(INDIRECT(F117),'1-Configuracion'!E133,INDIRECT(L117))+SUMIF(INDIRECT(H117),'1-Configuracion'!E133,INDIRECT(K117))</f>
        <v>1</v>
      </c>
      <c r="M133" s="48">
        <f t="shared" ca="1" si="114"/>
        <v>0</v>
      </c>
      <c r="N133" s="14">
        <f t="shared" ca="1" si="115"/>
        <v>1001</v>
      </c>
      <c r="P133" s="29" t="str">
        <f t="shared" si="116"/>
        <v>S.D. Eibar</v>
      </c>
      <c r="Q133" s="33">
        <f t="shared" ca="1" si="117"/>
        <v>9</v>
      </c>
      <c r="R133" s="1">
        <f t="shared" ca="1" si="101"/>
        <v>6</v>
      </c>
      <c r="S133" s="1">
        <f t="shared" ca="1" si="102"/>
        <v>2</v>
      </c>
      <c r="T133" s="1">
        <f t="shared" ca="1" si="103"/>
        <v>3</v>
      </c>
      <c r="U133" s="1">
        <f t="shared" ca="1" si="104"/>
        <v>1</v>
      </c>
      <c r="V133" s="1">
        <f t="shared" ca="1" si="105"/>
        <v>7</v>
      </c>
      <c r="W133" s="1">
        <f t="shared" ca="1" si="106"/>
        <v>6</v>
      </c>
      <c r="X133" s="3">
        <f t="shared" ca="1" si="107"/>
        <v>1</v>
      </c>
      <c r="Y133" s="3">
        <f t="shared" ca="1" si="108"/>
        <v>9107</v>
      </c>
      <c r="Z133">
        <f t="shared" ca="1" si="118"/>
        <v>7</v>
      </c>
      <c r="AA133">
        <f t="shared" ca="1" si="109"/>
        <v>7</v>
      </c>
      <c r="AB133" s="16">
        <f ca="1">_xlfn.RANK.EQ(Q133,Q118:Q137,0)</f>
        <v>7</v>
      </c>
      <c r="AC133" s="16">
        <f ca="1">SUMPRODUCT((AB133=AB118:AB137)*(X133&lt;X118:X137))</f>
        <v>0</v>
      </c>
      <c r="AD133" s="16">
        <f ca="1">SUMPRODUCT((AB133=AB118:AB137)*(AC133=AC118:AC137)*(V133&lt;V118:V137))</f>
        <v>0</v>
      </c>
      <c r="AE133" s="16">
        <f ca="1">COUNTIF(AA118:AA133,AA133)-1</f>
        <v>0</v>
      </c>
      <c r="AF133" s="39"/>
      <c r="AG133">
        <v>16</v>
      </c>
      <c r="AH133" s="29" t="str">
        <f ca="1">INDEX(P118:P137,MATCH(AG133,Z118:Z137,0))</f>
        <v>Sevilla F.C.</v>
      </c>
      <c r="AI133" s="33">
        <f ca="1">LOOKUP(AH133,P118:P137,Q118:Q137)</f>
        <v>5</v>
      </c>
      <c r="AJ133" s="1">
        <f ca="1">LOOKUP(AH133,P118:P137,R118:R137)</f>
        <v>6</v>
      </c>
      <c r="AK133" s="1">
        <f ca="1">LOOKUP(AH133,P118:P137,S118:S137)</f>
        <v>1</v>
      </c>
      <c r="AL133" s="1">
        <f ca="1">LOOKUP(AH133,P118:P137,T118:T137)</f>
        <v>2</v>
      </c>
      <c r="AM133" s="1">
        <f ca="1">LOOKUP(AH133,P118:P137,U118:U137)</f>
        <v>3</v>
      </c>
      <c r="AN133" s="1">
        <f ca="1">LOOKUP(AH133,P118:P137,V118:V137)</f>
        <v>5</v>
      </c>
      <c r="AO133" s="1">
        <f ca="1">LOOKUP(AH133,P118:P137,W118:W137)</f>
        <v>10</v>
      </c>
      <c r="AP133" s="3">
        <f ca="1">LOOKUP(AH133,P118:P137,X118:X137)</f>
        <v>-5</v>
      </c>
      <c r="AQ133" s="3">
        <f ca="1">LOOKUP(AH133,P118:P137,Y118:Y137)</f>
        <v>4505</v>
      </c>
    </row>
    <row r="134" spans="5:43" x14ac:dyDescent="0.25">
      <c r="E134" s="29" t="str">
        <f t="shared" si="110"/>
        <v>Sevilla F.C.</v>
      </c>
      <c r="F134" s="33">
        <f ca="1">SUMIF(INDIRECT(F117),'1-Configuracion'!E134,INDIRECT(G117))+SUMIF(INDIRECT(H117),'1-Configuracion'!E134,INDIRECT(I117))</f>
        <v>3</v>
      </c>
      <c r="G134" s="1">
        <f ca="1">SUMIF(INDIRECT(F117),'1-Configuracion'!E134,INDIRECT(J117))+SUMIF(INDIRECT(H117),'1-Configuracion'!E134,INDIRECT(J117))</f>
        <v>1</v>
      </c>
      <c r="H134" s="1">
        <f t="shared" ca="1" si="111"/>
        <v>1</v>
      </c>
      <c r="I134" s="1">
        <f t="shared" ca="1" si="112"/>
        <v>0</v>
      </c>
      <c r="J134" s="1">
        <f t="shared" ca="1" si="113"/>
        <v>0</v>
      </c>
      <c r="K134" s="1">
        <f ca="1">SUMIF(INDIRECT(F117),'1-Configuracion'!E134,INDIRECT(K117))+SUMIF(INDIRECT(H117),'1-Configuracion'!E134,INDIRECT(L117))</f>
        <v>3</v>
      </c>
      <c r="L134" s="1">
        <f ca="1">SUMIF(INDIRECT(F117),'1-Configuracion'!E134,INDIRECT(L117))+SUMIF(INDIRECT(H117),'1-Configuracion'!E134,INDIRECT(K117))</f>
        <v>2</v>
      </c>
      <c r="M134" s="48">
        <f t="shared" ca="1" si="114"/>
        <v>1</v>
      </c>
      <c r="N134" s="14">
        <f t="shared" ca="1" si="115"/>
        <v>3103</v>
      </c>
      <c r="P134" s="29" t="str">
        <f t="shared" si="116"/>
        <v>Sevilla F.C.</v>
      </c>
      <c r="Q134" s="33">
        <f t="shared" ca="1" si="117"/>
        <v>5</v>
      </c>
      <c r="R134" s="1">
        <f t="shared" ca="1" si="101"/>
        <v>6</v>
      </c>
      <c r="S134" s="1">
        <f t="shared" ca="1" si="102"/>
        <v>1</v>
      </c>
      <c r="T134" s="1">
        <f t="shared" ca="1" si="103"/>
        <v>2</v>
      </c>
      <c r="U134" s="1">
        <f t="shared" ca="1" si="104"/>
        <v>3</v>
      </c>
      <c r="V134" s="1">
        <f t="shared" ca="1" si="105"/>
        <v>5</v>
      </c>
      <c r="W134" s="1">
        <f t="shared" ca="1" si="106"/>
        <v>10</v>
      </c>
      <c r="X134" s="3">
        <f t="shared" ca="1" si="107"/>
        <v>-5</v>
      </c>
      <c r="Y134" s="3">
        <f t="shared" ca="1" si="108"/>
        <v>4505</v>
      </c>
      <c r="Z134">
        <f t="shared" ca="1" si="118"/>
        <v>16</v>
      </c>
      <c r="AA134">
        <f t="shared" ca="1" si="109"/>
        <v>16</v>
      </c>
      <c r="AB134" s="16">
        <f ca="1">_xlfn.RANK.EQ(Q134,Q118:Q137,0)</f>
        <v>14</v>
      </c>
      <c r="AC134" s="16">
        <f ca="1">SUMPRODUCT((AB134=AB118:AB137)*(X134&lt;X118:X137))</f>
        <v>2</v>
      </c>
      <c r="AD134" s="16">
        <f ca="1">SUMPRODUCT((AB134=AB118:AB137)*(AC134=AC118:AC137)*(V134&lt;V118:V137))</f>
        <v>0</v>
      </c>
      <c r="AE134" s="16">
        <f ca="1">COUNTIF(AA118:AA134,AA134)-1</f>
        <v>0</v>
      </c>
      <c r="AF134" s="39"/>
      <c r="AG134">
        <v>17</v>
      </c>
      <c r="AH134" s="29" t="str">
        <f ca="1">INDEX(P118:P137,MATCH(AG134,Z118:Z137,0))</f>
        <v>Athletic Club</v>
      </c>
      <c r="AI134" s="33">
        <f ca="1">LOOKUP(AH134,P118:P137,Q118:Q137)</f>
        <v>4</v>
      </c>
      <c r="AJ134" s="1">
        <f ca="1">LOOKUP(AH134,P118:P137,R118:R137)</f>
        <v>6</v>
      </c>
      <c r="AK134" s="1">
        <f ca="1">LOOKUP(AH134,P118:P137,S118:S137)</f>
        <v>1</v>
      </c>
      <c r="AL134" s="1">
        <f ca="1">LOOKUP(AH134,P118:P137,T118:T137)</f>
        <v>1</v>
      </c>
      <c r="AM134" s="1">
        <f ca="1">LOOKUP(AH134,P118:P137,U118:U137)</f>
        <v>4</v>
      </c>
      <c r="AN134" s="1">
        <f ca="1">LOOKUP(AH134,P118:P137,V118:V137)</f>
        <v>5</v>
      </c>
      <c r="AO134" s="1">
        <f ca="1">LOOKUP(AH134,P118:P137,W118:W137)</f>
        <v>9</v>
      </c>
      <c r="AP134" s="3">
        <f ca="1">LOOKUP(AH134,P118:P137,X118:X137)</f>
        <v>-4</v>
      </c>
      <c r="AQ134" s="3">
        <f ca="1">LOOKUP(AH134,P118:P137,Y118:Y137)</f>
        <v>3605</v>
      </c>
    </row>
    <row r="135" spans="5:43" x14ac:dyDescent="0.25">
      <c r="E135" s="29" t="str">
        <f t="shared" si="110"/>
        <v>U.D. Las Palmas</v>
      </c>
      <c r="F135" s="33">
        <f ca="1">SUMIF(INDIRECT(F117),'1-Configuracion'!E135,INDIRECT(G117))+SUMIF(INDIRECT(H117),'1-Configuracion'!E135,INDIRECT(I117))</f>
        <v>0</v>
      </c>
      <c r="G135" s="1">
        <f ca="1">SUMIF(INDIRECT(F117),'1-Configuracion'!E135,INDIRECT(J117))+SUMIF(INDIRECT(H117),'1-Configuracion'!E135,INDIRECT(J117))</f>
        <v>1</v>
      </c>
      <c r="H135" s="1">
        <f t="shared" ca="1" si="111"/>
        <v>0</v>
      </c>
      <c r="I135" s="1">
        <f t="shared" ca="1" si="112"/>
        <v>0</v>
      </c>
      <c r="J135" s="1">
        <f t="shared" ca="1" si="113"/>
        <v>1</v>
      </c>
      <c r="K135" s="1">
        <f ca="1">SUMIF(INDIRECT(F117),'1-Configuracion'!E135,INDIRECT(K117))+SUMIF(INDIRECT(H117),'1-Configuracion'!E135,INDIRECT(L117))</f>
        <v>1</v>
      </c>
      <c r="L135" s="1">
        <f ca="1">SUMIF(INDIRECT(F117),'1-Configuracion'!E135,INDIRECT(L117))+SUMIF(INDIRECT(H117),'1-Configuracion'!E135,INDIRECT(K117))</f>
        <v>2</v>
      </c>
      <c r="M135" s="48">
        <f t="shared" ca="1" si="114"/>
        <v>-1</v>
      </c>
      <c r="N135" s="14">
        <f t="shared" ca="1" si="115"/>
        <v>-99</v>
      </c>
      <c r="P135" s="29" t="str">
        <f t="shared" si="116"/>
        <v>U.D. Las Palmas</v>
      </c>
      <c r="Q135" s="33">
        <f t="shared" ca="1" si="117"/>
        <v>5</v>
      </c>
      <c r="R135" s="1">
        <f t="shared" ca="1" si="101"/>
        <v>6</v>
      </c>
      <c r="S135" s="1">
        <f t="shared" ca="1" si="102"/>
        <v>1</v>
      </c>
      <c r="T135" s="1">
        <f t="shared" ca="1" si="103"/>
        <v>2</v>
      </c>
      <c r="U135" s="1">
        <f t="shared" ca="1" si="104"/>
        <v>3</v>
      </c>
      <c r="V135" s="1">
        <f t="shared" ca="1" si="105"/>
        <v>6</v>
      </c>
      <c r="W135" s="1">
        <f t="shared" ca="1" si="106"/>
        <v>7</v>
      </c>
      <c r="X135" s="3">
        <f t="shared" ca="1" si="107"/>
        <v>-1</v>
      </c>
      <c r="Y135" s="3">
        <f t="shared" ca="1" si="108"/>
        <v>4906</v>
      </c>
      <c r="Z135">
        <f t="shared" ca="1" si="118"/>
        <v>14</v>
      </c>
      <c r="AA135">
        <f t="shared" ca="1" si="109"/>
        <v>14</v>
      </c>
      <c r="AB135" s="16">
        <f ca="1">_xlfn.RANK.EQ(Q135,Q118:Q137,0)</f>
        <v>14</v>
      </c>
      <c r="AC135" s="16">
        <f ca="1">SUMPRODUCT((AB135=AB118:AB137)*(X135&lt;X118:X137))</f>
        <v>0</v>
      </c>
      <c r="AD135" s="16">
        <f ca="1">SUMPRODUCT((AB135=AB118:AB137)*(AC135=AC118:AC137)*(V135&lt;V118:V137))</f>
        <v>0</v>
      </c>
      <c r="AE135" s="16">
        <f ca="1">COUNTIF(AA118:AA135,AA135)-1</f>
        <v>0</v>
      </c>
      <c r="AF135" s="39"/>
      <c r="AG135">
        <v>18</v>
      </c>
      <c r="AH135" s="29" t="str">
        <f ca="1">INDEX(P118:P137,MATCH(AG135,Z118:Z137,0))</f>
        <v>Málaga C.F.</v>
      </c>
      <c r="AI135" s="33">
        <f ca="1">LOOKUP(AH135,P118:P137,Q118:Q137)</f>
        <v>3</v>
      </c>
      <c r="AJ135" s="1">
        <f ca="1">LOOKUP(AH135,P118:P137,R118:R137)</f>
        <v>6</v>
      </c>
      <c r="AK135" s="1">
        <f ca="1">LOOKUP(AH135,P118:P137,S118:S137)</f>
        <v>0</v>
      </c>
      <c r="AL135" s="1">
        <f ca="1">LOOKUP(AH135,P118:P137,T118:T137)</f>
        <v>3</v>
      </c>
      <c r="AM135" s="1">
        <f ca="1">LOOKUP(AH135,P118:P137,U118:U137)</f>
        <v>3</v>
      </c>
      <c r="AN135" s="1">
        <f ca="1">LOOKUP(AH135,P118:P137,V118:V137)</f>
        <v>0</v>
      </c>
      <c r="AO135" s="1">
        <f ca="1">LOOKUP(AH135,P118:P137,W118:W137)</f>
        <v>3</v>
      </c>
      <c r="AP135" s="3">
        <f ca="1">LOOKUP(AH135,P118:P137,X118:X137)</f>
        <v>-3</v>
      </c>
      <c r="AQ135" s="3">
        <f ca="1">LOOKUP(AH135,P118:P137,Y118:Y137)</f>
        <v>2700</v>
      </c>
    </row>
    <row r="136" spans="5:43" x14ac:dyDescent="0.25">
      <c r="E136" s="29" t="str">
        <f t="shared" si="110"/>
        <v>Valencia C.F.</v>
      </c>
      <c r="F136" s="33">
        <f ca="1">SUMIF(INDIRECT(F117),'1-Configuracion'!E136,INDIRECT(G117))+SUMIF(INDIRECT(H117),'1-Configuracion'!E136,INDIRECT(I117))</f>
        <v>3</v>
      </c>
      <c r="G136" s="1">
        <f ca="1">SUMIF(INDIRECT(F117),'1-Configuracion'!E136,INDIRECT(J117))+SUMIF(INDIRECT(H117),'1-Configuracion'!E136,INDIRECT(J117))</f>
        <v>1</v>
      </c>
      <c r="H136" s="1">
        <f t="shared" ca="1" si="111"/>
        <v>1</v>
      </c>
      <c r="I136" s="1">
        <f t="shared" ca="1" si="112"/>
        <v>0</v>
      </c>
      <c r="J136" s="1">
        <f t="shared" ca="1" si="113"/>
        <v>0</v>
      </c>
      <c r="K136" s="1">
        <f ca="1">SUMIF(INDIRECT(F117),'1-Configuracion'!E136,INDIRECT(K117))+SUMIF(INDIRECT(H117),'1-Configuracion'!E136,INDIRECT(L117))</f>
        <v>1</v>
      </c>
      <c r="L136" s="1">
        <f ca="1">SUMIF(INDIRECT(F117),'1-Configuracion'!E136,INDIRECT(L117))+SUMIF(INDIRECT(H117),'1-Configuracion'!E136,INDIRECT(K117))</f>
        <v>0</v>
      </c>
      <c r="M136" s="48">
        <f t="shared" ca="1" si="114"/>
        <v>1</v>
      </c>
      <c r="N136" s="14">
        <f t="shared" ca="1" si="115"/>
        <v>3101</v>
      </c>
      <c r="P136" s="29" t="str">
        <f t="shared" si="116"/>
        <v>Valencia C.F.</v>
      </c>
      <c r="Q136" s="33">
        <f t="shared" ca="1" si="117"/>
        <v>9</v>
      </c>
      <c r="R136" s="1">
        <f t="shared" ca="1" si="101"/>
        <v>6</v>
      </c>
      <c r="S136" s="1">
        <f t="shared" ca="1" si="102"/>
        <v>2</v>
      </c>
      <c r="T136" s="1">
        <f t="shared" ca="1" si="103"/>
        <v>3</v>
      </c>
      <c r="U136" s="1">
        <f t="shared" ca="1" si="104"/>
        <v>1</v>
      </c>
      <c r="V136" s="1">
        <f t="shared" ca="1" si="105"/>
        <v>3</v>
      </c>
      <c r="W136" s="1">
        <f t="shared" ca="1" si="106"/>
        <v>2</v>
      </c>
      <c r="X136" s="3">
        <f t="shared" ca="1" si="107"/>
        <v>1</v>
      </c>
      <c r="Y136" s="3">
        <f t="shared" ca="1" si="108"/>
        <v>9103</v>
      </c>
      <c r="Z136">
        <f t="shared" ca="1" si="118"/>
        <v>8</v>
      </c>
      <c r="AA136">
        <f t="shared" ca="1" si="109"/>
        <v>8</v>
      </c>
      <c r="AB136" s="16">
        <f ca="1">_xlfn.RANK.EQ(Q136,Q118:Q137,0)</f>
        <v>7</v>
      </c>
      <c r="AC136" s="16">
        <f ca="1">SUMPRODUCT((AB136=AB118:AB137)*(X136&lt;X118:X137))</f>
        <v>0</v>
      </c>
      <c r="AD136" s="16">
        <f ca="1">SUMPRODUCT((AB136=AB118:AB137)*(AC136=AC118:AC137)*(V136&lt;V118:V137))</f>
        <v>1</v>
      </c>
      <c r="AE136" s="16">
        <f ca="1">COUNTIF(AA118:AA136,AA136)-1</f>
        <v>0</v>
      </c>
      <c r="AF136" s="39"/>
      <c r="AG136">
        <v>19</v>
      </c>
      <c r="AH136" s="29" t="str">
        <f ca="1">INDEX(P118:P137,MATCH(AG136,Z118:Z137,0))</f>
        <v>Levante U.D.</v>
      </c>
      <c r="AI136" s="33">
        <f ca="1">LOOKUP(AH136,P118:P137,Q118:Q137)</f>
        <v>3</v>
      </c>
      <c r="AJ136" s="1">
        <f ca="1">LOOKUP(AH136,P118:P137,R118:R137)</f>
        <v>6</v>
      </c>
      <c r="AK136" s="1">
        <f ca="1">LOOKUP(AH136,P118:P137,S118:S137)</f>
        <v>0</v>
      </c>
      <c r="AL136" s="1">
        <f ca="1">LOOKUP(AH136,P118:P137,T118:T137)</f>
        <v>3</v>
      </c>
      <c r="AM136" s="1">
        <f ca="1">LOOKUP(AH136,P118:P137,U118:U137)</f>
        <v>3</v>
      </c>
      <c r="AN136" s="1">
        <f ca="1">LOOKUP(AH136,P118:P137,V118:V137)</f>
        <v>5</v>
      </c>
      <c r="AO136" s="1">
        <f ca="1">LOOKUP(AH136,P118:P137,W118:W137)</f>
        <v>12</v>
      </c>
      <c r="AP136" s="3">
        <f ca="1">LOOKUP(AH136,P118:P137,X118:X137)</f>
        <v>-7</v>
      </c>
      <c r="AQ136" s="3">
        <f ca="1">LOOKUP(AH136,P118:P137,Y118:Y137)</f>
        <v>2305</v>
      </c>
    </row>
    <row r="137" spans="5:43" ht="15.75" thickBot="1" x14ac:dyDescent="0.3">
      <c r="E137" s="30" t="str">
        <f t="shared" si="110"/>
        <v>Villarreal C.F.</v>
      </c>
      <c r="F137" s="34">
        <f ca="1">SUMIF(INDIRECT(F117),'1-Configuracion'!E137,INDIRECT(G117))+SUMIF(INDIRECT(H117),'1-Configuracion'!E137,INDIRECT(I117))</f>
        <v>3</v>
      </c>
      <c r="G137" s="9">
        <f ca="1">SUMIF(INDIRECT(F117),'1-Configuracion'!E137,INDIRECT(J117))+SUMIF(INDIRECT(H117),'1-Configuracion'!E137,INDIRECT(J117))</f>
        <v>1</v>
      </c>
      <c r="H137" s="9">
        <f t="shared" ca="1" si="111"/>
        <v>1</v>
      </c>
      <c r="I137" s="9">
        <f t="shared" ca="1" si="112"/>
        <v>0</v>
      </c>
      <c r="J137" s="9">
        <f t="shared" ca="1" si="113"/>
        <v>0</v>
      </c>
      <c r="K137" s="9">
        <f ca="1">SUMIF(INDIRECT(F117),'1-Configuracion'!E137,INDIRECT(K117))+SUMIF(INDIRECT(H117),'1-Configuracion'!E137,INDIRECT(L117))</f>
        <v>1</v>
      </c>
      <c r="L137" s="9">
        <f ca="1">SUMIF(INDIRECT(F117),'1-Configuracion'!E137,INDIRECT(L117))+SUMIF(INDIRECT(H117),'1-Configuracion'!E137,INDIRECT(K117))</f>
        <v>0</v>
      </c>
      <c r="M137" s="49">
        <f t="shared" ca="1" si="114"/>
        <v>1</v>
      </c>
      <c r="N137" s="15">
        <f t="shared" ca="1" si="115"/>
        <v>3101</v>
      </c>
      <c r="P137" s="30" t="str">
        <f t="shared" si="116"/>
        <v>Villarreal C.F.</v>
      </c>
      <c r="Q137" s="34">
        <f t="shared" ca="1" si="117"/>
        <v>16</v>
      </c>
      <c r="R137" s="9">
        <f t="shared" ca="1" si="101"/>
        <v>6</v>
      </c>
      <c r="S137" s="9">
        <f t="shared" ca="1" si="102"/>
        <v>5</v>
      </c>
      <c r="T137" s="9">
        <f t="shared" ca="1" si="103"/>
        <v>1</v>
      </c>
      <c r="U137" s="9">
        <f t="shared" ca="1" si="104"/>
        <v>0</v>
      </c>
      <c r="V137" s="9">
        <f t="shared" ca="1" si="105"/>
        <v>12</v>
      </c>
      <c r="W137" s="9">
        <f t="shared" ca="1" si="106"/>
        <v>4</v>
      </c>
      <c r="X137" s="11">
        <f t="shared" ca="1" si="107"/>
        <v>8</v>
      </c>
      <c r="Y137" s="11">
        <f t="shared" ca="1" si="108"/>
        <v>16812</v>
      </c>
      <c r="Z137">
        <f t="shared" ca="1" si="118"/>
        <v>1</v>
      </c>
      <c r="AA137">
        <f t="shared" ca="1" si="109"/>
        <v>1</v>
      </c>
      <c r="AB137" s="16">
        <f ca="1">_xlfn.RANK.EQ(Q137,Q118:Q137,0)</f>
        <v>1</v>
      </c>
      <c r="AC137" s="16">
        <f ca="1">SUMPRODUCT((AB137=AB118:AB137)*(X137&lt;X118:X137))</f>
        <v>0</v>
      </c>
      <c r="AD137" s="16">
        <f ca="1">SUMPRODUCT((AB137=AB118:AB137)*(AC137=AC118:AC137)*(V137&lt;V118:V137))</f>
        <v>0</v>
      </c>
      <c r="AE137" s="16">
        <f ca="1">COUNTIF(AA118:AA137,AA137)-1</f>
        <v>0</v>
      </c>
      <c r="AF137" s="39"/>
      <c r="AG137">
        <v>20</v>
      </c>
      <c r="AH137" s="30" t="str">
        <f ca="1">INDEX(P118:P137,MATCH(AG137,Z118:Z137,0))</f>
        <v>Granada C.F.</v>
      </c>
      <c r="AI137" s="34">
        <f ca="1">LOOKUP(AH137,P118:P137,Q118:Q137)</f>
        <v>3</v>
      </c>
      <c r="AJ137" s="9">
        <f ca="1">LOOKUP(AH137,P118:P137,R118:R137)</f>
        <v>6</v>
      </c>
      <c r="AK137" s="9">
        <f ca="1">LOOKUP(AH137,P118:P137,S118:S137)</f>
        <v>1</v>
      </c>
      <c r="AL137" s="9">
        <f ca="1">LOOKUP(AH137,P118:P137,T118:T137)</f>
        <v>0</v>
      </c>
      <c r="AM137" s="9">
        <f ca="1">LOOKUP(AH137,P118:P137,U118:U137)</f>
        <v>5</v>
      </c>
      <c r="AN137" s="9">
        <f ca="1">LOOKUP(AH137,P118:P137,V118:V137)</f>
        <v>4</v>
      </c>
      <c r="AO137" s="9">
        <f ca="1">LOOKUP(AH137,P118:P137,W118:W137)</f>
        <v>11</v>
      </c>
      <c r="AP137" s="11">
        <f ca="1">LOOKUP(AH137,P118:P137,X118:X137)</f>
        <v>-7</v>
      </c>
      <c r="AQ137" s="11">
        <f ca="1">LOOKUP(AH137,P118:P137,Y118:Y137)</f>
        <v>2304</v>
      </c>
    </row>
    <row r="138" spans="5:43" ht="15.75" thickBot="1" x14ac:dyDescent="0.3"/>
    <row r="139" spans="5:43" ht="15.75" thickBot="1" x14ac:dyDescent="0.3">
      <c r="E139" s="36">
        <v>7</v>
      </c>
      <c r="F139" s="43" t="s">
        <v>20</v>
      </c>
      <c r="G139" s="43" t="s">
        <v>21</v>
      </c>
      <c r="H139" s="43" t="s">
        <v>22</v>
      </c>
      <c r="I139" s="43" t="s">
        <v>23</v>
      </c>
      <c r="J139" s="43" t="s">
        <v>24</v>
      </c>
      <c r="K139" s="43" t="s">
        <v>25</v>
      </c>
      <c r="L139" s="43" t="s">
        <v>26</v>
      </c>
      <c r="M139" s="44" t="s">
        <v>90</v>
      </c>
      <c r="N139" s="46" t="s">
        <v>91</v>
      </c>
      <c r="P139" s="36">
        <f>E139</f>
        <v>7</v>
      </c>
      <c r="Q139" s="37" t="s">
        <v>20</v>
      </c>
      <c r="R139" s="35" t="s">
        <v>21</v>
      </c>
      <c r="S139" s="31" t="s">
        <v>22</v>
      </c>
      <c r="T139" s="31" t="s">
        <v>23</v>
      </c>
      <c r="U139" s="31" t="s">
        <v>24</v>
      </c>
      <c r="V139" s="31" t="s">
        <v>25</v>
      </c>
      <c r="W139" s="31" t="s">
        <v>26</v>
      </c>
      <c r="X139" s="32" t="s">
        <v>90</v>
      </c>
      <c r="Y139" s="32" t="s">
        <v>91</v>
      </c>
      <c r="Z139" s="136" t="s">
        <v>162</v>
      </c>
      <c r="AA139" t="s">
        <v>161</v>
      </c>
      <c r="AB139" t="s">
        <v>148</v>
      </c>
      <c r="AC139" t="s">
        <v>90</v>
      </c>
      <c r="AD139" t="s">
        <v>25</v>
      </c>
      <c r="AE139" t="s">
        <v>160</v>
      </c>
      <c r="AF139" s="38"/>
      <c r="AH139" s="36">
        <f>P139</f>
        <v>7</v>
      </c>
      <c r="AI139" s="37" t="s">
        <v>20</v>
      </c>
      <c r="AJ139" s="35" t="s">
        <v>21</v>
      </c>
      <c r="AK139" s="31" t="s">
        <v>22</v>
      </c>
      <c r="AL139" s="31" t="s">
        <v>23</v>
      </c>
      <c r="AM139" s="31" t="s">
        <v>24</v>
      </c>
      <c r="AN139" s="31" t="s">
        <v>25</v>
      </c>
      <c r="AO139" s="31" t="s">
        <v>26</v>
      </c>
      <c r="AP139" s="32" t="s">
        <v>90</v>
      </c>
      <c r="AQ139" s="32" t="s">
        <v>91</v>
      </c>
    </row>
    <row r="140" spans="5:43" ht="15.75" thickBot="1" x14ac:dyDescent="0.3">
      <c r="E140" s="39"/>
      <c r="F140" s="41" t="str">
        <f>'1-Rangos'!C7</f>
        <v>'1-Jornadas'!ac30:ac39</v>
      </c>
      <c r="G140" s="41" t="str">
        <f>'1-Rangos'!D7</f>
        <v>'1-Jornadas'!AA30:AA39</v>
      </c>
      <c r="H140" s="41" t="str">
        <f>'1-Rangos'!E7</f>
        <v>'1-Jornadas'!AF30:AF39</v>
      </c>
      <c r="I140" s="41" t="str">
        <f>'1-Rangos'!F7</f>
        <v>'1-Jornadas'!AH30:AH39</v>
      </c>
      <c r="J140" s="41" t="str">
        <f>'1-Rangos'!G7</f>
        <v>'1-Jornadas'!Z30:Z39</v>
      </c>
      <c r="K140" s="41" t="str">
        <f>'1-Rangos'!H7</f>
        <v>'1-Jornadas'!AD30:AD39</v>
      </c>
      <c r="L140" s="41" t="str">
        <f>'1-Rangos'!I7</f>
        <v>'1-Jornadas'!AE30:AE39</v>
      </c>
      <c r="M140" s="39"/>
      <c r="N140" s="39"/>
    </row>
    <row r="141" spans="5:43" x14ac:dyDescent="0.25">
      <c r="E141" s="29" t="str">
        <f>E118</f>
        <v>Athletic Club</v>
      </c>
      <c r="F141" s="45">
        <f ca="1">SUMIF(INDIRECT(F140),'1-Configuracion'!E141,INDIRECT(G140))+SUMIF(INDIRECT(H140),'1-Configuracion'!E141,INDIRECT(I140))</f>
        <v>3</v>
      </c>
      <c r="G141" s="42">
        <f ca="1">SUMIF(INDIRECT(F140),'1-Configuracion'!E141,INDIRECT(J140))+SUMIF(INDIRECT(H140),'1-Configuracion'!E141,INDIRECT(J140))</f>
        <v>1</v>
      </c>
      <c r="H141" s="42">
        <f ca="1">IF(G141&gt;0,IF(F141=3,1,0),0)</f>
        <v>1</v>
      </c>
      <c r="I141" s="42">
        <f ca="1">IF(G141&gt;0,IF(F141=1,1,0),0)</f>
        <v>0</v>
      </c>
      <c r="J141" s="42">
        <f ca="1">IF(G141&gt;0,IF(F141=0,1,0),0)</f>
        <v>0</v>
      </c>
      <c r="K141" s="42">
        <f ca="1">SUMIF(INDIRECT(F140),'1-Configuracion'!E141,INDIRECT(K140))+SUMIF(INDIRECT(H140),'1-Configuracion'!E141,INDIRECT(L140))</f>
        <v>3</v>
      </c>
      <c r="L141" s="42">
        <f ca="1">SUMIF(INDIRECT(F140),'1-Configuracion'!E141,INDIRECT(L140))+SUMIF(INDIRECT(H140),'1-Configuracion'!E141,INDIRECT(K140))</f>
        <v>1</v>
      </c>
      <c r="M141" s="47">
        <f ca="1">K141-L141</f>
        <v>2</v>
      </c>
      <c r="N141" s="50">
        <f ca="1">F141*1000+M141*100+K141</f>
        <v>3203</v>
      </c>
      <c r="P141" s="29" t="str">
        <f>E141</f>
        <v>Athletic Club</v>
      </c>
      <c r="Q141" s="33">
        <f ca="1">F141+Q118</f>
        <v>7</v>
      </c>
      <c r="R141" s="1">
        <f t="shared" ref="R141:R160" ca="1" si="119">G141+R118</f>
        <v>7</v>
      </c>
      <c r="S141" s="1">
        <f t="shared" ref="S141:S160" ca="1" si="120">H141+S118</f>
        <v>2</v>
      </c>
      <c r="T141" s="1">
        <f t="shared" ref="T141:T160" ca="1" si="121">I141+T118</f>
        <v>1</v>
      </c>
      <c r="U141" s="1">
        <f t="shared" ref="U141:U160" ca="1" si="122">J141+U118</f>
        <v>4</v>
      </c>
      <c r="V141" s="1">
        <f t="shared" ref="V141:V160" ca="1" si="123">K141+V118</f>
        <v>8</v>
      </c>
      <c r="W141" s="1">
        <f t="shared" ref="W141:W160" ca="1" si="124">L141+W118</f>
        <v>10</v>
      </c>
      <c r="X141" s="3">
        <f t="shared" ref="X141:X160" ca="1" si="125">M141+X118</f>
        <v>-2</v>
      </c>
      <c r="Y141" s="3">
        <f t="shared" ref="Y141:Y160" ca="1" si="126">N141+Y118</f>
        <v>6808</v>
      </c>
      <c r="Z141">
        <f ca="1">AA141+AE141</f>
        <v>13</v>
      </c>
      <c r="AA141">
        <f t="shared" ref="AA141:AA160" ca="1" si="127">SUM(AB141:AD141)</f>
        <v>13</v>
      </c>
      <c r="AB141" s="16">
        <f ca="1">_xlfn.RANK.EQ(Q141,Q141:Q160,0)</f>
        <v>13</v>
      </c>
      <c r="AC141" s="16">
        <f ca="1">SUMPRODUCT((AB141=AB141:AB160)*(X141&lt;X141:X160))</f>
        <v>0</v>
      </c>
      <c r="AD141" s="16">
        <f ca="1">SUMPRODUCT((AB141=AB141:AB160)*(AC141=AC141:AC160)*(V141&lt;V141:V160))</f>
        <v>0</v>
      </c>
      <c r="AE141" s="16">
        <f ca="1">COUNTIF(AA141:AA141,AA141)-1</f>
        <v>0</v>
      </c>
      <c r="AF141" s="39"/>
      <c r="AG141">
        <v>1</v>
      </c>
      <c r="AH141" s="29" t="str">
        <f ca="1">INDEX(P141:P160,MATCH(AG141,Z141:Z160,0))</f>
        <v>Villarreal C.F.</v>
      </c>
      <c r="AI141" s="33">
        <f ca="1">LOOKUP(AH141,P141:P160,Q141:Q160)</f>
        <v>16</v>
      </c>
      <c r="AJ141" s="1">
        <f ca="1">LOOKUP(AH141,P141:P160,R141:R160)</f>
        <v>7</v>
      </c>
      <c r="AK141" s="1">
        <f ca="1">LOOKUP(AH141,P141:P160,S141:S160)</f>
        <v>5</v>
      </c>
      <c r="AL141" s="1">
        <f ca="1">LOOKUP(AH141,P141:P160,T141:T160)</f>
        <v>1</v>
      </c>
      <c r="AM141" s="1">
        <f ca="1">LOOKUP(AH141,P141:P160,U141:U160)</f>
        <v>1</v>
      </c>
      <c r="AN141" s="1">
        <f ca="1">LOOKUP(AH141,P141:P160,V141:V160)</f>
        <v>12</v>
      </c>
      <c r="AO141" s="1">
        <f ca="1">LOOKUP(AH141,P141:P160,W141:W160)</f>
        <v>5</v>
      </c>
      <c r="AP141" s="3">
        <f ca="1">LOOKUP(AH141,P141:P160,X141:X160)</f>
        <v>7</v>
      </c>
      <c r="AQ141" s="3">
        <f ca="1">LOOKUP(AH141,P141:P160,Y141:Y160)</f>
        <v>16712</v>
      </c>
    </row>
    <row r="142" spans="5:43" x14ac:dyDescent="0.25">
      <c r="E142" s="29" t="str">
        <f t="shared" ref="E142:E160" si="128">E119</f>
        <v>Atlético de Madrid</v>
      </c>
      <c r="F142" s="33">
        <f ca="1">SUMIF(INDIRECT(F140),'1-Configuracion'!E142,INDIRECT(G140))+SUMIF(INDIRECT(H140),'1-Configuracion'!E142,INDIRECT(I140))</f>
        <v>1</v>
      </c>
      <c r="G142" s="1">
        <f ca="1">SUMIF(INDIRECT(F140),'1-Configuracion'!E142,INDIRECT(J140))+SUMIF(INDIRECT(H140),'1-Configuracion'!E142,INDIRECT(J140))</f>
        <v>1</v>
      </c>
      <c r="H142" s="1">
        <f t="shared" ref="H142:H160" ca="1" si="129">IF(G142&gt;0,IF(F142=3,1,0),0)</f>
        <v>0</v>
      </c>
      <c r="I142" s="1">
        <f t="shared" ref="I142:I160" ca="1" si="130">IF(G142&gt;0,IF(F142=1,1,0),0)</f>
        <v>1</v>
      </c>
      <c r="J142" s="1">
        <f t="shared" ref="J142:J160" ca="1" si="131">IF(G142&gt;0,IF(F142=0,1,0),0)</f>
        <v>0</v>
      </c>
      <c r="K142" s="1">
        <f ca="1">SUMIF(INDIRECT(F140),'1-Configuracion'!E142,INDIRECT(K140))+SUMIF(INDIRECT(H140),'1-Configuracion'!E142,INDIRECT(L140))</f>
        <v>1</v>
      </c>
      <c r="L142" s="1">
        <f ca="1">SUMIF(INDIRECT(F140),'1-Configuracion'!E142,INDIRECT(L140))+SUMIF(INDIRECT(H140),'1-Configuracion'!E142,INDIRECT(K140))</f>
        <v>1</v>
      </c>
      <c r="M142" s="48">
        <f t="shared" ref="M142:M160" ca="1" si="132">K142-L142</f>
        <v>0</v>
      </c>
      <c r="N142" s="14">
        <f t="shared" ref="N142:N160" ca="1" si="133">F142*1000+M142*100+K142</f>
        <v>1001</v>
      </c>
      <c r="P142" s="29" t="str">
        <f t="shared" ref="P142:P160" si="134">E142</f>
        <v>Atlético de Madrid</v>
      </c>
      <c r="Q142" s="33">
        <f t="shared" ref="Q142:Q160" ca="1" si="135">F142+Q119</f>
        <v>13</v>
      </c>
      <c r="R142" s="1">
        <f t="shared" ca="1" si="119"/>
        <v>7</v>
      </c>
      <c r="S142" s="1">
        <f t="shared" ca="1" si="120"/>
        <v>4</v>
      </c>
      <c r="T142" s="1">
        <f t="shared" ca="1" si="121"/>
        <v>1</v>
      </c>
      <c r="U142" s="1">
        <f t="shared" ca="1" si="122"/>
        <v>2</v>
      </c>
      <c r="V142" s="1">
        <f t="shared" ca="1" si="123"/>
        <v>10</v>
      </c>
      <c r="W142" s="1">
        <f t="shared" ca="1" si="124"/>
        <v>4</v>
      </c>
      <c r="X142" s="3">
        <f t="shared" ca="1" si="125"/>
        <v>6</v>
      </c>
      <c r="Y142" s="3">
        <f t="shared" ca="1" si="126"/>
        <v>13610</v>
      </c>
      <c r="Z142">
        <f t="shared" ref="Z142:Z160" ca="1" si="136">AA142+AE142</f>
        <v>5</v>
      </c>
      <c r="AA142">
        <f t="shared" ca="1" si="127"/>
        <v>5</v>
      </c>
      <c r="AB142" s="16">
        <f ca="1">_xlfn.RANK.EQ(Q142,Q141:Q160,0)</f>
        <v>5</v>
      </c>
      <c r="AC142" s="16">
        <f ca="1">SUMPRODUCT((AB142=AB141:AB160)*(X142&lt;X141:X160))</f>
        <v>0</v>
      </c>
      <c r="AD142" s="16">
        <f ca="1">SUMPRODUCT((AB142=AB141:AB160)*(AC142=AC141:AC160)*(V142&lt;V141:V160))</f>
        <v>0</v>
      </c>
      <c r="AE142" s="16">
        <f ca="1">COUNTIF(AA141:AA142,AA142)-1</f>
        <v>0</v>
      </c>
      <c r="AF142" s="39"/>
      <c r="AG142">
        <v>2</v>
      </c>
      <c r="AH142" s="29" t="str">
        <f ca="1">INDEX(P141:P160,MATCH(AG142,Z141:Z160,0))</f>
        <v>Real Madrid C.F.</v>
      </c>
      <c r="AI142" s="33">
        <f ca="1">LOOKUP(AH142,P141:P160,Q141:Q160)</f>
        <v>15</v>
      </c>
      <c r="AJ142" s="1">
        <f ca="1">LOOKUP(AH142,P141:P160,R141:R160)</f>
        <v>7</v>
      </c>
      <c r="AK142" s="1">
        <f ca="1">LOOKUP(AH142,P141:P160,S141:S160)</f>
        <v>4</v>
      </c>
      <c r="AL142" s="1">
        <f ca="1">LOOKUP(AH142,P141:P160,T141:T160)</f>
        <v>3</v>
      </c>
      <c r="AM142" s="1">
        <f ca="1">LOOKUP(AH142,P141:P160,U141:U160)</f>
        <v>0</v>
      </c>
      <c r="AN142" s="1">
        <f ca="1">LOOKUP(AH142,P141:P160,V141:V160)</f>
        <v>15</v>
      </c>
      <c r="AO142" s="1">
        <f ca="1">LOOKUP(AH142,P141:P160,W141:W160)</f>
        <v>2</v>
      </c>
      <c r="AP142" s="3">
        <f ca="1">LOOKUP(AH142,P141:P160,X141:X160)</f>
        <v>13</v>
      </c>
      <c r="AQ142" s="3">
        <f ca="1">LOOKUP(AH142,P141:P160,Y141:Y160)</f>
        <v>16315</v>
      </c>
    </row>
    <row r="143" spans="5:43" x14ac:dyDescent="0.25">
      <c r="E143" s="29" t="str">
        <f t="shared" si="128"/>
        <v>Deportivo de la Coruña</v>
      </c>
      <c r="F143" s="33">
        <f ca="1">SUMIF(INDIRECT(F140),'1-Configuracion'!E143,INDIRECT(G140))+SUMIF(INDIRECT(H140),'1-Configuracion'!E143,INDIRECT(I140))</f>
        <v>1</v>
      </c>
      <c r="G143" s="1">
        <f ca="1">SUMIF(INDIRECT(F140),'1-Configuracion'!E143,INDIRECT(J140))+SUMIF(INDIRECT(H140),'1-Configuracion'!E143,INDIRECT(J140))</f>
        <v>1</v>
      </c>
      <c r="H143" s="1">
        <f t="shared" ca="1" si="129"/>
        <v>0</v>
      </c>
      <c r="I143" s="1">
        <f t="shared" ca="1" si="130"/>
        <v>1</v>
      </c>
      <c r="J143" s="1">
        <f t="shared" ca="1" si="131"/>
        <v>0</v>
      </c>
      <c r="K143" s="1">
        <f ca="1">SUMIF(INDIRECT(F140),'1-Configuracion'!E143,INDIRECT(K140))+SUMIF(INDIRECT(H140),'1-Configuracion'!E143,INDIRECT(L140))</f>
        <v>1</v>
      </c>
      <c r="L143" s="1">
        <f ca="1">SUMIF(INDIRECT(F140),'1-Configuracion'!E143,INDIRECT(L140))+SUMIF(INDIRECT(H140),'1-Configuracion'!E143,INDIRECT(K140))</f>
        <v>1</v>
      </c>
      <c r="M143" s="48">
        <f t="shared" ca="1" si="132"/>
        <v>0</v>
      </c>
      <c r="N143" s="14">
        <f t="shared" ca="1" si="133"/>
        <v>1001</v>
      </c>
      <c r="P143" s="29" t="str">
        <f t="shared" si="134"/>
        <v>Deportivo de la Coruña</v>
      </c>
      <c r="Q143" s="33">
        <f t="shared" ca="1" si="135"/>
        <v>12</v>
      </c>
      <c r="R143" s="1">
        <f t="shared" ca="1" si="119"/>
        <v>7</v>
      </c>
      <c r="S143" s="1">
        <f t="shared" ca="1" si="120"/>
        <v>3</v>
      </c>
      <c r="T143" s="1">
        <f t="shared" ca="1" si="121"/>
        <v>3</v>
      </c>
      <c r="U143" s="1">
        <f t="shared" ca="1" si="122"/>
        <v>1</v>
      </c>
      <c r="V143" s="1">
        <f t="shared" ca="1" si="123"/>
        <v>12</v>
      </c>
      <c r="W143" s="1">
        <f t="shared" ca="1" si="124"/>
        <v>7</v>
      </c>
      <c r="X143" s="3">
        <f t="shared" ca="1" si="125"/>
        <v>5</v>
      </c>
      <c r="Y143" s="3">
        <f t="shared" ca="1" si="126"/>
        <v>12512</v>
      </c>
      <c r="Z143">
        <f t="shared" ca="1" si="136"/>
        <v>6</v>
      </c>
      <c r="AA143">
        <f t="shared" ca="1" si="127"/>
        <v>6</v>
      </c>
      <c r="AB143" s="16">
        <f ca="1">_xlfn.RANK.EQ(Q143,Q141:Q160,0)</f>
        <v>6</v>
      </c>
      <c r="AC143" s="16">
        <f ca="1">SUMPRODUCT((AB143=AB141:AB160)*(X143&lt;X141:X160))</f>
        <v>0</v>
      </c>
      <c r="AD143" s="16">
        <f ca="1">SUMPRODUCT((AB143=AB141:AB160)*(AC143=AC141:AC160)*(V143&lt;V141:V160))</f>
        <v>0</v>
      </c>
      <c r="AE143" s="16">
        <f ca="1">COUNTIF(AA141:AA143,AA143)-1</f>
        <v>0</v>
      </c>
      <c r="AF143" s="39"/>
      <c r="AG143">
        <v>3</v>
      </c>
      <c r="AH143" s="29" t="str">
        <f ca="1">INDEX(P141:P160,MATCH(AG143,Z141:Z160,0))</f>
        <v>R.C. Celta de Vigo</v>
      </c>
      <c r="AI143" s="33">
        <f ca="1">LOOKUP(AH143,P141:P160,Q141:Q160)</f>
        <v>15</v>
      </c>
      <c r="AJ143" s="1">
        <f ca="1">LOOKUP(AH143,P141:P160,R141:R160)</f>
        <v>7</v>
      </c>
      <c r="AK143" s="1">
        <f ca="1">LOOKUP(AH143,P141:P160,S141:S160)</f>
        <v>4</v>
      </c>
      <c r="AL143" s="1">
        <f ca="1">LOOKUP(AH143,P141:P160,T141:T160)</f>
        <v>3</v>
      </c>
      <c r="AM143" s="1">
        <f ca="1">LOOKUP(AH143,P141:P160,U141:U160)</f>
        <v>0</v>
      </c>
      <c r="AN143" s="1">
        <f ca="1">LOOKUP(AH143,P141:P160,V141:V160)</f>
        <v>15</v>
      </c>
      <c r="AO143" s="1">
        <f ca="1">LOOKUP(AH143,P141:P160,W141:W160)</f>
        <v>7</v>
      </c>
      <c r="AP143" s="3">
        <f ca="1">LOOKUP(AH143,P141:P160,X141:X160)</f>
        <v>8</v>
      </c>
      <c r="AQ143" s="3">
        <f ca="1">LOOKUP(AH143,P141:P160,Y141:Y160)</f>
        <v>15815</v>
      </c>
    </row>
    <row r="144" spans="5:43" x14ac:dyDescent="0.25">
      <c r="E144" s="29" t="str">
        <f t="shared" si="128"/>
        <v>F.C. Barcelona</v>
      </c>
      <c r="F144" s="33">
        <f ca="1">SUMIF(INDIRECT(F140),'1-Configuracion'!E144,INDIRECT(G140))+SUMIF(INDIRECT(H140),'1-Configuracion'!E144,INDIRECT(I140))</f>
        <v>0</v>
      </c>
      <c r="G144" s="1">
        <f ca="1">SUMIF(INDIRECT(F140),'1-Configuracion'!E144,INDIRECT(J140))+SUMIF(INDIRECT(H140),'1-Configuracion'!E144,INDIRECT(J140))</f>
        <v>1</v>
      </c>
      <c r="H144" s="1">
        <f t="shared" ca="1" si="129"/>
        <v>0</v>
      </c>
      <c r="I144" s="1">
        <f t="shared" ca="1" si="130"/>
        <v>0</v>
      </c>
      <c r="J144" s="1">
        <f t="shared" ca="1" si="131"/>
        <v>1</v>
      </c>
      <c r="K144" s="1">
        <f ca="1">SUMIF(INDIRECT(F140),'1-Configuracion'!E144,INDIRECT(K140))+SUMIF(INDIRECT(H140),'1-Configuracion'!E144,INDIRECT(L140))</f>
        <v>1</v>
      </c>
      <c r="L144" s="1">
        <f ca="1">SUMIF(INDIRECT(F140),'1-Configuracion'!E144,INDIRECT(L140))+SUMIF(INDIRECT(H140),'1-Configuracion'!E144,INDIRECT(K140))</f>
        <v>2</v>
      </c>
      <c r="M144" s="48">
        <f t="shared" ca="1" si="132"/>
        <v>-1</v>
      </c>
      <c r="N144" s="14">
        <f t="shared" ca="1" si="133"/>
        <v>-99</v>
      </c>
      <c r="P144" s="29" t="str">
        <f t="shared" si="134"/>
        <v>F.C. Barcelona</v>
      </c>
      <c r="Q144" s="33">
        <f t="shared" ca="1" si="135"/>
        <v>15</v>
      </c>
      <c r="R144" s="1">
        <f t="shared" ca="1" si="119"/>
        <v>7</v>
      </c>
      <c r="S144" s="1">
        <f t="shared" ca="1" si="120"/>
        <v>5</v>
      </c>
      <c r="T144" s="1">
        <f t="shared" ca="1" si="121"/>
        <v>0</v>
      </c>
      <c r="U144" s="1">
        <f t="shared" ca="1" si="122"/>
        <v>2</v>
      </c>
      <c r="V144" s="1">
        <f t="shared" ca="1" si="123"/>
        <v>12</v>
      </c>
      <c r="W144" s="1">
        <f t="shared" ca="1" si="124"/>
        <v>9</v>
      </c>
      <c r="X144" s="3">
        <f t="shared" ca="1" si="125"/>
        <v>3</v>
      </c>
      <c r="Y144" s="3">
        <f t="shared" ca="1" si="126"/>
        <v>15312</v>
      </c>
      <c r="Z144">
        <f t="shared" ca="1" si="136"/>
        <v>4</v>
      </c>
      <c r="AA144">
        <f t="shared" ca="1" si="127"/>
        <v>4</v>
      </c>
      <c r="AB144" s="16">
        <f ca="1">_xlfn.RANK.EQ(Q144,Q141:Q160,0)</f>
        <v>2</v>
      </c>
      <c r="AC144" s="16">
        <f ca="1">SUMPRODUCT((AB144=AB141:AB160)*(X144&lt;X141:X160))</f>
        <v>2</v>
      </c>
      <c r="AD144" s="16">
        <f ca="1">SUMPRODUCT((AB144=AB141:AB160)*(AC144=AC141:AC160)*(V144&lt;V141:V160))</f>
        <v>0</v>
      </c>
      <c r="AE144" s="16">
        <f ca="1">COUNTIF(AA141:AA144,AA144)-1</f>
        <v>0</v>
      </c>
      <c r="AF144" s="39"/>
      <c r="AG144">
        <v>4</v>
      </c>
      <c r="AH144" s="29" t="str">
        <f ca="1">INDEX(P141:P160,MATCH(AG144,Z141:Z160,0))</f>
        <v>F.C. Barcelona</v>
      </c>
      <c r="AI144" s="33">
        <f ca="1">LOOKUP(AH144,P141:P160,Q141:Q160)</f>
        <v>15</v>
      </c>
      <c r="AJ144" s="1">
        <f ca="1">LOOKUP(AH144,P141:P160,R141:R160)</f>
        <v>7</v>
      </c>
      <c r="AK144" s="1">
        <f ca="1">LOOKUP(AH144,P141:P160,S141:S160)</f>
        <v>5</v>
      </c>
      <c r="AL144" s="1">
        <f ca="1">LOOKUP(AH144,P141:P160,T141:T160)</f>
        <v>0</v>
      </c>
      <c r="AM144" s="1">
        <f ca="1">LOOKUP(AH144,P141:P160,U141:U160)</f>
        <v>2</v>
      </c>
      <c r="AN144" s="1">
        <f ca="1">LOOKUP(AH144,P141:P160,V141:V160)</f>
        <v>12</v>
      </c>
      <c r="AO144" s="1">
        <f ca="1">LOOKUP(AH144,P141:P160,W141:W160)</f>
        <v>9</v>
      </c>
      <c r="AP144" s="3">
        <f ca="1">LOOKUP(AH144,P141:P160,X141:X160)</f>
        <v>3</v>
      </c>
      <c r="AQ144" s="3">
        <f ca="1">LOOKUP(AH144,P141:P160,Y141:Y160)</f>
        <v>15312</v>
      </c>
    </row>
    <row r="145" spans="5:43" x14ac:dyDescent="0.25">
      <c r="E145" s="29" t="str">
        <f t="shared" si="128"/>
        <v>Getafe C.F.</v>
      </c>
      <c r="F145" s="33">
        <f ca="1">SUMIF(INDIRECT(F140),'1-Configuracion'!E145,INDIRECT(G140))+SUMIF(INDIRECT(H140),'1-Configuracion'!E145,INDIRECT(I140))</f>
        <v>1</v>
      </c>
      <c r="G145" s="1">
        <f ca="1">SUMIF(INDIRECT(F140),'1-Configuracion'!E145,INDIRECT(J140))+SUMIF(INDIRECT(H140),'1-Configuracion'!E145,INDIRECT(J140))</f>
        <v>1</v>
      </c>
      <c r="H145" s="1">
        <f t="shared" ca="1" si="129"/>
        <v>0</v>
      </c>
      <c r="I145" s="1">
        <f t="shared" ca="1" si="130"/>
        <v>1</v>
      </c>
      <c r="J145" s="1">
        <f t="shared" ca="1" si="131"/>
        <v>0</v>
      </c>
      <c r="K145" s="1">
        <f ca="1">SUMIF(INDIRECT(F140),'1-Configuracion'!E145,INDIRECT(K140))+SUMIF(INDIRECT(H140),'1-Configuracion'!E145,INDIRECT(L140))</f>
        <v>0</v>
      </c>
      <c r="L145" s="1">
        <f ca="1">SUMIF(INDIRECT(F140),'1-Configuracion'!E145,INDIRECT(L140))+SUMIF(INDIRECT(H140),'1-Configuracion'!E145,INDIRECT(K140))</f>
        <v>0</v>
      </c>
      <c r="M145" s="48">
        <f t="shared" ca="1" si="132"/>
        <v>0</v>
      </c>
      <c r="N145" s="14">
        <f t="shared" ca="1" si="133"/>
        <v>1000</v>
      </c>
      <c r="P145" s="29" t="str">
        <f t="shared" si="134"/>
        <v>Getafe C.F.</v>
      </c>
      <c r="Q145" s="33">
        <f t="shared" ca="1" si="135"/>
        <v>7</v>
      </c>
      <c r="R145" s="1">
        <f t="shared" ca="1" si="119"/>
        <v>7</v>
      </c>
      <c r="S145" s="1">
        <f t="shared" ca="1" si="120"/>
        <v>2</v>
      </c>
      <c r="T145" s="1">
        <f t="shared" ca="1" si="121"/>
        <v>1</v>
      </c>
      <c r="U145" s="1">
        <f t="shared" ca="1" si="122"/>
        <v>4</v>
      </c>
      <c r="V145" s="1">
        <f t="shared" ca="1" si="123"/>
        <v>6</v>
      </c>
      <c r="W145" s="1">
        <f t="shared" ca="1" si="124"/>
        <v>8</v>
      </c>
      <c r="X145" s="3">
        <f t="shared" ca="1" si="125"/>
        <v>-2</v>
      </c>
      <c r="Y145" s="3">
        <f t="shared" ca="1" si="126"/>
        <v>6806</v>
      </c>
      <c r="Z145">
        <f t="shared" ca="1" si="136"/>
        <v>14</v>
      </c>
      <c r="AA145">
        <f t="shared" ca="1" si="127"/>
        <v>14</v>
      </c>
      <c r="AB145" s="16">
        <f ca="1">_xlfn.RANK.EQ(Q145,Q141:Q160,0)</f>
        <v>13</v>
      </c>
      <c r="AC145" s="16">
        <f ca="1">SUMPRODUCT((AB145=AB141:AB160)*(X145&lt;X141:X160))</f>
        <v>0</v>
      </c>
      <c r="AD145" s="16">
        <f ca="1">SUMPRODUCT((AB145=AB141:AB160)*(AC145=AC141:AC160)*(V145&lt;V141:V160))</f>
        <v>1</v>
      </c>
      <c r="AE145" s="16">
        <f ca="1">COUNTIF(AA141:AA145,AA145)-1</f>
        <v>0</v>
      </c>
      <c r="AF145" s="39"/>
      <c r="AG145">
        <v>5</v>
      </c>
      <c r="AH145" s="29" t="str">
        <f ca="1">INDEX(P141:P160,MATCH(AG145,Z141:Z160,0))</f>
        <v>Atlético de Madrid</v>
      </c>
      <c r="AI145" s="33">
        <f ca="1">LOOKUP(AH145,P141:P160,Q141:Q160)</f>
        <v>13</v>
      </c>
      <c r="AJ145" s="1">
        <f ca="1">LOOKUP(AH145,P141:P160,R141:R160)</f>
        <v>7</v>
      </c>
      <c r="AK145" s="1">
        <f ca="1">LOOKUP(AH145,P141:P160,S141:S160)</f>
        <v>4</v>
      </c>
      <c r="AL145" s="1">
        <f ca="1">LOOKUP(AH145,P141:P160,T141:T160)</f>
        <v>1</v>
      </c>
      <c r="AM145" s="1">
        <f ca="1">LOOKUP(AH145,P141:P160,U141:U160)</f>
        <v>2</v>
      </c>
      <c r="AN145" s="1">
        <f ca="1">LOOKUP(AH145,P141:P160,V141:V160)</f>
        <v>10</v>
      </c>
      <c r="AO145" s="1">
        <f ca="1">LOOKUP(AH145,P141:P160,W141:W160)</f>
        <v>4</v>
      </c>
      <c r="AP145" s="3">
        <f ca="1">LOOKUP(AH145,P141:P160,X141:X160)</f>
        <v>6</v>
      </c>
      <c r="AQ145" s="3">
        <f ca="1">LOOKUP(AH145,P141:P160,Y141:Y160)</f>
        <v>13610</v>
      </c>
    </row>
    <row r="146" spans="5:43" x14ac:dyDescent="0.25">
      <c r="E146" s="29" t="str">
        <f t="shared" si="128"/>
        <v>Granada C.F.</v>
      </c>
      <c r="F146" s="33">
        <f ca="1">SUMIF(INDIRECT(F140),'1-Configuracion'!E146,INDIRECT(G140))+SUMIF(INDIRECT(H140),'1-Configuracion'!E146,INDIRECT(I140))</f>
        <v>1</v>
      </c>
      <c r="G146" s="1">
        <f ca="1">SUMIF(INDIRECT(F140),'1-Configuracion'!E146,INDIRECT(J140))+SUMIF(INDIRECT(H140),'1-Configuracion'!E146,INDIRECT(J140))</f>
        <v>1</v>
      </c>
      <c r="H146" s="1">
        <f t="shared" ca="1" si="129"/>
        <v>0</v>
      </c>
      <c r="I146" s="1">
        <f t="shared" ca="1" si="130"/>
        <v>1</v>
      </c>
      <c r="J146" s="1">
        <f t="shared" ca="1" si="131"/>
        <v>0</v>
      </c>
      <c r="K146" s="1">
        <f ca="1">SUMIF(INDIRECT(F140),'1-Configuracion'!E146,INDIRECT(K140))+SUMIF(INDIRECT(H140),'1-Configuracion'!E146,INDIRECT(L140))</f>
        <v>1</v>
      </c>
      <c r="L146" s="1">
        <f ca="1">SUMIF(INDIRECT(F140),'1-Configuracion'!E146,INDIRECT(L140))+SUMIF(INDIRECT(H140),'1-Configuracion'!E146,INDIRECT(K140))</f>
        <v>1</v>
      </c>
      <c r="M146" s="48">
        <f t="shared" ca="1" si="132"/>
        <v>0</v>
      </c>
      <c r="N146" s="14">
        <f t="shared" ca="1" si="133"/>
        <v>1001</v>
      </c>
      <c r="P146" s="29" t="str">
        <f t="shared" si="134"/>
        <v>Granada C.F.</v>
      </c>
      <c r="Q146" s="33">
        <f t="shared" ca="1" si="135"/>
        <v>4</v>
      </c>
      <c r="R146" s="1">
        <f t="shared" ca="1" si="119"/>
        <v>7</v>
      </c>
      <c r="S146" s="1">
        <f t="shared" ca="1" si="120"/>
        <v>1</v>
      </c>
      <c r="T146" s="1">
        <f t="shared" ca="1" si="121"/>
        <v>1</v>
      </c>
      <c r="U146" s="1">
        <f t="shared" ca="1" si="122"/>
        <v>5</v>
      </c>
      <c r="V146" s="1">
        <f t="shared" ca="1" si="123"/>
        <v>5</v>
      </c>
      <c r="W146" s="1">
        <f t="shared" ca="1" si="124"/>
        <v>12</v>
      </c>
      <c r="X146" s="3">
        <f t="shared" ca="1" si="125"/>
        <v>-7</v>
      </c>
      <c r="Y146" s="3">
        <f t="shared" ca="1" si="126"/>
        <v>3305</v>
      </c>
      <c r="Z146">
        <f t="shared" ca="1" si="136"/>
        <v>20</v>
      </c>
      <c r="AA146">
        <f t="shared" ca="1" si="127"/>
        <v>20</v>
      </c>
      <c r="AB146" s="16">
        <f ca="1">_xlfn.RANK.EQ(Q146,Q141:Q160,0)</f>
        <v>20</v>
      </c>
      <c r="AC146" s="16">
        <f ca="1">SUMPRODUCT((AB146=AB141:AB160)*(X146&lt;X141:X160))</f>
        <v>0</v>
      </c>
      <c r="AD146" s="16">
        <f ca="1">SUMPRODUCT((AB146=AB141:AB160)*(AC146=AC141:AC160)*(V146&lt;V141:V160))</f>
        <v>0</v>
      </c>
      <c r="AE146" s="16">
        <f ca="1">COUNTIF(AA141:AA146,AA146)-1</f>
        <v>0</v>
      </c>
      <c r="AF146" s="39"/>
      <c r="AG146">
        <v>6</v>
      </c>
      <c r="AH146" s="29" t="str">
        <f ca="1">INDEX(P141:P160,MATCH(AG146,Z141:Z160,0))</f>
        <v>Deportivo de la Coruña</v>
      </c>
      <c r="AI146" s="33">
        <f ca="1">LOOKUP(AH146,P141:P160,Q141:Q160)</f>
        <v>12</v>
      </c>
      <c r="AJ146" s="1">
        <f ca="1">LOOKUP(AH146,P141:P160,R141:R160)</f>
        <v>7</v>
      </c>
      <c r="AK146" s="1">
        <f ca="1">LOOKUP(AH146,P141:P160,S141:S160)</f>
        <v>3</v>
      </c>
      <c r="AL146" s="1">
        <f ca="1">LOOKUP(AH146,P141:P160,T141:T160)</f>
        <v>3</v>
      </c>
      <c r="AM146" s="1">
        <f ca="1">LOOKUP(AH146,P141:P160,U141:U160)</f>
        <v>1</v>
      </c>
      <c r="AN146" s="1">
        <f ca="1">LOOKUP(AH146,P141:P160,V141:V160)</f>
        <v>12</v>
      </c>
      <c r="AO146" s="1">
        <f ca="1">LOOKUP(AH146,P141:P160,W141:W160)</f>
        <v>7</v>
      </c>
      <c r="AP146" s="3">
        <f ca="1">LOOKUP(AH146,P141:P160,X141:X160)</f>
        <v>5</v>
      </c>
      <c r="AQ146" s="3">
        <f ca="1">LOOKUP(AH146,P141:P160,Y141:Y160)</f>
        <v>12512</v>
      </c>
    </row>
    <row r="147" spans="5:43" x14ac:dyDescent="0.25">
      <c r="E147" s="29" t="str">
        <f t="shared" si="128"/>
        <v>Levante U.D.</v>
      </c>
      <c r="F147" s="33">
        <f ca="1">SUMIF(INDIRECT(F140),'1-Configuracion'!E147,INDIRECT(G140))+SUMIF(INDIRECT(H140),'1-Configuracion'!E147,INDIRECT(I140))</f>
        <v>3</v>
      </c>
      <c r="G147" s="1">
        <f ca="1">SUMIF(INDIRECT(F140),'1-Configuracion'!E147,INDIRECT(J140))+SUMIF(INDIRECT(H140),'1-Configuracion'!E147,INDIRECT(J140))</f>
        <v>1</v>
      </c>
      <c r="H147" s="1">
        <f t="shared" ca="1" si="129"/>
        <v>1</v>
      </c>
      <c r="I147" s="1">
        <f t="shared" ca="1" si="130"/>
        <v>0</v>
      </c>
      <c r="J147" s="1">
        <f t="shared" ca="1" si="131"/>
        <v>0</v>
      </c>
      <c r="K147" s="1">
        <f ca="1">SUMIF(INDIRECT(F140),'1-Configuracion'!E147,INDIRECT(K140))+SUMIF(INDIRECT(H140),'1-Configuracion'!E147,INDIRECT(L140))</f>
        <v>1</v>
      </c>
      <c r="L147" s="1">
        <f ca="1">SUMIF(INDIRECT(F140),'1-Configuracion'!E147,INDIRECT(L140))+SUMIF(INDIRECT(H140),'1-Configuracion'!E147,INDIRECT(K140))</f>
        <v>0</v>
      </c>
      <c r="M147" s="48">
        <f t="shared" ca="1" si="132"/>
        <v>1</v>
      </c>
      <c r="N147" s="14">
        <f t="shared" ca="1" si="133"/>
        <v>3101</v>
      </c>
      <c r="P147" s="29" t="str">
        <f t="shared" si="134"/>
        <v>Levante U.D.</v>
      </c>
      <c r="Q147" s="33">
        <f t="shared" ca="1" si="135"/>
        <v>6</v>
      </c>
      <c r="R147" s="1">
        <f t="shared" ca="1" si="119"/>
        <v>7</v>
      </c>
      <c r="S147" s="1">
        <f t="shared" ca="1" si="120"/>
        <v>1</v>
      </c>
      <c r="T147" s="1">
        <f t="shared" ca="1" si="121"/>
        <v>3</v>
      </c>
      <c r="U147" s="1">
        <f t="shared" ca="1" si="122"/>
        <v>3</v>
      </c>
      <c r="V147" s="1">
        <f t="shared" ca="1" si="123"/>
        <v>6</v>
      </c>
      <c r="W147" s="1">
        <f t="shared" ca="1" si="124"/>
        <v>12</v>
      </c>
      <c r="X147" s="3">
        <f t="shared" ca="1" si="125"/>
        <v>-6</v>
      </c>
      <c r="Y147" s="3">
        <f t="shared" ca="1" si="126"/>
        <v>5406</v>
      </c>
      <c r="Z147">
        <f t="shared" ca="1" si="136"/>
        <v>18</v>
      </c>
      <c r="AA147">
        <f t="shared" ca="1" si="127"/>
        <v>18</v>
      </c>
      <c r="AB147" s="16">
        <f ca="1">_xlfn.RANK.EQ(Q147,Q141:Q160,0)</f>
        <v>16</v>
      </c>
      <c r="AC147" s="16">
        <f ca="1">SUMPRODUCT((AB147=AB141:AB160)*(X147&lt;X141:X160))</f>
        <v>2</v>
      </c>
      <c r="AD147" s="16">
        <f ca="1">SUMPRODUCT((AB147=AB141:AB160)*(AC147=AC141:AC160)*(V147&lt;V141:V160))</f>
        <v>0</v>
      </c>
      <c r="AE147" s="16">
        <f ca="1">COUNTIF(AA141:AA147,AA147)-1</f>
        <v>0</v>
      </c>
      <c r="AF147" s="39"/>
      <c r="AG147">
        <v>7</v>
      </c>
      <c r="AH147" s="29" t="str">
        <f ca="1">INDEX(P141:P160,MATCH(AG147,Z141:Z160,0))</f>
        <v>S.D. Eibar</v>
      </c>
      <c r="AI147" s="33">
        <f ca="1">LOOKUP(AH147,P141:P160,Q141:Q160)</f>
        <v>12</v>
      </c>
      <c r="AJ147" s="1">
        <f ca="1">LOOKUP(AH147,P141:P160,R141:R160)</f>
        <v>7</v>
      </c>
      <c r="AK147" s="1">
        <f ca="1">LOOKUP(AH147,P141:P160,S141:S160)</f>
        <v>3</v>
      </c>
      <c r="AL147" s="1">
        <f ca="1">LOOKUP(AH147,P141:P160,T141:T160)</f>
        <v>3</v>
      </c>
      <c r="AM147" s="1">
        <f ca="1">LOOKUP(AH147,P141:P160,U141:U160)</f>
        <v>1</v>
      </c>
      <c r="AN147" s="1">
        <f ca="1">LOOKUP(AH147,P141:P160,V141:V160)</f>
        <v>9</v>
      </c>
      <c r="AO147" s="1">
        <f ca="1">LOOKUP(AH147,P141:P160,W141:W160)</f>
        <v>6</v>
      </c>
      <c r="AP147" s="3">
        <f ca="1">LOOKUP(AH147,P141:P160,X141:X160)</f>
        <v>3</v>
      </c>
      <c r="AQ147" s="3">
        <f ca="1">LOOKUP(AH147,P141:P160,Y141:Y160)</f>
        <v>12309</v>
      </c>
    </row>
    <row r="148" spans="5:43" x14ac:dyDescent="0.25">
      <c r="E148" s="29" t="str">
        <f t="shared" si="128"/>
        <v>Málaga C.F.</v>
      </c>
      <c r="F148" s="33">
        <f ca="1">SUMIF(INDIRECT(F140),'1-Configuracion'!E148,INDIRECT(G140))+SUMIF(INDIRECT(H140),'1-Configuracion'!E148,INDIRECT(I140))</f>
        <v>3</v>
      </c>
      <c r="G148" s="1">
        <f ca="1">SUMIF(INDIRECT(F140),'1-Configuracion'!E148,INDIRECT(J140))+SUMIF(INDIRECT(H140),'1-Configuracion'!E148,INDIRECT(J140))</f>
        <v>1</v>
      </c>
      <c r="H148" s="1">
        <f t="shared" ca="1" si="129"/>
        <v>1</v>
      </c>
      <c r="I148" s="1">
        <f t="shared" ca="1" si="130"/>
        <v>0</v>
      </c>
      <c r="J148" s="1">
        <f t="shared" ca="1" si="131"/>
        <v>0</v>
      </c>
      <c r="K148" s="1">
        <f ca="1">SUMIF(INDIRECT(F140),'1-Configuracion'!E148,INDIRECT(K140))+SUMIF(INDIRECT(H140),'1-Configuracion'!E148,INDIRECT(L140))</f>
        <v>3</v>
      </c>
      <c r="L148" s="1">
        <f ca="1">SUMIF(INDIRECT(F140),'1-Configuracion'!E148,INDIRECT(L140))+SUMIF(INDIRECT(H140),'1-Configuracion'!E148,INDIRECT(K140))</f>
        <v>1</v>
      </c>
      <c r="M148" s="48">
        <f t="shared" ca="1" si="132"/>
        <v>2</v>
      </c>
      <c r="N148" s="14">
        <f t="shared" ca="1" si="133"/>
        <v>3203</v>
      </c>
      <c r="P148" s="29" t="str">
        <f t="shared" si="134"/>
        <v>Málaga C.F.</v>
      </c>
      <c r="Q148" s="33">
        <f t="shared" ca="1" si="135"/>
        <v>6</v>
      </c>
      <c r="R148" s="1">
        <f t="shared" ca="1" si="119"/>
        <v>7</v>
      </c>
      <c r="S148" s="1">
        <f t="shared" ca="1" si="120"/>
        <v>1</v>
      </c>
      <c r="T148" s="1">
        <f t="shared" ca="1" si="121"/>
        <v>3</v>
      </c>
      <c r="U148" s="1">
        <f t="shared" ca="1" si="122"/>
        <v>3</v>
      </c>
      <c r="V148" s="1">
        <f t="shared" ca="1" si="123"/>
        <v>3</v>
      </c>
      <c r="W148" s="1">
        <f t="shared" ca="1" si="124"/>
        <v>4</v>
      </c>
      <c r="X148" s="3">
        <f t="shared" ca="1" si="125"/>
        <v>-1</v>
      </c>
      <c r="Y148" s="3">
        <f t="shared" ca="1" si="126"/>
        <v>5903</v>
      </c>
      <c r="Z148">
        <f t="shared" ca="1" si="136"/>
        <v>17</v>
      </c>
      <c r="AA148">
        <f t="shared" ca="1" si="127"/>
        <v>17</v>
      </c>
      <c r="AB148" s="16">
        <f ca="1">_xlfn.RANK.EQ(Q148,Q141:Q160,0)</f>
        <v>16</v>
      </c>
      <c r="AC148" s="16">
        <f ca="1">SUMPRODUCT((AB148=AB141:AB160)*(X148&lt;X141:X160))</f>
        <v>0</v>
      </c>
      <c r="AD148" s="16">
        <f ca="1">SUMPRODUCT((AB148=AB141:AB160)*(AC148=AC141:AC160)*(V148&lt;V141:V160))</f>
        <v>1</v>
      </c>
      <c r="AE148" s="16">
        <f ca="1">COUNTIF(AA141:AA148,AA148)-1</f>
        <v>0</v>
      </c>
      <c r="AF148" s="39"/>
      <c r="AG148">
        <v>8</v>
      </c>
      <c r="AH148" s="29" t="str">
        <f ca="1">INDEX(P141:P160,MATCH(AG148,Z141:Z160,0))</f>
        <v>Real Betis Balompié</v>
      </c>
      <c r="AI148" s="33">
        <f ca="1">LOOKUP(AH148,P141:P160,Q141:Q160)</f>
        <v>11</v>
      </c>
      <c r="AJ148" s="1">
        <f ca="1">LOOKUP(AH148,P141:P160,R141:R160)</f>
        <v>7</v>
      </c>
      <c r="AK148" s="1">
        <f ca="1">LOOKUP(AH148,P141:P160,S141:S160)</f>
        <v>3</v>
      </c>
      <c r="AL148" s="1">
        <f ca="1">LOOKUP(AH148,P141:P160,T141:T160)</f>
        <v>2</v>
      </c>
      <c r="AM148" s="1">
        <f ca="1">LOOKUP(AH148,P141:P160,U141:U160)</f>
        <v>2</v>
      </c>
      <c r="AN148" s="1">
        <f ca="1">LOOKUP(AH148,P141:P160,V141:V160)</f>
        <v>7</v>
      </c>
      <c r="AO148" s="1">
        <f ca="1">LOOKUP(AH148,P141:P160,W141:W160)</f>
        <v>9</v>
      </c>
      <c r="AP148" s="3">
        <f ca="1">LOOKUP(AH148,P141:P160,X141:X160)</f>
        <v>-2</v>
      </c>
      <c r="AQ148" s="3">
        <f ca="1">LOOKUP(AH148,P141:P160,Y141:Y160)</f>
        <v>10807</v>
      </c>
    </row>
    <row r="149" spans="5:43" x14ac:dyDescent="0.25">
      <c r="E149" s="29" t="str">
        <f t="shared" si="128"/>
        <v>R.C. Celta de Vigo</v>
      </c>
      <c r="F149" s="33">
        <f ca="1">SUMIF(INDIRECT(F140),'1-Configuracion'!E149,INDIRECT(G140))+SUMIF(INDIRECT(H140),'1-Configuracion'!E149,INDIRECT(I140))</f>
        <v>1</v>
      </c>
      <c r="G149" s="1">
        <f ca="1">SUMIF(INDIRECT(F140),'1-Configuracion'!E149,INDIRECT(J140))+SUMIF(INDIRECT(H140),'1-Configuracion'!E149,INDIRECT(J140))</f>
        <v>1</v>
      </c>
      <c r="H149" s="1">
        <f t="shared" ca="1" si="129"/>
        <v>0</v>
      </c>
      <c r="I149" s="1">
        <f t="shared" ca="1" si="130"/>
        <v>1</v>
      </c>
      <c r="J149" s="1">
        <f t="shared" ca="1" si="131"/>
        <v>0</v>
      </c>
      <c r="K149" s="1">
        <f ca="1">SUMIF(INDIRECT(F140),'1-Configuracion'!E149,INDIRECT(K140))+SUMIF(INDIRECT(H140),'1-Configuracion'!E149,INDIRECT(L140))</f>
        <v>0</v>
      </c>
      <c r="L149" s="1">
        <f ca="1">SUMIF(INDIRECT(F140),'1-Configuracion'!E149,INDIRECT(L140))+SUMIF(INDIRECT(H140),'1-Configuracion'!E149,INDIRECT(K140))</f>
        <v>0</v>
      </c>
      <c r="M149" s="48">
        <f t="shared" ca="1" si="132"/>
        <v>0</v>
      </c>
      <c r="N149" s="14">
        <f t="shared" ca="1" si="133"/>
        <v>1000</v>
      </c>
      <c r="P149" s="29" t="str">
        <f t="shared" si="134"/>
        <v>R.C. Celta de Vigo</v>
      </c>
      <c r="Q149" s="33">
        <f t="shared" ca="1" si="135"/>
        <v>15</v>
      </c>
      <c r="R149" s="1">
        <f t="shared" ca="1" si="119"/>
        <v>7</v>
      </c>
      <c r="S149" s="1">
        <f t="shared" ca="1" si="120"/>
        <v>4</v>
      </c>
      <c r="T149" s="1">
        <f t="shared" ca="1" si="121"/>
        <v>3</v>
      </c>
      <c r="U149" s="1">
        <f t="shared" ca="1" si="122"/>
        <v>0</v>
      </c>
      <c r="V149" s="1">
        <f t="shared" ca="1" si="123"/>
        <v>15</v>
      </c>
      <c r="W149" s="1">
        <f t="shared" ca="1" si="124"/>
        <v>7</v>
      </c>
      <c r="X149" s="3">
        <f t="shared" ca="1" si="125"/>
        <v>8</v>
      </c>
      <c r="Y149" s="3">
        <f t="shared" ca="1" si="126"/>
        <v>15815</v>
      </c>
      <c r="Z149">
        <f t="shared" ca="1" si="136"/>
        <v>3</v>
      </c>
      <c r="AA149">
        <f t="shared" ca="1" si="127"/>
        <v>3</v>
      </c>
      <c r="AB149" s="16">
        <f ca="1">_xlfn.RANK.EQ(Q149,Q141:Q160,0)</f>
        <v>2</v>
      </c>
      <c r="AC149" s="16">
        <f ca="1">SUMPRODUCT((AB149=AB141:AB160)*(X149&lt;X141:X160))</f>
        <v>1</v>
      </c>
      <c r="AD149" s="16">
        <f ca="1">SUMPRODUCT((AB149=AB141:AB160)*(AC149=AC141:AC160)*(V149&lt;V141:V160))</f>
        <v>0</v>
      </c>
      <c r="AE149" s="16">
        <f ca="1">COUNTIF(AA141:AA149,AA149)-1</f>
        <v>0</v>
      </c>
      <c r="AF149" s="39"/>
      <c r="AG149">
        <v>9</v>
      </c>
      <c r="AH149" s="29" t="str">
        <f ca="1">INDEX(P141:P160,MATCH(AG149,Z141:Z160,0))</f>
        <v>Valencia C.F.</v>
      </c>
      <c r="AI149" s="33">
        <f ca="1">LOOKUP(AH149,P141:P160,Q141:Q160)</f>
        <v>9</v>
      </c>
      <c r="AJ149" s="1">
        <f ca="1">LOOKUP(AH149,P141:P160,R141:R160)</f>
        <v>7</v>
      </c>
      <c r="AK149" s="1">
        <f ca="1">LOOKUP(AH149,P141:P160,S141:S160)</f>
        <v>2</v>
      </c>
      <c r="AL149" s="1">
        <f ca="1">LOOKUP(AH149,P141:P160,T141:T160)</f>
        <v>3</v>
      </c>
      <c r="AM149" s="1">
        <f ca="1">LOOKUP(AH149,P141:P160,U141:U160)</f>
        <v>2</v>
      </c>
      <c r="AN149" s="1">
        <f ca="1">LOOKUP(AH149,P141:P160,V141:V160)</f>
        <v>4</v>
      </c>
      <c r="AO149" s="1">
        <f ca="1">LOOKUP(AH149,P141:P160,W141:W160)</f>
        <v>5</v>
      </c>
      <c r="AP149" s="3">
        <f ca="1">LOOKUP(AH149,P141:P160,X141:X160)</f>
        <v>-1</v>
      </c>
      <c r="AQ149" s="3">
        <f ca="1">LOOKUP(AH149,P141:P160,Y141:Y160)</f>
        <v>8904</v>
      </c>
    </row>
    <row r="150" spans="5:43" x14ac:dyDescent="0.25">
      <c r="E150" s="29" t="str">
        <f t="shared" si="128"/>
        <v>R.C.D. Español</v>
      </c>
      <c r="F150" s="33">
        <f ca="1">SUMIF(INDIRECT(F140),'1-Configuracion'!E150,INDIRECT(G140))+SUMIF(INDIRECT(H140),'1-Configuracion'!E150,INDIRECT(I140))</f>
        <v>0</v>
      </c>
      <c r="G150" s="1">
        <f ca="1">SUMIF(INDIRECT(F140),'1-Configuracion'!E150,INDIRECT(J140))+SUMIF(INDIRECT(H140),'1-Configuracion'!E150,INDIRECT(J140))</f>
        <v>1</v>
      </c>
      <c r="H150" s="1">
        <f t="shared" ca="1" si="129"/>
        <v>0</v>
      </c>
      <c r="I150" s="1">
        <f t="shared" ca="1" si="130"/>
        <v>0</v>
      </c>
      <c r="J150" s="1">
        <f t="shared" ca="1" si="131"/>
        <v>1</v>
      </c>
      <c r="K150" s="1">
        <f ca="1">SUMIF(INDIRECT(F140),'1-Configuracion'!E150,INDIRECT(K140))+SUMIF(INDIRECT(H140),'1-Configuracion'!E150,INDIRECT(L140))</f>
        <v>1</v>
      </c>
      <c r="L150" s="1">
        <f ca="1">SUMIF(INDIRECT(F140),'1-Configuracion'!E150,INDIRECT(L140))+SUMIF(INDIRECT(H140),'1-Configuracion'!E150,INDIRECT(K140))</f>
        <v>2</v>
      </c>
      <c r="M150" s="48">
        <f t="shared" ca="1" si="132"/>
        <v>-1</v>
      </c>
      <c r="N150" s="14">
        <f t="shared" ca="1" si="133"/>
        <v>-99</v>
      </c>
      <c r="P150" s="29" t="str">
        <f t="shared" si="134"/>
        <v>R.C.D. Español</v>
      </c>
      <c r="Q150" s="33">
        <f t="shared" ca="1" si="135"/>
        <v>9</v>
      </c>
      <c r="R150" s="1">
        <f t="shared" ca="1" si="119"/>
        <v>7</v>
      </c>
      <c r="S150" s="1">
        <f t="shared" ca="1" si="120"/>
        <v>3</v>
      </c>
      <c r="T150" s="1">
        <f t="shared" ca="1" si="121"/>
        <v>0</v>
      </c>
      <c r="U150" s="1">
        <f t="shared" ca="1" si="122"/>
        <v>4</v>
      </c>
      <c r="V150" s="1">
        <f t="shared" ca="1" si="123"/>
        <v>7</v>
      </c>
      <c r="W150" s="1">
        <f t="shared" ca="1" si="124"/>
        <v>16</v>
      </c>
      <c r="X150" s="3">
        <f t="shared" ca="1" si="125"/>
        <v>-9</v>
      </c>
      <c r="Y150" s="3">
        <f t="shared" ca="1" si="126"/>
        <v>8107</v>
      </c>
      <c r="Z150">
        <f t="shared" ca="1" si="136"/>
        <v>10</v>
      </c>
      <c r="AA150">
        <f t="shared" ca="1" si="127"/>
        <v>10</v>
      </c>
      <c r="AB150" s="16">
        <f ca="1">_xlfn.RANK.EQ(Q150,Q141:Q160,0)</f>
        <v>9</v>
      </c>
      <c r="AC150" s="16">
        <f ca="1">SUMPRODUCT((AB150=AB141:AB160)*(X150&lt;X141:X160))</f>
        <v>1</v>
      </c>
      <c r="AD150" s="16">
        <f ca="1">SUMPRODUCT((AB150=AB141:AB160)*(AC150=AC141:AC160)*(V150&lt;V141:V160))</f>
        <v>0</v>
      </c>
      <c r="AE150" s="16">
        <f ca="1">COUNTIF(AA141:AA150,AA150)-1</f>
        <v>0</v>
      </c>
      <c r="AF150" s="39"/>
      <c r="AG150">
        <v>10</v>
      </c>
      <c r="AH150" s="29" t="str">
        <f ca="1">INDEX(P141:P160,MATCH(AG150,Z141:Z160,0))</f>
        <v>R.C.D. Español</v>
      </c>
      <c r="AI150" s="33">
        <f ca="1">LOOKUP(AH150,P141:P160,Q141:Q160)</f>
        <v>9</v>
      </c>
      <c r="AJ150" s="1">
        <f ca="1">LOOKUP(AH150,P141:P160,R141:R160)</f>
        <v>7</v>
      </c>
      <c r="AK150" s="1">
        <f ca="1">LOOKUP(AH150,P141:P160,S141:S160)</f>
        <v>3</v>
      </c>
      <c r="AL150" s="1">
        <f ca="1">LOOKUP(AH150,P141:P160,T141:T160)</f>
        <v>0</v>
      </c>
      <c r="AM150" s="1">
        <f ca="1">LOOKUP(AH150,P141:P160,U141:U160)</f>
        <v>4</v>
      </c>
      <c r="AN150" s="1">
        <f ca="1">LOOKUP(AH150,P141:P160,V141:V160)</f>
        <v>7</v>
      </c>
      <c r="AO150" s="1">
        <f ca="1">LOOKUP(AH150,P141:P160,W141:W160)</f>
        <v>16</v>
      </c>
      <c r="AP150" s="3">
        <f ca="1">LOOKUP(AH150,P141:P160,X141:X160)</f>
        <v>-9</v>
      </c>
      <c r="AQ150" s="3">
        <f ca="1">LOOKUP(AH150,P141:P160,Y141:Y160)</f>
        <v>8107</v>
      </c>
    </row>
    <row r="151" spans="5:43" x14ac:dyDescent="0.25">
      <c r="E151" s="29" t="str">
        <f t="shared" si="128"/>
        <v>Rayo Vallecano</v>
      </c>
      <c r="F151" s="33">
        <f ca="1">SUMIF(INDIRECT(F140),'1-Configuracion'!E151,INDIRECT(G140))+SUMIF(INDIRECT(H140),'1-Configuracion'!E151,INDIRECT(I140))</f>
        <v>0</v>
      </c>
      <c r="G151" s="1">
        <f ca="1">SUMIF(INDIRECT(F140),'1-Configuracion'!E151,INDIRECT(J140))+SUMIF(INDIRECT(H140),'1-Configuracion'!E151,INDIRECT(J140))</f>
        <v>1</v>
      </c>
      <c r="H151" s="1">
        <f t="shared" ca="1" si="129"/>
        <v>0</v>
      </c>
      <c r="I151" s="1">
        <f t="shared" ca="1" si="130"/>
        <v>0</v>
      </c>
      <c r="J151" s="1">
        <f t="shared" ca="1" si="131"/>
        <v>1</v>
      </c>
      <c r="K151" s="1">
        <f ca="1">SUMIF(INDIRECT(F140),'1-Configuracion'!E151,INDIRECT(K140))+SUMIF(INDIRECT(H140),'1-Configuracion'!E151,INDIRECT(L140))</f>
        <v>0</v>
      </c>
      <c r="L151" s="1">
        <f ca="1">SUMIF(INDIRECT(F140),'1-Configuracion'!E151,INDIRECT(L140))+SUMIF(INDIRECT(H140),'1-Configuracion'!E151,INDIRECT(K140))</f>
        <v>2</v>
      </c>
      <c r="M151" s="48">
        <f t="shared" ca="1" si="132"/>
        <v>-2</v>
      </c>
      <c r="N151" s="14">
        <f t="shared" ca="1" si="133"/>
        <v>-200</v>
      </c>
      <c r="P151" s="29" t="str">
        <f t="shared" si="134"/>
        <v>Rayo Vallecano</v>
      </c>
      <c r="Q151" s="33">
        <f t="shared" ca="1" si="135"/>
        <v>7</v>
      </c>
      <c r="R151" s="1">
        <f t="shared" ca="1" si="119"/>
        <v>7</v>
      </c>
      <c r="S151" s="1">
        <f t="shared" ca="1" si="120"/>
        <v>2</v>
      </c>
      <c r="T151" s="1">
        <f t="shared" ca="1" si="121"/>
        <v>1</v>
      </c>
      <c r="U151" s="1">
        <f t="shared" ca="1" si="122"/>
        <v>4</v>
      </c>
      <c r="V151" s="1">
        <f t="shared" ca="1" si="123"/>
        <v>6</v>
      </c>
      <c r="W151" s="1">
        <f t="shared" ca="1" si="124"/>
        <v>12</v>
      </c>
      <c r="X151" s="3">
        <f t="shared" ca="1" si="125"/>
        <v>-6</v>
      </c>
      <c r="Y151" s="3">
        <f t="shared" ca="1" si="126"/>
        <v>6406</v>
      </c>
      <c r="Z151">
        <f t="shared" ca="1" si="136"/>
        <v>15</v>
      </c>
      <c r="AA151">
        <f t="shared" ca="1" si="127"/>
        <v>15</v>
      </c>
      <c r="AB151" s="16">
        <f ca="1">_xlfn.RANK.EQ(Q151,Q141:Q160,0)</f>
        <v>13</v>
      </c>
      <c r="AC151" s="16">
        <f ca="1">SUMPRODUCT((AB151=AB141:AB160)*(X151&lt;X141:X160))</f>
        <v>2</v>
      </c>
      <c r="AD151" s="16">
        <f ca="1">SUMPRODUCT((AB151=AB141:AB160)*(AC151=AC141:AC160)*(V151&lt;V141:V160))</f>
        <v>0</v>
      </c>
      <c r="AE151" s="16">
        <f ca="1">COUNTIF(AA141:AA151,AA151)-1</f>
        <v>0</v>
      </c>
      <c r="AF151" s="39"/>
      <c r="AG151">
        <v>11</v>
      </c>
      <c r="AH151" s="29" t="str">
        <f ca="1">INDEX(P141:P160,MATCH(AG151,Z141:Z160,0))</f>
        <v>Real Sporting de Gijón</v>
      </c>
      <c r="AI151" s="33">
        <f ca="1">LOOKUP(AH151,P141:P160,Q141:Q160)</f>
        <v>8</v>
      </c>
      <c r="AJ151" s="1">
        <f ca="1">LOOKUP(AH151,P141:P160,R141:R160)</f>
        <v>7</v>
      </c>
      <c r="AK151" s="1">
        <f ca="1">LOOKUP(AH151,P141:P160,S141:S160)</f>
        <v>2</v>
      </c>
      <c r="AL151" s="1">
        <f ca="1">LOOKUP(AH151,P141:P160,T141:T160)</f>
        <v>2</v>
      </c>
      <c r="AM151" s="1">
        <f ca="1">LOOKUP(AH151,P141:P160,U141:U160)</f>
        <v>3</v>
      </c>
      <c r="AN151" s="1">
        <f ca="1">LOOKUP(AH151,P141:P160,V141:V160)</f>
        <v>7</v>
      </c>
      <c r="AO151" s="1">
        <f ca="1">LOOKUP(AH151,P141:P160,W141:W160)</f>
        <v>8</v>
      </c>
      <c r="AP151" s="3">
        <f ca="1">LOOKUP(AH151,P141:P160,X141:X160)</f>
        <v>-1</v>
      </c>
      <c r="AQ151" s="3">
        <f ca="1">LOOKUP(AH151,P141:P160,Y141:Y160)</f>
        <v>7907</v>
      </c>
    </row>
    <row r="152" spans="5:43" x14ac:dyDescent="0.25">
      <c r="E152" s="29" t="str">
        <f t="shared" si="128"/>
        <v>Real Betis Balompié</v>
      </c>
      <c r="F152" s="33">
        <f ca="1">SUMIF(INDIRECT(F140),'1-Configuracion'!E152,INDIRECT(G140))+SUMIF(INDIRECT(H140),'1-Configuracion'!E152,INDIRECT(I140))</f>
        <v>3</v>
      </c>
      <c r="G152" s="1">
        <f ca="1">SUMIF(INDIRECT(F140),'1-Configuracion'!E152,INDIRECT(J140))+SUMIF(INDIRECT(H140),'1-Configuracion'!E152,INDIRECT(J140))</f>
        <v>1</v>
      </c>
      <c r="H152" s="1">
        <f t="shared" ca="1" si="129"/>
        <v>1</v>
      </c>
      <c r="I152" s="1">
        <f t="shared" ca="1" si="130"/>
        <v>0</v>
      </c>
      <c r="J152" s="1">
        <f t="shared" ca="1" si="131"/>
        <v>0</v>
      </c>
      <c r="K152" s="1">
        <f ca="1">SUMIF(INDIRECT(F140),'1-Configuracion'!E152,INDIRECT(K140))+SUMIF(INDIRECT(H140),'1-Configuracion'!E152,INDIRECT(L140))</f>
        <v>2</v>
      </c>
      <c r="L152" s="1">
        <f ca="1">SUMIF(INDIRECT(F140),'1-Configuracion'!E152,INDIRECT(L140))+SUMIF(INDIRECT(H140),'1-Configuracion'!E152,INDIRECT(K140))</f>
        <v>0</v>
      </c>
      <c r="M152" s="48">
        <f t="shared" ca="1" si="132"/>
        <v>2</v>
      </c>
      <c r="N152" s="14">
        <f t="shared" ca="1" si="133"/>
        <v>3202</v>
      </c>
      <c r="P152" s="29" t="str">
        <f t="shared" si="134"/>
        <v>Real Betis Balompié</v>
      </c>
      <c r="Q152" s="33">
        <f t="shared" ca="1" si="135"/>
        <v>11</v>
      </c>
      <c r="R152" s="1">
        <f t="shared" ca="1" si="119"/>
        <v>7</v>
      </c>
      <c r="S152" s="1">
        <f t="shared" ca="1" si="120"/>
        <v>3</v>
      </c>
      <c r="T152" s="1">
        <f t="shared" ca="1" si="121"/>
        <v>2</v>
      </c>
      <c r="U152" s="1">
        <f t="shared" ca="1" si="122"/>
        <v>2</v>
      </c>
      <c r="V152" s="1">
        <f t="shared" ca="1" si="123"/>
        <v>7</v>
      </c>
      <c r="W152" s="1">
        <f t="shared" ca="1" si="124"/>
        <v>9</v>
      </c>
      <c r="X152" s="3">
        <f t="shared" ca="1" si="125"/>
        <v>-2</v>
      </c>
      <c r="Y152" s="3">
        <f t="shared" ca="1" si="126"/>
        <v>10807</v>
      </c>
      <c r="Z152">
        <f t="shared" ca="1" si="136"/>
        <v>8</v>
      </c>
      <c r="AA152">
        <f t="shared" ca="1" si="127"/>
        <v>8</v>
      </c>
      <c r="AB152" s="16">
        <f ca="1">_xlfn.RANK.EQ(Q152,Q141:Q160,0)</f>
        <v>8</v>
      </c>
      <c r="AC152" s="16">
        <f ca="1">SUMPRODUCT((AB152=AB141:AB160)*(X152&lt;X141:X160))</f>
        <v>0</v>
      </c>
      <c r="AD152" s="16">
        <f ca="1">SUMPRODUCT((AB152=AB141:AB160)*(AC152=AC141:AC160)*(V152&lt;V141:V160))</f>
        <v>0</v>
      </c>
      <c r="AE152" s="16">
        <f ca="1">COUNTIF(AA141:AA152,AA152)-1</f>
        <v>0</v>
      </c>
      <c r="AF152" s="39"/>
      <c r="AG152">
        <v>12</v>
      </c>
      <c r="AH152" s="29" t="str">
        <f ca="1">INDEX(P141:P160,MATCH(AG152,Z141:Z160,0))</f>
        <v>Sevilla F.C.</v>
      </c>
      <c r="AI152" s="33">
        <f ca="1">LOOKUP(AH152,P141:P160,Q141:Q160)</f>
        <v>8</v>
      </c>
      <c r="AJ152" s="1">
        <f ca="1">LOOKUP(AH152,P141:P160,R141:R160)</f>
        <v>7</v>
      </c>
      <c r="AK152" s="1">
        <f ca="1">LOOKUP(AH152,P141:P160,S141:S160)</f>
        <v>2</v>
      </c>
      <c r="AL152" s="1">
        <f ca="1">LOOKUP(AH152,P141:P160,T141:T160)</f>
        <v>2</v>
      </c>
      <c r="AM152" s="1">
        <f ca="1">LOOKUP(AH152,P141:P160,U141:U160)</f>
        <v>3</v>
      </c>
      <c r="AN152" s="1">
        <f ca="1">LOOKUP(AH152,P141:P160,V141:V160)</f>
        <v>7</v>
      </c>
      <c r="AO152" s="1">
        <f ca="1">LOOKUP(AH152,P141:P160,W141:W160)</f>
        <v>11</v>
      </c>
      <c r="AP152" s="3">
        <f ca="1">LOOKUP(AH152,P141:P160,X141:X160)</f>
        <v>-4</v>
      </c>
      <c r="AQ152" s="3">
        <f ca="1">LOOKUP(AH152,P141:P160,Y141:Y160)</f>
        <v>7607</v>
      </c>
    </row>
    <row r="153" spans="5:43" x14ac:dyDescent="0.25">
      <c r="E153" s="29" t="str">
        <f t="shared" si="128"/>
        <v>Real Madrid C.F.</v>
      </c>
      <c r="F153" s="33">
        <f ca="1">SUMIF(INDIRECT(F140),'1-Configuracion'!E153,INDIRECT(G140))+SUMIF(INDIRECT(H140),'1-Configuracion'!E153,INDIRECT(I140))</f>
        <v>1</v>
      </c>
      <c r="G153" s="1">
        <f ca="1">SUMIF(INDIRECT(F140),'1-Configuracion'!E153,INDIRECT(J140))+SUMIF(INDIRECT(H140),'1-Configuracion'!E153,INDIRECT(J140))</f>
        <v>1</v>
      </c>
      <c r="H153" s="1">
        <f t="shared" ca="1" si="129"/>
        <v>0</v>
      </c>
      <c r="I153" s="1">
        <f t="shared" ca="1" si="130"/>
        <v>1</v>
      </c>
      <c r="J153" s="1">
        <f t="shared" ca="1" si="131"/>
        <v>0</v>
      </c>
      <c r="K153" s="1">
        <f ca="1">SUMIF(INDIRECT(F140),'1-Configuracion'!E153,INDIRECT(K140))+SUMIF(INDIRECT(H140),'1-Configuracion'!E153,INDIRECT(L140))</f>
        <v>1</v>
      </c>
      <c r="L153" s="1">
        <f ca="1">SUMIF(INDIRECT(F140),'1-Configuracion'!E153,INDIRECT(L140))+SUMIF(INDIRECT(H140),'1-Configuracion'!E153,INDIRECT(K140))</f>
        <v>1</v>
      </c>
      <c r="M153" s="48">
        <f t="shared" ca="1" si="132"/>
        <v>0</v>
      </c>
      <c r="N153" s="14">
        <f t="shared" ca="1" si="133"/>
        <v>1001</v>
      </c>
      <c r="P153" s="29" t="str">
        <f t="shared" si="134"/>
        <v>Real Madrid C.F.</v>
      </c>
      <c r="Q153" s="33">
        <f t="shared" ca="1" si="135"/>
        <v>15</v>
      </c>
      <c r="R153" s="1">
        <f t="shared" ca="1" si="119"/>
        <v>7</v>
      </c>
      <c r="S153" s="1">
        <f t="shared" ca="1" si="120"/>
        <v>4</v>
      </c>
      <c r="T153" s="1">
        <f t="shared" ca="1" si="121"/>
        <v>3</v>
      </c>
      <c r="U153" s="1">
        <f t="shared" ca="1" si="122"/>
        <v>0</v>
      </c>
      <c r="V153" s="1">
        <f t="shared" ca="1" si="123"/>
        <v>15</v>
      </c>
      <c r="W153" s="1">
        <f t="shared" ca="1" si="124"/>
        <v>2</v>
      </c>
      <c r="X153" s="3">
        <f t="shared" ca="1" si="125"/>
        <v>13</v>
      </c>
      <c r="Y153" s="3">
        <f t="shared" ca="1" si="126"/>
        <v>16315</v>
      </c>
      <c r="Z153">
        <f t="shared" ca="1" si="136"/>
        <v>2</v>
      </c>
      <c r="AA153">
        <f t="shared" ca="1" si="127"/>
        <v>2</v>
      </c>
      <c r="AB153" s="16">
        <f ca="1">_xlfn.RANK.EQ(Q153,Q141:Q160,0)</f>
        <v>2</v>
      </c>
      <c r="AC153" s="16">
        <f ca="1">SUMPRODUCT((AB153=AB141:AB160)*(X153&lt;X141:X160))</f>
        <v>0</v>
      </c>
      <c r="AD153" s="16">
        <f ca="1">SUMPRODUCT((AB153=AB141:AB160)*(AC153=AC141:AC160)*(V153&lt;V141:V160))</f>
        <v>0</v>
      </c>
      <c r="AE153" s="16">
        <f ca="1">COUNTIF(AA141:AA153,AA153)-1</f>
        <v>0</v>
      </c>
      <c r="AF153" s="39"/>
      <c r="AG153">
        <v>13</v>
      </c>
      <c r="AH153" s="29" t="str">
        <f ca="1">INDEX(P141:P160,MATCH(AG153,Z141:Z160,0))</f>
        <v>Athletic Club</v>
      </c>
      <c r="AI153" s="33">
        <f ca="1">LOOKUP(AH153,P141:P160,Q141:Q160)</f>
        <v>7</v>
      </c>
      <c r="AJ153" s="1">
        <f ca="1">LOOKUP(AH153,P141:P160,R141:R160)</f>
        <v>7</v>
      </c>
      <c r="AK153" s="1">
        <f ca="1">LOOKUP(AH153,P141:P160,S141:S160)</f>
        <v>2</v>
      </c>
      <c r="AL153" s="1">
        <f ca="1">LOOKUP(AH153,P141:P160,T141:T160)</f>
        <v>1</v>
      </c>
      <c r="AM153" s="1">
        <f ca="1">LOOKUP(AH153,P141:P160,U141:U160)</f>
        <v>4</v>
      </c>
      <c r="AN153" s="1">
        <f ca="1">LOOKUP(AH153,P141:P160,V141:V160)</f>
        <v>8</v>
      </c>
      <c r="AO153" s="1">
        <f ca="1">LOOKUP(AH153,P141:P160,W141:W160)</f>
        <v>10</v>
      </c>
      <c r="AP153" s="3">
        <f ca="1">LOOKUP(AH153,P141:P160,X141:X160)</f>
        <v>-2</v>
      </c>
      <c r="AQ153" s="3">
        <f ca="1">LOOKUP(AH153,P141:P160,Y141:Y160)</f>
        <v>6808</v>
      </c>
    </row>
    <row r="154" spans="5:43" x14ac:dyDescent="0.25">
      <c r="E154" s="29" t="str">
        <f t="shared" si="128"/>
        <v>Real Sociedad</v>
      </c>
      <c r="F154" s="33">
        <f ca="1">SUMIF(INDIRECT(F140),'1-Configuracion'!E154,INDIRECT(G140))+SUMIF(INDIRECT(H140),'1-Configuracion'!E154,INDIRECT(I140))</f>
        <v>0</v>
      </c>
      <c r="G154" s="1">
        <f ca="1">SUMIF(INDIRECT(F140),'1-Configuracion'!E154,INDIRECT(J140))+SUMIF(INDIRECT(H140),'1-Configuracion'!E154,INDIRECT(J140))</f>
        <v>1</v>
      </c>
      <c r="H154" s="1">
        <f t="shared" ca="1" si="129"/>
        <v>0</v>
      </c>
      <c r="I154" s="1">
        <f t="shared" ca="1" si="130"/>
        <v>0</v>
      </c>
      <c r="J154" s="1">
        <f t="shared" ca="1" si="131"/>
        <v>1</v>
      </c>
      <c r="K154" s="1">
        <f ca="1">SUMIF(INDIRECT(F140),'1-Configuracion'!E154,INDIRECT(K140))+SUMIF(INDIRECT(H140),'1-Configuracion'!E154,INDIRECT(L140))</f>
        <v>1</v>
      </c>
      <c r="L154" s="1">
        <f ca="1">SUMIF(INDIRECT(F140),'1-Configuracion'!E154,INDIRECT(L140))+SUMIF(INDIRECT(H140),'1-Configuracion'!E154,INDIRECT(K140))</f>
        <v>3</v>
      </c>
      <c r="M154" s="48">
        <f t="shared" ca="1" si="132"/>
        <v>-2</v>
      </c>
      <c r="N154" s="14">
        <f t="shared" ca="1" si="133"/>
        <v>-199</v>
      </c>
      <c r="P154" s="29" t="str">
        <f t="shared" si="134"/>
        <v>Real Sociedad</v>
      </c>
      <c r="Q154" s="33">
        <f t="shared" ca="1" si="135"/>
        <v>6</v>
      </c>
      <c r="R154" s="1">
        <f t="shared" ca="1" si="119"/>
        <v>7</v>
      </c>
      <c r="S154" s="1">
        <f t="shared" ca="1" si="120"/>
        <v>1</v>
      </c>
      <c r="T154" s="1">
        <f t="shared" ca="1" si="121"/>
        <v>3</v>
      </c>
      <c r="U154" s="1">
        <f t="shared" ca="1" si="122"/>
        <v>3</v>
      </c>
      <c r="V154" s="1">
        <f t="shared" ca="1" si="123"/>
        <v>6</v>
      </c>
      <c r="W154" s="1">
        <f t="shared" ca="1" si="124"/>
        <v>7</v>
      </c>
      <c r="X154" s="3">
        <f t="shared" ca="1" si="125"/>
        <v>-1</v>
      </c>
      <c r="Y154" s="3">
        <f t="shared" ca="1" si="126"/>
        <v>5906</v>
      </c>
      <c r="Z154">
        <f t="shared" ca="1" si="136"/>
        <v>16</v>
      </c>
      <c r="AA154">
        <f t="shared" ca="1" si="127"/>
        <v>16</v>
      </c>
      <c r="AB154" s="16">
        <f ca="1">_xlfn.RANK.EQ(Q154,Q141:Q160,0)</f>
        <v>16</v>
      </c>
      <c r="AC154" s="16">
        <f ca="1">SUMPRODUCT((AB154=AB141:AB160)*(X154&lt;X141:X160))</f>
        <v>0</v>
      </c>
      <c r="AD154" s="16">
        <f ca="1">SUMPRODUCT((AB154=AB141:AB160)*(AC154=AC141:AC160)*(V154&lt;V141:V160))</f>
        <v>0</v>
      </c>
      <c r="AE154" s="16">
        <f ca="1">COUNTIF(AA141:AA154,AA154)-1</f>
        <v>0</v>
      </c>
      <c r="AF154" s="39"/>
      <c r="AG154">
        <v>14</v>
      </c>
      <c r="AH154" s="29" t="str">
        <f ca="1">INDEX(P141:P160,MATCH(AG154,Z141:Z160,0))</f>
        <v>Getafe C.F.</v>
      </c>
      <c r="AI154" s="33">
        <f ca="1">LOOKUP(AH154,P141:P160,Q141:Q160)</f>
        <v>7</v>
      </c>
      <c r="AJ154" s="1">
        <f ca="1">LOOKUP(AH154,P141:P160,R141:R160)</f>
        <v>7</v>
      </c>
      <c r="AK154" s="1">
        <f ca="1">LOOKUP(AH154,P141:P160,S141:S160)</f>
        <v>2</v>
      </c>
      <c r="AL154" s="1">
        <f ca="1">LOOKUP(AH154,P141:P160,T141:T160)</f>
        <v>1</v>
      </c>
      <c r="AM154" s="1">
        <f ca="1">LOOKUP(AH154,P141:P160,U141:U160)</f>
        <v>4</v>
      </c>
      <c r="AN154" s="1">
        <f ca="1">LOOKUP(AH154,P141:P160,V141:V160)</f>
        <v>6</v>
      </c>
      <c r="AO154" s="1">
        <f ca="1">LOOKUP(AH154,P141:P160,W141:W160)</f>
        <v>8</v>
      </c>
      <c r="AP154" s="3">
        <f ca="1">LOOKUP(AH154,P141:P160,X141:X160)</f>
        <v>-2</v>
      </c>
      <c r="AQ154" s="3">
        <f ca="1">LOOKUP(AH154,P141:P160,Y141:Y160)</f>
        <v>6806</v>
      </c>
    </row>
    <row r="155" spans="5:43" x14ac:dyDescent="0.25">
      <c r="E155" s="29" t="str">
        <f t="shared" si="128"/>
        <v>Real Sporting de Gijón</v>
      </c>
      <c r="F155" s="33">
        <f ca="1">SUMIF(INDIRECT(F140),'1-Configuracion'!E155,INDIRECT(G140))+SUMIF(INDIRECT(H140),'1-Configuracion'!E155,INDIRECT(I140))</f>
        <v>3</v>
      </c>
      <c r="G155" s="1">
        <f ca="1">SUMIF(INDIRECT(F140),'1-Configuracion'!E155,INDIRECT(J140))+SUMIF(INDIRECT(H140),'1-Configuracion'!E155,INDIRECT(J140))</f>
        <v>1</v>
      </c>
      <c r="H155" s="1">
        <f t="shared" ca="1" si="129"/>
        <v>1</v>
      </c>
      <c r="I155" s="1">
        <f t="shared" ca="1" si="130"/>
        <v>0</v>
      </c>
      <c r="J155" s="1">
        <f t="shared" ca="1" si="131"/>
        <v>0</v>
      </c>
      <c r="K155" s="1">
        <f ca="1">SUMIF(INDIRECT(F140),'1-Configuracion'!E155,INDIRECT(K140))+SUMIF(INDIRECT(H140),'1-Configuracion'!E155,INDIRECT(L140))</f>
        <v>2</v>
      </c>
      <c r="L155" s="1">
        <f ca="1">SUMIF(INDIRECT(F140),'1-Configuracion'!E155,INDIRECT(L140))+SUMIF(INDIRECT(H140),'1-Configuracion'!E155,INDIRECT(K140))</f>
        <v>1</v>
      </c>
      <c r="M155" s="48">
        <f t="shared" ca="1" si="132"/>
        <v>1</v>
      </c>
      <c r="N155" s="14">
        <f t="shared" ca="1" si="133"/>
        <v>3102</v>
      </c>
      <c r="P155" s="29" t="str">
        <f t="shared" si="134"/>
        <v>Real Sporting de Gijón</v>
      </c>
      <c r="Q155" s="33">
        <f t="shared" ca="1" si="135"/>
        <v>8</v>
      </c>
      <c r="R155" s="1">
        <f t="shared" ca="1" si="119"/>
        <v>7</v>
      </c>
      <c r="S155" s="1">
        <f t="shared" ca="1" si="120"/>
        <v>2</v>
      </c>
      <c r="T155" s="1">
        <f t="shared" ca="1" si="121"/>
        <v>2</v>
      </c>
      <c r="U155" s="1">
        <f t="shared" ca="1" si="122"/>
        <v>3</v>
      </c>
      <c r="V155" s="1">
        <f t="shared" ca="1" si="123"/>
        <v>7</v>
      </c>
      <c r="W155" s="1">
        <f t="shared" ca="1" si="124"/>
        <v>8</v>
      </c>
      <c r="X155" s="3">
        <f t="shared" ca="1" si="125"/>
        <v>-1</v>
      </c>
      <c r="Y155" s="3">
        <f t="shared" ca="1" si="126"/>
        <v>7907</v>
      </c>
      <c r="Z155">
        <f t="shared" ca="1" si="136"/>
        <v>11</v>
      </c>
      <c r="AA155">
        <f t="shared" ca="1" si="127"/>
        <v>11</v>
      </c>
      <c r="AB155" s="16">
        <f ca="1">_xlfn.RANK.EQ(Q155,Q141:Q160,0)</f>
        <v>11</v>
      </c>
      <c r="AC155" s="16">
        <f ca="1">SUMPRODUCT((AB155=AB141:AB160)*(X155&lt;X141:X160))</f>
        <v>0</v>
      </c>
      <c r="AD155" s="16">
        <f ca="1">SUMPRODUCT((AB155=AB141:AB160)*(AC155=AC141:AC160)*(V155&lt;V141:V160))</f>
        <v>0</v>
      </c>
      <c r="AE155" s="16">
        <f ca="1">COUNTIF(AA141:AA155,AA155)-1</f>
        <v>0</v>
      </c>
      <c r="AF155" s="39"/>
      <c r="AG155">
        <v>15</v>
      </c>
      <c r="AH155" s="29" t="str">
        <f ca="1">INDEX(P141:P160,MATCH(AG155,Z141:Z160,0))</f>
        <v>Rayo Vallecano</v>
      </c>
      <c r="AI155" s="33">
        <f ca="1">LOOKUP(AH155,P141:P160,Q141:Q160)</f>
        <v>7</v>
      </c>
      <c r="AJ155" s="1">
        <f ca="1">LOOKUP(AH155,P141:P160,R141:R160)</f>
        <v>7</v>
      </c>
      <c r="AK155" s="1">
        <f ca="1">LOOKUP(AH155,P141:P160,S141:S160)</f>
        <v>2</v>
      </c>
      <c r="AL155" s="1">
        <f ca="1">LOOKUP(AH155,P141:P160,T141:T160)</f>
        <v>1</v>
      </c>
      <c r="AM155" s="1">
        <f ca="1">LOOKUP(AH155,P141:P160,U141:U160)</f>
        <v>4</v>
      </c>
      <c r="AN155" s="1">
        <f ca="1">LOOKUP(AH155,P141:P160,V141:V160)</f>
        <v>6</v>
      </c>
      <c r="AO155" s="1">
        <f ca="1">LOOKUP(AH155,P141:P160,W141:W160)</f>
        <v>12</v>
      </c>
      <c r="AP155" s="3">
        <f ca="1">LOOKUP(AH155,P141:P160,X141:X160)</f>
        <v>-6</v>
      </c>
      <c r="AQ155" s="3">
        <f ca="1">LOOKUP(AH155,P141:P160,Y141:Y160)</f>
        <v>6406</v>
      </c>
    </row>
    <row r="156" spans="5:43" x14ac:dyDescent="0.25">
      <c r="E156" s="29" t="str">
        <f t="shared" si="128"/>
        <v>S.D. Eibar</v>
      </c>
      <c r="F156" s="33">
        <f ca="1">SUMIF(INDIRECT(F140),'1-Configuracion'!E156,INDIRECT(G140))+SUMIF(INDIRECT(H140),'1-Configuracion'!E156,INDIRECT(I140))</f>
        <v>3</v>
      </c>
      <c r="G156" s="1">
        <f ca="1">SUMIF(INDIRECT(F140),'1-Configuracion'!E156,INDIRECT(J140))+SUMIF(INDIRECT(H140),'1-Configuracion'!E156,INDIRECT(J140))</f>
        <v>1</v>
      </c>
      <c r="H156" s="1">
        <f t="shared" ca="1" si="129"/>
        <v>1</v>
      </c>
      <c r="I156" s="1">
        <f t="shared" ca="1" si="130"/>
        <v>0</v>
      </c>
      <c r="J156" s="1">
        <f t="shared" ca="1" si="131"/>
        <v>0</v>
      </c>
      <c r="K156" s="1">
        <f ca="1">SUMIF(INDIRECT(F140),'1-Configuracion'!E156,INDIRECT(K140))+SUMIF(INDIRECT(H140),'1-Configuracion'!E156,INDIRECT(L140))</f>
        <v>2</v>
      </c>
      <c r="L156" s="1">
        <f ca="1">SUMIF(INDIRECT(F140),'1-Configuracion'!E156,INDIRECT(L140))+SUMIF(INDIRECT(H140),'1-Configuracion'!E156,INDIRECT(K140))</f>
        <v>0</v>
      </c>
      <c r="M156" s="48">
        <f t="shared" ca="1" si="132"/>
        <v>2</v>
      </c>
      <c r="N156" s="14">
        <f t="shared" ca="1" si="133"/>
        <v>3202</v>
      </c>
      <c r="P156" s="29" t="str">
        <f t="shared" si="134"/>
        <v>S.D. Eibar</v>
      </c>
      <c r="Q156" s="33">
        <f t="shared" ca="1" si="135"/>
        <v>12</v>
      </c>
      <c r="R156" s="1">
        <f t="shared" ca="1" si="119"/>
        <v>7</v>
      </c>
      <c r="S156" s="1">
        <f t="shared" ca="1" si="120"/>
        <v>3</v>
      </c>
      <c r="T156" s="1">
        <f t="shared" ca="1" si="121"/>
        <v>3</v>
      </c>
      <c r="U156" s="1">
        <f t="shared" ca="1" si="122"/>
        <v>1</v>
      </c>
      <c r="V156" s="1">
        <f t="shared" ca="1" si="123"/>
        <v>9</v>
      </c>
      <c r="W156" s="1">
        <f t="shared" ca="1" si="124"/>
        <v>6</v>
      </c>
      <c r="X156" s="3">
        <f t="shared" ca="1" si="125"/>
        <v>3</v>
      </c>
      <c r="Y156" s="3">
        <f t="shared" ca="1" si="126"/>
        <v>12309</v>
      </c>
      <c r="Z156">
        <f t="shared" ca="1" si="136"/>
        <v>7</v>
      </c>
      <c r="AA156">
        <f t="shared" ca="1" si="127"/>
        <v>7</v>
      </c>
      <c r="AB156" s="16">
        <f ca="1">_xlfn.RANK.EQ(Q156,Q141:Q160,0)</f>
        <v>6</v>
      </c>
      <c r="AC156" s="16">
        <f ca="1">SUMPRODUCT((AB156=AB141:AB160)*(X156&lt;X141:X160))</f>
        <v>1</v>
      </c>
      <c r="AD156" s="16">
        <f ca="1">SUMPRODUCT((AB156=AB141:AB160)*(AC156=AC141:AC160)*(V156&lt;V141:V160))</f>
        <v>0</v>
      </c>
      <c r="AE156" s="16">
        <f ca="1">COUNTIF(AA141:AA156,AA156)-1</f>
        <v>0</v>
      </c>
      <c r="AF156" s="39"/>
      <c r="AG156">
        <v>16</v>
      </c>
      <c r="AH156" s="29" t="str">
        <f ca="1">INDEX(P141:P160,MATCH(AG156,Z141:Z160,0))</f>
        <v>Real Sociedad</v>
      </c>
      <c r="AI156" s="33">
        <f ca="1">LOOKUP(AH156,P141:P160,Q141:Q160)</f>
        <v>6</v>
      </c>
      <c r="AJ156" s="1">
        <f ca="1">LOOKUP(AH156,P141:P160,R141:R160)</f>
        <v>7</v>
      </c>
      <c r="AK156" s="1">
        <f ca="1">LOOKUP(AH156,P141:P160,S141:S160)</f>
        <v>1</v>
      </c>
      <c r="AL156" s="1">
        <f ca="1">LOOKUP(AH156,P141:P160,T141:T160)</f>
        <v>3</v>
      </c>
      <c r="AM156" s="1">
        <f ca="1">LOOKUP(AH156,P141:P160,U141:U160)</f>
        <v>3</v>
      </c>
      <c r="AN156" s="1">
        <f ca="1">LOOKUP(AH156,P141:P160,V141:V160)</f>
        <v>6</v>
      </c>
      <c r="AO156" s="1">
        <f ca="1">LOOKUP(AH156,P141:P160,W141:W160)</f>
        <v>7</v>
      </c>
      <c r="AP156" s="3">
        <f ca="1">LOOKUP(AH156,P141:P160,X141:X160)</f>
        <v>-1</v>
      </c>
      <c r="AQ156" s="3">
        <f ca="1">LOOKUP(AH156,P141:P160,Y141:Y160)</f>
        <v>5906</v>
      </c>
    </row>
    <row r="157" spans="5:43" x14ac:dyDescent="0.25">
      <c r="E157" s="29" t="str">
        <f t="shared" si="128"/>
        <v>Sevilla F.C.</v>
      </c>
      <c r="F157" s="33">
        <f ca="1">SUMIF(INDIRECT(F140),'1-Configuracion'!E157,INDIRECT(G140))+SUMIF(INDIRECT(H140),'1-Configuracion'!E157,INDIRECT(I140))</f>
        <v>3</v>
      </c>
      <c r="G157" s="1">
        <f ca="1">SUMIF(INDIRECT(F140),'1-Configuracion'!E157,INDIRECT(J140))+SUMIF(INDIRECT(H140),'1-Configuracion'!E157,INDIRECT(J140))</f>
        <v>1</v>
      </c>
      <c r="H157" s="1">
        <f t="shared" ca="1" si="129"/>
        <v>1</v>
      </c>
      <c r="I157" s="1">
        <f t="shared" ca="1" si="130"/>
        <v>0</v>
      </c>
      <c r="J157" s="1">
        <f t="shared" ca="1" si="131"/>
        <v>0</v>
      </c>
      <c r="K157" s="1">
        <f ca="1">SUMIF(INDIRECT(F140),'1-Configuracion'!E157,INDIRECT(K140))+SUMIF(INDIRECT(H140),'1-Configuracion'!E157,INDIRECT(L140))</f>
        <v>2</v>
      </c>
      <c r="L157" s="1">
        <f ca="1">SUMIF(INDIRECT(F140),'1-Configuracion'!E157,INDIRECT(L140))+SUMIF(INDIRECT(H140),'1-Configuracion'!E157,INDIRECT(K140))</f>
        <v>1</v>
      </c>
      <c r="M157" s="48">
        <f t="shared" ca="1" si="132"/>
        <v>1</v>
      </c>
      <c r="N157" s="14">
        <f t="shared" ca="1" si="133"/>
        <v>3102</v>
      </c>
      <c r="P157" s="29" t="str">
        <f t="shared" si="134"/>
        <v>Sevilla F.C.</v>
      </c>
      <c r="Q157" s="33">
        <f t="shared" ca="1" si="135"/>
        <v>8</v>
      </c>
      <c r="R157" s="1">
        <f t="shared" ca="1" si="119"/>
        <v>7</v>
      </c>
      <c r="S157" s="1">
        <f t="shared" ca="1" si="120"/>
        <v>2</v>
      </c>
      <c r="T157" s="1">
        <f t="shared" ca="1" si="121"/>
        <v>2</v>
      </c>
      <c r="U157" s="1">
        <f t="shared" ca="1" si="122"/>
        <v>3</v>
      </c>
      <c r="V157" s="1">
        <f t="shared" ca="1" si="123"/>
        <v>7</v>
      </c>
      <c r="W157" s="1">
        <f t="shared" ca="1" si="124"/>
        <v>11</v>
      </c>
      <c r="X157" s="3">
        <f t="shared" ca="1" si="125"/>
        <v>-4</v>
      </c>
      <c r="Y157" s="3">
        <f t="shared" ca="1" si="126"/>
        <v>7607</v>
      </c>
      <c r="Z157">
        <f t="shared" ca="1" si="136"/>
        <v>12</v>
      </c>
      <c r="AA157">
        <f t="shared" ca="1" si="127"/>
        <v>12</v>
      </c>
      <c r="AB157" s="16">
        <f ca="1">_xlfn.RANK.EQ(Q157,Q141:Q160,0)</f>
        <v>11</v>
      </c>
      <c r="AC157" s="16">
        <f ca="1">SUMPRODUCT((AB157=AB141:AB160)*(X157&lt;X141:X160))</f>
        <v>1</v>
      </c>
      <c r="AD157" s="16">
        <f ca="1">SUMPRODUCT((AB157=AB141:AB160)*(AC157=AC141:AC160)*(V157&lt;V141:V160))</f>
        <v>0</v>
      </c>
      <c r="AE157" s="16">
        <f ca="1">COUNTIF(AA141:AA157,AA157)-1</f>
        <v>0</v>
      </c>
      <c r="AF157" s="39"/>
      <c r="AG157">
        <v>17</v>
      </c>
      <c r="AH157" s="29" t="str">
        <f ca="1">INDEX(P141:P160,MATCH(AG157,Z141:Z160,0))</f>
        <v>Málaga C.F.</v>
      </c>
      <c r="AI157" s="33">
        <f ca="1">LOOKUP(AH157,P141:P160,Q141:Q160)</f>
        <v>6</v>
      </c>
      <c r="AJ157" s="1">
        <f ca="1">LOOKUP(AH157,P141:P160,R141:R160)</f>
        <v>7</v>
      </c>
      <c r="AK157" s="1">
        <f ca="1">LOOKUP(AH157,P141:P160,S141:S160)</f>
        <v>1</v>
      </c>
      <c r="AL157" s="1">
        <f ca="1">LOOKUP(AH157,P141:P160,T141:T160)</f>
        <v>3</v>
      </c>
      <c r="AM157" s="1">
        <f ca="1">LOOKUP(AH157,P141:P160,U141:U160)</f>
        <v>3</v>
      </c>
      <c r="AN157" s="1">
        <f ca="1">LOOKUP(AH157,P141:P160,V141:V160)</f>
        <v>3</v>
      </c>
      <c r="AO157" s="1">
        <f ca="1">LOOKUP(AH157,P141:P160,W141:W160)</f>
        <v>4</v>
      </c>
      <c r="AP157" s="3">
        <f ca="1">LOOKUP(AH157,P141:P160,X141:X160)</f>
        <v>-1</v>
      </c>
      <c r="AQ157" s="3">
        <f ca="1">LOOKUP(AH157,P141:P160,Y141:Y160)</f>
        <v>5903</v>
      </c>
    </row>
    <row r="158" spans="5:43" x14ac:dyDescent="0.25">
      <c r="E158" s="29" t="str">
        <f t="shared" si="128"/>
        <v>U.D. Las Palmas</v>
      </c>
      <c r="F158" s="33">
        <f ca="1">SUMIF(INDIRECT(F140),'1-Configuracion'!E158,INDIRECT(G140))+SUMIF(INDIRECT(H140),'1-Configuracion'!E158,INDIRECT(I140))</f>
        <v>0</v>
      </c>
      <c r="G158" s="1">
        <f ca="1">SUMIF(INDIRECT(F140),'1-Configuracion'!E158,INDIRECT(J140))+SUMIF(INDIRECT(H140),'1-Configuracion'!E158,INDIRECT(J140))</f>
        <v>1</v>
      </c>
      <c r="H158" s="1">
        <f t="shared" ca="1" si="129"/>
        <v>0</v>
      </c>
      <c r="I158" s="1">
        <f t="shared" ca="1" si="130"/>
        <v>0</v>
      </c>
      <c r="J158" s="1">
        <f t="shared" ca="1" si="131"/>
        <v>1</v>
      </c>
      <c r="K158" s="1">
        <f ca="1">SUMIF(INDIRECT(F140),'1-Configuracion'!E158,INDIRECT(K140))+SUMIF(INDIRECT(H140),'1-Configuracion'!E158,INDIRECT(L140))</f>
        <v>0</v>
      </c>
      <c r="L158" s="1">
        <f ca="1">SUMIF(INDIRECT(F140),'1-Configuracion'!E158,INDIRECT(L140))+SUMIF(INDIRECT(H140),'1-Configuracion'!E158,INDIRECT(K140))</f>
        <v>2</v>
      </c>
      <c r="M158" s="48">
        <f t="shared" ca="1" si="132"/>
        <v>-2</v>
      </c>
      <c r="N158" s="14">
        <f t="shared" ca="1" si="133"/>
        <v>-200</v>
      </c>
      <c r="P158" s="29" t="str">
        <f t="shared" si="134"/>
        <v>U.D. Las Palmas</v>
      </c>
      <c r="Q158" s="33">
        <f t="shared" ca="1" si="135"/>
        <v>5</v>
      </c>
      <c r="R158" s="1">
        <f t="shared" ca="1" si="119"/>
        <v>7</v>
      </c>
      <c r="S158" s="1">
        <f t="shared" ca="1" si="120"/>
        <v>1</v>
      </c>
      <c r="T158" s="1">
        <f t="shared" ca="1" si="121"/>
        <v>2</v>
      </c>
      <c r="U158" s="1">
        <f t="shared" ca="1" si="122"/>
        <v>4</v>
      </c>
      <c r="V158" s="1">
        <f t="shared" ca="1" si="123"/>
        <v>6</v>
      </c>
      <c r="W158" s="1">
        <f t="shared" ca="1" si="124"/>
        <v>9</v>
      </c>
      <c r="X158" s="3">
        <f t="shared" ca="1" si="125"/>
        <v>-3</v>
      </c>
      <c r="Y158" s="3">
        <f t="shared" ca="1" si="126"/>
        <v>4706</v>
      </c>
      <c r="Z158">
        <f t="shared" ca="1" si="136"/>
        <v>19</v>
      </c>
      <c r="AA158">
        <f t="shared" ca="1" si="127"/>
        <v>19</v>
      </c>
      <c r="AB158" s="16">
        <f ca="1">_xlfn.RANK.EQ(Q158,Q141:Q160,0)</f>
        <v>19</v>
      </c>
      <c r="AC158" s="16">
        <f ca="1">SUMPRODUCT((AB158=AB141:AB160)*(X158&lt;X141:X160))</f>
        <v>0</v>
      </c>
      <c r="AD158" s="16">
        <f ca="1">SUMPRODUCT((AB158=AB141:AB160)*(AC158=AC141:AC160)*(V158&lt;V141:V160))</f>
        <v>0</v>
      </c>
      <c r="AE158" s="16">
        <f ca="1">COUNTIF(AA141:AA158,AA158)-1</f>
        <v>0</v>
      </c>
      <c r="AF158" s="39"/>
      <c r="AG158">
        <v>18</v>
      </c>
      <c r="AH158" s="29" t="str">
        <f ca="1">INDEX(P141:P160,MATCH(AG158,Z141:Z160,0))</f>
        <v>Levante U.D.</v>
      </c>
      <c r="AI158" s="33">
        <f ca="1">LOOKUP(AH158,P141:P160,Q141:Q160)</f>
        <v>6</v>
      </c>
      <c r="AJ158" s="1">
        <f ca="1">LOOKUP(AH158,P141:P160,R141:R160)</f>
        <v>7</v>
      </c>
      <c r="AK158" s="1">
        <f ca="1">LOOKUP(AH158,P141:P160,S141:S160)</f>
        <v>1</v>
      </c>
      <c r="AL158" s="1">
        <f ca="1">LOOKUP(AH158,P141:P160,T141:T160)</f>
        <v>3</v>
      </c>
      <c r="AM158" s="1">
        <f ca="1">LOOKUP(AH158,P141:P160,U141:U160)</f>
        <v>3</v>
      </c>
      <c r="AN158" s="1">
        <f ca="1">LOOKUP(AH158,P141:P160,V141:V160)</f>
        <v>6</v>
      </c>
      <c r="AO158" s="1">
        <f ca="1">LOOKUP(AH158,P141:P160,W141:W160)</f>
        <v>12</v>
      </c>
      <c r="AP158" s="3">
        <f ca="1">LOOKUP(AH158,P141:P160,X141:X160)</f>
        <v>-6</v>
      </c>
      <c r="AQ158" s="3">
        <f ca="1">LOOKUP(AH158,P141:P160,Y141:Y160)</f>
        <v>5406</v>
      </c>
    </row>
    <row r="159" spans="5:43" x14ac:dyDescent="0.25">
      <c r="E159" s="29" t="str">
        <f t="shared" si="128"/>
        <v>Valencia C.F.</v>
      </c>
      <c r="F159" s="33">
        <f ca="1">SUMIF(INDIRECT(F140),'1-Configuracion'!E159,INDIRECT(G140))+SUMIF(INDIRECT(H140),'1-Configuracion'!E159,INDIRECT(I140))</f>
        <v>0</v>
      </c>
      <c r="G159" s="1">
        <f ca="1">SUMIF(INDIRECT(F140),'1-Configuracion'!E159,INDIRECT(J140))+SUMIF(INDIRECT(H140),'1-Configuracion'!E159,INDIRECT(J140))</f>
        <v>1</v>
      </c>
      <c r="H159" s="1">
        <f t="shared" ca="1" si="129"/>
        <v>0</v>
      </c>
      <c r="I159" s="1">
        <f t="shared" ca="1" si="130"/>
        <v>0</v>
      </c>
      <c r="J159" s="1">
        <f t="shared" ca="1" si="131"/>
        <v>1</v>
      </c>
      <c r="K159" s="1">
        <f ca="1">SUMIF(INDIRECT(F140),'1-Configuracion'!E159,INDIRECT(K140))+SUMIF(INDIRECT(H140),'1-Configuracion'!E159,INDIRECT(L140))</f>
        <v>1</v>
      </c>
      <c r="L159" s="1">
        <f ca="1">SUMIF(INDIRECT(F140),'1-Configuracion'!E159,INDIRECT(L140))+SUMIF(INDIRECT(H140),'1-Configuracion'!E159,INDIRECT(K140))</f>
        <v>3</v>
      </c>
      <c r="M159" s="48">
        <f t="shared" ca="1" si="132"/>
        <v>-2</v>
      </c>
      <c r="N159" s="14">
        <f t="shared" ca="1" si="133"/>
        <v>-199</v>
      </c>
      <c r="P159" s="29" t="str">
        <f t="shared" si="134"/>
        <v>Valencia C.F.</v>
      </c>
      <c r="Q159" s="33">
        <f t="shared" ca="1" si="135"/>
        <v>9</v>
      </c>
      <c r="R159" s="1">
        <f t="shared" ca="1" si="119"/>
        <v>7</v>
      </c>
      <c r="S159" s="1">
        <f t="shared" ca="1" si="120"/>
        <v>2</v>
      </c>
      <c r="T159" s="1">
        <f t="shared" ca="1" si="121"/>
        <v>3</v>
      </c>
      <c r="U159" s="1">
        <f t="shared" ca="1" si="122"/>
        <v>2</v>
      </c>
      <c r="V159" s="1">
        <f t="shared" ca="1" si="123"/>
        <v>4</v>
      </c>
      <c r="W159" s="1">
        <f t="shared" ca="1" si="124"/>
        <v>5</v>
      </c>
      <c r="X159" s="3">
        <f t="shared" ca="1" si="125"/>
        <v>-1</v>
      </c>
      <c r="Y159" s="3">
        <f t="shared" ca="1" si="126"/>
        <v>8904</v>
      </c>
      <c r="Z159">
        <f t="shared" ca="1" si="136"/>
        <v>9</v>
      </c>
      <c r="AA159">
        <f t="shared" ca="1" si="127"/>
        <v>9</v>
      </c>
      <c r="AB159" s="16">
        <f ca="1">_xlfn.RANK.EQ(Q159,Q141:Q160,0)</f>
        <v>9</v>
      </c>
      <c r="AC159" s="16">
        <f ca="1">SUMPRODUCT((AB159=AB141:AB160)*(X159&lt;X141:X160))</f>
        <v>0</v>
      </c>
      <c r="AD159" s="16">
        <f ca="1">SUMPRODUCT((AB159=AB141:AB160)*(AC159=AC141:AC160)*(V159&lt;V141:V160))</f>
        <v>0</v>
      </c>
      <c r="AE159" s="16">
        <f ca="1">COUNTIF(AA141:AA159,AA159)-1</f>
        <v>0</v>
      </c>
      <c r="AF159" s="39"/>
      <c r="AG159">
        <v>19</v>
      </c>
      <c r="AH159" s="29" t="str">
        <f ca="1">INDEX(P141:P160,MATCH(AG159,Z141:Z160,0))</f>
        <v>U.D. Las Palmas</v>
      </c>
      <c r="AI159" s="33">
        <f ca="1">LOOKUP(AH159,P141:P160,Q141:Q160)</f>
        <v>5</v>
      </c>
      <c r="AJ159" s="1">
        <f ca="1">LOOKUP(AH159,P141:P160,R141:R160)</f>
        <v>7</v>
      </c>
      <c r="AK159" s="1">
        <f ca="1">LOOKUP(AH159,P141:P160,S141:S160)</f>
        <v>1</v>
      </c>
      <c r="AL159" s="1">
        <f ca="1">LOOKUP(AH159,P141:P160,T141:T160)</f>
        <v>2</v>
      </c>
      <c r="AM159" s="1">
        <f ca="1">LOOKUP(AH159,P141:P160,U141:U160)</f>
        <v>4</v>
      </c>
      <c r="AN159" s="1">
        <f ca="1">LOOKUP(AH159,P141:P160,V141:V160)</f>
        <v>6</v>
      </c>
      <c r="AO159" s="1">
        <f ca="1">LOOKUP(AH159,P141:P160,W141:W160)</f>
        <v>9</v>
      </c>
      <c r="AP159" s="3">
        <f ca="1">LOOKUP(AH159,P141:P160,X141:X160)</f>
        <v>-3</v>
      </c>
      <c r="AQ159" s="3">
        <f ca="1">LOOKUP(AH159,P141:P160,Y141:Y160)</f>
        <v>4706</v>
      </c>
    </row>
    <row r="160" spans="5:43" ht="15.75" thickBot="1" x14ac:dyDescent="0.3">
      <c r="E160" s="30" t="str">
        <f t="shared" si="128"/>
        <v>Villarreal C.F.</v>
      </c>
      <c r="F160" s="34">
        <f ca="1">SUMIF(INDIRECT(F140),'1-Configuracion'!E160,INDIRECT(G140))+SUMIF(INDIRECT(H140),'1-Configuracion'!E160,INDIRECT(I140))</f>
        <v>0</v>
      </c>
      <c r="G160" s="9">
        <f ca="1">SUMIF(INDIRECT(F140),'1-Configuracion'!E160,INDIRECT(J140))+SUMIF(INDIRECT(H140),'1-Configuracion'!E160,INDIRECT(J140))</f>
        <v>1</v>
      </c>
      <c r="H160" s="9">
        <f t="shared" ca="1" si="129"/>
        <v>0</v>
      </c>
      <c r="I160" s="9">
        <f t="shared" ca="1" si="130"/>
        <v>0</v>
      </c>
      <c r="J160" s="9">
        <f t="shared" ca="1" si="131"/>
        <v>1</v>
      </c>
      <c r="K160" s="9">
        <f ca="1">SUMIF(INDIRECT(F140),'1-Configuracion'!E160,INDIRECT(K140))+SUMIF(INDIRECT(H140),'1-Configuracion'!E160,INDIRECT(L140))</f>
        <v>0</v>
      </c>
      <c r="L160" s="9">
        <f ca="1">SUMIF(INDIRECT(F140),'1-Configuracion'!E160,INDIRECT(L140))+SUMIF(INDIRECT(H140),'1-Configuracion'!E160,INDIRECT(K140))</f>
        <v>1</v>
      </c>
      <c r="M160" s="49">
        <f t="shared" ca="1" si="132"/>
        <v>-1</v>
      </c>
      <c r="N160" s="15">
        <f t="shared" ca="1" si="133"/>
        <v>-100</v>
      </c>
      <c r="P160" s="30" t="str">
        <f t="shared" si="134"/>
        <v>Villarreal C.F.</v>
      </c>
      <c r="Q160" s="34">
        <f t="shared" ca="1" si="135"/>
        <v>16</v>
      </c>
      <c r="R160" s="9">
        <f t="shared" ca="1" si="119"/>
        <v>7</v>
      </c>
      <c r="S160" s="9">
        <f t="shared" ca="1" si="120"/>
        <v>5</v>
      </c>
      <c r="T160" s="9">
        <f t="shared" ca="1" si="121"/>
        <v>1</v>
      </c>
      <c r="U160" s="9">
        <f t="shared" ca="1" si="122"/>
        <v>1</v>
      </c>
      <c r="V160" s="9">
        <f t="shared" ca="1" si="123"/>
        <v>12</v>
      </c>
      <c r="W160" s="9">
        <f t="shared" ca="1" si="124"/>
        <v>5</v>
      </c>
      <c r="X160" s="11">
        <f t="shared" ca="1" si="125"/>
        <v>7</v>
      </c>
      <c r="Y160" s="11">
        <f t="shared" ca="1" si="126"/>
        <v>16712</v>
      </c>
      <c r="Z160">
        <f t="shared" ca="1" si="136"/>
        <v>1</v>
      </c>
      <c r="AA160">
        <f t="shared" ca="1" si="127"/>
        <v>1</v>
      </c>
      <c r="AB160" s="16">
        <f ca="1">_xlfn.RANK.EQ(Q160,Q141:Q160,0)</f>
        <v>1</v>
      </c>
      <c r="AC160" s="16">
        <f ca="1">SUMPRODUCT((AB160=AB141:AB160)*(X160&lt;X141:X160))</f>
        <v>0</v>
      </c>
      <c r="AD160" s="16">
        <f ca="1">SUMPRODUCT((AB160=AB141:AB160)*(AC160=AC141:AC160)*(V160&lt;V141:V160))</f>
        <v>0</v>
      </c>
      <c r="AE160" s="16">
        <f ca="1">COUNTIF(AA141:AA160,AA160)-1</f>
        <v>0</v>
      </c>
      <c r="AF160" s="39"/>
      <c r="AG160">
        <v>20</v>
      </c>
      <c r="AH160" s="30" t="str">
        <f ca="1">INDEX(P141:P160,MATCH(AG160,Z141:Z160,0))</f>
        <v>Granada C.F.</v>
      </c>
      <c r="AI160" s="34">
        <f ca="1">LOOKUP(AH160,P141:P160,Q141:Q160)</f>
        <v>4</v>
      </c>
      <c r="AJ160" s="9">
        <f ca="1">LOOKUP(AH160,P141:P160,R141:R160)</f>
        <v>7</v>
      </c>
      <c r="AK160" s="9">
        <f ca="1">LOOKUP(AH160,P141:P160,S141:S160)</f>
        <v>1</v>
      </c>
      <c r="AL160" s="9">
        <f ca="1">LOOKUP(AH160,P141:P160,T141:T160)</f>
        <v>1</v>
      </c>
      <c r="AM160" s="9">
        <f ca="1">LOOKUP(AH160,P141:P160,U141:U160)</f>
        <v>5</v>
      </c>
      <c r="AN160" s="9">
        <f ca="1">LOOKUP(AH160,P141:P160,V141:V160)</f>
        <v>5</v>
      </c>
      <c r="AO160" s="9">
        <f ca="1">LOOKUP(AH160,P141:P160,W141:W160)</f>
        <v>12</v>
      </c>
      <c r="AP160" s="11">
        <f ca="1">LOOKUP(AH160,P141:P160,X141:X160)</f>
        <v>-7</v>
      </c>
      <c r="AQ160" s="11">
        <f ca="1">LOOKUP(AH160,P141:P160,Y141:Y160)</f>
        <v>3305</v>
      </c>
    </row>
    <row r="161" spans="5:43" ht="15.75" thickBot="1" x14ac:dyDescent="0.3"/>
    <row r="162" spans="5:43" ht="15.75" thickBot="1" x14ac:dyDescent="0.3">
      <c r="E162" s="36">
        <v>8</v>
      </c>
      <c r="F162" s="43" t="s">
        <v>20</v>
      </c>
      <c r="G162" s="43" t="s">
        <v>21</v>
      </c>
      <c r="H162" s="43" t="s">
        <v>22</v>
      </c>
      <c r="I162" s="43" t="s">
        <v>23</v>
      </c>
      <c r="J162" s="43" t="s">
        <v>24</v>
      </c>
      <c r="K162" s="43" t="s">
        <v>25</v>
      </c>
      <c r="L162" s="43" t="s">
        <v>26</v>
      </c>
      <c r="M162" s="44" t="s">
        <v>90</v>
      </c>
      <c r="N162" s="46" t="s">
        <v>91</v>
      </c>
      <c r="P162" s="36">
        <f>E162</f>
        <v>8</v>
      </c>
      <c r="Q162" s="37" t="s">
        <v>20</v>
      </c>
      <c r="R162" s="35" t="s">
        <v>21</v>
      </c>
      <c r="S162" s="31" t="s">
        <v>22</v>
      </c>
      <c r="T162" s="31" t="s">
        <v>23</v>
      </c>
      <c r="U162" s="31" t="s">
        <v>24</v>
      </c>
      <c r="V162" s="31" t="s">
        <v>25</v>
      </c>
      <c r="W162" s="31" t="s">
        <v>26</v>
      </c>
      <c r="X162" s="32" t="s">
        <v>90</v>
      </c>
      <c r="Y162" s="32" t="s">
        <v>91</v>
      </c>
      <c r="Z162" s="136" t="s">
        <v>162</v>
      </c>
      <c r="AA162" t="s">
        <v>161</v>
      </c>
      <c r="AB162" t="s">
        <v>148</v>
      </c>
      <c r="AC162" t="s">
        <v>90</v>
      </c>
      <c r="AD162" t="s">
        <v>25</v>
      </c>
      <c r="AE162" t="s">
        <v>160</v>
      </c>
      <c r="AH162" s="36">
        <f>P162</f>
        <v>8</v>
      </c>
      <c r="AI162" s="37" t="s">
        <v>20</v>
      </c>
      <c r="AJ162" s="35" t="s">
        <v>21</v>
      </c>
      <c r="AK162" s="31" t="s">
        <v>22</v>
      </c>
      <c r="AL162" s="31" t="s">
        <v>23</v>
      </c>
      <c r="AM162" s="31" t="s">
        <v>24</v>
      </c>
      <c r="AN162" s="31" t="s">
        <v>25</v>
      </c>
      <c r="AO162" s="31" t="s">
        <v>26</v>
      </c>
      <c r="AP162" s="32" t="s">
        <v>90</v>
      </c>
      <c r="AQ162" s="32" t="s">
        <v>91</v>
      </c>
    </row>
    <row r="163" spans="5:43" ht="15.75" thickBot="1" x14ac:dyDescent="0.3">
      <c r="E163" s="39"/>
      <c r="F163" s="41" t="str">
        <f>'1-Rangos'!C8</f>
        <v>'1-Jornadas'!ac42:ac51</v>
      </c>
      <c r="G163" s="41" t="str">
        <f>'1-Rangos'!D8</f>
        <v>'1-Jornadas'!AA42:AA51</v>
      </c>
      <c r="H163" s="41" t="str">
        <f>'1-Rangos'!E8</f>
        <v>'1-Jornadas'!AF42:AF51</v>
      </c>
      <c r="I163" s="41" t="str">
        <f>'1-Rangos'!F8</f>
        <v>'1-Jornadas'!AH42:AH51</v>
      </c>
      <c r="J163" s="41" t="str">
        <f>'1-Rangos'!G8</f>
        <v>'1-Jornadas'!Z42:Z51</v>
      </c>
      <c r="K163" s="41" t="str">
        <f>'1-Rangos'!H8</f>
        <v>'1-Jornadas'!AD42:AD51</v>
      </c>
      <c r="L163" s="41" t="str">
        <f>'1-Rangos'!I8</f>
        <v>'1-Jornadas'!AE42:AE51</v>
      </c>
      <c r="M163" s="39"/>
      <c r="N163" s="39"/>
      <c r="AF163" s="38"/>
    </row>
    <row r="164" spans="5:43" x14ac:dyDescent="0.25">
      <c r="E164" s="29" t="str">
        <f>E141</f>
        <v>Athletic Club</v>
      </c>
      <c r="F164" s="45">
        <f ca="1">SUMIF(INDIRECT(F163),'1-Configuracion'!E164,INDIRECT(G163))+SUMIF(INDIRECT(H163),'1-Configuracion'!E164,INDIRECT(I163))</f>
        <v>1</v>
      </c>
      <c r="G164" s="42">
        <f ca="1">SUMIF(INDIRECT(F163),'1-Configuracion'!E164,INDIRECT(J163))+SUMIF(INDIRECT(H163),'1-Configuracion'!E164,INDIRECT(J163))</f>
        <v>1</v>
      </c>
      <c r="H164" s="42">
        <f ca="1">IF(G164&gt;0,IF(F164=3,1,0),0)</f>
        <v>0</v>
      </c>
      <c r="I164" s="42">
        <f ca="1">IF(G164&gt;0,IF(F164=1,1,0),0)</f>
        <v>1</v>
      </c>
      <c r="J164" s="42">
        <f ca="1">IF(G164&gt;0,IF(F164=0,1,0),0)</f>
        <v>0</v>
      </c>
      <c r="K164" s="42">
        <f ca="1">SUMIF(INDIRECT(F163),'1-Configuracion'!E164,INDIRECT(K163))+SUMIF(INDIRECT(H163),'1-Configuracion'!E164,INDIRECT(L163))</f>
        <v>2</v>
      </c>
      <c r="L164" s="42">
        <f ca="1">SUMIF(INDIRECT(F163),'1-Configuracion'!E164,INDIRECT(L163))+SUMIF(INDIRECT(H163),'1-Configuracion'!E164,INDIRECT(K163))</f>
        <v>2</v>
      </c>
      <c r="M164" s="47">
        <f ca="1">K164-L164</f>
        <v>0</v>
      </c>
      <c r="N164" s="50">
        <f ca="1">F164*1000+M164*100+K164</f>
        <v>1002</v>
      </c>
      <c r="P164" s="29" t="str">
        <f>E164</f>
        <v>Athletic Club</v>
      </c>
      <c r="Q164" s="33">
        <f ca="1">F164+Q141</f>
        <v>8</v>
      </c>
      <c r="R164" s="1">
        <f t="shared" ref="R164:R183" ca="1" si="137">G164+R141</f>
        <v>8</v>
      </c>
      <c r="S164" s="1">
        <f t="shared" ref="S164:S183" ca="1" si="138">H164+S141</f>
        <v>2</v>
      </c>
      <c r="T164" s="1">
        <f t="shared" ref="T164:T183" ca="1" si="139">I164+T141</f>
        <v>2</v>
      </c>
      <c r="U164" s="1">
        <f t="shared" ref="U164:U183" ca="1" si="140">J164+U141</f>
        <v>4</v>
      </c>
      <c r="V164" s="1">
        <f t="shared" ref="V164:V183" ca="1" si="141">K164+V141</f>
        <v>10</v>
      </c>
      <c r="W164" s="1">
        <f t="shared" ref="W164:W183" ca="1" si="142">L164+W141</f>
        <v>12</v>
      </c>
      <c r="X164" s="3">
        <f t="shared" ref="X164:X183" ca="1" si="143">M164+X141</f>
        <v>-2</v>
      </c>
      <c r="Y164" s="3">
        <f t="shared" ref="Y164:Y183" ca="1" si="144">N164+Y141</f>
        <v>7810</v>
      </c>
      <c r="Z164">
        <f ca="1">AA164+AE164</f>
        <v>14</v>
      </c>
      <c r="AA164">
        <f t="shared" ref="AA164:AA183" ca="1" si="145">SUM(AB164:AD164)</f>
        <v>14</v>
      </c>
      <c r="AB164" s="16">
        <f ca="1">_xlfn.RANK.EQ(Q164,Q164:Q183,0)</f>
        <v>14</v>
      </c>
      <c r="AC164" s="16">
        <f ca="1">SUMPRODUCT((AB164=AB164:AB183)*(X164&lt;X164:X183))</f>
        <v>0</v>
      </c>
      <c r="AD164" s="16">
        <f ca="1">SUMPRODUCT((AB164=AB164:AB183)*(AC164=AC164:AC183)*(V164&lt;V164:V183))</f>
        <v>0</v>
      </c>
      <c r="AE164" s="16">
        <f ca="1">COUNTIF(AA164:AA164,AA164)-1</f>
        <v>0</v>
      </c>
      <c r="AF164" s="39"/>
      <c r="AG164">
        <v>1</v>
      </c>
      <c r="AH164" s="29" t="str">
        <f ca="1">INDEX(P164:P183,MATCH(AG164,Z164:Z183,0))</f>
        <v>Real Madrid C.F.</v>
      </c>
      <c r="AI164" s="33">
        <f ca="1">LOOKUP(AH164,P164:P183,Q164:Q183)</f>
        <v>18</v>
      </c>
      <c r="AJ164" s="1">
        <f ca="1">LOOKUP(AH164,P164:P183,R164:R183)</f>
        <v>8</v>
      </c>
      <c r="AK164" s="1">
        <f ca="1">LOOKUP(AH164,P164:P183,S164:S183)</f>
        <v>5</v>
      </c>
      <c r="AL164" s="1">
        <f ca="1">LOOKUP(AH164,P164:P183,T164:T183)</f>
        <v>3</v>
      </c>
      <c r="AM164" s="1">
        <f ca="1">LOOKUP(AH164,P164:P183,U164:U183)</f>
        <v>0</v>
      </c>
      <c r="AN164" s="1">
        <f ca="1">LOOKUP(AH164,P164:P183,V164:V183)</f>
        <v>18</v>
      </c>
      <c r="AO164" s="1">
        <f ca="1">LOOKUP(AH164,P164:P183,W164:W183)</f>
        <v>2</v>
      </c>
      <c r="AP164" s="3">
        <f ca="1">LOOKUP(AH164,P164:P183,X164:X183)</f>
        <v>16</v>
      </c>
      <c r="AQ164" s="3">
        <f ca="1">LOOKUP(AH164,P164:P183,Y164:Y183)</f>
        <v>19618</v>
      </c>
    </row>
    <row r="165" spans="5:43" x14ac:dyDescent="0.25">
      <c r="E165" s="29" t="str">
        <f t="shared" ref="E165:E183" si="146">E142</f>
        <v>Atlético de Madrid</v>
      </c>
      <c r="F165" s="33">
        <f ca="1">SUMIF(INDIRECT(F163),'1-Configuracion'!E165,INDIRECT(G163))+SUMIF(INDIRECT(H163),'1-Configuracion'!E165,INDIRECT(I163))</f>
        <v>3</v>
      </c>
      <c r="G165" s="1">
        <f ca="1">SUMIF(INDIRECT(F163),'1-Configuracion'!E165,INDIRECT(J163))+SUMIF(INDIRECT(H163),'1-Configuracion'!E165,INDIRECT(J163))</f>
        <v>1</v>
      </c>
      <c r="H165" s="1">
        <f t="shared" ref="H165:H183" ca="1" si="147">IF(G165&gt;0,IF(F165=3,1,0),0)</f>
        <v>1</v>
      </c>
      <c r="I165" s="1">
        <f t="shared" ref="I165:I183" ca="1" si="148">IF(G165&gt;0,IF(F165=1,1,0),0)</f>
        <v>0</v>
      </c>
      <c r="J165" s="1">
        <f t="shared" ref="J165:J183" ca="1" si="149">IF(G165&gt;0,IF(F165=0,1,0),0)</f>
        <v>0</v>
      </c>
      <c r="K165" s="1">
        <f ca="1">SUMIF(INDIRECT(F163),'1-Configuracion'!E165,INDIRECT(K163))+SUMIF(INDIRECT(H163),'1-Configuracion'!E165,INDIRECT(L163))</f>
        <v>2</v>
      </c>
      <c r="L165" s="1">
        <f ca="1">SUMIF(INDIRECT(F163),'1-Configuracion'!E165,INDIRECT(L163))+SUMIF(INDIRECT(H163),'1-Configuracion'!E165,INDIRECT(K163))</f>
        <v>0</v>
      </c>
      <c r="M165" s="48">
        <f t="shared" ref="M165:M183" ca="1" si="150">K165-L165</f>
        <v>2</v>
      </c>
      <c r="N165" s="14">
        <f t="shared" ref="N165:N183" ca="1" si="151">F165*1000+M165*100+K165</f>
        <v>3202</v>
      </c>
      <c r="P165" s="29" t="str">
        <f t="shared" ref="P165:P183" si="152">E165</f>
        <v>Atlético de Madrid</v>
      </c>
      <c r="Q165" s="33">
        <f t="shared" ref="Q165:Q183" ca="1" si="153">F165+Q142</f>
        <v>16</v>
      </c>
      <c r="R165" s="1">
        <f t="shared" ca="1" si="137"/>
        <v>8</v>
      </c>
      <c r="S165" s="1">
        <f t="shared" ca="1" si="138"/>
        <v>5</v>
      </c>
      <c r="T165" s="1">
        <f t="shared" ca="1" si="139"/>
        <v>1</v>
      </c>
      <c r="U165" s="1">
        <f t="shared" ca="1" si="140"/>
        <v>2</v>
      </c>
      <c r="V165" s="1">
        <f t="shared" ca="1" si="141"/>
        <v>12</v>
      </c>
      <c r="W165" s="1">
        <f t="shared" ca="1" si="142"/>
        <v>4</v>
      </c>
      <c r="X165" s="3">
        <f t="shared" ca="1" si="143"/>
        <v>8</v>
      </c>
      <c r="Y165" s="3">
        <f t="shared" ca="1" si="144"/>
        <v>16812</v>
      </c>
      <c r="Z165">
        <f t="shared" ref="Z165:Z183" ca="1" si="154">AA165+AE165</f>
        <v>4</v>
      </c>
      <c r="AA165">
        <f t="shared" ca="1" si="145"/>
        <v>4</v>
      </c>
      <c r="AB165" s="16">
        <f ca="1">_xlfn.RANK.EQ(Q165,Q164:Q183,0)</f>
        <v>4</v>
      </c>
      <c r="AC165" s="16">
        <f ca="1">SUMPRODUCT((AB165=AB164:AB183)*(X165&lt;X164:X183))</f>
        <v>0</v>
      </c>
      <c r="AD165" s="16">
        <f ca="1">SUMPRODUCT((AB165=AB164:AB183)*(AC165=AC164:AC183)*(V165&lt;V164:V183))</f>
        <v>0</v>
      </c>
      <c r="AE165" s="16">
        <f ca="1">COUNTIF(AA164:AA165,AA165)-1</f>
        <v>0</v>
      </c>
      <c r="AF165" s="39"/>
      <c r="AG165">
        <v>2</v>
      </c>
      <c r="AH165" s="29" t="str">
        <f ca="1">INDEX(P164:P183,MATCH(AG165,Z164:Z183,0))</f>
        <v>R.C. Celta de Vigo</v>
      </c>
      <c r="AI165" s="33">
        <f ca="1">LOOKUP(AH165,P164:P183,Q164:Q183)</f>
        <v>18</v>
      </c>
      <c r="AJ165" s="1">
        <f ca="1">LOOKUP(AH165,P164:P183,R164:R183)</f>
        <v>8</v>
      </c>
      <c r="AK165" s="1">
        <f ca="1">LOOKUP(AH165,P164:P183,S164:S183)</f>
        <v>5</v>
      </c>
      <c r="AL165" s="1">
        <f ca="1">LOOKUP(AH165,P164:P183,T164:T183)</f>
        <v>3</v>
      </c>
      <c r="AM165" s="1">
        <f ca="1">LOOKUP(AH165,P164:P183,U164:U183)</f>
        <v>0</v>
      </c>
      <c r="AN165" s="1">
        <f ca="1">LOOKUP(AH165,P164:P183,V164:V183)</f>
        <v>17</v>
      </c>
      <c r="AO165" s="1">
        <f ca="1">LOOKUP(AH165,P164:P183,W164:W183)</f>
        <v>8</v>
      </c>
      <c r="AP165" s="3">
        <f ca="1">LOOKUP(AH165,P164:P183,X164:X183)</f>
        <v>9</v>
      </c>
      <c r="AQ165" s="3">
        <f ca="1">LOOKUP(AH165,P164:P183,Y164:Y183)</f>
        <v>18917</v>
      </c>
    </row>
    <row r="166" spans="5:43" x14ac:dyDescent="0.25">
      <c r="E166" s="29" t="str">
        <f t="shared" si="146"/>
        <v>Deportivo de la Coruña</v>
      </c>
      <c r="F166" s="33">
        <f ca="1">SUMIF(INDIRECT(F163),'1-Configuracion'!E166,INDIRECT(G163))+SUMIF(INDIRECT(H163),'1-Configuracion'!E166,INDIRECT(I163))</f>
        <v>1</v>
      </c>
      <c r="G166" s="1">
        <f ca="1">SUMIF(INDIRECT(F163),'1-Configuracion'!E166,INDIRECT(J163))+SUMIF(INDIRECT(H163),'1-Configuracion'!E166,INDIRECT(J163))</f>
        <v>1</v>
      </c>
      <c r="H166" s="1">
        <f t="shared" ca="1" si="147"/>
        <v>0</v>
      </c>
      <c r="I166" s="1">
        <f t="shared" ca="1" si="148"/>
        <v>1</v>
      </c>
      <c r="J166" s="1">
        <f t="shared" ca="1" si="149"/>
        <v>0</v>
      </c>
      <c r="K166" s="1">
        <f ca="1">SUMIF(INDIRECT(F163),'1-Configuracion'!E166,INDIRECT(K163))+SUMIF(INDIRECT(H163),'1-Configuracion'!E166,INDIRECT(L163))</f>
        <v>2</v>
      </c>
      <c r="L166" s="1">
        <f ca="1">SUMIF(INDIRECT(F163),'1-Configuracion'!E166,INDIRECT(L163))+SUMIF(INDIRECT(H163),'1-Configuracion'!E166,INDIRECT(K163))</f>
        <v>2</v>
      </c>
      <c r="M166" s="48">
        <f t="shared" ca="1" si="150"/>
        <v>0</v>
      </c>
      <c r="N166" s="14">
        <f t="shared" ca="1" si="151"/>
        <v>1002</v>
      </c>
      <c r="P166" s="29" t="str">
        <f t="shared" si="152"/>
        <v>Deportivo de la Coruña</v>
      </c>
      <c r="Q166" s="33">
        <f t="shared" ca="1" si="153"/>
        <v>13</v>
      </c>
      <c r="R166" s="1">
        <f t="shared" ca="1" si="137"/>
        <v>8</v>
      </c>
      <c r="S166" s="1">
        <f t="shared" ca="1" si="138"/>
        <v>3</v>
      </c>
      <c r="T166" s="1">
        <f t="shared" ca="1" si="139"/>
        <v>4</v>
      </c>
      <c r="U166" s="1">
        <f t="shared" ca="1" si="140"/>
        <v>1</v>
      </c>
      <c r="V166" s="1">
        <f t="shared" ca="1" si="141"/>
        <v>14</v>
      </c>
      <c r="W166" s="1">
        <f t="shared" ca="1" si="142"/>
        <v>9</v>
      </c>
      <c r="X166" s="3">
        <f t="shared" ca="1" si="143"/>
        <v>5</v>
      </c>
      <c r="Y166" s="3">
        <f t="shared" ca="1" si="144"/>
        <v>13514</v>
      </c>
      <c r="Z166">
        <f t="shared" ca="1" si="154"/>
        <v>6</v>
      </c>
      <c r="AA166">
        <f t="shared" ca="1" si="145"/>
        <v>6</v>
      </c>
      <c r="AB166" s="16">
        <f ca="1">_xlfn.RANK.EQ(Q166,Q164:Q183,0)</f>
        <v>6</v>
      </c>
      <c r="AC166" s="16">
        <f ca="1">SUMPRODUCT((AB166=AB164:AB183)*(X166&lt;X164:X183))</f>
        <v>0</v>
      </c>
      <c r="AD166" s="16">
        <f ca="1">SUMPRODUCT((AB166=AB164:AB183)*(AC166=AC164:AC183)*(V166&lt;V164:V183))</f>
        <v>0</v>
      </c>
      <c r="AE166" s="16">
        <f ca="1">COUNTIF(AA164:AA166,AA166)-1</f>
        <v>0</v>
      </c>
      <c r="AF166" s="39"/>
      <c r="AG166">
        <v>3</v>
      </c>
      <c r="AH166" s="29" t="str">
        <f ca="1">INDEX(P164:P183,MATCH(AG166,Z164:Z183,0))</f>
        <v>F.C. Barcelona</v>
      </c>
      <c r="AI166" s="33">
        <f ca="1">LOOKUP(AH166,P164:P183,Q164:Q183)</f>
        <v>18</v>
      </c>
      <c r="AJ166" s="1">
        <f ca="1">LOOKUP(AH166,P164:P183,R164:R183)</f>
        <v>8</v>
      </c>
      <c r="AK166" s="1">
        <f ca="1">LOOKUP(AH166,P164:P183,S164:S183)</f>
        <v>6</v>
      </c>
      <c r="AL166" s="1">
        <f ca="1">LOOKUP(AH166,P164:P183,T164:T183)</f>
        <v>0</v>
      </c>
      <c r="AM166" s="1">
        <f ca="1">LOOKUP(AH166,P164:P183,U164:U183)</f>
        <v>2</v>
      </c>
      <c r="AN166" s="1">
        <f ca="1">LOOKUP(AH166,P164:P183,V164:V183)</f>
        <v>17</v>
      </c>
      <c r="AO166" s="1">
        <f ca="1">LOOKUP(AH166,P164:P183,W164:W183)</f>
        <v>11</v>
      </c>
      <c r="AP166" s="3">
        <f ca="1">LOOKUP(AH166,P164:P183,X164:X183)</f>
        <v>6</v>
      </c>
      <c r="AQ166" s="3">
        <f ca="1">LOOKUP(AH166,P164:P183,Y164:Y183)</f>
        <v>18617</v>
      </c>
    </row>
    <row r="167" spans="5:43" x14ac:dyDescent="0.25">
      <c r="E167" s="29" t="str">
        <f t="shared" si="146"/>
        <v>F.C. Barcelona</v>
      </c>
      <c r="F167" s="33">
        <f ca="1">SUMIF(INDIRECT(F163),'1-Configuracion'!E167,INDIRECT(G163))+SUMIF(INDIRECT(H163),'1-Configuracion'!E167,INDIRECT(I163))</f>
        <v>3</v>
      </c>
      <c r="G167" s="1">
        <f ca="1">SUMIF(INDIRECT(F163),'1-Configuracion'!E167,INDIRECT(J163))+SUMIF(INDIRECT(H163),'1-Configuracion'!E167,INDIRECT(J163))</f>
        <v>1</v>
      </c>
      <c r="H167" s="1">
        <f t="shared" ca="1" si="147"/>
        <v>1</v>
      </c>
      <c r="I167" s="1">
        <f t="shared" ca="1" si="148"/>
        <v>0</v>
      </c>
      <c r="J167" s="1">
        <f t="shared" ca="1" si="149"/>
        <v>0</v>
      </c>
      <c r="K167" s="1">
        <f ca="1">SUMIF(INDIRECT(F163),'1-Configuracion'!E167,INDIRECT(K163))+SUMIF(INDIRECT(H163),'1-Configuracion'!E167,INDIRECT(L163))</f>
        <v>5</v>
      </c>
      <c r="L167" s="1">
        <f ca="1">SUMIF(INDIRECT(F163),'1-Configuracion'!E167,INDIRECT(L163))+SUMIF(INDIRECT(H163),'1-Configuracion'!E167,INDIRECT(K163))</f>
        <v>2</v>
      </c>
      <c r="M167" s="48">
        <f t="shared" ca="1" si="150"/>
        <v>3</v>
      </c>
      <c r="N167" s="14">
        <f t="shared" ca="1" si="151"/>
        <v>3305</v>
      </c>
      <c r="P167" s="29" t="str">
        <f t="shared" si="152"/>
        <v>F.C. Barcelona</v>
      </c>
      <c r="Q167" s="33">
        <f t="shared" ca="1" si="153"/>
        <v>18</v>
      </c>
      <c r="R167" s="1">
        <f t="shared" ca="1" si="137"/>
        <v>8</v>
      </c>
      <c r="S167" s="1">
        <f t="shared" ca="1" si="138"/>
        <v>6</v>
      </c>
      <c r="T167" s="1">
        <f t="shared" ca="1" si="139"/>
        <v>0</v>
      </c>
      <c r="U167" s="1">
        <f t="shared" ca="1" si="140"/>
        <v>2</v>
      </c>
      <c r="V167" s="1">
        <f t="shared" ca="1" si="141"/>
        <v>17</v>
      </c>
      <c r="W167" s="1">
        <f t="shared" ca="1" si="142"/>
        <v>11</v>
      </c>
      <c r="X167" s="3">
        <f t="shared" ca="1" si="143"/>
        <v>6</v>
      </c>
      <c r="Y167" s="3">
        <f t="shared" ca="1" si="144"/>
        <v>18617</v>
      </c>
      <c r="Z167">
        <f t="shared" ca="1" si="154"/>
        <v>3</v>
      </c>
      <c r="AA167">
        <f t="shared" ca="1" si="145"/>
        <v>3</v>
      </c>
      <c r="AB167" s="16">
        <f ca="1">_xlfn.RANK.EQ(Q167,Q164:Q183,0)</f>
        <v>1</v>
      </c>
      <c r="AC167" s="16">
        <f ca="1">SUMPRODUCT((AB167=AB164:AB183)*(X167&lt;X164:X183))</f>
        <v>2</v>
      </c>
      <c r="AD167" s="16">
        <f ca="1">SUMPRODUCT((AB167=AB164:AB183)*(AC167=AC164:AC183)*(V167&lt;V164:V183))</f>
        <v>0</v>
      </c>
      <c r="AE167" s="16">
        <f ca="1">COUNTIF(AA164:AA167,AA167)-1</f>
        <v>0</v>
      </c>
      <c r="AF167" s="39"/>
      <c r="AG167">
        <v>4</v>
      </c>
      <c r="AH167" s="29" t="str">
        <f ca="1">INDEX(P164:P183,MATCH(AG167,Z164:Z183,0))</f>
        <v>Atlético de Madrid</v>
      </c>
      <c r="AI167" s="33">
        <f ca="1">LOOKUP(AH167,P164:P183,Q164:Q183)</f>
        <v>16</v>
      </c>
      <c r="AJ167" s="1">
        <f ca="1">LOOKUP(AH167,P164:P183,R164:R183)</f>
        <v>8</v>
      </c>
      <c r="AK167" s="1">
        <f ca="1">LOOKUP(AH167,P164:P183,S164:S183)</f>
        <v>5</v>
      </c>
      <c r="AL167" s="1">
        <f ca="1">LOOKUP(AH167,P164:P183,T164:T183)</f>
        <v>1</v>
      </c>
      <c r="AM167" s="1">
        <f ca="1">LOOKUP(AH167,P164:P183,U164:U183)</f>
        <v>2</v>
      </c>
      <c r="AN167" s="1">
        <f ca="1">LOOKUP(AH167,P164:P183,V164:V183)</f>
        <v>12</v>
      </c>
      <c r="AO167" s="1">
        <f ca="1">LOOKUP(AH167,P164:P183,W164:W183)</f>
        <v>4</v>
      </c>
      <c r="AP167" s="3">
        <f ca="1">LOOKUP(AH167,P164:P183,X164:X183)</f>
        <v>8</v>
      </c>
      <c r="AQ167" s="3">
        <f ca="1">LOOKUP(AH167,P164:P183,Y164:Y183)</f>
        <v>16812</v>
      </c>
    </row>
    <row r="168" spans="5:43" x14ac:dyDescent="0.25">
      <c r="E168" s="29" t="str">
        <f t="shared" si="146"/>
        <v>Getafe C.F.</v>
      </c>
      <c r="F168" s="33">
        <f ca="1">SUMIF(INDIRECT(F163),'1-Configuracion'!E168,INDIRECT(G163))+SUMIF(INDIRECT(H163),'1-Configuracion'!E168,INDIRECT(I163))</f>
        <v>3</v>
      </c>
      <c r="G168" s="1">
        <f ca="1">SUMIF(INDIRECT(F163),'1-Configuracion'!E168,INDIRECT(J163))+SUMIF(INDIRECT(H163),'1-Configuracion'!E168,INDIRECT(J163))</f>
        <v>1</v>
      </c>
      <c r="H168" s="1">
        <f t="shared" ca="1" si="147"/>
        <v>1</v>
      </c>
      <c r="I168" s="1">
        <f t="shared" ca="1" si="148"/>
        <v>0</v>
      </c>
      <c r="J168" s="1">
        <f t="shared" ca="1" si="149"/>
        <v>0</v>
      </c>
      <c r="K168" s="1">
        <f ca="1">SUMIF(INDIRECT(F163),'1-Configuracion'!E168,INDIRECT(K163))+SUMIF(INDIRECT(H163),'1-Configuracion'!E168,INDIRECT(L163))</f>
        <v>4</v>
      </c>
      <c r="L168" s="1">
        <f ca="1">SUMIF(INDIRECT(F163),'1-Configuracion'!E168,INDIRECT(L163))+SUMIF(INDIRECT(H163),'1-Configuracion'!E168,INDIRECT(K163))</f>
        <v>0</v>
      </c>
      <c r="M168" s="48">
        <f t="shared" ca="1" si="150"/>
        <v>4</v>
      </c>
      <c r="N168" s="14">
        <f t="shared" ca="1" si="151"/>
        <v>3404</v>
      </c>
      <c r="P168" s="29" t="str">
        <f t="shared" si="152"/>
        <v>Getafe C.F.</v>
      </c>
      <c r="Q168" s="33">
        <f t="shared" ca="1" si="153"/>
        <v>10</v>
      </c>
      <c r="R168" s="1">
        <f t="shared" ca="1" si="137"/>
        <v>8</v>
      </c>
      <c r="S168" s="1">
        <f t="shared" ca="1" si="138"/>
        <v>3</v>
      </c>
      <c r="T168" s="1">
        <f t="shared" ca="1" si="139"/>
        <v>1</v>
      </c>
      <c r="U168" s="1">
        <f t="shared" ca="1" si="140"/>
        <v>4</v>
      </c>
      <c r="V168" s="1">
        <f t="shared" ca="1" si="141"/>
        <v>10</v>
      </c>
      <c r="W168" s="1">
        <f t="shared" ca="1" si="142"/>
        <v>8</v>
      </c>
      <c r="X168" s="3">
        <f t="shared" ca="1" si="143"/>
        <v>2</v>
      </c>
      <c r="Y168" s="3">
        <f t="shared" ca="1" si="144"/>
        <v>10210</v>
      </c>
      <c r="Z168">
        <f t="shared" ca="1" si="154"/>
        <v>11</v>
      </c>
      <c r="AA168">
        <f t="shared" ca="1" si="145"/>
        <v>11</v>
      </c>
      <c r="AB168" s="16">
        <f ca="1">_xlfn.RANK.EQ(Q168,Q164:Q183,0)</f>
        <v>11</v>
      </c>
      <c r="AC168" s="16">
        <f ca="1">SUMPRODUCT((AB168=AB164:AB183)*(X168&lt;X164:X183))</f>
        <v>0</v>
      </c>
      <c r="AD168" s="16">
        <f ca="1">SUMPRODUCT((AB168=AB164:AB183)*(AC168=AC164:AC183)*(V168&lt;V164:V183))</f>
        <v>0</v>
      </c>
      <c r="AE168" s="16">
        <f ca="1">COUNTIF(AA164:AA168,AA168)-1</f>
        <v>0</v>
      </c>
      <c r="AF168" s="39"/>
      <c r="AG168">
        <v>5</v>
      </c>
      <c r="AH168" s="29" t="str">
        <f ca="1">INDEX(P164:P183,MATCH(AG168,Z164:Z183,0))</f>
        <v>Villarreal C.F.</v>
      </c>
      <c r="AI168" s="33">
        <f ca="1">LOOKUP(AH168,P164:P183,Q164:Q183)</f>
        <v>16</v>
      </c>
      <c r="AJ168" s="1">
        <f ca="1">LOOKUP(AH168,P164:P183,R164:R183)</f>
        <v>8</v>
      </c>
      <c r="AK168" s="1">
        <f ca="1">LOOKUP(AH168,P164:P183,S164:S183)</f>
        <v>5</v>
      </c>
      <c r="AL168" s="1">
        <f ca="1">LOOKUP(AH168,P164:P183,T164:T183)</f>
        <v>1</v>
      </c>
      <c r="AM168" s="1">
        <f ca="1">LOOKUP(AH168,P164:P183,U164:U183)</f>
        <v>2</v>
      </c>
      <c r="AN168" s="1">
        <f ca="1">LOOKUP(AH168,P164:P183,V164:V183)</f>
        <v>13</v>
      </c>
      <c r="AO168" s="1">
        <f ca="1">LOOKUP(AH168,P164:P183,W164:W183)</f>
        <v>7</v>
      </c>
      <c r="AP168" s="3">
        <f ca="1">LOOKUP(AH168,P164:P183,X164:X183)</f>
        <v>6</v>
      </c>
      <c r="AQ168" s="3">
        <f ca="1">LOOKUP(AH168,P164:P183,Y164:Y183)</f>
        <v>16613</v>
      </c>
    </row>
    <row r="169" spans="5:43" x14ac:dyDescent="0.25">
      <c r="E169" s="29" t="str">
        <f t="shared" si="146"/>
        <v>Granada C.F.</v>
      </c>
      <c r="F169" s="33">
        <f ca="1">SUMIF(INDIRECT(F163),'1-Configuracion'!E169,INDIRECT(G163))+SUMIF(INDIRECT(H163),'1-Configuracion'!E169,INDIRECT(I163))</f>
        <v>1</v>
      </c>
      <c r="G169" s="1">
        <f ca="1">SUMIF(INDIRECT(F163),'1-Configuracion'!E169,INDIRECT(J163))+SUMIF(INDIRECT(H163),'1-Configuracion'!E169,INDIRECT(J163))</f>
        <v>1</v>
      </c>
      <c r="H169" s="1">
        <f t="shared" ca="1" si="147"/>
        <v>0</v>
      </c>
      <c r="I169" s="1">
        <f t="shared" ca="1" si="148"/>
        <v>1</v>
      </c>
      <c r="J169" s="1">
        <f t="shared" ca="1" si="149"/>
        <v>0</v>
      </c>
      <c r="K169" s="1">
        <f ca="1">SUMIF(INDIRECT(F163),'1-Configuracion'!E169,INDIRECT(K163))+SUMIF(INDIRECT(H163),'1-Configuracion'!E169,INDIRECT(L163))</f>
        <v>3</v>
      </c>
      <c r="L169" s="1">
        <f ca="1">SUMIF(INDIRECT(F163),'1-Configuracion'!E169,INDIRECT(L163))+SUMIF(INDIRECT(H163),'1-Configuracion'!E169,INDIRECT(K163))</f>
        <v>3</v>
      </c>
      <c r="M169" s="48">
        <f t="shared" ca="1" si="150"/>
        <v>0</v>
      </c>
      <c r="N169" s="14">
        <f t="shared" ca="1" si="151"/>
        <v>1003</v>
      </c>
      <c r="P169" s="29" t="str">
        <f t="shared" si="152"/>
        <v>Granada C.F.</v>
      </c>
      <c r="Q169" s="33">
        <f t="shared" ca="1" si="153"/>
        <v>5</v>
      </c>
      <c r="R169" s="1">
        <f t="shared" ca="1" si="137"/>
        <v>8</v>
      </c>
      <c r="S169" s="1">
        <f t="shared" ca="1" si="138"/>
        <v>1</v>
      </c>
      <c r="T169" s="1">
        <f t="shared" ca="1" si="139"/>
        <v>2</v>
      </c>
      <c r="U169" s="1">
        <f t="shared" ca="1" si="140"/>
        <v>5</v>
      </c>
      <c r="V169" s="1">
        <f t="shared" ca="1" si="141"/>
        <v>8</v>
      </c>
      <c r="W169" s="1">
        <f t="shared" ca="1" si="142"/>
        <v>15</v>
      </c>
      <c r="X169" s="3">
        <f t="shared" ca="1" si="143"/>
        <v>-7</v>
      </c>
      <c r="Y169" s="3">
        <f t="shared" ca="1" si="144"/>
        <v>4308</v>
      </c>
      <c r="Z169">
        <f t="shared" ca="1" si="154"/>
        <v>19</v>
      </c>
      <c r="AA169">
        <f t="shared" ca="1" si="145"/>
        <v>19</v>
      </c>
      <c r="AB169" s="16">
        <f ca="1">_xlfn.RANK.EQ(Q169,Q164:Q183,0)</f>
        <v>19</v>
      </c>
      <c r="AC169" s="16">
        <f ca="1">SUMPRODUCT((AB169=AB164:AB183)*(X169&lt;X164:X183))</f>
        <v>0</v>
      </c>
      <c r="AD169" s="16">
        <f ca="1">SUMPRODUCT((AB169=AB164:AB183)*(AC169=AC164:AC183)*(V169&lt;V164:V183))</f>
        <v>0</v>
      </c>
      <c r="AE169" s="16">
        <f ca="1">COUNTIF(AA164:AA169,AA169)-1</f>
        <v>0</v>
      </c>
      <c r="AF169" s="39"/>
      <c r="AG169">
        <v>6</v>
      </c>
      <c r="AH169" s="29" t="str">
        <f ca="1">INDEX(P164:P183,MATCH(AG169,Z164:Z183,0))</f>
        <v>Deportivo de la Coruña</v>
      </c>
      <c r="AI169" s="33">
        <f ca="1">LOOKUP(AH169,P164:P183,Q164:Q183)</f>
        <v>13</v>
      </c>
      <c r="AJ169" s="1">
        <f ca="1">LOOKUP(AH169,P164:P183,R164:R183)</f>
        <v>8</v>
      </c>
      <c r="AK169" s="1">
        <f ca="1">LOOKUP(AH169,P164:P183,S164:S183)</f>
        <v>3</v>
      </c>
      <c r="AL169" s="1">
        <f ca="1">LOOKUP(AH169,P164:P183,T164:T183)</f>
        <v>4</v>
      </c>
      <c r="AM169" s="1">
        <f ca="1">LOOKUP(AH169,P164:P183,U164:U183)</f>
        <v>1</v>
      </c>
      <c r="AN169" s="1">
        <f ca="1">LOOKUP(AH169,P164:P183,V164:V183)</f>
        <v>14</v>
      </c>
      <c r="AO169" s="1">
        <f ca="1">LOOKUP(AH169,P164:P183,W164:W183)</f>
        <v>9</v>
      </c>
      <c r="AP169" s="3">
        <f ca="1">LOOKUP(AH169,P164:P183,X164:X183)</f>
        <v>5</v>
      </c>
      <c r="AQ169" s="3">
        <f ca="1">LOOKUP(AH169,P164:P183,Y164:Y183)</f>
        <v>13514</v>
      </c>
    </row>
    <row r="170" spans="5:43" x14ac:dyDescent="0.25">
      <c r="E170" s="29" t="str">
        <f t="shared" si="146"/>
        <v>Levante U.D.</v>
      </c>
      <c r="F170" s="33">
        <f ca="1">SUMIF(INDIRECT(F163),'1-Configuracion'!E170,INDIRECT(G163))+SUMIF(INDIRECT(H163),'1-Configuracion'!E170,INDIRECT(I163))</f>
        <v>0</v>
      </c>
      <c r="G170" s="1">
        <f ca="1">SUMIF(INDIRECT(F163),'1-Configuracion'!E170,INDIRECT(J163))+SUMIF(INDIRECT(H163),'1-Configuracion'!E170,INDIRECT(J163))</f>
        <v>1</v>
      </c>
      <c r="H170" s="1">
        <f t="shared" ca="1" si="147"/>
        <v>0</v>
      </c>
      <c r="I170" s="1">
        <f t="shared" ca="1" si="148"/>
        <v>0</v>
      </c>
      <c r="J170" s="1">
        <f t="shared" ca="1" si="149"/>
        <v>1</v>
      </c>
      <c r="K170" s="1">
        <f ca="1">SUMIF(INDIRECT(F163),'1-Configuracion'!E170,INDIRECT(K163))+SUMIF(INDIRECT(H163),'1-Configuracion'!E170,INDIRECT(L163))</f>
        <v>0</v>
      </c>
      <c r="L170" s="1">
        <f ca="1">SUMIF(INDIRECT(F163),'1-Configuracion'!E170,INDIRECT(L163))+SUMIF(INDIRECT(H163),'1-Configuracion'!E170,INDIRECT(K163))</f>
        <v>3</v>
      </c>
      <c r="M170" s="48">
        <f t="shared" ca="1" si="150"/>
        <v>-3</v>
      </c>
      <c r="N170" s="14">
        <f t="shared" ca="1" si="151"/>
        <v>-300</v>
      </c>
      <c r="P170" s="29" t="str">
        <f t="shared" si="152"/>
        <v>Levante U.D.</v>
      </c>
      <c r="Q170" s="33">
        <f t="shared" ca="1" si="153"/>
        <v>6</v>
      </c>
      <c r="R170" s="1">
        <f t="shared" ca="1" si="137"/>
        <v>8</v>
      </c>
      <c r="S170" s="1">
        <f t="shared" ca="1" si="138"/>
        <v>1</v>
      </c>
      <c r="T170" s="1">
        <f t="shared" ca="1" si="139"/>
        <v>3</v>
      </c>
      <c r="U170" s="1">
        <f t="shared" ca="1" si="140"/>
        <v>4</v>
      </c>
      <c r="V170" s="1">
        <f t="shared" ca="1" si="141"/>
        <v>6</v>
      </c>
      <c r="W170" s="1">
        <f t="shared" ca="1" si="142"/>
        <v>15</v>
      </c>
      <c r="X170" s="3">
        <f t="shared" ca="1" si="143"/>
        <v>-9</v>
      </c>
      <c r="Y170" s="3">
        <f t="shared" ca="1" si="144"/>
        <v>5106</v>
      </c>
      <c r="Z170">
        <f t="shared" ca="1" si="154"/>
        <v>18</v>
      </c>
      <c r="AA170">
        <f t="shared" ca="1" si="145"/>
        <v>18</v>
      </c>
      <c r="AB170" s="16">
        <f ca="1">_xlfn.RANK.EQ(Q170,Q164:Q183,0)</f>
        <v>16</v>
      </c>
      <c r="AC170" s="16">
        <f ca="1">SUMPRODUCT((AB170=AB164:AB183)*(X170&lt;X164:X183))</f>
        <v>2</v>
      </c>
      <c r="AD170" s="16">
        <f ca="1">SUMPRODUCT((AB170=AB164:AB183)*(AC170=AC164:AC183)*(V170&lt;V164:V183))</f>
        <v>0</v>
      </c>
      <c r="AE170" s="16">
        <f ca="1">COUNTIF(AA164:AA170,AA170)-1</f>
        <v>0</v>
      </c>
      <c r="AF170" s="39"/>
      <c r="AG170">
        <v>7</v>
      </c>
      <c r="AH170" s="29" t="str">
        <f ca="1">INDEX(P164:P183,MATCH(AG170,Z164:Z183,0))</f>
        <v>S.D. Eibar</v>
      </c>
      <c r="AI170" s="33">
        <f ca="1">LOOKUP(AH170,P164:P183,Q164:Q183)</f>
        <v>13</v>
      </c>
      <c r="AJ170" s="1">
        <f ca="1">LOOKUP(AH170,P164:P183,R164:R183)</f>
        <v>8</v>
      </c>
      <c r="AK170" s="1">
        <f ca="1">LOOKUP(AH170,P164:P183,S164:S183)</f>
        <v>3</v>
      </c>
      <c r="AL170" s="1">
        <f ca="1">LOOKUP(AH170,P164:P183,T164:T183)</f>
        <v>4</v>
      </c>
      <c r="AM170" s="1">
        <f ca="1">LOOKUP(AH170,P164:P183,U164:U183)</f>
        <v>1</v>
      </c>
      <c r="AN170" s="1">
        <f ca="1">LOOKUP(AH170,P164:P183,V164:V183)</f>
        <v>10</v>
      </c>
      <c r="AO170" s="1">
        <f ca="1">LOOKUP(AH170,P164:P183,W164:W183)</f>
        <v>7</v>
      </c>
      <c r="AP170" s="3">
        <f ca="1">LOOKUP(AH170,P164:P183,X164:X183)</f>
        <v>3</v>
      </c>
      <c r="AQ170" s="3">
        <f ca="1">LOOKUP(AH170,P164:P183,Y164:Y183)</f>
        <v>13310</v>
      </c>
    </row>
    <row r="171" spans="5:43" x14ac:dyDescent="0.25">
      <c r="E171" s="29" t="str">
        <f t="shared" si="146"/>
        <v>Málaga C.F.</v>
      </c>
      <c r="F171" s="33">
        <f ca="1">SUMIF(INDIRECT(F163),'1-Configuracion'!E171,INDIRECT(G163))+SUMIF(INDIRECT(H163),'1-Configuracion'!E171,INDIRECT(I163))</f>
        <v>0</v>
      </c>
      <c r="G171" s="1">
        <f ca="1">SUMIF(INDIRECT(F163),'1-Configuracion'!E171,INDIRECT(J163))+SUMIF(INDIRECT(H163),'1-Configuracion'!E171,INDIRECT(J163))</f>
        <v>1</v>
      </c>
      <c r="H171" s="1">
        <f t="shared" ca="1" si="147"/>
        <v>0</v>
      </c>
      <c r="I171" s="1">
        <f t="shared" ca="1" si="148"/>
        <v>0</v>
      </c>
      <c r="J171" s="1">
        <f t="shared" ca="1" si="149"/>
        <v>1</v>
      </c>
      <c r="K171" s="1">
        <f ca="1">SUMIF(INDIRECT(F163),'1-Configuracion'!E171,INDIRECT(K163))+SUMIF(INDIRECT(H163),'1-Configuracion'!E171,INDIRECT(L163))</f>
        <v>0</v>
      </c>
      <c r="L171" s="1">
        <f ca="1">SUMIF(INDIRECT(F163),'1-Configuracion'!E171,INDIRECT(L163))+SUMIF(INDIRECT(H163),'1-Configuracion'!E171,INDIRECT(K163))</f>
        <v>3</v>
      </c>
      <c r="M171" s="48">
        <f t="shared" ca="1" si="150"/>
        <v>-3</v>
      </c>
      <c r="N171" s="14">
        <f t="shared" ca="1" si="151"/>
        <v>-300</v>
      </c>
      <c r="P171" s="29" t="str">
        <f t="shared" si="152"/>
        <v>Málaga C.F.</v>
      </c>
      <c r="Q171" s="33">
        <f t="shared" ca="1" si="153"/>
        <v>6</v>
      </c>
      <c r="R171" s="1">
        <f t="shared" ca="1" si="137"/>
        <v>8</v>
      </c>
      <c r="S171" s="1">
        <f t="shared" ca="1" si="138"/>
        <v>1</v>
      </c>
      <c r="T171" s="1">
        <f t="shared" ca="1" si="139"/>
        <v>3</v>
      </c>
      <c r="U171" s="1">
        <f t="shared" ca="1" si="140"/>
        <v>4</v>
      </c>
      <c r="V171" s="1">
        <f t="shared" ca="1" si="141"/>
        <v>3</v>
      </c>
      <c r="W171" s="1">
        <f t="shared" ca="1" si="142"/>
        <v>7</v>
      </c>
      <c r="X171" s="3">
        <f t="shared" ca="1" si="143"/>
        <v>-4</v>
      </c>
      <c r="Y171" s="3">
        <f t="shared" ca="1" si="144"/>
        <v>5603</v>
      </c>
      <c r="Z171">
        <f t="shared" ca="1" si="154"/>
        <v>17</v>
      </c>
      <c r="AA171">
        <f t="shared" ca="1" si="145"/>
        <v>17</v>
      </c>
      <c r="AB171" s="16">
        <f ca="1">_xlfn.RANK.EQ(Q171,Q164:Q183,0)</f>
        <v>16</v>
      </c>
      <c r="AC171" s="16">
        <f ca="1">SUMPRODUCT((AB171=AB164:AB183)*(X171&lt;X164:X183))</f>
        <v>1</v>
      </c>
      <c r="AD171" s="16">
        <f ca="1">SUMPRODUCT((AB171=AB164:AB183)*(AC171=AC164:AC183)*(V171&lt;V164:V183))</f>
        <v>0</v>
      </c>
      <c r="AE171" s="16">
        <f ca="1">COUNTIF(AA164:AA171,AA171)-1</f>
        <v>0</v>
      </c>
      <c r="AF171" s="39"/>
      <c r="AG171">
        <v>8</v>
      </c>
      <c r="AH171" s="29" t="str">
        <f ca="1">INDEX(P164:P183,MATCH(AG171,Z164:Z183,0))</f>
        <v>Valencia C.F.</v>
      </c>
      <c r="AI171" s="33">
        <f ca="1">LOOKUP(AH171,P164:P183,Q164:Q183)</f>
        <v>12</v>
      </c>
      <c r="AJ171" s="1">
        <f ca="1">LOOKUP(AH171,P164:P183,R164:R183)</f>
        <v>8</v>
      </c>
      <c r="AK171" s="1">
        <f ca="1">LOOKUP(AH171,P164:P183,S164:S183)</f>
        <v>3</v>
      </c>
      <c r="AL171" s="1">
        <f ca="1">LOOKUP(AH171,P164:P183,T164:T183)</f>
        <v>3</v>
      </c>
      <c r="AM171" s="1">
        <f ca="1">LOOKUP(AH171,P164:P183,U164:U183)</f>
        <v>2</v>
      </c>
      <c r="AN171" s="1">
        <f ca="1">LOOKUP(AH171,P164:P183,V164:V183)</f>
        <v>7</v>
      </c>
      <c r="AO171" s="1">
        <f ca="1">LOOKUP(AH171,P164:P183,W164:W183)</f>
        <v>5</v>
      </c>
      <c r="AP171" s="3">
        <f ca="1">LOOKUP(AH171,P164:P183,X164:X183)</f>
        <v>2</v>
      </c>
      <c r="AQ171" s="3">
        <f ca="1">LOOKUP(AH171,P164:P183,Y164:Y183)</f>
        <v>12207</v>
      </c>
    </row>
    <row r="172" spans="5:43" x14ac:dyDescent="0.25">
      <c r="E172" s="29" t="str">
        <f t="shared" si="146"/>
        <v>R.C. Celta de Vigo</v>
      </c>
      <c r="F172" s="33">
        <f ca="1">SUMIF(INDIRECT(F163),'1-Configuracion'!E172,INDIRECT(G163))+SUMIF(INDIRECT(H163),'1-Configuracion'!E172,INDIRECT(I163))</f>
        <v>3</v>
      </c>
      <c r="G172" s="1">
        <f ca="1">SUMIF(INDIRECT(F163),'1-Configuracion'!E172,INDIRECT(J163))+SUMIF(INDIRECT(H163),'1-Configuracion'!E172,INDIRECT(J163))</f>
        <v>1</v>
      </c>
      <c r="H172" s="1">
        <f t="shared" ca="1" si="147"/>
        <v>1</v>
      </c>
      <c r="I172" s="1">
        <f t="shared" ca="1" si="148"/>
        <v>0</v>
      </c>
      <c r="J172" s="1">
        <f t="shared" ca="1" si="149"/>
        <v>0</v>
      </c>
      <c r="K172" s="1">
        <f ca="1">SUMIF(INDIRECT(F163),'1-Configuracion'!E172,INDIRECT(K163))+SUMIF(INDIRECT(H163),'1-Configuracion'!E172,INDIRECT(L163))</f>
        <v>2</v>
      </c>
      <c r="L172" s="1">
        <f ca="1">SUMIF(INDIRECT(F163),'1-Configuracion'!E172,INDIRECT(L163))+SUMIF(INDIRECT(H163),'1-Configuracion'!E172,INDIRECT(K163))</f>
        <v>1</v>
      </c>
      <c r="M172" s="48">
        <f t="shared" ca="1" si="150"/>
        <v>1</v>
      </c>
      <c r="N172" s="14">
        <f t="shared" ca="1" si="151"/>
        <v>3102</v>
      </c>
      <c r="P172" s="29" t="str">
        <f t="shared" si="152"/>
        <v>R.C. Celta de Vigo</v>
      </c>
      <c r="Q172" s="33">
        <f t="shared" ca="1" si="153"/>
        <v>18</v>
      </c>
      <c r="R172" s="1">
        <f t="shared" ca="1" si="137"/>
        <v>8</v>
      </c>
      <c r="S172" s="1">
        <f t="shared" ca="1" si="138"/>
        <v>5</v>
      </c>
      <c r="T172" s="1">
        <f t="shared" ca="1" si="139"/>
        <v>3</v>
      </c>
      <c r="U172" s="1">
        <f t="shared" ca="1" si="140"/>
        <v>0</v>
      </c>
      <c r="V172" s="1">
        <f t="shared" ca="1" si="141"/>
        <v>17</v>
      </c>
      <c r="W172" s="1">
        <f t="shared" ca="1" si="142"/>
        <v>8</v>
      </c>
      <c r="X172" s="3">
        <f t="shared" ca="1" si="143"/>
        <v>9</v>
      </c>
      <c r="Y172" s="3">
        <f t="shared" ca="1" si="144"/>
        <v>18917</v>
      </c>
      <c r="Z172">
        <f t="shared" ca="1" si="154"/>
        <v>2</v>
      </c>
      <c r="AA172">
        <f t="shared" ca="1" si="145"/>
        <v>2</v>
      </c>
      <c r="AB172" s="16">
        <f ca="1">_xlfn.RANK.EQ(Q172,Q164:Q183,0)</f>
        <v>1</v>
      </c>
      <c r="AC172" s="16">
        <f ca="1">SUMPRODUCT((AB172=AB164:AB183)*(X172&lt;X164:X183))</f>
        <v>1</v>
      </c>
      <c r="AD172" s="16">
        <f ca="1">SUMPRODUCT((AB172=AB164:AB183)*(AC172=AC164:AC183)*(V172&lt;V164:V183))</f>
        <v>0</v>
      </c>
      <c r="AE172" s="16">
        <f ca="1">COUNTIF(AA164:AA172,AA172)-1</f>
        <v>0</v>
      </c>
      <c r="AF172" s="39"/>
      <c r="AG172">
        <v>9</v>
      </c>
      <c r="AH172" s="29" t="str">
        <f ca="1">INDEX(P164:P183,MATCH(AG172,Z164:Z183,0))</f>
        <v>R.C.D. Español</v>
      </c>
      <c r="AI172" s="33">
        <f ca="1">LOOKUP(AH172,P164:P183,Q164:Q183)</f>
        <v>12</v>
      </c>
      <c r="AJ172" s="1">
        <f ca="1">LOOKUP(AH172,P164:P183,R164:R183)</f>
        <v>8</v>
      </c>
      <c r="AK172" s="1">
        <f ca="1">LOOKUP(AH172,P164:P183,S164:S183)</f>
        <v>4</v>
      </c>
      <c r="AL172" s="1">
        <f ca="1">LOOKUP(AH172,P164:P183,T164:T183)</f>
        <v>0</v>
      </c>
      <c r="AM172" s="1">
        <f ca="1">LOOKUP(AH172,P164:P183,U164:U183)</f>
        <v>4</v>
      </c>
      <c r="AN172" s="1">
        <f ca="1">LOOKUP(AH172,P164:P183,V164:V183)</f>
        <v>10</v>
      </c>
      <c r="AO172" s="1">
        <f ca="1">LOOKUP(AH172,P164:P183,W164:W183)</f>
        <v>17</v>
      </c>
      <c r="AP172" s="3">
        <f ca="1">LOOKUP(AH172,P164:P183,X164:X183)</f>
        <v>-7</v>
      </c>
      <c r="AQ172" s="3">
        <f ca="1">LOOKUP(AH172,P164:P183,Y164:Y183)</f>
        <v>11310</v>
      </c>
    </row>
    <row r="173" spans="5:43" x14ac:dyDescent="0.25">
      <c r="E173" s="29" t="str">
        <f t="shared" si="146"/>
        <v>R.C.D. Español</v>
      </c>
      <c r="F173" s="33">
        <f ca="1">SUMIF(INDIRECT(F163),'1-Configuracion'!E173,INDIRECT(G163))+SUMIF(INDIRECT(H163),'1-Configuracion'!E173,INDIRECT(I163))</f>
        <v>3</v>
      </c>
      <c r="G173" s="1">
        <f ca="1">SUMIF(INDIRECT(F163),'1-Configuracion'!E173,INDIRECT(J163))+SUMIF(INDIRECT(H163),'1-Configuracion'!E173,INDIRECT(J163))</f>
        <v>1</v>
      </c>
      <c r="H173" s="1">
        <f t="shared" ca="1" si="147"/>
        <v>1</v>
      </c>
      <c r="I173" s="1">
        <f t="shared" ca="1" si="148"/>
        <v>0</v>
      </c>
      <c r="J173" s="1">
        <f t="shared" ca="1" si="149"/>
        <v>0</v>
      </c>
      <c r="K173" s="1">
        <f ca="1">SUMIF(INDIRECT(F163),'1-Configuracion'!E173,INDIRECT(K163))+SUMIF(INDIRECT(H163),'1-Configuracion'!E173,INDIRECT(L163))</f>
        <v>3</v>
      </c>
      <c r="L173" s="1">
        <f ca="1">SUMIF(INDIRECT(F163),'1-Configuracion'!E173,INDIRECT(L163))+SUMIF(INDIRECT(H163),'1-Configuracion'!E173,INDIRECT(K163))</f>
        <v>1</v>
      </c>
      <c r="M173" s="48">
        <f t="shared" ca="1" si="150"/>
        <v>2</v>
      </c>
      <c r="N173" s="14">
        <f t="shared" ca="1" si="151"/>
        <v>3203</v>
      </c>
      <c r="P173" s="29" t="str">
        <f t="shared" si="152"/>
        <v>R.C.D. Español</v>
      </c>
      <c r="Q173" s="33">
        <f t="shared" ca="1" si="153"/>
        <v>12</v>
      </c>
      <c r="R173" s="1">
        <f t="shared" ca="1" si="137"/>
        <v>8</v>
      </c>
      <c r="S173" s="1">
        <f t="shared" ca="1" si="138"/>
        <v>4</v>
      </c>
      <c r="T173" s="1">
        <f t="shared" ca="1" si="139"/>
        <v>0</v>
      </c>
      <c r="U173" s="1">
        <f t="shared" ca="1" si="140"/>
        <v>4</v>
      </c>
      <c r="V173" s="1">
        <f t="shared" ca="1" si="141"/>
        <v>10</v>
      </c>
      <c r="W173" s="1">
        <f t="shared" ca="1" si="142"/>
        <v>17</v>
      </c>
      <c r="X173" s="3">
        <f t="shared" ca="1" si="143"/>
        <v>-7</v>
      </c>
      <c r="Y173" s="3">
        <f t="shared" ca="1" si="144"/>
        <v>11310</v>
      </c>
      <c r="Z173">
        <f t="shared" ca="1" si="154"/>
        <v>9</v>
      </c>
      <c r="AA173">
        <f t="shared" ca="1" si="145"/>
        <v>9</v>
      </c>
      <c r="AB173" s="16">
        <f ca="1">_xlfn.RANK.EQ(Q173,Q164:Q183,0)</f>
        <v>8</v>
      </c>
      <c r="AC173" s="16">
        <f ca="1">SUMPRODUCT((AB173=AB164:AB183)*(X173&lt;X164:X183))</f>
        <v>1</v>
      </c>
      <c r="AD173" s="16">
        <f ca="1">SUMPRODUCT((AB173=AB164:AB183)*(AC173=AC164:AC183)*(V173&lt;V164:V183))</f>
        <v>0</v>
      </c>
      <c r="AE173" s="16">
        <f ca="1">COUNTIF(AA164:AA173,AA173)-1</f>
        <v>0</v>
      </c>
      <c r="AF173" s="39"/>
      <c r="AG173">
        <v>10</v>
      </c>
      <c r="AH173" s="29" t="str">
        <f ca="1">INDEX(P164:P183,MATCH(AG173,Z164:Z183,0))</f>
        <v>Real Betis Balompié</v>
      </c>
      <c r="AI173" s="33">
        <f ca="1">LOOKUP(AH173,P164:P183,Q164:Q183)</f>
        <v>11</v>
      </c>
      <c r="AJ173" s="1">
        <f ca="1">LOOKUP(AH173,P164:P183,R164:R183)</f>
        <v>8</v>
      </c>
      <c r="AK173" s="1">
        <f ca="1">LOOKUP(AH173,P164:P183,S164:S183)</f>
        <v>3</v>
      </c>
      <c r="AL173" s="1">
        <f ca="1">LOOKUP(AH173,P164:P183,T164:T183)</f>
        <v>2</v>
      </c>
      <c r="AM173" s="1">
        <f ca="1">LOOKUP(AH173,P164:P183,U164:U183)</f>
        <v>3</v>
      </c>
      <c r="AN173" s="1">
        <f ca="1">LOOKUP(AH173,P164:P183,V164:V183)</f>
        <v>8</v>
      </c>
      <c r="AO173" s="1">
        <f ca="1">LOOKUP(AH173,P164:P183,W164:W183)</f>
        <v>12</v>
      </c>
      <c r="AP173" s="3">
        <f ca="1">LOOKUP(AH173,P164:P183,X164:X183)</f>
        <v>-4</v>
      </c>
      <c r="AQ173" s="3">
        <f ca="1">LOOKUP(AH173,P164:P183,Y164:Y183)</f>
        <v>10608</v>
      </c>
    </row>
    <row r="174" spans="5:43" x14ac:dyDescent="0.25">
      <c r="E174" s="29" t="str">
        <f t="shared" si="146"/>
        <v>Rayo Vallecano</v>
      </c>
      <c r="F174" s="33">
        <f ca="1">SUMIF(INDIRECT(F163),'1-Configuracion'!E174,INDIRECT(G163))+SUMIF(INDIRECT(H163),'1-Configuracion'!E174,INDIRECT(I163))</f>
        <v>0</v>
      </c>
      <c r="G174" s="1">
        <f ca="1">SUMIF(INDIRECT(F163),'1-Configuracion'!E174,INDIRECT(J163))+SUMIF(INDIRECT(H163),'1-Configuracion'!E174,INDIRECT(J163))</f>
        <v>1</v>
      </c>
      <c r="H174" s="1">
        <f t="shared" ca="1" si="147"/>
        <v>0</v>
      </c>
      <c r="I174" s="1">
        <f t="shared" ca="1" si="148"/>
        <v>0</v>
      </c>
      <c r="J174" s="1">
        <f t="shared" ca="1" si="149"/>
        <v>1</v>
      </c>
      <c r="K174" s="1">
        <f ca="1">SUMIF(INDIRECT(F163),'1-Configuracion'!E174,INDIRECT(K163))+SUMIF(INDIRECT(H163),'1-Configuracion'!E174,INDIRECT(L163))</f>
        <v>2</v>
      </c>
      <c r="L174" s="1">
        <f ca="1">SUMIF(INDIRECT(F163),'1-Configuracion'!E174,INDIRECT(L163))+SUMIF(INDIRECT(H163),'1-Configuracion'!E174,INDIRECT(K163))</f>
        <v>5</v>
      </c>
      <c r="M174" s="48">
        <f t="shared" ca="1" si="150"/>
        <v>-3</v>
      </c>
      <c r="N174" s="14">
        <f t="shared" ca="1" si="151"/>
        <v>-298</v>
      </c>
      <c r="P174" s="29" t="str">
        <f t="shared" si="152"/>
        <v>Rayo Vallecano</v>
      </c>
      <c r="Q174" s="33">
        <f t="shared" ca="1" si="153"/>
        <v>7</v>
      </c>
      <c r="R174" s="1">
        <f t="shared" ca="1" si="137"/>
        <v>8</v>
      </c>
      <c r="S174" s="1">
        <f t="shared" ca="1" si="138"/>
        <v>2</v>
      </c>
      <c r="T174" s="1">
        <f t="shared" ca="1" si="139"/>
        <v>1</v>
      </c>
      <c r="U174" s="1">
        <f t="shared" ca="1" si="140"/>
        <v>5</v>
      </c>
      <c r="V174" s="1">
        <f t="shared" ca="1" si="141"/>
        <v>8</v>
      </c>
      <c r="W174" s="1">
        <f t="shared" ca="1" si="142"/>
        <v>17</v>
      </c>
      <c r="X174" s="3">
        <f t="shared" ca="1" si="143"/>
        <v>-9</v>
      </c>
      <c r="Y174" s="3">
        <f t="shared" ca="1" si="144"/>
        <v>6108</v>
      </c>
      <c r="Z174">
        <f t="shared" ca="1" si="154"/>
        <v>15</v>
      </c>
      <c r="AA174">
        <f t="shared" ca="1" si="145"/>
        <v>15</v>
      </c>
      <c r="AB174" s="16">
        <f ca="1">_xlfn.RANK.EQ(Q174,Q164:Q183,0)</f>
        <v>15</v>
      </c>
      <c r="AC174" s="16">
        <f ca="1">SUMPRODUCT((AB174=AB164:AB183)*(X174&lt;X164:X183))</f>
        <v>0</v>
      </c>
      <c r="AD174" s="16">
        <f ca="1">SUMPRODUCT((AB174=AB164:AB183)*(AC174=AC164:AC183)*(V174&lt;V164:V183))</f>
        <v>0</v>
      </c>
      <c r="AE174" s="16">
        <f ca="1">COUNTIF(AA164:AA174,AA174)-1</f>
        <v>0</v>
      </c>
      <c r="AF174" s="39"/>
      <c r="AG174">
        <v>11</v>
      </c>
      <c r="AH174" s="29" t="str">
        <f ca="1">INDEX(P164:P183,MATCH(AG174,Z164:Z183,0))</f>
        <v>Getafe C.F.</v>
      </c>
      <c r="AI174" s="33">
        <f ca="1">LOOKUP(AH174,P164:P183,Q164:Q183)</f>
        <v>10</v>
      </c>
      <c r="AJ174" s="1">
        <f ca="1">LOOKUP(AH174,P164:P183,R164:R183)</f>
        <v>8</v>
      </c>
      <c r="AK174" s="1">
        <f ca="1">LOOKUP(AH174,P164:P183,S164:S183)</f>
        <v>3</v>
      </c>
      <c r="AL174" s="1">
        <f ca="1">LOOKUP(AH174,P164:P183,T164:T183)</f>
        <v>1</v>
      </c>
      <c r="AM174" s="1">
        <f ca="1">LOOKUP(AH174,P164:P183,U164:U183)</f>
        <v>4</v>
      </c>
      <c r="AN174" s="1">
        <f ca="1">LOOKUP(AH174,P164:P183,V164:V183)</f>
        <v>10</v>
      </c>
      <c r="AO174" s="1">
        <f ca="1">LOOKUP(AH174,P164:P183,W164:W183)</f>
        <v>8</v>
      </c>
      <c r="AP174" s="3">
        <f ca="1">LOOKUP(AH174,P164:P183,X164:X183)</f>
        <v>2</v>
      </c>
      <c r="AQ174" s="3">
        <f ca="1">LOOKUP(AH174,P164:P183,Y164:Y183)</f>
        <v>10210</v>
      </c>
    </row>
    <row r="175" spans="5:43" x14ac:dyDescent="0.25">
      <c r="E175" s="29" t="str">
        <f t="shared" si="146"/>
        <v>Real Betis Balompié</v>
      </c>
      <c r="F175" s="33">
        <f ca="1">SUMIF(INDIRECT(F163),'1-Configuracion'!E175,INDIRECT(G163))+SUMIF(INDIRECT(H163),'1-Configuracion'!E175,INDIRECT(I163))</f>
        <v>0</v>
      </c>
      <c r="G175" s="1">
        <f ca="1">SUMIF(INDIRECT(F163),'1-Configuracion'!E175,INDIRECT(J163))+SUMIF(INDIRECT(H163),'1-Configuracion'!E175,INDIRECT(J163))</f>
        <v>1</v>
      </c>
      <c r="H175" s="1">
        <f t="shared" ca="1" si="147"/>
        <v>0</v>
      </c>
      <c r="I175" s="1">
        <f t="shared" ca="1" si="148"/>
        <v>0</v>
      </c>
      <c r="J175" s="1">
        <f t="shared" ca="1" si="149"/>
        <v>1</v>
      </c>
      <c r="K175" s="1">
        <f ca="1">SUMIF(INDIRECT(F163),'1-Configuracion'!E175,INDIRECT(K163))+SUMIF(INDIRECT(H163),'1-Configuracion'!E175,INDIRECT(L163))</f>
        <v>1</v>
      </c>
      <c r="L175" s="1">
        <f ca="1">SUMIF(INDIRECT(F163),'1-Configuracion'!E175,INDIRECT(L163))+SUMIF(INDIRECT(H163),'1-Configuracion'!E175,INDIRECT(K163))</f>
        <v>3</v>
      </c>
      <c r="M175" s="48">
        <f t="shared" ca="1" si="150"/>
        <v>-2</v>
      </c>
      <c r="N175" s="14">
        <f t="shared" ca="1" si="151"/>
        <v>-199</v>
      </c>
      <c r="P175" s="29" t="str">
        <f t="shared" si="152"/>
        <v>Real Betis Balompié</v>
      </c>
      <c r="Q175" s="33">
        <f t="shared" ca="1" si="153"/>
        <v>11</v>
      </c>
      <c r="R175" s="1">
        <f t="shared" ca="1" si="137"/>
        <v>8</v>
      </c>
      <c r="S175" s="1">
        <f t="shared" ca="1" si="138"/>
        <v>3</v>
      </c>
      <c r="T175" s="1">
        <f t="shared" ca="1" si="139"/>
        <v>2</v>
      </c>
      <c r="U175" s="1">
        <f t="shared" ca="1" si="140"/>
        <v>3</v>
      </c>
      <c r="V175" s="1">
        <f t="shared" ca="1" si="141"/>
        <v>8</v>
      </c>
      <c r="W175" s="1">
        <f t="shared" ca="1" si="142"/>
        <v>12</v>
      </c>
      <c r="X175" s="3">
        <f t="shared" ca="1" si="143"/>
        <v>-4</v>
      </c>
      <c r="Y175" s="3">
        <f t="shared" ca="1" si="144"/>
        <v>10608</v>
      </c>
      <c r="Z175">
        <f t="shared" ca="1" si="154"/>
        <v>10</v>
      </c>
      <c r="AA175">
        <f t="shared" ca="1" si="145"/>
        <v>10</v>
      </c>
      <c r="AB175" s="16">
        <f ca="1">_xlfn.RANK.EQ(Q175,Q164:Q183,0)</f>
        <v>10</v>
      </c>
      <c r="AC175" s="16">
        <f ca="1">SUMPRODUCT((AB175=AB164:AB183)*(X175&lt;X164:X183))</f>
        <v>0</v>
      </c>
      <c r="AD175" s="16">
        <f ca="1">SUMPRODUCT((AB175=AB164:AB183)*(AC175=AC164:AC183)*(V175&lt;V164:V183))</f>
        <v>0</v>
      </c>
      <c r="AE175" s="16">
        <f ca="1">COUNTIF(AA164:AA175,AA175)-1</f>
        <v>0</v>
      </c>
      <c r="AF175" s="39"/>
      <c r="AG175">
        <v>12</v>
      </c>
      <c r="AH175" s="29" t="str">
        <f ca="1">INDEX(P164:P183,MATCH(AG175,Z164:Z183,0))</f>
        <v>Real Sporting de Gijón</v>
      </c>
      <c r="AI175" s="33">
        <f ca="1">LOOKUP(AH175,P164:P183,Q164:Q183)</f>
        <v>9</v>
      </c>
      <c r="AJ175" s="1">
        <f ca="1">LOOKUP(AH175,P164:P183,R164:R183)</f>
        <v>8</v>
      </c>
      <c r="AK175" s="1">
        <f ca="1">LOOKUP(AH175,P164:P183,S164:S183)</f>
        <v>2</v>
      </c>
      <c r="AL175" s="1">
        <f ca="1">LOOKUP(AH175,P164:P183,T164:T183)</f>
        <v>3</v>
      </c>
      <c r="AM175" s="1">
        <f ca="1">LOOKUP(AH175,P164:P183,U164:U183)</f>
        <v>3</v>
      </c>
      <c r="AN175" s="1">
        <f ca="1">LOOKUP(AH175,P164:P183,V164:V183)</f>
        <v>10</v>
      </c>
      <c r="AO175" s="1">
        <f ca="1">LOOKUP(AH175,P164:P183,W164:W183)</f>
        <v>11</v>
      </c>
      <c r="AP175" s="3">
        <f ca="1">LOOKUP(AH175,P164:P183,X164:X183)</f>
        <v>-1</v>
      </c>
      <c r="AQ175" s="3">
        <f ca="1">LOOKUP(AH175,P164:P183,Y164:Y183)</f>
        <v>8910</v>
      </c>
    </row>
    <row r="176" spans="5:43" x14ac:dyDescent="0.25">
      <c r="E176" s="29" t="str">
        <f t="shared" si="146"/>
        <v>Real Madrid C.F.</v>
      </c>
      <c r="F176" s="33">
        <f ca="1">SUMIF(INDIRECT(F163),'1-Configuracion'!E176,INDIRECT(G163))+SUMIF(INDIRECT(H163),'1-Configuracion'!E176,INDIRECT(I163))</f>
        <v>3</v>
      </c>
      <c r="G176" s="1">
        <f ca="1">SUMIF(INDIRECT(F163),'1-Configuracion'!E176,INDIRECT(J163))+SUMIF(INDIRECT(H163),'1-Configuracion'!E176,INDIRECT(J163))</f>
        <v>1</v>
      </c>
      <c r="H176" s="1">
        <f t="shared" ca="1" si="147"/>
        <v>1</v>
      </c>
      <c r="I176" s="1">
        <f t="shared" ca="1" si="148"/>
        <v>0</v>
      </c>
      <c r="J176" s="1">
        <f t="shared" ca="1" si="149"/>
        <v>0</v>
      </c>
      <c r="K176" s="1">
        <f ca="1">SUMIF(INDIRECT(F163),'1-Configuracion'!E176,INDIRECT(K163))+SUMIF(INDIRECT(H163),'1-Configuracion'!E176,INDIRECT(L163))</f>
        <v>3</v>
      </c>
      <c r="L176" s="1">
        <f ca="1">SUMIF(INDIRECT(F163),'1-Configuracion'!E176,INDIRECT(L163))+SUMIF(INDIRECT(H163),'1-Configuracion'!E176,INDIRECT(K163))</f>
        <v>0</v>
      </c>
      <c r="M176" s="48">
        <f t="shared" ca="1" si="150"/>
        <v>3</v>
      </c>
      <c r="N176" s="14">
        <f t="shared" ca="1" si="151"/>
        <v>3303</v>
      </c>
      <c r="P176" s="29" t="str">
        <f t="shared" si="152"/>
        <v>Real Madrid C.F.</v>
      </c>
      <c r="Q176" s="33">
        <f t="shared" ca="1" si="153"/>
        <v>18</v>
      </c>
      <c r="R176" s="1">
        <f t="shared" ca="1" si="137"/>
        <v>8</v>
      </c>
      <c r="S176" s="1">
        <f t="shared" ca="1" si="138"/>
        <v>5</v>
      </c>
      <c r="T176" s="1">
        <f t="shared" ca="1" si="139"/>
        <v>3</v>
      </c>
      <c r="U176" s="1">
        <f t="shared" ca="1" si="140"/>
        <v>0</v>
      </c>
      <c r="V176" s="1">
        <f t="shared" ca="1" si="141"/>
        <v>18</v>
      </c>
      <c r="W176" s="1">
        <f t="shared" ca="1" si="142"/>
        <v>2</v>
      </c>
      <c r="X176" s="3">
        <f t="shared" ca="1" si="143"/>
        <v>16</v>
      </c>
      <c r="Y176" s="3">
        <f t="shared" ca="1" si="144"/>
        <v>19618</v>
      </c>
      <c r="Z176">
        <f t="shared" ca="1" si="154"/>
        <v>1</v>
      </c>
      <c r="AA176">
        <f t="shared" ca="1" si="145"/>
        <v>1</v>
      </c>
      <c r="AB176" s="16">
        <f ca="1">_xlfn.RANK.EQ(Q176,Q164:Q183,0)</f>
        <v>1</v>
      </c>
      <c r="AC176" s="16">
        <f ca="1">SUMPRODUCT((AB176=AB164:AB183)*(X176&lt;X164:X183))</f>
        <v>0</v>
      </c>
      <c r="AD176" s="16">
        <f ca="1">SUMPRODUCT((AB176=AB164:AB183)*(AC176=AC164:AC183)*(V176&lt;V164:V183))</f>
        <v>0</v>
      </c>
      <c r="AE176" s="16">
        <f ca="1">COUNTIF(AA164:AA176,AA176)-1</f>
        <v>0</v>
      </c>
      <c r="AF176" s="39"/>
      <c r="AG176">
        <v>13</v>
      </c>
      <c r="AH176" s="29" t="str">
        <f ca="1">INDEX(P164:P183,MATCH(AG176,Z164:Z183,0))</f>
        <v>Sevilla F.C.</v>
      </c>
      <c r="AI176" s="33">
        <f ca="1">LOOKUP(AH176,P164:P183,Q164:Q183)</f>
        <v>9</v>
      </c>
      <c r="AJ176" s="1">
        <f ca="1">LOOKUP(AH176,P164:P183,R164:R183)</f>
        <v>8</v>
      </c>
      <c r="AK176" s="1">
        <f ca="1">LOOKUP(AH176,P164:P183,S164:S183)</f>
        <v>2</v>
      </c>
      <c r="AL176" s="1">
        <f ca="1">LOOKUP(AH176,P164:P183,T164:T183)</f>
        <v>3</v>
      </c>
      <c r="AM176" s="1">
        <f ca="1">LOOKUP(AH176,P164:P183,U164:U183)</f>
        <v>3</v>
      </c>
      <c r="AN176" s="1">
        <f ca="1">LOOKUP(AH176,P164:P183,V164:V183)</f>
        <v>8</v>
      </c>
      <c r="AO176" s="1">
        <f ca="1">LOOKUP(AH176,P164:P183,W164:W183)</f>
        <v>12</v>
      </c>
      <c r="AP176" s="3">
        <f ca="1">LOOKUP(AH176,P164:P183,X164:X183)</f>
        <v>-4</v>
      </c>
      <c r="AQ176" s="3">
        <f ca="1">LOOKUP(AH176,P164:P183,Y164:Y183)</f>
        <v>8608</v>
      </c>
    </row>
    <row r="177" spans="5:43" x14ac:dyDescent="0.25">
      <c r="E177" s="29" t="str">
        <f t="shared" si="146"/>
        <v>Real Sociedad</v>
      </c>
      <c r="F177" s="33">
        <f ca="1">SUMIF(INDIRECT(F163),'1-Configuracion'!E177,INDIRECT(G163))+SUMIF(INDIRECT(H163),'1-Configuracion'!E177,INDIRECT(I163))</f>
        <v>0</v>
      </c>
      <c r="G177" s="1">
        <f ca="1">SUMIF(INDIRECT(F163),'1-Configuracion'!E177,INDIRECT(J163))+SUMIF(INDIRECT(H163),'1-Configuracion'!E177,INDIRECT(J163))</f>
        <v>1</v>
      </c>
      <c r="H177" s="1">
        <f t="shared" ca="1" si="147"/>
        <v>0</v>
      </c>
      <c r="I177" s="1">
        <f t="shared" ca="1" si="148"/>
        <v>0</v>
      </c>
      <c r="J177" s="1">
        <f t="shared" ca="1" si="149"/>
        <v>1</v>
      </c>
      <c r="K177" s="1">
        <f ca="1">SUMIF(INDIRECT(F163),'1-Configuracion'!E177,INDIRECT(K163))+SUMIF(INDIRECT(H163),'1-Configuracion'!E177,INDIRECT(L163))</f>
        <v>0</v>
      </c>
      <c r="L177" s="1">
        <f ca="1">SUMIF(INDIRECT(F163),'1-Configuracion'!E177,INDIRECT(L163))+SUMIF(INDIRECT(H163),'1-Configuracion'!E177,INDIRECT(K163))</f>
        <v>2</v>
      </c>
      <c r="M177" s="48">
        <f t="shared" ca="1" si="150"/>
        <v>-2</v>
      </c>
      <c r="N177" s="14">
        <f t="shared" ca="1" si="151"/>
        <v>-200</v>
      </c>
      <c r="P177" s="29" t="str">
        <f t="shared" si="152"/>
        <v>Real Sociedad</v>
      </c>
      <c r="Q177" s="33">
        <f t="shared" ca="1" si="153"/>
        <v>6</v>
      </c>
      <c r="R177" s="1">
        <f t="shared" ca="1" si="137"/>
        <v>8</v>
      </c>
      <c r="S177" s="1">
        <f t="shared" ca="1" si="138"/>
        <v>1</v>
      </c>
      <c r="T177" s="1">
        <f t="shared" ca="1" si="139"/>
        <v>3</v>
      </c>
      <c r="U177" s="1">
        <f t="shared" ca="1" si="140"/>
        <v>4</v>
      </c>
      <c r="V177" s="1">
        <f t="shared" ca="1" si="141"/>
        <v>6</v>
      </c>
      <c r="W177" s="1">
        <f t="shared" ca="1" si="142"/>
        <v>9</v>
      </c>
      <c r="X177" s="3">
        <f t="shared" ca="1" si="143"/>
        <v>-3</v>
      </c>
      <c r="Y177" s="3">
        <f t="shared" ca="1" si="144"/>
        <v>5706</v>
      </c>
      <c r="Z177">
        <f t="shared" ca="1" si="154"/>
        <v>16</v>
      </c>
      <c r="AA177">
        <f t="shared" ca="1" si="145"/>
        <v>16</v>
      </c>
      <c r="AB177" s="16">
        <f ca="1">_xlfn.RANK.EQ(Q177,Q164:Q183,0)</f>
        <v>16</v>
      </c>
      <c r="AC177" s="16">
        <f ca="1">SUMPRODUCT((AB177=AB164:AB183)*(X177&lt;X164:X183))</f>
        <v>0</v>
      </c>
      <c r="AD177" s="16">
        <f ca="1">SUMPRODUCT((AB177=AB164:AB183)*(AC177=AC164:AC183)*(V177&lt;V164:V183))</f>
        <v>0</v>
      </c>
      <c r="AE177" s="16">
        <f ca="1">COUNTIF(AA164:AA177,AA177)-1</f>
        <v>0</v>
      </c>
      <c r="AF177" s="39"/>
      <c r="AG177">
        <v>14</v>
      </c>
      <c r="AH177" s="29" t="str">
        <f ca="1">INDEX(P164:P183,MATCH(AG177,Z164:Z183,0))</f>
        <v>Athletic Club</v>
      </c>
      <c r="AI177" s="33">
        <f ca="1">LOOKUP(AH177,P164:P183,Q164:Q183)</f>
        <v>8</v>
      </c>
      <c r="AJ177" s="1">
        <f ca="1">LOOKUP(AH177,P164:P183,R164:R183)</f>
        <v>8</v>
      </c>
      <c r="AK177" s="1">
        <f ca="1">LOOKUP(AH177,P164:P183,S164:S183)</f>
        <v>2</v>
      </c>
      <c r="AL177" s="1">
        <f ca="1">LOOKUP(AH177,P164:P183,T164:T183)</f>
        <v>2</v>
      </c>
      <c r="AM177" s="1">
        <f ca="1">LOOKUP(AH177,P164:P183,U164:U183)</f>
        <v>4</v>
      </c>
      <c r="AN177" s="1">
        <f ca="1">LOOKUP(AH177,P164:P183,V164:V183)</f>
        <v>10</v>
      </c>
      <c r="AO177" s="1">
        <f ca="1">LOOKUP(AH177,P164:P183,W164:W183)</f>
        <v>12</v>
      </c>
      <c r="AP177" s="3">
        <f ca="1">LOOKUP(AH177,P164:P183,X164:X183)</f>
        <v>-2</v>
      </c>
      <c r="AQ177" s="3">
        <f ca="1">LOOKUP(AH177,P164:P183,Y164:Y183)</f>
        <v>7810</v>
      </c>
    </row>
    <row r="178" spans="5:43" x14ac:dyDescent="0.25">
      <c r="E178" s="29" t="str">
        <f t="shared" si="146"/>
        <v>Real Sporting de Gijón</v>
      </c>
      <c r="F178" s="33">
        <f ca="1">SUMIF(INDIRECT(F163),'1-Configuracion'!E178,INDIRECT(G163))+SUMIF(INDIRECT(H163),'1-Configuracion'!E178,INDIRECT(I163))</f>
        <v>1</v>
      </c>
      <c r="G178" s="1">
        <f ca="1">SUMIF(INDIRECT(F163),'1-Configuracion'!E178,INDIRECT(J163))+SUMIF(INDIRECT(H163),'1-Configuracion'!E178,INDIRECT(J163))</f>
        <v>1</v>
      </c>
      <c r="H178" s="1">
        <f t="shared" ca="1" si="147"/>
        <v>0</v>
      </c>
      <c r="I178" s="1">
        <f t="shared" ca="1" si="148"/>
        <v>1</v>
      </c>
      <c r="J178" s="1">
        <f t="shared" ca="1" si="149"/>
        <v>0</v>
      </c>
      <c r="K178" s="1">
        <f ca="1">SUMIF(INDIRECT(F163),'1-Configuracion'!E178,INDIRECT(K163))+SUMIF(INDIRECT(H163),'1-Configuracion'!E178,INDIRECT(L163))</f>
        <v>3</v>
      </c>
      <c r="L178" s="1">
        <f ca="1">SUMIF(INDIRECT(F163),'1-Configuracion'!E178,INDIRECT(L163))+SUMIF(INDIRECT(H163),'1-Configuracion'!E178,INDIRECT(K163))</f>
        <v>3</v>
      </c>
      <c r="M178" s="48">
        <f t="shared" ca="1" si="150"/>
        <v>0</v>
      </c>
      <c r="N178" s="14">
        <f t="shared" ca="1" si="151"/>
        <v>1003</v>
      </c>
      <c r="P178" s="29" t="str">
        <f t="shared" si="152"/>
        <v>Real Sporting de Gijón</v>
      </c>
      <c r="Q178" s="33">
        <f t="shared" ca="1" si="153"/>
        <v>9</v>
      </c>
      <c r="R178" s="1">
        <f t="shared" ca="1" si="137"/>
        <v>8</v>
      </c>
      <c r="S178" s="1">
        <f t="shared" ca="1" si="138"/>
        <v>2</v>
      </c>
      <c r="T178" s="1">
        <f t="shared" ca="1" si="139"/>
        <v>3</v>
      </c>
      <c r="U178" s="1">
        <f t="shared" ca="1" si="140"/>
        <v>3</v>
      </c>
      <c r="V178" s="1">
        <f t="shared" ca="1" si="141"/>
        <v>10</v>
      </c>
      <c r="W178" s="1">
        <f t="shared" ca="1" si="142"/>
        <v>11</v>
      </c>
      <c r="X178" s="3">
        <f t="shared" ca="1" si="143"/>
        <v>-1</v>
      </c>
      <c r="Y178" s="3">
        <f t="shared" ca="1" si="144"/>
        <v>8910</v>
      </c>
      <c r="Z178">
        <f t="shared" ca="1" si="154"/>
        <v>12</v>
      </c>
      <c r="AA178">
        <f t="shared" ca="1" si="145"/>
        <v>12</v>
      </c>
      <c r="AB178" s="16">
        <f ca="1">_xlfn.RANK.EQ(Q178,Q164:Q183,0)</f>
        <v>12</v>
      </c>
      <c r="AC178" s="16">
        <f ca="1">SUMPRODUCT((AB178=AB164:AB183)*(X178&lt;X164:X183))</f>
        <v>0</v>
      </c>
      <c r="AD178" s="16">
        <f ca="1">SUMPRODUCT((AB178=AB164:AB183)*(AC178=AC164:AC183)*(V178&lt;V164:V183))</f>
        <v>0</v>
      </c>
      <c r="AE178" s="16">
        <f ca="1">COUNTIF(AA164:AA178,AA178)-1</f>
        <v>0</v>
      </c>
      <c r="AF178" s="39"/>
      <c r="AG178">
        <v>15</v>
      </c>
      <c r="AH178" s="29" t="str">
        <f ca="1">INDEX(P164:P183,MATCH(AG178,Z164:Z183,0))</f>
        <v>Rayo Vallecano</v>
      </c>
      <c r="AI178" s="33">
        <f ca="1">LOOKUP(AH178,P164:P183,Q164:Q183)</f>
        <v>7</v>
      </c>
      <c r="AJ178" s="1">
        <f ca="1">LOOKUP(AH178,P164:P183,R164:R183)</f>
        <v>8</v>
      </c>
      <c r="AK178" s="1">
        <f ca="1">LOOKUP(AH178,P164:P183,S164:S183)</f>
        <v>2</v>
      </c>
      <c r="AL178" s="1">
        <f ca="1">LOOKUP(AH178,P164:P183,T164:T183)</f>
        <v>1</v>
      </c>
      <c r="AM178" s="1">
        <f ca="1">LOOKUP(AH178,P164:P183,U164:U183)</f>
        <v>5</v>
      </c>
      <c r="AN178" s="1">
        <f ca="1">LOOKUP(AH178,P164:P183,V164:V183)</f>
        <v>8</v>
      </c>
      <c r="AO178" s="1">
        <f ca="1">LOOKUP(AH178,P164:P183,W164:W183)</f>
        <v>17</v>
      </c>
      <c r="AP178" s="3">
        <f ca="1">LOOKUP(AH178,P164:P183,X164:X183)</f>
        <v>-9</v>
      </c>
      <c r="AQ178" s="3">
        <f ca="1">LOOKUP(AH178,P164:P183,Y164:Y183)</f>
        <v>6108</v>
      </c>
    </row>
    <row r="179" spans="5:43" x14ac:dyDescent="0.25">
      <c r="E179" s="29" t="str">
        <f t="shared" si="146"/>
        <v>S.D. Eibar</v>
      </c>
      <c r="F179" s="33">
        <f ca="1">SUMIF(INDIRECT(F163),'1-Configuracion'!E179,INDIRECT(G163))+SUMIF(INDIRECT(H163),'1-Configuracion'!E179,INDIRECT(I163))</f>
        <v>1</v>
      </c>
      <c r="G179" s="1">
        <f ca="1">SUMIF(INDIRECT(F163),'1-Configuracion'!E179,INDIRECT(J163))+SUMIF(INDIRECT(H163),'1-Configuracion'!E179,INDIRECT(J163))</f>
        <v>1</v>
      </c>
      <c r="H179" s="1">
        <f t="shared" ca="1" si="147"/>
        <v>0</v>
      </c>
      <c r="I179" s="1">
        <f t="shared" ca="1" si="148"/>
        <v>1</v>
      </c>
      <c r="J179" s="1">
        <f t="shared" ca="1" si="149"/>
        <v>0</v>
      </c>
      <c r="K179" s="1">
        <f ca="1">SUMIF(INDIRECT(F163),'1-Configuracion'!E179,INDIRECT(K163))+SUMIF(INDIRECT(H163),'1-Configuracion'!E179,INDIRECT(L163))</f>
        <v>1</v>
      </c>
      <c r="L179" s="1">
        <f ca="1">SUMIF(INDIRECT(F163),'1-Configuracion'!E179,INDIRECT(L163))+SUMIF(INDIRECT(H163),'1-Configuracion'!E179,INDIRECT(K163))</f>
        <v>1</v>
      </c>
      <c r="M179" s="48">
        <f t="shared" ca="1" si="150"/>
        <v>0</v>
      </c>
      <c r="N179" s="14">
        <f t="shared" ca="1" si="151"/>
        <v>1001</v>
      </c>
      <c r="P179" s="29" t="str">
        <f t="shared" si="152"/>
        <v>S.D. Eibar</v>
      </c>
      <c r="Q179" s="33">
        <f t="shared" ca="1" si="153"/>
        <v>13</v>
      </c>
      <c r="R179" s="1">
        <f t="shared" ca="1" si="137"/>
        <v>8</v>
      </c>
      <c r="S179" s="1">
        <f t="shared" ca="1" si="138"/>
        <v>3</v>
      </c>
      <c r="T179" s="1">
        <f t="shared" ca="1" si="139"/>
        <v>4</v>
      </c>
      <c r="U179" s="1">
        <f t="shared" ca="1" si="140"/>
        <v>1</v>
      </c>
      <c r="V179" s="1">
        <f t="shared" ca="1" si="141"/>
        <v>10</v>
      </c>
      <c r="W179" s="1">
        <f t="shared" ca="1" si="142"/>
        <v>7</v>
      </c>
      <c r="X179" s="3">
        <f t="shared" ca="1" si="143"/>
        <v>3</v>
      </c>
      <c r="Y179" s="3">
        <f t="shared" ca="1" si="144"/>
        <v>13310</v>
      </c>
      <c r="Z179">
        <f t="shared" ca="1" si="154"/>
        <v>7</v>
      </c>
      <c r="AA179">
        <f t="shared" ca="1" si="145"/>
        <v>7</v>
      </c>
      <c r="AB179" s="16">
        <f ca="1">_xlfn.RANK.EQ(Q179,Q164:Q183,0)</f>
        <v>6</v>
      </c>
      <c r="AC179" s="16">
        <f ca="1">SUMPRODUCT((AB179=AB164:AB183)*(X179&lt;X164:X183))</f>
        <v>1</v>
      </c>
      <c r="AD179" s="16">
        <f ca="1">SUMPRODUCT((AB179=AB164:AB183)*(AC179=AC164:AC183)*(V179&lt;V164:V183))</f>
        <v>0</v>
      </c>
      <c r="AE179" s="16">
        <f ca="1">COUNTIF(AA164:AA179,AA179)-1</f>
        <v>0</v>
      </c>
      <c r="AF179" s="39"/>
      <c r="AG179">
        <v>16</v>
      </c>
      <c r="AH179" s="29" t="str">
        <f ca="1">INDEX(P164:P183,MATCH(AG179,Z164:Z183,0))</f>
        <v>Real Sociedad</v>
      </c>
      <c r="AI179" s="33">
        <f ca="1">LOOKUP(AH179,P164:P183,Q164:Q183)</f>
        <v>6</v>
      </c>
      <c r="AJ179" s="1">
        <f ca="1">LOOKUP(AH179,P164:P183,R164:R183)</f>
        <v>8</v>
      </c>
      <c r="AK179" s="1">
        <f ca="1">LOOKUP(AH179,P164:P183,S164:S183)</f>
        <v>1</v>
      </c>
      <c r="AL179" s="1">
        <f ca="1">LOOKUP(AH179,P164:P183,T164:T183)</f>
        <v>3</v>
      </c>
      <c r="AM179" s="1">
        <f ca="1">LOOKUP(AH179,P164:P183,U164:U183)</f>
        <v>4</v>
      </c>
      <c r="AN179" s="1">
        <f ca="1">LOOKUP(AH179,P164:P183,V164:V183)</f>
        <v>6</v>
      </c>
      <c r="AO179" s="1">
        <f ca="1">LOOKUP(AH179,P164:P183,W164:W183)</f>
        <v>9</v>
      </c>
      <c r="AP179" s="3">
        <f ca="1">LOOKUP(AH179,P164:P183,X164:X183)</f>
        <v>-3</v>
      </c>
      <c r="AQ179" s="3">
        <f ca="1">LOOKUP(AH179,P164:P183,Y164:Y183)</f>
        <v>5706</v>
      </c>
    </row>
    <row r="180" spans="5:43" x14ac:dyDescent="0.25">
      <c r="E180" s="29" t="str">
        <f t="shared" si="146"/>
        <v>Sevilla F.C.</v>
      </c>
      <c r="F180" s="33">
        <f ca="1">SUMIF(INDIRECT(F163),'1-Configuracion'!E180,INDIRECT(G163))+SUMIF(INDIRECT(H163),'1-Configuracion'!E180,INDIRECT(I163))</f>
        <v>1</v>
      </c>
      <c r="G180" s="1">
        <f ca="1">SUMIF(INDIRECT(F163),'1-Configuracion'!E180,INDIRECT(J163))+SUMIF(INDIRECT(H163),'1-Configuracion'!E180,INDIRECT(J163))</f>
        <v>1</v>
      </c>
      <c r="H180" s="1">
        <f t="shared" ca="1" si="147"/>
        <v>0</v>
      </c>
      <c r="I180" s="1">
        <f t="shared" ca="1" si="148"/>
        <v>1</v>
      </c>
      <c r="J180" s="1">
        <f t="shared" ca="1" si="149"/>
        <v>0</v>
      </c>
      <c r="K180" s="1">
        <f ca="1">SUMIF(INDIRECT(F163),'1-Configuracion'!E180,INDIRECT(K163))+SUMIF(INDIRECT(H163),'1-Configuracion'!E180,INDIRECT(L163))</f>
        <v>1</v>
      </c>
      <c r="L180" s="1">
        <f ca="1">SUMIF(INDIRECT(F163),'1-Configuracion'!E180,INDIRECT(L163))+SUMIF(INDIRECT(H163),'1-Configuracion'!E180,INDIRECT(K163))</f>
        <v>1</v>
      </c>
      <c r="M180" s="48">
        <f t="shared" ca="1" si="150"/>
        <v>0</v>
      </c>
      <c r="N180" s="14">
        <f t="shared" ca="1" si="151"/>
        <v>1001</v>
      </c>
      <c r="P180" s="29" t="str">
        <f t="shared" si="152"/>
        <v>Sevilla F.C.</v>
      </c>
      <c r="Q180" s="33">
        <f t="shared" ca="1" si="153"/>
        <v>9</v>
      </c>
      <c r="R180" s="1">
        <f t="shared" ca="1" si="137"/>
        <v>8</v>
      </c>
      <c r="S180" s="1">
        <f t="shared" ca="1" si="138"/>
        <v>2</v>
      </c>
      <c r="T180" s="1">
        <f t="shared" ca="1" si="139"/>
        <v>3</v>
      </c>
      <c r="U180" s="1">
        <f t="shared" ca="1" si="140"/>
        <v>3</v>
      </c>
      <c r="V180" s="1">
        <f t="shared" ca="1" si="141"/>
        <v>8</v>
      </c>
      <c r="W180" s="1">
        <f t="shared" ca="1" si="142"/>
        <v>12</v>
      </c>
      <c r="X180" s="3">
        <f t="shared" ca="1" si="143"/>
        <v>-4</v>
      </c>
      <c r="Y180" s="3">
        <f t="shared" ca="1" si="144"/>
        <v>8608</v>
      </c>
      <c r="Z180">
        <f t="shared" ca="1" si="154"/>
        <v>13</v>
      </c>
      <c r="AA180">
        <f t="shared" ca="1" si="145"/>
        <v>13</v>
      </c>
      <c r="AB180" s="16">
        <f ca="1">_xlfn.RANK.EQ(Q180,Q164:Q183,0)</f>
        <v>12</v>
      </c>
      <c r="AC180" s="16">
        <f ca="1">SUMPRODUCT((AB180=AB164:AB183)*(X180&lt;X164:X183))</f>
        <v>1</v>
      </c>
      <c r="AD180" s="16">
        <f ca="1">SUMPRODUCT((AB180=AB164:AB183)*(AC180=AC164:AC183)*(V180&lt;V164:V183))</f>
        <v>0</v>
      </c>
      <c r="AE180" s="16">
        <f ca="1">COUNTIF(AA164:AA180,AA180)-1</f>
        <v>0</v>
      </c>
      <c r="AF180" s="39"/>
      <c r="AG180">
        <v>17</v>
      </c>
      <c r="AH180" s="29" t="str">
        <f ca="1">INDEX(P164:P183,MATCH(AG180,Z164:Z183,0))</f>
        <v>Málaga C.F.</v>
      </c>
      <c r="AI180" s="33">
        <f ca="1">LOOKUP(AH180,P164:P183,Q164:Q183)</f>
        <v>6</v>
      </c>
      <c r="AJ180" s="1">
        <f ca="1">LOOKUP(AH180,P164:P183,R164:R183)</f>
        <v>8</v>
      </c>
      <c r="AK180" s="1">
        <f ca="1">LOOKUP(AH180,P164:P183,S164:S183)</f>
        <v>1</v>
      </c>
      <c r="AL180" s="1">
        <f ca="1">LOOKUP(AH180,P164:P183,T164:T183)</f>
        <v>3</v>
      </c>
      <c r="AM180" s="1">
        <f ca="1">LOOKUP(AH180,P164:P183,U164:U183)</f>
        <v>4</v>
      </c>
      <c r="AN180" s="1">
        <f ca="1">LOOKUP(AH180,P164:P183,V164:V183)</f>
        <v>3</v>
      </c>
      <c r="AO180" s="1">
        <f ca="1">LOOKUP(AH180,P164:P183,W164:W183)</f>
        <v>7</v>
      </c>
      <c r="AP180" s="3">
        <f ca="1">LOOKUP(AH180,P164:P183,X164:X183)</f>
        <v>-4</v>
      </c>
      <c r="AQ180" s="3">
        <f ca="1">LOOKUP(AH180,P164:P183,Y164:Y183)</f>
        <v>5603</v>
      </c>
    </row>
    <row r="181" spans="5:43" x14ac:dyDescent="0.25">
      <c r="E181" s="29" t="str">
        <f t="shared" si="146"/>
        <v>U.D. Las Palmas</v>
      </c>
      <c r="F181" s="33">
        <f ca="1">SUMIF(INDIRECT(F163),'1-Configuracion'!E181,INDIRECT(G163))+SUMIF(INDIRECT(H163),'1-Configuracion'!E181,INDIRECT(I163))</f>
        <v>0</v>
      </c>
      <c r="G181" s="1">
        <f ca="1">SUMIF(INDIRECT(F163),'1-Configuracion'!E181,INDIRECT(J163))+SUMIF(INDIRECT(H163),'1-Configuracion'!E181,INDIRECT(J163))</f>
        <v>1</v>
      </c>
      <c r="H181" s="1">
        <f t="shared" ca="1" si="147"/>
        <v>0</v>
      </c>
      <c r="I181" s="1">
        <f t="shared" ca="1" si="148"/>
        <v>0</v>
      </c>
      <c r="J181" s="1">
        <f t="shared" ca="1" si="149"/>
        <v>1</v>
      </c>
      <c r="K181" s="1">
        <f ca="1">SUMIF(INDIRECT(F163),'1-Configuracion'!E181,INDIRECT(K163))+SUMIF(INDIRECT(H163),'1-Configuracion'!E181,INDIRECT(L163))</f>
        <v>0</v>
      </c>
      <c r="L181" s="1">
        <f ca="1">SUMIF(INDIRECT(F163),'1-Configuracion'!E181,INDIRECT(L163))+SUMIF(INDIRECT(H163),'1-Configuracion'!E181,INDIRECT(K163))</f>
        <v>4</v>
      </c>
      <c r="M181" s="48">
        <f t="shared" ca="1" si="150"/>
        <v>-4</v>
      </c>
      <c r="N181" s="14">
        <f t="shared" ca="1" si="151"/>
        <v>-400</v>
      </c>
      <c r="P181" s="29" t="str">
        <f t="shared" si="152"/>
        <v>U.D. Las Palmas</v>
      </c>
      <c r="Q181" s="33">
        <f t="shared" ca="1" si="153"/>
        <v>5</v>
      </c>
      <c r="R181" s="1">
        <f t="shared" ca="1" si="137"/>
        <v>8</v>
      </c>
      <c r="S181" s="1">
        <f t="shared" ca="1" si="138"/>
        <v>1</v>
      </c>
      <c r="T181" s="1">
        <f t="shared" ca="1" si="139"/>
        <v>2</v>
      </c>
      <c r="U181" s="1">
        <f t="shared" ca="1" si="140"/>
        <v>5</v>
      </c>
      <c r="V181" s="1">
        <f t="shared" ca="1" si="141"/>
        <v>6</v>
      </c>
      <c r="W181" s="1">
        <f t="shared" ca="1" si="142"/>
        <v>13</v>
      </c>
      <c r="X181" s="3">
        <f t="shared" ca="1" si="143"/>
        <v>-7</v>
      </c>
      <c r="Y181" s="3">
        <f t="shared" ca="1" si="144"/>
        <v>4306</v>
      </c>
      <c r="Z181">
        <f t="shared" ca="1" si="154"/>
        <v>20</v>
      </c>
      <c r="AA181">
        <f t="shared" ca="1" si="145"/>
        <v>20</v>
      </c>
      <c r="AB181" s="16">
        <f ca="1">_xlfn.RANK.EQ(Q181,Q164:Q183,0)</f>
        <v>19</v>
      </c>
      <c r="AC181" s="16">
        <f ca="1">SUMPRODUCT((AB181=AB164:AB183)*(X181&lt;X164:X183))</f>
        <v>0</v>
      </c>
      <c r="AD181" s="16">
        <f ca="1">SUMPRODUCT((AB181=AB164:AB183)*(AC181=AC164:AC183)*(V181&lt;V164:V183))</f>
        <v>1</v>
      </c>
      <c r="AE181" s="16">
        <f ca="1">COUNTIF(AA164:AA181,AA181)-1</f>
        <v>0</v>
      </c>
      <c r="AF181" s="39"/>
      <c r="AG181">
        <v>18</v>
      </c>
      <c r="AH181" s="29" t="str">
        <f ca="1">INDEX(P164:P183,MATCH(AG181,Z164:Z183,0))</f>
        <v>Levante U.D.</v>
      </c>
      <c r="AI181" s="33">
        <f ca="1">LOOKUP(AH181,P164:P183,Q164:Q183)</f>
        <v>6</v>
      </c>
      <c r="AJ181" s="1">
        <f ca="1">LOOKUP(AH181,P164:P183,R164:R183)</f>
        <v>8</v>
      </c>
      <c r="AK181" s="1">
        <f ca="1">LOOKUP(AH181,P164:P183,S164:S183)</f>
        <v>1</v>
      </c>
      <c r="AL181" s="1">
        <f ca="1">LOOKUP(AH181,P164:P183,T164:T183)</f>
        <v>3</v>
      </c>
      <c r="AM181" s="1">
        <f ca="1">LOOKUP(AH181,P164:P183,U164:U183)</f>
        <v>4</v>
      </c>
      <c r="AN181" s="1">
        <f ca="1">LOOKUP(AH181,P164:P183,V164:V183)</f>
        <v>6</v>
      </c>
      <c r="AO181" s="1">
        <f ca="1">LOOKUP(AH181,P164:P183,W164:W183)</f>
        <v>15</v>
      </c>
      <c r="AP181" s="3">
        <f ca="1">LOOKUP(AH181,P164:P183,X164:X183)</f>
        <v>-9</v>
      </c>
      <c r="AQ181" s="3">
        <f ca="1">LOOKUP(AH181,P164:P183,Y164:Y183)</f>
        <v>5106</v>
      </c>
    </row>
    <row r="182" spans="5:43" x14ac:dyDescent="0.25">
      <c r="E182" s="29" t="str">
        <f t="shared" si="146"/>
        <v>Valencia C.F.</v>
      </c>
      <c r="F182" s="33">
        <f ca="1">SUMIF(INDIRECT(F163),'1-Configuracion'!E182,INDIRECT(G163))+SUMIF(INDIRECT(H163),'1-Configuracion'!E182,INDIRECT(I163))</f>
        <v>3</v>
      </c>
      <c r="G182" s="1">
        <f ca="1">SUMIF(INDIRECT(F163),'1-Configuracion'!E182,INDIRECT(J163))+SUMIF(INDIRECT(H163),'1-Configuracion'!E182,INDIRECT(J163))</f>
        <v>1</v>
      </c>
      <c r="H182" s="1">
        <f t="shared" ca="1" si="147"/>
        <v>1</v>
      </c>
      <c r="I182" s="1">
        <f t="shared" ca="1" si="148"/>
        <v>0</v>
      </c>
      <c r="J182" s="1">
        <f t="shared" ca="1" si="149"/>
        <v>0</v>
      </c>
      <c r="K182" s="1">
        <f ca="1">SUMIF(INDIRECT(F163),'1-Configuracion'!E182,INDIRECT(K163))+SUMIF(INDIRECT(H163),'1-Configuracion'!E182,INDIRECT(L163))</f>
        <v>3</v>
      </c>
      <c r="L182" s="1">
        <f ca="1">SUMIF(INDIRECT(F163),'1-Configuracion'!E182,INDIRECT(L163))+SUMIF(INDIRECT(H163),'1-Configuracion'!E182,INDIRECT(K163))</f>
        <v>0</v>
      </c>
      <c r="M182" s="48">
        <f t="shared" ca="1" si="150"/>
        <v>3</v>
      </c>
      <c r="N182" s="14">
        <f t="shared" ca="1" si="151"/>
        <v>3303</v>
      </c>
      <c r="P182" s="29" t="str">
        <f t="shared" si="152"/>
        <v>Valencia C.F.</v>
      </c>
      <c r="Q182" s="33">
        <f t="shared" ca="1" si="153"/>
        <v>12</v>
      </c>
      <c r="R182" s="1">
        <f t="shared" ca="1" si="137"/>
        <v>8</v>
      </c>
      <c r="S182" s="1">
        <f t="shared" ca="1" si="138"/>
        <v>3</v>
      </c>
      <c r="T182" s="1">
        <f t="shared" ca="1" si="139"/>
        <v>3</v>
      </c>
      <c r="U182" s="1">
        <f t="shared" ca="1" si="140"/>
        <v>2</v>
      </c>
      <c r="V182" s="1">
        <f t="shared" ca="1" si="141"/>
        <v>7</v>
      </c>
      <c r="W182" s="1">
        <f t="shared" ca="1" si="142"/>
        <v>5</v>
      </c>
      <c r="X182" s="3">
        <f t="shared" ca="1" si="143"/>
        <v>2</v>
      </c>
      <c r="Y182" s="3">
        <f t="shared" ca="1" si="144"/>
        <v>12207</v>
      </c>
      <c r="Z182">
        <f t="shared" ca="1" si="154"/>
        <v>8</v>
      </c>
      <c r="AA182">
        <f t="shared" ca="1" si="145"/>
        <v>8</v>
      </c>
      <c r="AB182" s="16">
        <f ca="1">_xlfn.RANK.EQ(Q182,Q164:Q183,0)</f>
        <v>8</v>
      </c>
      <c r="AC182" s="16">
        <f ca="1">SUMPRODUCT((AB182=AB164:AB183)*(X182&lt;X164:X183))</f>
        <v>0</v>
      </c>
      <c r="AD182" s="16">
        <f ca="1">SUMPRODUCT((AB182=AB164:AB183)*(AC182=AC164:AC183)*(V182&lt;V164:V183))</f>
        <v>0</v>
      </c>
      <c r="AE182" s="16">
        <f ca="1">COUNTIF(AA164:AA182,AA182)-1</f>
        <v>0</v>
      </c>
      <c r="AF182" s="39"/>
      <c r="AG182">
        <v>19</v>
      </c>
      <c r="AH182" s="29" t="str">
        <f ca="1">INDEX(P164:P183,MATCH(AG182,Z164:Z183,0))</f>
        <v>Granada C.F.</v>
      </c>
      <c r="AI182" s="33">
        <f ca="1">LOOKUP(AH182,P164:P183,Q164:Q183)</f>
        <v>5</v>
      </c>
      <c r="AJ182" s="1">
        <f ca="1">LOOKUP(AH182,P164:P183,R164:R183)</f>
        <v>8</v>
      </c>
      <c r="AK182" s="1">
        <f ca="1">LOOKUP(AH182,P164:P183,S164:S183)</f>
        <v>1</v>
      </c>
      <c r="AL182" s="1">
        <f ca="1">LOOKUP(AH182,P164:P183,T164:T183)</f>
        <v>2</v>
      </c>
      <c r="AM182" s="1">
        <f ca="1">LOOKUP(AH182,P164:P183,U164:U183)</f>
        <v>5</v>
      </c>
      <c r="AN182" s="1">
        <f ca="1">LOOKUP(AH182,P164:P183,V164:V183)</f>
        <v>8</v>
      </c>
      <c r="AO182" s="1">
        <f ca="1">LOOKUP(AH182,P164:P183,W164:W183)</f>
        <v>15</v>
      </c>
      <c r="AP182" s="3">
        <f ca="1">LOOKUP(AH182,P164:P183,X164:X183)</f>
        <v>-7</v>
      </c>
      <c r="AQ182" s="3">
        <f ca="1">LOOKUP(AH182,P164:P183,Y164:Y183)</f>
        <v>4308</v>
      </c>
    </row>
    <row r="183" spans="5:43" ht="15.75" thickBot="1" x14ac:dyDescent="0.3">
      <c r="E183" s="30" t="str">
        <f t="shared" si="146"/>
        <v>Villarreal C.F.</v>
      </c>
      <c r="F183" s="34">
        <f ca="1">SUMIF(INDIRECT(F163),'1-Configuracion'!E183,INDIRECT(G163))+SUMIF(INDIRECT(H163),'1-Configuracion'!E183,INDIRECT(I163))</f>
        <v>0</v>
      </c>
      <c r="G183" s="9">
        <f ca="1">SUMIF(INDIRECT(F163),'1-Configuracion'!E183,INDIRECT(J163))+SUMIF(INDIRECT(H163),'1-Configuracion'!E183,INDIRECT(J163))</f>
        <v>1</v>
      </c>
      <c r="H183" s="9">
        <f t="shared" ca="1" si="147"/>
        <v>0</v>
      </c>
      <c r="I183" s="9">
        <f t="shared" ca="1" si="148"/>
        <v>0</v>
      </c>
      <c r="J183" s="9">
        <f t="shared" ca="1" si="149"/>
        <v>1</v>
      </c>
      <c r="K183" s="9">
        <f ca="1">SUMIF(INDIRECT(F163),'1-Configuracion'!E183,INDIRECT(K163))+SUMIF(INDIRECT(H163),'1-Configuracion'!E183,INDIRECT(L163))</f>
        <v>1</v>
      </c>
      <c r="L183" s="9">
        <f ca="1">SUMIF(INDIRECT(F163),'1-Configuracion'!E183,INDIRECT(L163))+SUMIF(INDIRECT(H163),'1-Configuracion'!E183,INDIRECT(K163))</f>
        <v>2</v>
      </c>
      <c r="M183" s="49">
        <f t="shared" ca="1" si="150"/>
        <v>-1</v>
      </c>
      <c r="N183" s="15">
        <f t="shared" ca="1" si="151"/>
        <v>-99</v>
      </c>
      <c r="P183" s="30" t="str">
        <f t="shared" si="152"/>
        <v>Villarreal C.F.</v>
      </c>
      <c r="Q183" s="34">
        <f t="shared" ca="1" si="153"/>
        <v>16</v>
      </c>
      <c r="R183" s="9">
        <f t="shared" ca="1" si="137"/>
        <v>8</v>
      </c>
      <c r="S183" s="9">
        <f t="shared" ca="1" si="138"/>
        <v>5</v>
      </c>
      <c r="T183" s="9">
        <f t="shared" ca="1" si="139"/>
        <v>1</v>
      </c>
      <c r="U183" s="9">
        <f t="shared" ca="1" si="140"/>
        <v>2</v>
      </c>
      <c r="V183" s="9">
        <f t="shared" ca="1" si="141"/>
        <v>13</v>
      </c>
      <c r="W183" s="9">
        <f t="shared" ca="1" si="142"/>
        <v>7</v>
      </c>
      <c r="X183" s="11">
        <f t="shared" ca="1" si="143"/>
        <v>6</v>
      </c>
      <c r="Y183" s="11">
        <f t="shared" ca="1" si="144"/>
        <v>16613</v>
      </c>
      <c r="Z183">
        <f t="shared" ca="1" si="154"/>
        <v>5</v>
      </c>
      <c r="AA183">
        <f t="shared" ca="1" si="145"/>
        <v>5</v>
      </c>
      <c r="AB183" s="16">
        <f ca="1">_xlfn.RANK.EQ(Q183,Q164:Q183,0)</f>
        <v>4</v>
      </c>
      <c r="AC183" s="16">
        <f ca="1">SUMPRODUCT((AB183=AB164:AB183)*(X183&lt;X164:X183))</f>
        <v>1</v>
      </c>
      <c r="AD183" s="16">
        <f ca="1">SUMPRODUCT((AB183=AB164:AB183)*(AC183=AC164:AC183)*(V183&lt;V164:V183))</f>
        <v>0</v>
      </c>
      <c r="AE183" s="16">
        <f ca="1">COUNTIF(AA164:AA183,AA183)-1</f>
        <v>0</v>
      </c>
      <c r="AF183" s="39"/>
      <c r="AG183">
        <v>20</v>
      </c>
      <c r="AH183" s="30" t="str">
        <f ca="1">INDEX(P164:P183,MATCH(AG183,Z164:Z183,0))</f>
        <v>U.D. Las Palmas</v>
      </c>
      <c r="AI183" s="34">
        <f ca="1">LOOKUP(AH183,P164:P183,Q164:Q183)</f>
        <v>5</v>
      </c>
      <c r="AJ183" s="9">
        <f ca="1">LOOKUP(AH183,P164:P183,R164:R183)</f>
        <v>8</v>
      </c>
      <c r="AK183" s="9">
        <f ca="1">LOOKUP(AH183,P164:P183,S164:S183)</f>
        <v>1</v>
      </c>
      <c r="AL183" s="9">
        <f ca="1">LOOKUP(AH183,P164:P183,T164:T183)</f>
        <v>2</v>
      </c>
      <c r="AM183" s="9">
        <f ca="1">LOOKUP(AH183,P164:P183,U164:U183)</f>
        <v>5</v>
      </c>
      <c r="AN183" s="9">
        <f ca="1">LOOKUP(AH183,P164:P183,V164:V183)</f>
        <v>6</v>
      </c>
      <c r="AO183" s="9">
        <f ca="1">LOOKUP(AH183,P164:P183,W164:W183)</f>
        <v>13</v>
      </c>
      <c r="AP183" s="11">
        <f ca="1">LOOKUP(AH183,P164:P183,X164:X183)</f>
        <v>-7</v>
      </c>
      <c r="AQ183" s="11">
        <f ca="1">LOOKUP(AH183,P164:P183,Y164:Y183)</f>
        <v>4306</v>
      </c>
    </row>
    <row r="184" spans="5:43" ht="15.75" thickBot="1" x14ac:dyDescent="0.3"/>
    <row r="185" spans="5:43" ht="15.75" thickBot="1" x14ac:dyDescent="0.3">
      <c r="E185" s="36">
        <v>9</v>
      </c>
      <c r="F185" s="43" t="s">
        <v>20</v>
      </c>
      <c r="G185" s="43" t="s">
        <v>21</v>
      </c>
      <c r="H185" s="43" t="s">
        <v>22</v>
      </c>
      <c r="I185" s="43" t="s">
        <v>23</v>
      </c>
      <c r="J185" s="43" t="s">
        <v>24</v>
      </c>
      <c r="K185" s="43" t="s">
        <v>25</v>
      </c>
      <c r="L185" s="43" t="s">
        <v>26</v>
      </c>
      <c r="M185" s="44" t="s">
        <v>90</v>
      </c>
      <c r="N185" s="46" t="s">
        <v>91</v>
      </c>
      <c r="P185" s="36">
        <f>E185</f>
        <v>9</v>
      </c>
      <c r="Q185" s="37" t="s">
        <v>20</v>
      </c>
      <c r="R185" s="35" t="s">
        <v>21</v>
      </c>
      <c r="S185" s="31" t="s">
        <v>22</v>
      </c>
      <c r="T185" s="31" t="s">
        <v>23</v>
      </c>
      <c r="U185" s="31" t="s">
        <v>24</v>
      </c>
      <c r="V185" s="31" t="s">
        <v>25</v>
      </c>
      <c r="W185" s="31" t="s">
        <v>26</v>
      </c>
      <c r="X185" s="32" t="s">
        <v>90</v>
      </c>
      <c r="Y185" s="32" t="s">
        <v>91</v>
      </c>
      <c r="Z185" s="136" t="s">
        <v>162</v>
      </c>
      <c r="AA185" t="s">
        <v>161</v>
      </c>
      <c r="AB185" t="s">
        <v>148</v>
      </c>
      <c r="AC185" t="s">
        <v>90</v>
      </c>
      <c r="AD185" t="s">
        <v>25</v>
      </c>
      <c r="AE185" t="s">
        <v>160</v>
      </c>
      <c r="AF185" s="38"/>
      <c r="AH185" s="36">
        <f>P185</f>
        <v>9</v>
      </c>
      <c r="AI185" s="37" t="s">
        <v>20</v>
      </c>
      <c r="AJ185" s="35" t="s">
        <v>21</v>
      </c>
      <c r="AK185" s="31" t="s">
        <v>22</v>
      </c>
      <c r="AL185" s="31" t="s">
        <v>23</v>
      </c>
      <c r="AM185" s="31" t="s">
        <v>24</v>
      </c>
      <c r="AN185" s="31" t="s">
        <v>25</v>
      </c>
      <c r="AO185" s="31" t="s">
        <v>26</v>
      </c>
      <c r="AP185" s="32" t="s">
        <v>90</v>
      </c>
      <c r="AQ185" s="32" t="s">
        <v>91</v>
      </c>
    </row>
    <row r="186" spans="5:43" ht="15.75" thickBot="1" x14ac:dyDescent="0.3">
      <c r="E186" s="39"/>
      <c r="F186" s="41" t="str">
        <f>'1-Rangos'!C9</f>
        <v>'1-Jornadas'!AP6:AP15</v>
      </c>
      <c r="G186" s="41" t="str">
        <f>'1-Rangos'!D9</f>
        <v>'1-Jornadas'!AN6:AN15</v>
      </c>
      <c r="H186" s="41" t="str">
        <f>'1-Rangos'!E9</f>
        <v>'1-Jornadas'!AS6:AS15</v>
      </c>
      <c r="I186" s="41" t="str">
        <f>'1-Rangos'!F9</f>
        <v>'1-Jornadas'!AU6:AU15</v>
      </c>
      <c r="J186" s="41" t="str">
        <f>'1-Rangos'!G9</f>
        <v>'1-Jornadas'!AM6:AM15</v>
      </c>
      <c r="K186" s="41" t="str">
        <f>'1-Rangos'!H9</f>
        <v>'1-Jornadas'!AQ6:AQ15</v>
      </c>
      <c r="L186" s="41" t="str">
        <f>'1-Rangos'!I9</f>
        <v>'1-Jornadas'!AR6:AR15</v>
      </c>
      <c r="M186" s="39"/>
      <c r="N186" s="39"/>
    </row>
    <row r="187" spans="5:43" x14ac:dyDescent="0.25">
      <c r="E187" s="29" t="str">
        <f>E164</f>
        <v>Athletic Club</v>
      </c>
      <c r="F187" s="45">
        <f ca="1">SUMIF(INDIRECT(F186),'1-Configuracion'!E187,INDIRECT(G186))+SUMIF(INDIRECT(H186),'1-Configuracion'!E187,INDIRECT(I186))</f>
        <v>3</v>
      </c>
      <c r="G187" s="42">
        <f ca="1">SUMIF(INDIRECT(F186),'1-Configuracion'!E187,INDIRECT(J186))+SUMIF(INDIRECT(H186),'1-Configuracion'!E187,INDIRECT(J186))</f>
        <v>1</v>
      </c>
      <c r="H187" s="42">
        <f ca="1">IF(G187&gt;0,IF(F187=3,1,0),0)</f>
        <v>1</v>
      </c>
      <c r="I187" s="42">
        <f ca="1">IF(G187&gt;0,IF(F187=1,1,0),0)</f>
        <v>0</v>
      </c>
      <c r="J187" s="42">
        <f ca="1">IF(G187&gt;0,IF(F187=0,1,0),0)</f>
        <v>0</v>
      </c>
      <c r="K187" s="42">
        <f ca="1">SUMIF(INDIRECT(F186),'1-Configuracion'!E187,INDIRECT(K186))+SUMIF(INDIRECT(H186),'1-Configuracion'!E187,INDIRECT(L186))</f>
        <v>3</v>
      </c>
      <c r="L187" s="42">
        <f ca="1">SUMIF(INDIRECT(F186),'1-Configuracion'!E187,INDIRECT(L186))+SUMIF(INDIRECT(H186),'1-Configuracion'!E187,INDIRECT(K186))</f>
        <v>0</v>
      </c>
      <c r="M187" s="47">
        <f ca="1">K187-L187</f>
        <v>3</v>
      </c>
      <c r="N187" s="50">
        <f ca="1">F187*1000+M187*100+K187</f>
        <v>3303</v>
      </c>
      <c r="P187" s="29" t="str">
        <f>E187</f>
        <v>Athletic Club</v>
      </c>
      <c r="Q187" s="33">
        <f ca="1">F187+Q164</f>
        <v>11</v>
      </c>
      <c r="R187" s="1">
        <f t="shared" ref="R187:R206" ca="1" si="155">G187+R164</f>
        <v>9</v>
      </c>
      <c r="S187" s="1">
        <f t="shared" ref="S187:S206" ca="1" si="156">H187+S164</f>
        <v>3</v>
      </c>
      <c r="T187" s="1">
        <f t="shared" ref="T187:T206" ca="1" si="157">I187+T164</f>
        <v>2</v>
      </c>
      <c r="U187" s="1">
        <f t="shared" ref="U187:U206" ca="1" si="158">J187+U164</f>
        <v>4</v>
      </c>
      <c r="V187" s="1">
        <f t="shared" ref="V187:V206" ca="1" si="159">K187+V164</f>
        <v>13</v>
      </c>
      <c r="W187" s="1">
        <f t="shared" ref="W187:W206" ca="1" si="160">L187+W164</f>
        <v>12</v>
      </c>
      <c r="X187" s="3">
        <f t="shared" ref="X187:X206" ca="1" si="161">M187+X164</f>
        <v>1</v>
      </c>
      <c r="Y187" s="3">
        <f t="shared" ref="Y187:Y206" ca="1" si="162">N187+Y164</f>
        <v>11113</v>
      </c>
      <c r="Z187">
        <f ca="1">AA187+AE187</f>
        <v>12</v>
      </c>
      <c r="AA187">
        <f t="shared" ref="AA187:AA206" ca="1" si="163">SUM(AB187:AD187)</f>
        <v>12</v>
      </c>
      <c r="AB187" s="16">
        <f ca="1">_xlfn.RANK.EQ(Q187,Q187:Q206,0)</f>
        <v>12</v>
      </c>
      <c r="AC187" s="16">
        <f ca="1">SUMPRODUCT((AB187=AB187:AB206)*(X187&lt;X187:X206))</f>
        <v>0</v>
      </c>
      <c r="AD187" s="16">
        <f ca="1">SUMPRODUCT((AB187=AB187:AB206)*(AC187=AC187:AC206)*(V187&lt;V187:V206))</f>
        <v>0</v>
      </c>
      <c r="AE187" s="16">
        <f ca="1">COUNTIF(AA187:AA187,AA187)-1</f>
        <v>0</v>
      </c>
      <c r="AF187" s="39"/>
      <c r="AG187">
        <v>1</v>
      </c>
      <c r="AH187" s="29" t="str">
        <f ca="1">INDEX(P187:P206,MATCH(AG187,Z187:Z206,0))</f>
        <v>Real Madrid C.F.</v>
      </c>
      <c r="AI187" s="33">
        <f ca="1">LOOKUP(AH187,P187:P206,Q187:Q206)</f>
        <v>21</v>
      </c>
      <c r="AJ187" s="1">
        <f ca="1">LOOKUP(AH187,P187:P206,R187:R206)</f>
        <v>9</v>
      </c>
      <c r="AK187" s="1">
        <f ca="1">LOOKUP(AH187,P187:P206,S187:S206)</f>
        <v>6</v>
      </c>
      <c r="AL187" s="1">
        <f ca="1">LOOKUP(AH187,P187:P206,T187:T206)</f>
        <v>3</v>
      </c>
      <c r="AM187" s="1">
        <f ca="1">LOOKUP(AH187,P187:P206,U187:U206)</f>
        <v>0</v>
      </c>
      <c r="AN187" s="1">
        <f ca="1">LOOKUP(AH187,P187:P206,V187:V206)</f>
        <v>21</v>
      </c>
      <c r="AO187" s="1">
        <f ca="1">LOOKUP(AH187,P187:P206,W187:W206)</f>
        <v>3</v>
      </c>
      <c r="AP187" s="3">
        <f ca="1">LOOKUP(AH187,P187:P206,X187:X206)</f>
        <v>18</v>
      </c>
      <c r="AQ187" s="3">
        <f ca="1">LOOKUP(AH187,P187:P206,Y187:Y206)</f>
        <v>22821</v>
      </c>
    </row>
    <row r="188" spans="5:43" x14ac:dyDescent="0.25">
      <c r="E188" s="29" t="str">
        <f t="shared" ref="E188:E206" si="164">E165</f>
        <v>Atlético de Madrid</v>
      </c>
      <c r="F188" s="33">
        <f ca="1">SUMIF(INDIRECT(F186),'1-Configuracion'!E188,INDIRECT(G186))+SUMIF(INDIRECT(H186),'1-Configuracion'!E188,INDIRECT(I186))</f>
        <v>3</v>
      </c>
      <c r="G188" s="1">
        <f ca="1">SUMIF(INDIRECT(F186),'1-Configuracion'!E188,INDIRECT(J186))+SUMIF(INDIRECT(H186),'1-Configuracion'!E188,INDIRECT(J186))</f>
        <v>1</v>
      </c>
      <c r="H188" s="1">
        <f t="shared" ref="H188:H206" ca="1" si="165">IF(G188&gt;0,IF(F188=3,1,0),0)</f>
        <v>1</v>
      </c>
      <c r="I188" s="1">
        <f t="shared" ref="I188:I206" ca="1" si="166">IF(G188&gt;0,IF(F188=1,1,0),0)</f>
        <v>0</v>
      </c>
      <c r="J188" s="1">
        <f t="shared" ref="J188:J206" ca="1" si="167">IF(G188&gt;0,IF(F188=0,1,0),0)</f>
        <v>0</v>
      </c>
      <c r="K188" s="1">
        <f ca="1">SUMIF(INDIRECT(F186),'1-Configuracion'!E188,INDIRECT(K186))+SUMIF(INDIRECT(H186),'1-Configuracion'!E188,INDIRECT(L186))</f>
        <v>2</v>
      </c>
      <c r="L188" s="1">
        <f ca="1">SUMIF(INDIRECT(F186),'1-Configuracion'!E188,INDIRECT(L186))+SUMIF(INDIRECT(H186),'1-Configuracion'!E188,INDIRECT(K186))</f>
        <v>1</v>
      </c>
      <c r="M188" s="48">
        <f t="shared" ref="M188:M206" ca="1" si="168">K188-L188</f>
        <v>1</v>
      </c>
      <c r="N188" s="14">
        <f t="shared" ref="N188:N206" ca="1" si="169">F188*1000+M188*100+K188</f>
        <v>3102</v>
      </c>
      <c r="P188" s="29" t="str">
        <f t="shared" ref="P188:P206" si="170">E188</f>
        <v>Atlético de Madrid</v>
      </c>
      <c r="Q188" s="33">
        <f t="shared" ref="Q188:Q206" ca="1" si="171">F188+Q165</f>
        <v>19</v>
      </c>
      <c r="R188" s="1">
        <f t="shared" ca="1" si="155"/>
        <v>9</v>
      </c>
      <c r="S188" s="1">
        <f t="shared" ca="1" si="156"/>
        <v>6</v>
      </c>
      <c r="T188" s="1">
        <f t="shared" ca="1" si="157"/>
        <v>1</v>
      </c>
      <c r="U188" s="1">
        <f t="shared" ca="1" si="158"/>
        <v>2</v>
      </c>
      <c r="V188" s="1">
        <f t="shared" ca="1" si="159"/>
        <v>14</v>
      </c>
      <c r="W188" s="1">
        <f t="shared" ca="1" si="160"/>
        <v>5</v>
      </c>
      <c r="X188" s="3">
        <f t="shared" ca="1" si="161"/>
        <v>9</v>
      </c>
      <c r="Y188" s="3">
        <f t="shared" ca="1" si="162"/>
        <v>19914</v>
      </c>
      <c r="Z188">
        <f t="shared" ref="Z188:Z206" ca="1" si="172">AA188+AE188</f>
        <v>3</v>
      </c>
      <c r="AA188">
        <f t="shared" ca="1" si="163"/>
        <v>3</v>
      </c>
      <c r="AB188" s="16">
        <f ca="1">_xlfn.RANK.EQ(Q188,Q187:Q206,0)</f>
        <v>3</v>
      </c>
      <c r="AC188" s="16">
        <f ca="1">SUMPRODUCT((AB188=AB187:AB206)*(X188&lt;X187:X206))</f>
        <v>0</v>
      </c>
      <c r="AD188" s="16">
        <f ca="1">SUMPRODUCT((AB188=AB187:AB206)*(AC188=AC187:AC206)*(V188&lt;V187:V206))</f>
        <v>0</v>
      </c>
      <c r="AE188" s="16">
        <f ca="1">COUNTIF(AA187:AA188,AA188)-1</f>
        <v>0</v>
      </c>
      <c r="AF188" s="39"/>
      <c r="AG188">
        <v>2</v>
      </c>
      <c r="AH188" s="29" t="str">
        <f ca="1">INDEX(P187:P206,MATCH(AG188,Z187:Z206,0))</f>
        <v>F.C. Barcelona</v>
      </c>
      <c r="AI188" s="33">
        <f ca="1">LOOKUP(AH188,P187:P206,Q187:Q206)</f>
        <v>21</v>
      </c>
      <c r="AJ188" s="1">
        <f ca="1">LOOKUP(AH188,P187:P206,R187:R206)</f>
        <v>9</v>
      </c>
      <c r="AK188" s="1">
        <f ca="1">LOOKUP(AH188,P187:P206,S187:S206)</f>
        <v>7</v>
      </c>
      <c r="AL188" s="1">
        <f ca="1">LOOKUP(AH188,P187:P206,T187:T206)</f>
        <v>0</v>
      </c>
      <c r="AM188" s="1">
        <f ca="1">LOOKUP(AH188,P187:P206,U187:U206)</f>
        <v>2</v>
      </c>
      <c r="AN188" s="1">
        <f ca="1">LOOKUP(AH188,P187:P206,V187:V206)</f>
        <v>20</v>
      </c>
      <c r="AO188" s="1">
        <f ca="1">LOOKUP(AH188,P187:P206,W187:W206)</f>
        <v>12</v>
      </c>
      <c r="AP188" s="3">
        <f ca="1">LOOKUP(AH188,P187:P206,X187:X206)</f>
        <v>8</v>
      </c>
      <c r="AQ188" s="3">
        <f ca="1">LOOKUP(AH188,P187:P206,Y187:Y206)</f>
        <v>21820</v>
      </c>
    </row>
    <row r="189" spans="5:43" x14ac:dyDescent="0.25">
      <c r="E189" s="29" t="str">
        <f t="shared" si="164"/>
        <v>Deportivo de la Coruña</v>
      </c>
      <c r="F189" s="33">
        <f ca="1">SUMIF(INDIRECT(F186),'1-Configuracion'!E189,INDIRECT(G186))+SUMIF(INDIRECT(H186),'1-Configuracion'!E189,INDIRECT(I186))</f>
        <v>0</v>
      </c>
      <c r="G189" s="1">
        <f ca="1">SUMIF(INDIRECT(F186),'1-Configuracion'!E189,INDIRECT(J186))+SUMIF(INDIRECT(H186),'1-Configuracion'!E189,INDIRECT(J186))</f>
        <v>1</v>
      </c>
      <c r="H189" s="1">
        <f t="shared" ca="1" si="165"/>
        <v>0</v>
      </c>
      <c r="I189" s="1">
        <f t="shared" ca="1" si="166"/>
        <v>0</v>
      </c>
      <c r="J189" s="1">
        <f t="shared" ca="1" si="167"/>
        <v>1</v>
      </c>
      <c r="K189" s="1">
        <f ca="1">SUMIF(INDIRECT(F186),'1-Configuracion'!E189,INDIRECT(K186))+SUMIF(INDIRECT(H186),'1-Configuracion'!E189,INDIRECT(L186))</f>
        <v>0</v>
      </c>
      <c r="L189" s="1">
        <f ca="1">SUMIF(INDIRECT(F186),'1-Configuracion'!E189,INDIRECT(L186))+SUMIF(INDIRECT(H186),'1-Configuracion'!E189,INDIRECT(K186))</f>
        <v>2</v>
      </c>
      <c r="M189" s="48">
        <f t="shared" ca="1" si="168"/>
        <v>-2</v>
      </c>
      <c r="N189" s="14">
        <f t="shared" ca="1" si="169"/>
        <v>-200</v>
      </c>
      <c r="P189" s="29" t="str">
        <f t="shared" si="170"/>
        <v>Deportivo de la Coruña</v>
      </c>
      <c r="Q189" s="33">
        <f t="shared" ca="1" si="171"/>
        <v>13</v>
      </c>
      <c r="R189" s="1">
        <f t="shared" ca="1" si="155"/>
        <v>9</v>
      </c>
      <c r="S189" s="1">
        <f t="shared" ca="1" si="156"/>
        <v>3</v>
      </c>
      <c r="T189" s="1">
        <f t="shared" ca="1" si="157"/>
        <v>4</v>
      </c>
      <c r="U189" s="1">
        <f t="shared" ca="1" si="158"/>
        <v>2</v>
      </c>
      <c r="V189" s="1">
        <f t="shared" ca="1" si="159"/>
        <v>14</v>
      </c>
      <c r="W189" s="1">
        <f t="shared" ca="1" si="160"/>
        <v>11</v>
      </c>
      <c r="X189" s="3">
        <f t="shared" ca="1" si="161"/>
        <v>3</v>
      </c>
      <c r="Y189" s="3">
        <f t="shared" ca="1" si="162"/>
        <v>13314</v>
      </c>
      <c r="Z189">
        <f t="shared" ca="1" si="172"/>
        <v>6</v>
      </c>
      <c r="AA189">
        <f t="shared" ca="1" si="163"/>
        <v>6</v>
      </c>
      <c r="AB189" s="16">
        <f ca="1">_xlfn.RANK.EQ(Q189,Q187:Q206,0)</f>
        <v>6</v>
      </c>
      <c r="AC189" s="16">
        <f ca="1">SUMPRODUCT((AB189=AB187:AB206)*(X189&lt;X187:X206))</f>
        <v>0</v>
      </c>
      <c r="AD189" s="16">
        <f ca="1">SUMPRODUCT((AB189=AB187:AB206)*(AC189=AC187:AC206)*(V189&lt;V187:V206))</f>
        <v>0</v>
      </c>
      <c r="AE189" s="16">
        <f ca="1">COUNTIF(AA187:AA189,AA189)-1</f>
        <v>0</v>
      </c>
      <c r="AF189" s="39"/>
      <c r="AG189">
        <v>3</v>
      </c>
      <c r="AH189" s="29" t="str">
        <f ca="1">INDEX(P187:P206,MATCH(AG189,Z187:Z206,0))</f>
        <v>Atlético de Madrid</v>
      </c>
      <c r="AI189" s="33">
        <f ca="1">LOOKUP(AH189,P187:P206,Q187:Q206)</f>
        <v>19</v>
      </c>
      <c r="AJ189" s="1">
        <f ca="1">LOOKUP(AH189,P187:P206,R187:R206)</f>
        <v>9</v>
      </c>
      <c r="AK189" s="1">
        <f ca="1">LOOKUP(AH189,P187:P206,S187:S206)</f>
        <v>6</v>
      </c>
      <c r="AL189" s="1">
        <f ca="1">LOOKUP(AH189,P187:P206,T187:T206)</f>
        <v>1</v>
      </c>
      <c r="AM189" s="1">
        <f ca="1">LOOKUP(AH189,P187:P206,U187:U206)</f>
        <v>2</v>
      </c>
      <c r="AN189" s="1">
        <f ca="1">LOOKUP(AH189,P187:P206,V187:V206)</f>
        <v>14</v>
      </c>
      <c r="AO189" s="1">
        <f ca="1">LOOKUP(AH189,P187:P206,W187:W206)</f>
        <v>5</v>
      </c>
      <c r="AP189" s="3">
        <f ca="1">LOOKUP(AH189,P187:P206,X187:X206)</f>
        <v>9</v>
      </c>
      <c r="AQ189" s="3">
        <f ca="1">LOOKUP(AH189,P187:P206,Y187:Y206)</f>
        <v>19914</v>
      </c>
    </row>
    <row r="190" spans="5:43" x14ac:dyDescent="0.25">
      <c r="E190" s="29" t="str">
        <f t="shared" si="164"/>
        <v>F.C. Barcelona</v>
      </c>
      <c r="F190" s="33">
        <f ca="1">SUMIF(INDIRECT(F186),'1-Configuracion'!E190,INDIRECT(G186))+SUMIF(INDIRECT(H186),'1-Configuracion'!E190,INDIRECT(I186))</f>
        <v>3</v>
      </c>
      <c r="G190" s="1">
        <f ca="1">SUMIF(INDIRECT(F186),'1-Configuracion'!E190,INDIRECT(J186))+SUMIF(INDIRECT(H186),'1-Configuracion'!E190,INDIRECT(J186))</f>
        <v>1</v>
      </c>
      <c r="H190" s="1">
        <f t="shared" ca="1" si="165"/>
        <v>1</v>
      </c>
      <c r="I190" s="1">
        <f t="shared" ca="1" si="166"/>
        <v>0</v>
      </c>
      <c r="J190" s="1">
        <f t="shared" ca="1" si="167"/>
        <v>0</v>
      </c>
      <c r="K190" s="1">
        <f ca="1">SUMIF(INDIRECT(F186),'1-Configuracion'!E190,INDIRECT(K186))+SUMIF(INDIRECT(H186),'1-Configuracion'!E190,INDIRECT(L186))</f>
        <v>3</v>
      </c>
      <c r="L190" s="1">
        <f ca="1">SUMIF(INDIRECT(F186),'1-Configuracion'!E190,INDIRECT(L186))+SUMIF(INDIRECT(H186),'1-Configuracion'!E190,INDIRECT(K186))</f>
        <v>1</v>
      </c>
      <c r="M190" s="48">
        <f t="shared" ca="1" si="168"/>
        <v>2</v>
      </c>
      <c r="N190" s="14">
        <f t="shared" ca="1" si="169"/>
        <v>3203</v>
      </c>
      <c r="P190" s="29" t="str">
        <f t="shared" si="170"/>
        <v>F.C. Barcelona</v>
      </c>
      <c r="Q190" s="33">
        <f t="shared" ca="1" si="171"/>
        <v>21</v>
      </c>
      <c r="R190" s="1">
        <f t="shared" ca="1" si="155"/>
        <v>9</v>
      </c>
      <c r="S190" s="1">
        <f t="shared" ca="1" si="156"/>
        <v>7</v>
      </c>
      <c r="T190" s="1">
        <f t="shared" ca="1" si="157"/>
        <v>0</v>
      </c>
      <c r="U190" s="1">
        <f t="shared" ca="1" si="158"/>
        <v>2</v>
      </c>
      <c r="V190" s="1">
        <f t="shared" ca="1" si="159"/>
        <v>20</v>
      </c>
      <c r="W190" s="1">
        <f t="shared" ca="1" si="160"/>
        <v>12</v>
      </c>
      <c r="X190" s="3">
        <f t="shared" ca="1" si="161"/>
        <v>8</v>
      </c>
      <c r="Y190" s="3">
        <f t="shared" ca="1" si="162"/>
        <v>21820</v>
      </c>
      <c r="Z190">
        <f t="shared" ca="1" si="172"/>
        <v>2</v>
      </c>
      <c r="AA190">
        <f t="shared" ca="1" si="163"/>
        <v>2</v>
      </c>
      <c r="AB190" s="16">
        <f ca="1">_xlfn.RANK.EQ(Q190,Q187:Q206,0)</f>
        <v>1</v>
      </c>
      <c r="AC190" s="16">
        <f ca="1">SUMPRODUCT((AB190=AB187:AB206)*(X190&lt;X187:X206))</f>
        <v>1</v>
      </c>
      <c r="AD190" s="16">
        <f ca="1">SUMPRODUCT((AB190=AB187:AB206)*(AC190=AC187:AC206)*(V190&lt;V187:V206))</f>
        <v>0</v>
      </c>
      <c r="AE190" s="16">
        <f ca="1">COUNTIF(AA187:AA190,AA190)-1</f>
        <v>0</v>
      </c>
      <c r="AF190" s="39"/>
      <c r="AG190">
        <v>4</v>
      </c>
      <c r="AH190" s="29" t="str">
        <f ca="1">INDEX(P187:P206,MATCH(AG190,Z187:Z206,0))</f>
        <v>R.C. Celta de Vigo</v>
      </c>
      <c r="AI190" s="33">
        <f ca="1">LOOKUP(AH190,P187:P206,Q187:Q206)</f>
        <v>18</v>
      </c>
      <c r="AJ190" s="1">
        <f ca="1">LOOKUP(AH190,P187:P206,R187:R206)</f>
        <v>9</v>
      </c>
      <c r="AK190" s="1">
        <f ca="1">LOOKUP(AH190,P187:P206,S187:S206)</f>
        <v>5</v>
      </c>
      <c r="AL190" s="1">
        <f ca="1">LOOKUP(AH190,P187:P206,T187:T206)</f>
        <v>3</v>
      </c>
      <c r="AM190" s="1">
        <f ca="1">LOOKUP(AH190,P187:P206,U187:U206)</f>
        <v>1</v>
      </c>
      <c r="AN190" s="1">
        <f ca="1">LOOKUP(AH190,P187:P206,V187:V206)</f>
        <v>18</v>
      </c>
      <c r="AO190" s="1">
        <f ca="1">LOOKUP(AH190,P187:P206,W187:W206)</f>
        <v>11</v>
      </c>
      <c r="AP190" s="3">
        <f ca="1">LOOKUP(AH190,P187:P206,X187:X206)</f>
        <v>7</v>
      </c>
      <c r="AQ190" s="3">
        <f ca="1">LOOKUP(AH190,P187:P206,Y187:Y206)</f>
        <v>18718</v>
      </c>
    </row>
    <row r="191" spans="5:43" x14ac:dyDescent="0.25">
      <c r="E191" s="29" t="str">
        <f t="shared" si="164"/>
        <v>Getafe C.F.</v>
      </c>
      <c r="F191" s="33">
        <f ca="1">SUMIF(INDIRECT(F186),'1-Configuracion'!E191,INDIRECT(G186))+SUMIF(INDIRECT(H186),'1-Configuracion'!E191,INDIRECT(I186))</f>
        <v>0</v>
      </c>
      <c r="G191" s="1">
        <f ca="1">SUMIF(INDIRECT(F186),'1-Configuracion'!E191,INDIRECT(J186))+SUMIF(INDIRECT(H186),'1-Configuracion'!E191,INDIRECT(J186))</f>
        <v>1</v>
      </c>
      <c r="H191" s="1">
        <f t="shared" ca="1" si="165"/>
        <v>0</v>
      </c>
      <c r="I191" s="1">
        <f t="shared" ca="1" si="166"/>
        <v>0</v>
      </c>
      <c r="J191" s="1">
        <f t="shared" ca="1" si="167"/>
        <v>1</v>
      </c>
      <c r="K191" s="1">
        <f ca="1">SUMIF(INDIRECT(F186),'1-Configuracion'!E191,INDIRECT(K186))+SUMIF(INDIRECT(H186),'1-Configuracion'!E191,INDIRECT(L186))</f>
        <v>0</v>
      </c>
      <c r="L191" s="1">
        <f ca="1">SUMIF(INDIRECT(F186),'1-Configuracion'!E191,INDIRECT(L186))+SUMIF(INDIRECT(H186),'1-Configuracion'!E191,INDIRECT(K186))</f>
        <v>5</v>
      </c>
      <c r="M191" s="48">
        <f t="shared" ca="1" si="168"/>
        <v>-5</v>
      </c>
      <c r="N191" s="14">
        <f t="shared" ca="1" si="169"/>
        <v>-500</v>
      </c>
      <c r="P191" s="29" t="str">
        <f t="shared" si="170"/>
        <v>Getafe C.F.</v>
      </c>
      <c r="Q191" s="33">
        <f t="shared" ca="1" si="171"/>
        <v>10</v>
      </c>
      <c r="R191" s="1">
        <f t="shared" ca="1" si="155"/>
        <v>9</v>
      </c>
      <c r="S191" s="1">
        <f t="shared" ca="1" si="156"/>
        <v>3</v>
      </c>
      <c r="T191" s="1">
        <f t="shared" ca="1" si="157"/>
        <v>1</v>
      </c>
      <c r="U191" s="1">
        <f t="shared" ca="1" si="158"/>
        <v>5</v>
      </c>
      <c r="V191" s="1">
        <f t="shared" ca="1" si="159"/>
        <v>10</v>
      </c>
      <c r="W191" s="1">
        <f t="shared" ca="1" si="160"/>
        <v>13</v>
      </c>
      <c r="X191" s="3">
        <f t="shared" ca="1" si="161"/>
        <v>-3</v>
      </c>
      <c r="Y191" s="3">
        <f t="shared" ca="1" si="162"/>
        <v>9710</v>
      </c>
      <c r="Z191">
        <f t="shared" ca="1" si="172"/>
        <v>13</v>
      </c>
      <c r="AA191">
        <f t="shared" ca="1" si="163"/>
        <v>13</v>
      </c>
      <c r="AB191" s="16">
        <f ca="1">_xlfn.RANK.EQ(Q191,Q187:Q206,0)</f>
        <v>13</v>
      </c>
      <c r="AC191" s="16">
        <f ca="1">SUMPRODUCT((AB191=AB187:AB206)*(X191&lt;X187:X206))</f>
        <v>0</v>
      </c>
      <c r="AD191" s="16">
        <f ca="1">SUMPRODUCT((AB191=AB187:AB206)*(AC191=AC187:AC206)*(V191&lt;V187:V206))</f>
        <v>0</v>
      </c>
      <c r="AE191" s="16">
        <f ca="1">COUNTIF(AA187:AA191,AA191)-1</f>
        <v>0</v>
      </c>
      <c r="AF191" s="39"/>
      <c r="AG191">
        <v>5</v>
      </c>
      <c r="AH191" s="29" t="str">
        <f ca="1">INDEX(P187:P206,MATCH(AG191,Z187:Z206,0))</f>
        <v>Villarreal C.F.</v>
      </c>
      <c r="AI191" s="33">
        <f ca="1">LOOKUP(AH191,P187:P206,Q187:Q206)</f>
        <v>17</v>
      </c>
      <c r="AJ191" s="1">
        <f ca="1">LOOKUP(AH191,P187:P206,R187:R206)</f>
        <v>9</v>
      </c>
      <c r="AK191" s="1">
        <f ca="1">LOOKUP(AH191,P187:P206,S187:S206)</f>
        <v>5</v>
      </c>
      <c r="AL191" s="1">
        <f ca="1">LOOKUP(AH191,P187:P206,T187:T206)</f>
        <v>2</v>
      </c>
      <c r="AM191" s="1">
        <f ca="1">LOOKUP(AH191,P187:P206,U187:U206)</f>
        <v>2</v>
      </c>
      <c r="AN191" s="1">
        <f ca="1">LOOKUP(AH191,P187:P206,V187:V206)</f>
        <v>13</v>
      </c>
      <c r="AO191" s="1">
        <f ca="1">LOOKUP(AH191,P187:P206,W187:W206)</f>
        <v>7</v>
      </c>
      <c r="AP191" s="3">
        <f ca="1">LOOKUP(AH191,P187:P206,X187:X206)</f>
        <v>6</v>
      </c>
      <c r="AQ191" s="3">
        <f ca="1">LOOKUP(AH191,P187:P206,Y187:Y206)</f>
        <v>17613</v>
      </c>
    </row>
    <row r="192" spans="5:43" x14ac:dyDescent="0.25">
      <c r="E192" s="29" t="str">
        <f t="shared" si="164"/>
        <v>Granada C.F.</v>
      </c>
      <c r="F192" s="33">
        <f ca="1">SUMIF(INDIRECT(F186),'1-Configuracion'!E192,INDIRECT(G186))+SUMIF(INDIRECT(H186),'1-Configuracion'!E192,INDIRECT(I186))</f>
        <v>1</v>
      </c>
      <c r="G192" s="1">
        <f ca="1">SUMIF(INDIRECT(F186),'1-Configuracion'!E192,INDIRECT(J186))+SUMIF(INDIRECT(H186),'1-Configuracion'!E192,INDIRECT(J186))</f>
        <v>1</v>
      </c>
      <c r="H192" s="1">
        <f t="shared" ca="1" si="165"/>
        <v>0</v>
      </c>
      <c r="I192" s="1">
        <f t="shared" ca="1" si="166"/>
        <v>1</v>
      </c>
      <c r="J192" s="1">
        <f t="shared" ca="1" si="167"/>
        <v>0</v>
      </c>
      <c r="K192" s="1">
        <f ca="1">SUMIF(INDIRECT(F186),'1-Configuracion'!E192,INDIRECT(K186))+SUMIF(INDIRECT(H186),'1-Configuracion'!E192,INDIRECT(L186))</f>
        <v>1</v>
      </c>
      <c r="L192" s="1">
        <f ca="1">SUMIF(INDIRECT(F186),'1-Configuracion'!E192,INDIRECT(L186))+SUMIF(INDIRECT(H186),'1-Configuracion'!E192,INDIRECT(K186))</f>
        <v>1</v>
      </c>
      <c r="M192" s="48">
        <f t="shared" ca="1" si="168"/>
        <v>0</v>
      </c>
      <c r="N192" s="14">
        <f t="shared" ca="1" si="169"/>
        <v>1001</v>
      </c>
      <c r="P192" s="29" t="str">
        <f t="shared" si="170"/>
        <v>Granada C.F.</v>
      </c>
      <c r="Q192" s="33">
        <f t="shared" ca="1" si="171"/>
        <v>6</v>
      </c>
      <c r="R192" s="1">
        <f t="shared" ca="1" si="155"/>
        <v>9</v>
      </c>
      <c r="S192" s="1">
        <f t="shared" ca="1" si="156"/>
        <v>1</v>
      </c>
      <c r="T192" s="1">
        <f t="shared" ca="1" si="157"/>
        <v>3</v>
      </c>
      <c r="U192" s="1">
        <f t="shared" ca="1" si="158"/>
        <v>5</v>
      </c>
      <c r="V192" s="1">
        <f t="shared" ca="1" si="159"/>
        <v>9</v>
      </c>
      <c r="W192" s="1">
        <f t="shared" ca="1" si="160"/>
        <v>16</v>
      </c>
      <c r="X192" s="3">
        <f t="shared" ca="1" si="161"/>
        <v>-7</v>
      </c>
      <c r="Y192" s="3">
        <f t="shared" ca="1" si="162"/>
        <v>5309</v>
      </c>
      <c r="Z192">
        <f t="shared" ca="1" si="172"/>
        <v>18</v>
      </c>
      <c r="AA192">
        <f t="shared" ca="1" si="163"/>
        <v>18</v>
      </c>
      <c r="AB192" s="16">
        <f ca="1">_xlfn.RANK.EQ(Q192,Q187:Q206,0)</f>
        <v>18</v>
      </c>
      <c r="AC192" s="16">
        <f ca="1">SUMPRODUCT((AB192=AB187:AB206)*(X192&lt;X187:X206))</f>
        <v>0</v>
      </c>
      <c r="AD192" s="16">
        <f ca="1">SUMPRODUCT((AB192=AB187:AB206)*(AC192=AC187:AC206)*(V192&lt;V187:V206))</f>
        <v>0</v>
      </c>
      <c r="AE192" s="16">
        <f ca="1">COUNTIF(AA187:AA192,AA192)-1</f>
        <v>0</v>
      </c>
      <c r="AF192" s="39"/>
      <c r="AG192">
        <v>6</v>
      </c>
      <c r="AH192" s="29" t="str">
        <f ca="1">INDEX(P187:P206,MATCH(AG192,Z187:Z206,0))</f>
        <v>Deportivo de la Coruña</v>
      </c>
      <c r="AI192" s="33">
        <f ca="1">LOOKUP(AH192,P187:P206,Q187:Q206)</f>
        <v>13</v>
      </c>
      <c r="AJ192" s="1">
        <f ca="1">LOOKUP(AH192,P187:P206,R187:R206)</f>
        <v>9</v>
      </c>
      <c r="AK192" s="1">
        <f ca="1">LOOKUP(AH192,P187:P206,S187:S206)</f>
        <v>3</v>
      </c>
      <c r="AL192" s="1">
        <f ca="1">LOOKUP(AH192,P187:P206,T187:T206)</f>
        <v>4</v>
      </c>
      <c r="AM192" s="1">
        <f ca="1">LOOKUP(AH192,P187:P206,U187:U206)</f>
        <v>2</v>
      </c>
      <c r="AN192" s="1">
        <f ca="1">LOOKUP(AH192,P187:P206,V187:V206)</f>
        <v>14</v>
      </c>
      <c r="AO192" s="1">
        <f ca="1">LOOKUP(AH192,P187:P206,W187:W206)</f>
        <v>11</v>
      </c>
      <c r="AP192" s="3">
        <f ca="1">LOOKUP(AH192,P187:P206,X187:X206)</f>
        <v>3</v>
      </c>
      <c r="AQ192" s="3">
        <f ca="1">LOOKUP(AH192,P187:P206,Y187:Y206)</f>
        <v>13314</v>
      </c>
    </row>
    <row r="193" spans="5:43" x14ac:dyDescent="0.25">
      <c r="E193" s="29" t="str">
        <f t="shared" si="164"/>
        <v>Levante U.D.</v>
      </c>
      <c r="F193" s="33">
        <f ca="1">SUMIF(INDIRECT(F186),'1-Configuracion'!E193,INDIRECT(G186))+SUMIF(INDIRECT(H186),'1-Configuracion'!E193,INDIRECT(I186))</f>
        <v>0</v>
      </c>
      <c r="G193" s="1">
        <f ca="1">SUMIF(INDIRECT(F186),'1-Configuracion'!E193,INDIRECT(J186))+SUMIF(INDIRECT(H186),'1-Configuracion'!E193,INDIRECT(J186))</f>
        <v>1</v>
      </c>
      <c r="H193" s="1">
        <f t="shared" ca="1" si="165"/>
        <v>0</v>
      </c>
      <c r="I193" s="1">
        <f t="shared" ca="1" si="166"/>
        <v>0</v>
      </c>
      <c r="J193" s="1">
        <f t="shared" ca="1" si="167"/>
        <v>1</v>
      </c>
      <c r="K193" s="1">
        <f ca="1">SUMIF(INDIRECT(F186),'1-Configuracion'!E193,INDIRECT(K186))+SUMIF(INDIRECT(H186),'1-Configuracion'!E193,INDIRECT(L186))</f>
        <v>0</v>
      </c>
      <c r="L193" s="1">
        <f ca="1">SUMIF(INDIRECT(F186),'1-Configuracion'!E193,INDIRECT(L186))+SUMIF(INDIRECT(H186),'1-Configuracion'!E193,INDIRECT(K186))</f>
        <v>4</v>
      </c>
      <c r="M193" s="48">
        <f t="shared" ca="1" si="168"/>
        <v>-4</v>
      </c>
      <c r="N193" s="14">
        <f t="shared" ca="1" si="169"/>
        <v>-400</v>
      </c>
      <c r="P193" s="29" t="str">
        <f t="shared" si="170"/>
        <v>Levante U.D.</v>
      </c>
      <c r="Q193" s="33">
        <f t="shared" ca="1" si="171"/>
        <v>6</v>
      </c>
      <c r="R193" s="1">
        <f t="shared" ca="1" si="155"/>
        <v>9</v>
      </c>
      <c r="S193" s="1">
        <f t="shared" ca="1" si="156"/>
        <v>1</v>
      </c>
      <c r="T193" s="1">
        <f t="shared" ca="1" si="157"/>
        <v>3</v>
      </c>
      <c r="U193" s="1">
        <f t="shared" ca="1" si="158"/>
        <v>5</v>
      </c>
      <c r="V193" s="1">
        <f t="shared" ca="1" si="159"/>
        <v>6</v>
      </c>
      <c r="W193" s="1">
        <f t="shared" ca="1" si="160"/>
        <v>19</v>
      </c>
      <c r="X193" s="3">
        <f t="shared" ca="1" si="161"/>
        <v>-13</v>
      </c>
      <c r="Y193" s="3">
        <f t="shared" ca="1" si="162"/>
        <v>4706</v>
      </c>
      <c r="Z193">
        <f t="shared" ca="1" si="172"/>
        <v>20</v>
      </c>
      <c r="AA193">
        <f t="shared" ca="1" si="163"/>
        <v>20</v>
      </c>
      <c r="AB193" s="16">
        <f ca="1">_xlfn.RANK.EQ(Q193,Q187:Q206,0)</f>
        <v>18</v>
      </c>
      <c r="AC193" s="16">
        <f ca="1">SUMPRODUCT((AB193=AB187:AB206)*(X193&lt;X187:X206))</f>
        <v>2</v>
      </c>
      <c r="AD193" s="16">
        <f ca="1">SUMPRODUCT((AB193=AB187:AB206)*(AC193=AC187:AC206)*(V193&lt;V187:V206))</f>
        <v>0</v>
      </c>
      <c r="AE193" s="16">
        <f ca="1">COUNTIF(AA187:AA193,AA193)-1</f>
        <v>0</v>
      </c>
      <c r="AF193" s="39"/>
      <c r="AG193">
        <v>7</v>
      </c>
      <c r="AH193" s="29" t="str">
        <f ca="1">INDEX(P187:P206,MATCH(AG193,Z187:Z206,0))</f>
        <v>S.D. Eibar</v>
      </c>
      <c r="AI193" s="33">
        <f ca="1">LOOKUP(AH193,P187:P206,Q187:Q206)</f>
        <v>13</v>
      </c>
      <c r="AJ193" s="1">
        <f ca="1">LOOKUP(AH193,P187:P206,R187:R206)</f>
        <v>9</v>
      </c>
      <c r="AK193" s="1">
        <f ca="1">LOOKUP(AH193,P187:P206,S187:S206)</f>
        <v>3</v>
      </c>
      <c r="AL193" s="1">
        <f ca="1">LOOKUP(AH193,P187:P206,T187:T206)</f>
        <v>4</v>
      </c>
      <c r="AM193" s="1">
        <f ca="1">LOOKUP(AH193,P187:P206,U187:U206)</f>
        <v>2</v>
      </c>
      <c r="AN193" s="1">
        <f ca="1">LOOKUP(AH193,P187:P206,V187:V206)</f>
        <v>11</v>
      </c>
      <c r="AO193" s="1">
        <f ca="1">LOOKUP(AH193,P187:P206,W187:W206)</f>
        <v>10</v>
      </c>
      <c r="AP193" s="3">
        <f ca="1">LOOKUP(AH193,P187:P206,X187:X206)</f>
        <v>1</v>
      </c>
      <c r="AQ193" s="3">
        <f ca="1">LOOKUP(AH193,P187:P206,Y187:Y206)</f>
        <v>13111</v>
      </c>
    </row>
    <row r="194" spans="5:43" x14ac:dyDescent="0.25">
      <c r="E194" s="29" t="str">
        <f t="shared" si="164"/>
        <v>Málaga C.F.</v>
      </c>
      <c r="F194" s="33">
        <f ca="1">SUMIF(INDIRECT(F186),'1-Configuracion'!E194,INDIRECT(G186))+SUMIF(INDIRECT(H186),'1-Configuracion'!E194,INDIRECT(I186))</f>
        <v>3</v>
      </c>
      <c r="G194" s="1">
        <f ca="1">SUMIF(INDIRECT(F186),'1-Configuracion'!E194,INDIRECT(J186))+SUMIF(INDIRECT(H186),'1-Configuracion'!E194,INDIRECT(J186))</f>
        <v>1</v>
      </c>
      <c r="H194" s="1">
        <f t="shared" ca="1" si="165"/>
        <v>1</v>
      </c>
      <c r="I194" s="1">
        <f t="shared" ca="1" si="166"/>
        <v>0</v>
      </c>
      <c r="J194" s="1">
        <f t="shared" ca="1" si="167"/>
        <v>0</v>
      </c>
      <c r="K194" s="1">
        <f ca="1">SUMIF(INDIRECT(F186),'1-Configuracion'!E194,INDIRECT(K186))+SUMIF(INDIRECT(H186),'1-Configuracion'!E194,INDIRECT(L186))</f>
        <v>2</v>
      </c>
      <c r="L194" s="1">
        <f ca="1">SUMIF(INDIRECT(F186),'1-Configuracion'!E194,INDIRECT(L186))+SUMIF(INDIRECT(H186),'1-Configuracion'!E194,INDIRECT(K186))</f>
        <v>0</v>
      </c>
      <c r="M194" s="48">
        <f t="shared" ca="1" si="168"/>
        <v>2</v>
      </c>
      <c r="N194" s="14">
        <f t="shared" ca="1" si="169"/>
        <v>3202</v>
      </c>
      <c r="P194" s="29" t="str">
        <f t="shared" si="170"/>
        <v>Málaga C.F.</v>
      </c>
      <c r="Q194" s="33">
        <f t="shared" ca="1" si="171"/>
        <v>9</v>
      </c>
      <c r="R194" s="1">
        <f t="shared" ca="1" si="155"/>
        <v>9</v>
      </c>
      <c r="S194" s="1">
        <f t="shared" ca="1" si="156"/>
        <v>2</v>
      </c>
      <c r="T194" s="1">
        <f t="shared" ca="1" si="157"/>
        <v>3</v>
      </c>
      <c r="U194" s="1">
        <f t="shared" ca="1" si="158"/>
        <v>4</v>
      </c>
      <c r="V194" s="1">
        <f t="shared" ca="1" si="159"/>
        <v>5</v>
      </c>
      <c r="W194" s="1">
        <f t="shared" ca="1" si="160"/>
        <v>7</v>
      </c>
      <c r="X194" s="3">
        <f t="shared" ca="1" si="161"/>
        <v>-2</v>
      </c>
      <c r="Y194" s="3">
        <f t="shared" ca="1" si="162"/>
        <v>8805</v>
      </c>
      <c r="Z194">
        <f t="shared" ca="1" si="172"/>
        <v>16</v>
      </c>
      <c r="AA194">
        <f t="shared" ca="1" si="163"/>
        <v>16</v>
      </c>
      <c r="AB194" s="16">
        <f ca="1">_xlfn.RANK.EQ(Q194,Q187:Q206,0)</f>
        <v>15</v>
      </c>
      <c r="AC194" s="16">
        <f ca="1">SUMPRODUCT((AB194=AB187:AB206)*(X194&lt;X187:X206))</f>
        <v>1</v>
      </c>
      <c r="AD194" s="16">
        <f ca="1">SUMPRODUCT((AB194=AB187:AB206)*(AC194=AC187:AC206)*(V194&lt;V187:V206))</f>
        <v>0</v>
      </c>
      <c r="AE194" s="16">
        <f ca="1">COUNTIF(AA187:AA194,AA194)-1</f>
        <v>0</v>
      </c>
      <c r="AF194" s="39"/>
      <c r="AG194">
        <v>8</v>
      </c>
      <c r="AH194" s="29" t="str">
        <f ca="1">INDEX(P187:P206,MATCH(AG194,Z187:Z206,0))</f>
        <v>Sevilla F.C.</v>
      </c>
      <c r="AI194" s="33">
        <f ca="1">LOOKUP(AH194,P187:P206,Q187:Q206)</f>
        <v>12</v>
      </c>
      <c r="AJ194" s="1">
        <f ca="1">LOOKUP(AH194,P187:P206,R187:R206)</f>
        <v>9</v>
      </c>
      <c r="AK194" s="1">
        <f ca="1">LOOKUP(AH194,P187:P206,S187:S206)</f>
        <v>3</v>
      </c>
      <c r="AL194" s="1">
        <f ca="1">LOOKUP(AH194,P187:P206,T187:T206)</f>
        <v>3</v>
      </c>
      <c r="AM194" s="1">
        <f ca="1">LOOKUP(AH194,P187:P206,U187:U206)</f>
        <v>3</v>
      </c>
      <c r="AN194" s="1">
        <f ca="1">LOOKUP(AH194,P187:P206,V187:V206)</f>
        <v>13</v>
      </c>
      <c r="AO194" s="1">
        <f ca="1">LOOKUP(AH194,P187:P206,W187:W206)</f>
        <v>12</v>
      </c>
      <c r="AP194" s="3">
        <f ca="1">LOOKUP(AH194,P187:P206,X187:X206)</f>
        <v>1</v>
      </c>
      <c r="AQ194" s="3">
        <f ca="1">LOOKUP(AH194,P187:P206,Y187:Y206)</f>
        <v>12113</v>
      </c>
    </row>
    <row r="195" spans="5:43" x14ac:dyDescent="0.25">
      <c r="E195" s="29" t="str">
        <f t="shared" si="164"/>
        <v>R.C. Celta de Vigo</v>
      </c>
      <c r="F195" s="33">
        <f ca="1">SUMIF(INDIRECT(F186),'1-Configuracion'!E195,INDIRECT(G186))+SUMIF(INDIRECT(H186),'1-Configuracion'!E195,INDIRECT(I186))</f>
        <v>0</v>
      </c>
      <c r="G195" s="1">
        <f ca="1">SUMIF(INDIRECT(F186),'1-Configuracion'!E195,INDIRECT(J186))+SUMIF(INDIRECT(H186),'1-Configuracion'!E195,INDIRECT(J186))</f>
        <v>1</v>
      </c>
      <c r="H195" s="1">
        <f t="shared" ca="1" si="165"/>
        <v>0</v>
      </c>
      <c r="I195" s="1">
        <f t="shared" ca="1" si="166"/>
        <v>0</v>
      </c>
      <c r="J195" s="1">
        <f t="shared" ca="1" si="167"/>
        <v>1</v>
      </c>
      <c r="K195" s="1">
        <f ca="1">SUMIF(INDIRECT(F186),'1-Configuracion'!E195,INDIRECT(K186))+SUMIF(INDIRECT(H186),'1-Configuracion'!E195,INDIRECT(L186))</f>
        <v>1</v>
      </c>
      <c r="L195" s="1">
        <f ca="1">SUMIF(INDIRECT(F186),'1-Configuracion'!E195,INDIRECT(L186))+SUMIF(INDIRECT(H186),'1-Configuracion'!E195,INDIRECT(K186))</f>
        <v>3</v>
      </c>
      <c r="M195" s="48">
        <f t="shared" ca="1" si="168"/>
        <v>-2</v>
      </c>
      <c r="N195" s="14">
        <f t="shared" ca="1" si="169"/>
        <v>-199</v>
      </c>
      <c r="P195" s="29" t="str">
        <f t="shared" si="170"/>
        <v>R.C. Celta de Vigo</v>
      </c>
      <c r="Q195" s="33">
        <f t="shared" ca="1" si="171"/>
        <v>18</v>
      </c>
      <c r="R195" s="1">
        <f t="shared" ca="1" si="155"/>
        <v>9</v>
      </c>
      <c r="S195" s="1">
        <f t="shared" ca="1" si="156"/>
        <v>5</v>
      </c>
      <c r="T195" s="1">
        <f t="shared" ca="1" si="157"/>
        <v>3</v>
      </c>
      <c r="U195" s="1">
        <f t="shared" ca="1" si="158"/>
        <v>1</v>
      </c>
      <c r="V195" s="1">
        <f t="shared" ca="1" si="159"/>
        <v>18</v>
      </c>
      <c r="W195" s="1">
        <f t="shared" ca="1" si="160"/>
        <v>11</v>
      </c>
      <c r="X195" s="3">
        <f t="shared" ca="1" si="161"/>
        <v>7</v>
      </c>
      <c r="Y195" s="3">
        <f t="shared" ca="1" si="162"/>
        <v>18718</v>
      </c>
      <c r="Z195">
        <f t="shared" ca="1" si="172"/>
        <v>4</v>
      </c>
      <c r="AA195">
        <f t="shared" ca="1" si="163"/>
        <v>4</v>
      </c>
      <c r="AB195" s="16">
        <f ca="1">_xlfn.RANK.EQ(Q195,Q187:Q206,0)</f>
        <v>4</v>
      </c>
      <c r="AC195" s="16">
        <f ca="1">SUMPRODUCT((AB195=AB187:AB206)*(X195&lt;X187:X206))</f>
        <v>0</v>
      </c>
      <c r="AD195" s="16">
        <f ca="1">SUMPRODUCT((AB195=AB187:AB206)*(AC195=AC187:AC206)*(V195&lt;V187:V206))</f>
        <v>0</v>
      </c>
      <c r="AE195" s="16">
        <f ca="1">COUNTIF(AA187:AA195,AA195)-1</f>
        <v>0</v>
      </c>
      <c r="AF195" s="39"/>
      <c r="AG195">
        <v>9</v>
      </c>
      <c r="AH195" s="29" t="str">
        <f ca="1">INDEX(P187:P206,MATCH(AG195,Z187:Z206,0))</f>
        <v>Valencia C.F.</v>
      </c>
      <c r="AI195" s="33">
        <f ca="1">LOOKUP(AH195,P187:P206,Q187:Q206)</f>
        <v>12</v>
      </c>
      <c r="AJ195" s="1">
        <f ca="1">LOOKUP(AH195,P187:P206,R187:R206)</f>
        <v>9</v>
      </c>
      <c r="AK195" s="1">
        <f ca="1">LOOKUP(AH195,P187:P206,S187:S206)</f>
        <v>3</v>
      </c>
      <c r="AL195" s="1">
        <f ca="1">LOOKUP(AH195,P187:P206,T187:T206)</f>
        <v>3</v>
      </c>
      <c r="AM195" s="1">
        <f ca="1">LOOKUP(AH195,P187:P206,U187:U206)</f>
        <v>3</v>
      </c>
      <c r="AN195" s="1">
        <f ca="1">LOOKUP(AH195,P187:P206,V187:V206)</f>
        <v>8</v>
      </c>
      <c r="AO195" s="1">
        <f ca="1">LOOKUP(AH195,P187:P206,W187:W206)</f>
        <v>7</v>
      </c>
      <c r="AP195" s="3">
        <f ca="1">LOOKUP(AH195,P187:P206,X187:X206)</f>
        <v>1</v>
      </c>
      <c r="AQ195" s="3">
        <f ca="1">LOOKUP(AH195,P187:P206,Y187:Y206)</f>
        <v>12108</v>
      </c>
    </row>
    <row r="196" spans="5:43" x14ac:dyDescent="0.25">
      <c r="E196" s="29" t="str">
        <f t="shared" si="164"/>
        <v>R.C.D. Español</v>
      </c>
      <c r="F196" s="33">
        <f ca="1">SUMIF(INDIRECT(F186),'1-Configuracion'!E196,INDIRECT(G186))+SUMIF(INDIRECT(H186),'1-Configuracion'!E196,INDIRECT(I186))</f>
        <v>0</v>
      </c>
      <c r="G196" s="1">
        <f ca="1">SUMIF(INDIRECT(F186),'1-Configuracion'!E196,INDIRECT(J186))+SUMIF(INDIRECT(H186),'1-Configuracion'!E196,INDIRECT(J186))</f>
        <v>1</v>
      </c>
      <c r="H196" s="1">
        <f t="shared" ca="1" si="165"/>
        <v>0</v>
      </c>
      <c r="I196" s="1">
        <f t="shared" ca="1" si="166"/>
        <v>0</v>
      </c>
      <c r="J196" s="1">
        <f t="shared" ca="1" si="167"/>
        <v>1</v>
      </c>
      <c r="K196" s="1">
        <f ca="1">SUMIF(INDIRECT(F186),'1-Configuracion'!E196,INDIRECT(K186))+SUMIF(INDIRECT(H186),'1-Configuracion'!E196,INDIRECT(L186))</f>
        <v>0</v>
      </c>
      <c r="L196" s="1">
        <f ca="1">SUMIF(INDIRECT(F186),'1-Configuracion'!E196,INDIRECT(L186))+SUMIF(INDIRECT(H186),'1-Configuracion'!E196,INDIRECT(K186))</f>
        <v>3</v>
      </c>
      <c r="M196" s="48">
        <f t="shared" ca="1" si="168"/>
        <v>-3</v>
      </c>
      <c r="N196" s="14">
        <f t="shared" ca="1" si="169"/>
        <v>-300</v>
      </c>
      <c r="P196" s="29" t="str">
        <f t="shared" si="170"/>
        <v>R.C.D. Español</v>
      </c>
      <c r="Q196" s="33">
        <f t="shared" ca="1" si="171"/>
        <v>12</v>
      </c>
      <c r="R196" s="1">
        <f t="shared" ca="1" si="155"/>
        <v>9</v>
      </c>
      <c r="S196" s="1">
        <f t="shared" ca="1" si="156"/>
        <v>4</v>
      </c>
      <c r="T196" s="1">
        <f t="shared" ca="1" si="157"/>
        <v>0</v>
      </c>
      <c r="U196" s="1">
        <f t="shared" ca="1" si="158"/>
        <v>5</v>
      </c>
      <c r="V196" s="1">
        <f t="shared" ca="1" si="159"/>
        <v>10</v>
      </c>
      <c r="W196" s="1">
        <f t="shared" ca="1" si="160"/>
        <v>20</v>
      </c>
      <c r="X196" s="3">
        <f t="shared" ca="1" si="161"/>
        <v>-10</v>
      </c>
      <c r="Y196" s="3">
        <f t="shared" ca="1" si="162"/>
        <v>11010</v>
      </c>
      <c r="Z196">
        <f t="shared" ca="1" si="172"/>
        <v>11</v>
      </c>
      <c r="AA196">
        <f t="shared" ca="1" si="163"/>
        <v>11</v>
      </c>
      <c r="AB196" s="16">
        <f ca="1">_xlfn.RANK.EQ(Q196,Q187:Q206,0)</f>
        <v>8</v>
      </c>
      <c r="AC196" s="16">
        <f ca="1">SUMPRODUCT((AB196=AB187:AB206)*(X196&lt;X187:X206))</f>
        <v>3</v>
      </c>
      <c r="AD196" s="16">
        <f ca="1">SUMPRODUCT((AB196=AB187:AB206)*(AC196=AC187:AC206)*(V196&lt;V187:V206))</f>
        <v>0</v>
      </c>
      <c r="AE196" s="16">
        <f ca="1">COUNTIF(AA187:AA196,AA196)-1</f>
        <v>0</v>
      </c>
      <c r="AF196" s="39"/>
      <c r="AG196">
        <v>10</v>
      </c>
      <c r="AH196" s="29" t="str">
        <f ca="1">INDEX(P187:P206,MATCH(AG196,Z187:Z206,0))</f>
        <v>Real Betis Balompié</v>
      </c>
      <c r="AI196" s="33">
        <f ca="1">LOOKUP(AH196,P187:P206,Q187:Q206)</f>
        <v>12</v>
      </c>
      <c r="AJ196" s="1">
        <f ca="1">LOOKUP(AH196,P187:P206,R187:R206)</f>
        <v>9</v>
      </c>
      <c r="AK196" s="1">
        <f ca="1">LOOKUP(AH196,P187:P206,S187:S206)</f>
        <v>3</v>
      </c>
      <c r="AL196" s="1">
        <f ca="1">LOOKUP(AH196,P187:P206,T187:T206)</f>
        <v>3</v>
      </c>
      <c r="AM196" s="1">
        <f ca="1">LOOKUP(AH196,P187:P206,U187:U206)</f>
        <v>3</v>
      </c>
      <c r="AN196" s="1">
        <f ca="1">LOOKUP(AH196,P187:P206,V187:V206)</f>
        <v>9</v>
      </c>
      <c r="AO196" s="1">
        <f ca="1">LOOKUP(AH196,P187:P206,W187:W206)</f>
        <v>13</v>
      </c>
      <c r="AP196" s="3">
        <f ca="1">LOOKUP(AH196,P187:P206,X187:X206)</f>
        <v>-4</v>
      </c>
      <c r="AQ196" s="3">
        <f ca="1">LOOKUP(AH196,P187:P206,Y187:Y206)</f>
        <v>11609</v>
      </c>
    </row>
    <row r="197" spans="5:43" x14ac:dyDescent="0.25">
      <c r="E197" s="29" t="str">
        <f t="shared" si="164"/>
        <v>Rayo Vallecano</v>
      </c>
      <c r="F197" s="33">
        <f ca="1">SUMIF(INDIRECT(F186),'1-Configuracion'!E197,INDIRECT(G186))+SUMIF(INDIRECT(H186),'1-Configuracion'!E197,INDIRECT(I186))</f>
        <v>3</v>
      </c>
      <c r="G197" s="1">
        <f ca="1">SUMIF(INDIRECT(F186),'1-Configuracion'!E197,INDIRECT(J186))+SUMIF(INDIRECT(H186),'1-Configuracion'!E197,INDIRECT(J186))</f>
        <v>1</v>
      </c>
      <c r="H197" s="1">
        <f t="shared" ca="1" si="165"/>
        <v>1</v>
      </c>
      <c r="I197" s="1">
        <f t="shared" ca="1" si="166"/>
        <v>0</v>
      </c>
      <c r="J197" s="1">
        <f t="shared" ca="1" si="167"/>
        <v>0</v>
      </c>
      <c r="K197" s="1">
        <f ca="1">SUMIF(INDIRECT(F186),'1-Configuracion'!E197,INDIRECT(K186))+SUMIF(INDIRECT(H186),'1-Configuracion'!E197,INDIRECT(L186))</f>
        <v>3</v>
      </c>
      <c r="L197" s="1">
        <f ca="1">SUMIF(INDIRECT(F186),'1-Configuracion'!E197,INDIRECT(L186))+SUMIF(INDIRECT(H186),'1-Configuracion'!E197,INDIRECT(K186))</f>
        <v>0</v>
      </c>
      <c r="M197" s="48">
        <f t="shared" ca="1" si="168"/>
        <v>3</v>
      </c>
      <c r="N197" s="14">
        <f t="shared" ca="1" si="169"/>
        <v>3303</v>
      </c>
      <c r="P197" s="29" t="str">
        <f t="shared" si="170"/>
        <v>Rayo Vallecano</v>
      </c>
      <c r="Q197" s="33">
        <f t="shared" ca="1" si="171"/>
        <v>10</v>
      </c>
      <c r="R197" s="1">
        <f t="shared" ca="1" si="155"/>
        <v>9</v>
      </c>
      <c r="S197" s="1">
        <f t="shared" ca="1" si="156"/>
        <v>3</v>
      </c>
      <c r="T197" s="1">
        <f t="shared" ca="1" si="157"/>
        <v>1</v>
      </c>
      <c r="U197" s="1">
        <f t="shared" ca="1" si="158"/>
        <v>5</v>
      </c>
      <c r="V197" s="1">
        <f t="shared" ca="1" si="159"/>
        <v>11</v>
      </c>
      <c r="W197" s="1">
        <f t="shared" ca="1" si="160"/>
        <v>17</v>
      </c>
      <c r="X197" s="3">
        <f t="shared" ca="1" si="161"/>
        <v>-6</v>
      </c>
      <c r="Y197" s="3">
        <f t="shared" ca="1" si="162"/>
        <v>9411</v>
      </c>
      <c r="Z197">
        <f t="shared" ca="1" si="172"/>
        <v>14</v>
      </c>
      <c r="AA197">
        <f t="shared" ca="1" si="163"/>
        <v>14</v>
      </c>
      <c r="AB197" s="16">
        <f ca="1">_xlfn.RANK.EQ(Q197,Q187:Q206,0)</f>
        <v>13</v>
      </c>
      <c r="AC197" s="16">
        <f ca="1">SUMPRODUCT((AB197=AB187:AB206)*(X197&lt;X187:X206))</f>
        <v>1</v>
      </c>
      <c r="AD197" s="16">
        <f ca="1">SUMPRODUCT((AB197=AB187:AB206)*(AC197=AC187:AC206)*(V197&lt;V187:V206))</f>
        <v>0</v>
      </c>
      <c r="AE197" s="16">
        <f ca="1">COUNTIF(AA187:AA197,AA197)-1</f>
        <v>0</v>
      </c>
      <c r="AF197" s="39"/>
      <c r="AG197">
        <v>11</v>
      </c>
      <c r="AH197" s="29" t="str">
        <f ca="1">INDEX(P187:P206,MATCH(AG197,Z187:Z206,0))</f>
        <v>R.C.D. Español</v>
      </c>
      <c r="AI197" s="33">
        <f ca="1">LOOKUP(AH197,P187:P206,Q187:Q206)</f>
        <v>12</v>
      </c>
      <c r="AJ197" s="1">
        <f ca="1">LOOKUP(AH197,P187:P206,R187:R206)</f>
        <v>9</v>
      </c>
      <c r="AK197" s="1">
        <f ca="1">LOOKUP(AH197,P187:P206,S187:S206)</f>
        <v>4</v>
      </c>
      <c r="AL197" s="1">
        <f ca="1">LOOKUP(AH197,P187:P206,T187:T206)</f>
        <v>0</v>
      </c>
      <c r="AM197" s="1">
        <f ca="1">LOOKUP(AH197,P187:P206,U187:U206)</f>
        <v>5</v>
      </c>
      <c r="AN197" s="1">
        <f ca="1">LOOKUP(AH197,P187:P206,V187:V206)</f>
        <v>10</v>
      </c>
      <c r="AO197" s="1">
        <f ca="1">LOOKUP(AH197,P187:P206,W187:W206)</f>
        <v>20</v>
      </c>
      <c r="AP197" s="3">
        <f ca="1">LOOKUP(AH197,P187:P206,X187:X206)</f>
        <v>-10</v>
      </c>
      <c r="AQ197" s="3">
        <f ca="1">LOOKUP(AH197,P187:P206,Y187:Y206)</f>
        <v>11010</v>
      </c>
    </row>
    <row r="198" spans="5:43" x14ac:dyDescent="0.25">
      <c r="E198" s="29" t="str">
        <f t="shared" si="164"/>
        <v>Real Betis Balompié</v>
      </c>
      <c r="F198" s="33">
        <f ca="1">SUMIF(INDIRECT(F186),'1-Configuracion'!E198,INDIRECT(G186))+SUMIF(INDIRECT(H186),'1-Configuracion'!E198,INDIRECT(I186))</f>
        <v>1</v>
      </c>
      <c r="G198" s="1">
        <f ca="1">SUMIF(INDIRECT(F186),'1-Configuracion'!E198,INDIRECT(J186))+SUMIF(INDIRECT(H186),'1-Configuracion'!E198,INDIRECT(J186))</f>
        <v>1</v>
      </c>
      <c r="H198" s="1">
        <f t="shared" ca="1" si="165"/>
        <v>0</v>
      </c>
      <c r="I198" s="1">
        <f t="shared" ca="1" si="166"/>
        <v>1</v>
      </c>
      <c r="J198" s="1">
        <f t="shared" ca="1" si="167"/>
        <v>0</v>
      </c>
      <c r="K198" s="1">
        <f ca="1">SUMIF(INDIRECT(F186),'1-Configuracion'!E198,INDIRECT(K186))+SUMIF(INDIRECT(H186),'1-Configuracion'!E198,INDIRECT(L186))</f>
        <v>1</v>
      </c>
      <c r="L198" s="1">
        <f ca="1">SUMIF(INDIRECT(F186),'1-Configuracion'!E198,INDIRECT(L186))+SUMIF(INDIRECT(H186),'1-Configuracion'!E198,INDIRECT(K186))</f>
        <v>1</v>
      </c>
      <c r="M198" s="48">
        <f t="shared" ca="1" si="168"/>
        <v>0</v>
      </c>
      <c r="N198" s="14">
        <f t="shared" ca="1" si="169"/>
        <v>1001</v>
      </c>
      <c r="P198" s="29" t="str">
        <f t="shared" si="170"/>
        <v>Real Betis Balompié</v>
      </c>
      <c r="Q198" s="33">
        <f t="shared" ca="1" si="171"/>
        <v>12</v>
      </c>
      <c r="R198" s="1">
        <f t="shared" ca="1" si="155"/>
        <v>9</v>
      </c>
      <c r="S198" s="1">
        <f t="shared" ca="1" si="156"/>
        <v>3</v>
      </c>
      <c r="T198" s="1">
        <f t="shared" ca="1" si="157"/>
        <v>3</v>
      </c>
      <c r="U198" s="1">
        <f t="shared" ca="1" si="158"/>
        <v>3</v>
      </c>
      <c r="V198" s="1">
        <f t="shared" ca="1" si="159"/>
        <v>9</v>
      </c>
      <c r="W198" s="1">
        <f t="shared" ca="1" si="160"/>
        <v>13</v>
      </c>
      <c r="X198" s="3">
        <f t="shared" ca="1" si="161"/>
        <v>-4</v>
      </c>
      <c r="Y198" s="3">
        <f t="shared" ca="1" si="162"/>
        <v>11609</v>
      </c>
      <c r="Z198">
        <f t="shared" ca="1" si="172"/>
        <v>10</v>
      </c>
      <c r="AA198">
        <f t="shared" ca="1" si="163"/>
        <v>10</v>
      </c>
      <c r="AB198" s="16">
        <f ca="1">_xlfn.RANK.EQ(Q198,Q187:Q206,0)</f>
        <v>8</v>
      </c>
      <c r="AC198" s="16">
        <f ca="1">SUMPRODUCT((AB198=AB187:AB206)*(X198&lt;X187:X206))</f>
        <v>2</v>
      </c>
      <c r="AD198" s="16">
        <f ca="1">SUMPRODUCT((AB198=AB187:AB206)*(AC198=AC187:AC206)*(V198&lt;V187:V206))</f>
        <v>0</v>
      </c>
      <c r="AE198" s="16">
        <f ca="1">COUNTIF(AA187:AA198,AA198)-1</f>
        <v>0</v>
      </c>
      <c r="AF198" s="39"/>
      <c r="AG198">
        <v>12</v>
      </c>
      <c r="AH198" s="29" t="str">
        <f ca="1">INDEX(P187:P206,MATCH(AG198,Z187:Z206,0))</f>
        <v>Athletic Club</v>
      </c>
      <c r="AI198" s="33">
        <f ca="1">LOOKUP(AH198,P187:P206,Q187:Q206)</f>
        <v>11</v>
      </c>
      <c r="AJ198" s="1">
        <f ca="1">LOOKUP(AH198,P187:P206,R187:R206)</f>
        <v>9</v>
      </c>
      <c r="AK198" s="1">
        <f ca="1">LOOKUP(AH198,P187:P206,S187:S206)</f>
        <v>3</v>
      </c>
      <c r="AL198" s="1">
        <f ca="1">LOOKUP(AH198,P187:P206,T187:T206)</f>
        <v>2</v>
      </c>
      <c r="AM198" s="1">
        <f ca="1">LOOKUP(AH198,P187:P206,U187:U206)</f>
        <v>4</v>
      </c>
      <c r="AN198" s="1">
        <f ca="1">LOOKUP(AH198,P187:P206,V187:V206)</f>
        <v>13</v>
      </c>
      <c r="AO198" s="1">
        <f ca="1">LOOKUP(AH198,P187:P206,W187:W206)</f>
        <v>12</v>
      </c>
      <c r="AP198" s="3">
        <f ca="1">LOOKUP(AH198,P187:P206,X187:X206)</f>
        <v>1</v>
      </c>
      <c r="AQ198" s="3">
        <f ca="1">LOOKUP(AH198,P187:P206,Y187:Y206)</f>
        <v>11113</v>
      </c>
    </row>
    <row r="199" spans="5:43" x14ac:dyDescent="0.25">
      <c r="E199" s="29" t="str">
        <f t="shared" si="164"/>
        <v>Real Madrid C.F.</v>
      </c>
      <c r="F199" s="33">
        <f ca="1">SUMIF(INDIRECT(F186),'1-Configuracion'!E199,INDIRECT(G186))+SUMIF(INDIRECT(H186),'1-Configuracion'!E199,INDIRECT(I186))</f>
        <v>3</v>
      </c>
      <c r="G199" s="1">
        <f ca="1">SUMIF(INDIRECT(F186),'1-Configuracion'!E199,INDIRECT(J186))+SUMIF(INDIRECT(H186),'1-Configuracion'!E199,INDIRECT(J186))</f>
        <v>1</v>
      </c>
      <c r="H199" s="1">
        <f t="shared" ca="1" si="165"/>
        <v>1</v>
      </c>
      <c r="I199" s="1">
        <f t="shared" ca="1" si="166"/>
        <v>0</v>
      </c>
      <c r="J199" s="1">
        <f t="shared" ca="1" si="167"/>
        <v>0</v>
      </c>
      <c r="K199" s="1">
        <f ca="1">SUMIF(INDIRECT(F186),'1-Configuracion'!E199,INDIRECT(K186))+SUMIF(INDIRECT(H186),'1-Configuracion'!E199,INDIRECT(L186))</f>
        <v>3</v>
      </c>
      <c r="L199" s="1">
        <f ca="1">SUMIF(INDIRECT(F186),'1-Configuracion'!E199,INDIRECT(L186))+SUMIF(INDIRECT(H186),'1-Configuracion'!E199,INDIRECT(K186))</f>
        <v>1</v>
      </c>
      <c r="M199" s="48">
        <f t="shared" ca="1" si="168"/>
        <v>2</v>
      </c>
      <c r="N199" s="14">
        <f t="shared" ca="1" si="169"/>
        <v>3203</v>
      </c>
      <c r="P199" s="29" t="str">
        <f t="shared" si="170"/>
        <v>Real Madrid C.F.</v>
      </c>
      <c r="Q199" s="33">
        <f t="shared" ca="1" si="171"/>
        <v>21</v>
      </c>
      <c r="R199" s="1">
        <f t="shared" ca="1" si="155"/>
        <v>9</v>
      </c>
      <c r="S199" s="1">
        <f t="shared" ca="1" si="156"/>
        <v>6</v>
      </c>
      <c r="T199" s="1">
        <f t="shared" ca="1" si="157"/>
        <v>3</v>
      </c>
      <c r="U199" s="1">
        <f t="shared" ca="1" si="158"/>
        <v>0</v>
      </c>
      <c r="V199" s="1">
        <f t="shared" ca="1" si="159"/>
        <v>21</v>
      </c>
      <c r="W199" s="1">
        <f t="shared" ca="1" si="160"/>
        <v>3</v>
      </c>
      <c r="X199" s="3">
        <f t="shared" ca="1" si="161"/>
        <v>18</v>
      </c>
      <c r="Y199" s="3">
        <f t="shared" ca="1" si="162"/>
        <v>22821</v>
      </c>
      <c r="Z199">
        <f t="shared" ca="1" si="172"/>
        <v>1</v>
      </c>
      <c r="AA199">
        <f t="shared" ca="1" si="163"/>
        <v>1</v>
      </c>
      <c r="AB199" s="16">
        <f ca="1">_xlfn.RANK.EQ(Q199,Q187:Q206,0)</f>
        <v>1</v>
      </c>
      <c r="AC199" s="16">
        <f ca="1">SUMPRODUCT((AB199=AB187:AB206)*(X199&lt;X187:X206))</f>
        <v>0</v>
      </c>
      <c r="AD199" s="16">
        <f ca="1">SUMPRODUCT((AB199=AB187:AB206)*(AC199=AC187:AC206)*(V199&lt;V187:V206))</f>
        <v>0</v>
      </c>
      <c r="AE199" s="16">
        <f ca="1">COUNTIF(AA187:AA199,AA199)-1</f>
        <v>0</v>
      </c>
      <c r="AF199" s="39"/>
      <c r="AG199">
        <v>13</v>
      </c>
      <c r="AH199" s="29" t="str">
        <f ca="1">INDEX(P187:P206,MATCH(AG199,Z187:Z206,0))</f>
        <v>Getafe C.F.</v>
      </c>
      <c r="AI199" s="33">
        <f ca="1">LOOKUP(AH199,P187:P206,Q187:Q206)</f>
        <v>10</v>
      </c>
      <c r="AJ199" s="1">
        <f ca="1">LOOKUP(AH199,P187:P206,R187:R206)</f>
        <v>9</v>
      </c>
      <c r="AK199" s="1">
        <f ca="1">LOOKUP(AH199,P187:P206,S187:S206)</f>
        <v>3</v>
      </c>
      <c r="AL199" s="1">
        <f ca="1">LOOKUP(AH199,P187:P206,T187:T206)</f>
        <v>1</v>
      </c>
      <c r="AM199" s="1">
        <f ca="1">LOOKUP(AH199,P187:P206,U187:U206)</f>
        <v>5</v>
      </c>
      <c r="AN199" s="1">
        <f ca="1">LOOKUP(AH199,P187:P206,V187:V206)</f>
        <v>10</v>
      </c>
      <c r="AO199" s="1">
        <f ca="1">LOOKUP(AH199,P187:P206,W187:W206)</f>
        <v>13</v>
      </c>
      <c r="AP199" s="3">
        <f ca="1">LOOKUP(AH199,P187:P206,X187:X206)</f>
        <v>-3</v>
      </c>
      <c r="AQ199" s="3">
        <f ca="1">LOOKUP(AH199,P187:P206,Y187:Y206)</f>
        <v>9710</v>
      </c>
    </row>
    <row r="200" spans="5:43" x14ac:dyDescent="0.25">
      <c r="E200" s="29" t="str">
        <f t="shared" si="164"/>
        <v>Real Sociedad</v>
      </c>
      <c r="F200" s="33">
        <f ca="1">SUMIF(INDIRECT(F186),'1-Configuracion'!E200,INDIRECT(G186))+SUMIF(INDIRECT(H186),'1-Configuracion'!E200,INDIRECT(I186))</f>
        <v>3</v>
      </c>
      <c r="G200" s="1">
        <f ca="1">SUMIF(INDIRECT(F186),'1-Configuracion'!E200,INDIRECT(J186))+SUMIF(INDIRECT(H186),'1-Configuracion'!E200,INDIRECT(J186))</f>
        <v>1</v>
      </c>
      <c r="H200" s="1">
        <f t="shared" ca="1" si="165"/>
        <v>1</v>
      </c>
      <c r="I200" s="1">
        <f t="shared" ca="1" si="166"/>
        <v>0</v>
      </c>
      <c r="J200" s="1">
        <f t="shared" ca="1" si="167"/>
        <v>0</v>
      </c>
      <c r="K200" s="1">
        <f ca="1">SUMIF(INDIRECT(F186),'1-Configuracion'!E200,INDIRECT(K186))+SUMIF(INDIRECT(H186),'1-Configuracion'!E200,INDIRECT(L186))</f>
        <v>4</v>
      </c>
      <c r="L200" s="1">
        <f ca="1">SUMIF(INDIRECT(F186),'1-Configuracion'!E200,INDIRECT(L186))+SUMIF(INDIRECT(H186),'1-Configuracion'!E200,INDIRECT(K186))</f>
        <v>0</v>
      </c>
      <c r="M200" s="48">
        <f t="shared" ca="1" si="168"/>
        <v>4</v>
      </c>
      <c r="N200" s="14">
        <f t="shared" ca="1" si="169"/>
        <v>3404</v>
      </c>
      <c r="P200" s="29" t="str">
        <f t="shared" si="170"/>
        <v>Real Sociedad</v>
      </c>
      <c r="Q200" s="33">
        <f t="shared" ca="1" si="171"/>
        <v>9</v>
      </c>
      <c r="R200" s="1">
        <f t="shared" ca="1" si="155"/>
        <v>9</v>
      </c>
      <c r="S200" s="1">
        <f t="shared" ca="1" si="156"/>
        <v>2</v>
      </c>
      <c r="T200" s="1">
        <f t="shared" ca="1" si="157"/>
        <v>3</v>
      </c>
      <c r="U200" s="1">
        <f t="shared" ca="1" si="158"/>
        <v>4</v>
      </c>
      <c r="V200" s="1">
        <f t="shared" ca="1" si="159"/>
        <v>10</v>
      </c>
      <c r="W200" s="1">
        <f t="shared" ca="1" si="160"/>
        <v>9</v>
      </c>
      <c r="X200" s="3">
        <f t="shared" ca="1" si="161"/>
        <v>1</v>
      </c>
      <c r="Y200" s="3">
        <f t="shared" ca="1" si="162"/>
        <v>9110</v>
      </c>
      <c r="Z200">
        <f t="shared" ca="1" si="172"/>
        <v>15</v>
      </c>
      <c r="AA200">
        <f t="shared" ca="1" si="163"/>
        <v>15</v>
      </c>
      <c r="AB200" s="16">
        <f ca="1">_xlfn.RANK.EQ(Q200,Q187:Q206,0)</f>
        <v>15</v>
      </c>
      <c r="AC200" s="16">
        <f ca="1">SUMPRODUCT((AB200=AB187:AB206)*(X200&lt;X187:X206))</f>
        <v>0</v>
      </c>
      <c r="AD200" s="16">
        <f ca="1">SUMPRODUCT((AB200=AB187:AB206)*(AC200=AC187:AC206)*(V200&lt;V187:V206))</f>
        <v>0</v>
      </c>
      <c r="AE200" s="16">
        <f ca="1">COUNTIF(AA187:AA200,AA200)-1</f>
        <v>0</v>
      </c>
      <c r="AF200" s="39"/>
      <c r="AG200">
        <v>14</v>
      </c>
      <c r="AH200" s="29" t="str">
        <f ca="1">INDEX(P187:P206,MATCH(AG200,Z187:Z206,0))</f>
        <v>Rayo Vallecano</v>
      </c>
      <c r="AI200" s="33">
        <f ca="1">LOOKUP(AH200,P187:P206,Q187:Q206)</f>
        <v>10</v>
      </c>
      <c r="AJ200" s="1">
        <f ca="1">LOOKUP(AH200,P187:P206,R187:R206)</f>
        <v>9</v>
      </c>
      <c r="AK200" s="1">
        <f ca="1">LOOKUP(AH200,P187:P206,S187:S206)</f>
        <v>3</v>
      </c>
      <c r="AL200" s="1">
        <f ca="1">LOOKUP(AH200,P187:P206,T187:T206)</f>
        <v>1</v>
      </c>
      <c r="AM200" s="1">
        <f ca="1">LOOKUP(AH200,P187:P206,U187:U206)</f>
        <v>5</v>
      </c>
      <c r="AN200" s="1">
        <f ca="1">LOOKUP(AH200,P187:P206,V187:V206)</f>
        <v>11</v>
      </c>
      <c r="AO200" s="1">
        <f ca="1">LOOKUP(AH200,P187:P206,W187:W206)</f>
        <v>17</v>
      </c>
      <c r="AP200" s="3">
        <f ca="1">LOOKUP(AH200,P187:P206,X187:X206)</f>
        <v>-6</v>
      </c>
      <c r="AQ200" s="3">
        <f ca="1">LOOKUP(AH200,P187:P206,Y187:Y206)</f>
        <v>9411</v>
      </c>
    </row>
    <row r="201" spans="5:43" x14ac:dyDescent="0.25">
      <c r="E201" s="29" t="str">
        <f t="shared" si="164"/>
        <v>Real Sporting de Gijón</v>
      </c>
      <c r="F201" s="33">
        <f ca="1">SUMIF(INDIRECT(F186),'1-Configuracion'!E201,INDIRECT(G186))+SUMIF(INDIRECT(H186),'1-Configuracion'!E201,INDIRECT(I186))</f>
        <v>0</v>
      </c>
      <c r="G201" s="1">
        <f ca="1">SUMIF(INDIRECT(F186),'1-Configuracion'!E201,INDIRECT(J186))+SUMIF(INDIRECT(H186),'1-Configuracion'!E201,INDIRECT(J186))</f>
        <v>1</v>
      </c>
      <c r="H201" s="1">
        <f t="shared" ca="1" si="165"/>
        <v>0</v>
      </c>
      <c r="I201" s="1">
        <f t="shared" ca="1" si="166"/>
        <v>0</v>
      </c>
      <c r="J201" s="1">
        <f t="shared" ca="1" si="167"/>
        <v>1</v>
      </c>
      <c r="K201" s="1">
        <f ca="1">SUMIF(INDIRECT(F186),'1-Configuracion'!E201,INDIRECT(K186))+SUMIF(INDIRECT(H186),'1-Configuracion'!E201,INDIRECT(L186))</f>
        <v>0</v>
      </c>
      <c r="L201" s="1">
        <f ca="1">SUMIF(INDIRECT(F186),'1-Configuracion'!E201,INDIRECT(L186))+SUMIF(INDIRECT(H186),'1-Configuracion'!E201,INDIRECT(K186))</f>
        <v>3</v>
      </c>
      <c r="M201" s="48">
        <f t="shared" ca="1" si="168"/>
        <v>-3</v>
      </c>
      <c r="N201" s="14">
        <f t="shared" ca="1" si="169"/>
        <v>-300</v>
      </c>
      <c r="P201" s="29" t="str">
        <f t="shared" si="170"/>
        <v>Real Sporting de Gijón</v>
      </c>
      <c r="Q201" s="33">
        <f t="shared" ca="1" si="171"/>
        <v>9</v>
      </c>
      <c r="R201" s="1">
        <f t="shared" ca="1" si="155"/>
        <v>9</v>
      </c>
      <c r="S201" s="1">
        <f t="shared" ca="1" si="156"/>
        <v>2</v>
      </c>
      <c r="T201" s="1">
        <f t="shared" ca="1" si="157"/>
        <v>3</v>
      </c>
      <c r="U201" s="1">
        <f t="shared" ca="1" si="158"/>
        <v>4</v>
      </c>
      <c r="V201" s="1">
        <f t="shared" ca="1" si="159"/>
        <v>10</v>
      </c>
      <c r="W201" s="1">
        <f t="shared" ca="1" si="160"/>
        <v>14</v>
      </c>
      <c r="X201" s="3">
        <f t="shared" ca="1" si="161"/>
        <v>-4</v>
      </c>
      <c r="Y201" s="3">
        <f t="shared" ca="1" si="162"/>
        <v>8610</v>
      </c>
      <c r="Z201">
        <f t="shared" ca="1" si="172"/>
        <v>17</v>
      </c>
      <c r="AA201">
        <f t="shared" ca="1" si="163"/>
        <v>17</v>
      </c>
      <c r="AB201" s="16">
        <f ca="1">_xlfn.RANK.EQ(Q201,Q187:Q206,0)</f>
        <v>15</v>
      </c>
      <c r="AC201" s="16">
        <f ca="1">SUMPRODUCT((AB201=AB187:AB206)*(X201&lt;X187:X206))</f>
        <v>2</v>
      </c>
      <c r="AD201" s="16">
        <f ca="1">SUMPRODUCT((AB201=AB187:AB206)*(AC201=AC187:AC206)*(V201&lt;V187:V206))</f>
        <v>0</v>
      </c>
      <c r="AE201" s="16">
        <f ca="1">COUNTIF(AA187:AA201,AA201)-1</f>
        <v>0</v>
      </c>
      <c r="AF201" s="39"/>
      <c r="AG201">
        <v>15</v>
      </c>
      <c r="AH201" s="29" t="str">
        <f ca="1">INDEX(P187:P206,MATCH(AG201,Z187:Z206,0))</f>
        <v>Real Sociedad</v>
      </c>
      <c r="AI201" s="33">
        <f ca="1">LOOKUP(AH201,P187:P206,Q187:Q206)</f>
        <v>9</v>
      </c>
      <c r="AJ201" s="1">
        <f ca="1">LOOKUP(AH201,P187:P206,R187:R206)</f>
        <v>9</v>
      </c>
      <c r="AK201" s="1">
        <f ca="1">LOOKUP(AH201,P187:P206,S187:S206)</f>
        <v>2</v>
      </c>
      <c r="AL201" s="1">
        <f ca="1">LOOKUP(AH201,P187:P206,T187:T206)</f>
        <v>3</v>
      </c>
      <c r="AM201" s="1">
        <f ca="1">LOOKUP(AH201,P187:P206,U187:U206)</f>
        <v>4</v>
      </c>
      <c r="AN201" s="1">
        <f ca="1">LOOKUP(AH201,P187:P206,V187:V206)</f>
        <v>10</v>
      </c>
      <c r="AO201" s="1">
        <f ca="1">LOOKUP(AH201,P187:P206,W187:W206)</f>
        <v>9</v>
      </c>
      <c r="AP201" s="3">
        <f ca="1">LOOKUP(AH201,P187:P206,X187:X206)</f>
        <v>1</v>
      </c>
      <c r="AQ201" s="3">
        <f ca="1">LOOKUP(AH201,P187:P206,Y187:Y206)</f>
        <v>9110</v>
      </c>
    </row>
    <row r="202" spans="5:43" x14ac:dyDescent="0.25">
      <c r="E202" s="29" t="str">
        <f t="shared" si="164"/>
        <v>S.D. Eibar</v>
      </c>
      <c r="F202" s="33">
        <f ca="1">SUMIF(INDIRECT(F186),'1-Configuracion'!E202,INDIRECT(G186))+SUMIF(INDIRECT(H186),'1-Configuracion'!E202,INDIRECT(I186))</f>
        <v>0</v>
      </c>
      <c r="G202" s="1">
        <f ca="1">SUMIF(INDIRECT(F186),'1-Configuracion'!E202,INDIRECT(J186))+SUMIF(INDIRECT(H186),'1-Configuracion'!E202,INDIRECT(J186))</f>
        <v>1</v>
      </c>
      <c r="H202" s="1">
        <f t="shared" ca="1" si="165"/>
        <v>0</v>
      </c>
      <c r="I202" s="1">
        <f t="shared" ca="1" si="166"/>
        <v>0</v>
      </c>
      <c r="J202" s="1">
        <f t="shared" ca="1" si="167"/>
        <v>1</v>
      </c>
      <c r="K202" s="1">
        <f ca="1">SUMIF(INDIRECT(F186),'1-Configuracion'!E202,INDIRECT(K186))+SUMIF(INDIRECT(H186),'1-Configuracion'!E202,INDIRECT(L186))</f>
        <v>1</v>
      </c>
      <c r="L202" s="1">
        <f ca="1">SUMIF(INDIRECT(F186),'1-Configuracion'!E202,INDIRECT(L186))+SUMIF(INDIRECT(H186),'1-Configuracion'!E202,INDIRECT(K186))</f>
        <v>3</v>
      </c>
      <c r="M202" s="48">
        <f t="shared" ca="1" si="168"/>
        <v>-2</v>
      </c>
      <c r="N202" s="14">
        <f t="shared" ca="1" si="169"/>
        <v>-199</v>
      </c>
      <c r="P202" s="29" t="str">
        <f t="shared" si="170"/>
        <v>S.D. Eibar</v>
      </c>
      <c r="Q202" s="33">
        <f t="shared" ca="1" si="171"/>
        <v>13</v>
      </c>
      <c r="R202" s="1">
        <f t="shared" ca="1" si="155"/>
        <v>9</v>
      </c>
      <c r="S202" s="1">
        <f t="shared" ca="1" si="156"/>
        <v>3</v>
      </c>
      <c r="T202" s="1">
        <f t="shared" ca="1" si="157"/>
        <v>4</v>
      </c>
      <c r="U202" s="1">
        <f t="shared" ca="1" si="158"/>
        <v>2</v>
      </c>
      <c r="V202" s="1">
        <f t="shared" ca="1" si="159"/>
        <v>11</v>
      </c>
      <c r="W202" s="1">
        <f t="shared" ca="1" si="160"/>
        <v>10</v>
      </c>
      <c r="X202" s="3">
        <f t="shared" ca="1" si="161"/>
        <v>1</v>
      </c>
      <c r="Y202" s="3">
        <f t="shared" ca="1" si="162"/>
        <v>13111</v>
      </c>
      <c r="Z202">
        <f t="shared" ca="1" si="172"/>
        <v>7</v>
      </c>
      <c r="AA202">
        <f t="shared" ca="1" si="163"/>
        <v>7</v>
      </c>
      <c r="AB202" s="16">
        <f ca="1">_xlfn.RANK.EQ(Q202,Q187:Q206,0)</f>
        <v>6</v>
      </c>
      <c r="AC202" s="16">
        <f ca="1">SUMPRODUCT((AB202=AB187:AB206)*(X202&lt;X187:X206))</f>
        <v>1</v>
      </c>
      <c r="AD202" s="16">
        <f ca="1">SUMPRODUCT((AB202=AB187:AB206)*(AC202=AC187:AC206)*(V202&lt;V187:V206))</f>
        <v>0</v>
      </c>
      <c r="AE202" s="16">
        <f ca="1">COUNTIF(AA187:AA202,AA202)-1</f>
        <v>0</v>
      </c>
      <c r="AF202" s="39"/>
      <c r="AG202">
        <v>16</v>
      </c>
      <c r="AH202" s="29" t="str">
        <f ca="1">INDEX(P187:P206,MATCH(AG202,Z187:Z206,0))</f>
        <v>Málaga C.F.</v>
      </c>
      <c r="AI202" s="33">
        <f ca="1">LOOKUP(AH202,P187:P206,Q187:Q206)</f>
        <v>9</v>
      </c>
      <c r="AJ202" s="1">
        <f ca="1">LOOKUP(AH202,P187:P206,R187:R206)</f>
        <v>9</v>
      </c>
      <c r="AK202" s="1">
        <f ca="1">LOOKUP(AH202,P187:P206,S187:S206)</f>
        <v>2</v>
      </c>
      <c r="AL202" s="1">
        <f ca="1">LOOKUP(AH202,P187:P206,T187:T206)</f>
        <v>3</v>
      </c>
      <c r="AM202" s="1">
        <f ca="1">LOOKUP(AH202,P187:P206,U187:U206)</f>
        <v>4</v>
      </c>
      <c r="AN202" s="1">
        <f ca="1">LOOKUP(AH202,P187:P206,V187:V206)</f>
        <v>5</v>
      </c>
      <c r="AO202" s="1">
        <f ca="1">LOOKUP(AH202,P187:P206,W187:W206)</f>
        <v>7</v>
      </c>
      <c r="AP202" s="3">
        <f ca="1">LOOKUP(AH202,P187:P206,X187:X206)</f>
        <v>-2</v>
      </c>
      <c r="AQ202" s="3">
        <f ca="1">LOOKUP(AH202,P187:P206,Y187:Y206)</f>
        <v>8805</v>
      </c>
    </row>
    <row r="203" spans="5:43" x14ac:dyDescent="0.25">
      <c r="E203" s="29" t="str">
        <f t="shared" si="164"/>
        <v>Sevilla F.C.</v>
      </c>
      <c r="F203" s="33">
        <f ca="1">SUMIF(INDIRECT(F186),'1-Configuracion'!E203,INDIRECT(G186))+SUMIF(INDIRECT(H186),'1-Configuracion'!E203,INDIRECT(I186))</f>
        <v>3</v>
      </c>
      <c r="G203" s="1">
        <f ca="1">SUMIF(INDIRECT(F186),'1-Configuracion'!E203,INDIRECT(J186))+SUMIF(INDIRECT(H186),'1-Configuracion'!E203,INDIRECT(J186))</f>
        <v>1</v>
      </c>
      <c r="H203" s="1">
        <f t="shared" ca="1" si="165"/>
        <v>1</v>
      </c>
      <c r="I203" s="1">
        <f t="shared" ca="1" si="166"/>
        <v>0</v>
      </c>
      <c r="J203" s="1">
        <f t="shared" ca="1" si="167"/>
        <v>0</v>
      </c>
      <c r="K203" s="1">
        <f ca="1">SUMIF(INDIRECT(F186),'1-Configuracion'!E203,INDIRECT(K186))+SUMIF(INDIRECT(H186),'1-Configuracion'!E203,INDIRECT(L186))</f>
        <v>5</v>
      </c>
      <c r="L203" s="1">
        <f ca="1">SUMIF(INDIRECT(F186),'1-Configuracion'!E203,INDIRECT(L186))+SUMIF(INDIRECT(H186),'1-Configuracion'!E203,INDIRECT(K186))</f>
        <v>0</v>
      </c>
      <c r="M203" s="48">
        <f t="shared" ca="1" si="168"/>
        <v>5</v>
      </c>
      <c r="N203" s="14">
        <f t="shared" ca="1" si="169"/>
        <v>3505</v>
      </c>
      <c r="P203" s="29" t="str">
        <f t="shared" si="170"/>
        <v>Sevilla F.C.</v>
      </c>
      <c r="Q203" s="33">
        <f t="shared" ca="1" si="171"/>
        <v>12</v>
      </c>
      <c r="R203" s="1">
        <f t="shared" ca="1" si="155"/>
        <v>9</v>
      </c>
      <c r="S203" s="1">
        <f t="shared" ca="1" si="156"/>
        <v>3</v>
      </c>
      <c r="T203" s="1">
        <f t="shared" ca="1" si="157"/>
        <v>3</v>
      </c>
      <c r="U203" s="1">
        <f t="shared" ca="1" si="158"/>
        <v>3</v>
      </c>
      <c r="V203" s="1">
        <f t="shared" ca="1" si="159"/>
        <v>13</v>
      </c>
      <c r="W203" s="1">
        <f t="shared" ca="1" si="160"/>
        <v>12</v>
      </c>
      <c r="X203" s="3">
        <f t="shared" ca="1" si="161"/>
        <v>1</v>
      </c>
      <c r="Y203" s="3">
        <f t="shared" ca="1" si="162"/>
        <v>12113</v>
      </c>
      <c r="Z203">
        <f t="shared" ca="1" si="172"/>
        <v>8</v>
      </c>
      <c r="AA203">
        <f t="shared" ca="1" si="163"/>
        <v>8</v>
      </c>
      <c r="AB203" s="16">
        <f ca="1">_xlfn.RANK.EQ(Q203,Q187:Q206,0)</f>
        <v>8</v>
      </c>
      <c r="AC203" s="16">
        <f ca="1">SUMPRODUCT((AB203=AB187:AB206)*(X203&lt;X187:X206))</f>
        <v>0</v>
      </c>
      <c r="AD203" s="16">
        <f ca="1">SUMPRODUCT((AB203=AB187:AB206)*(AC203=AC187:AC206)*(V203&lt;V187:V206))</f>
        <v>0</v>
      </c>
      <c r="AE203" s="16">
        <f ca="1">COUNTIF(AA187:AA203,AA203)-1</f>
        <v>0</v>
      </c>
      <c r="AF203" s="39"/>
      <c r="AG203">
        <v>17</v>
      </c>
      <c r="AH203" s="29" t="str">
        <f ca="1">INDEX(P187:P206,MATCH(AG203,Z187:Z206,0))</f>
        <v>Real Sporting de Gijón</v>
      </c>
      <c r="AI203" s="33">
        <f ca="1">LOOKUP(AH203,P187:P206,Q187:Q206)</f>
        <v>9</v>
      </c>
      <c r="AJ203" s="1">
        <f ca="1">LOOKUP(AH203,P187:P206,R187:R206)</f>
        <v>9</v>
      </c>
      <c r="AK203" s="1">
        <f ca="1">LOOKUP(AH203,P187:P206,S187:S206)</f>
        <v>2</v>
      </c>
      <c r="AL203" s="1">
        <f ca="1">LOOKUP(AH203,P187:P206,T187:T206)</f>
        <v>3</v>
      </c>
      <c r="AM203" s="1">
        <f ca="1">LOOKUP(AH203,P187:P206,U187:U206)</f>
        <v>4</v>
      </c>
      <c r="AN203" s="1">
        <f ca="1">LOOKUP(AH203,P187:P206,V187:V206)</f>
        <v>10</v>
      </c>
      <c r="AO203" s="1">
        <f ca="1">LOOKUP(AH203,P187:P206,W187:W206)</f>
        <v>14</v>
      </c>
      <c r="AP203" s="3">
        <f ca="1">LOOKUP(AH203,P187:P206,X187:X206)</f>
        <v>-4</v>
      </c>
      <c r="AQ203" s="3">
        <f ca="1">LOOKUP(AH203,P187:P206,Y187:Y206)</f>
        <v>8610</v>
      </c>
    </row>
    <row r="204" spans="5:43" x14ac:dyDescent="0.25">
      <c r="E204" s="29" t="str">
        <f t="shared" si="164"/>
        <v>U.D. Las Palmas</v>
      </c>
      <c r="F204" s="33">
        <f ca="1">SUMIF(INDIRECT(F186),'1-Configuracion'!E204,INDIRECT(G186))+SUMIF(INDIRECT(H186),'1-Configuracion'!E204,INDIRECT(I186))</f>
        <v>1</v>
      </c>
      <c r="G204" s="1">
        <f ca="1">SUMIF(INDIRECT(F186),'1-Configuracion'!E204,INDIRECT(J186))+SUMIF(INDIRECT(H186),'1-Configuracion'!E204,INDIRECT(J186))</f>
        <v>1</v>
      </c>
      <c r="H204" s="1">
        <f t="shared" ca="1" si="165"/>
        <v>0</v>
      </c>
      <c r="I204" s="1">
        <f t="shared" ca="1" si="166"/>
        <v>1</v>
      </c>
      <c r="J204" s="1">
        <f t="shared" ca="1" si="167"/>
        <v>0</v>
      </c>
      <c r="K204" s="1">
        <f ca="1">SUMIF(INDIRECT(F186),'1-Configuracion'!E204,INDIRECT(K186))+SUMIF(INDIRECT(H186),'1-Configuracion'!E204,INDIRECT(L186))</f>
        <v>0</v>
      </c>
      <c r="L204" s="1">
        <f ca="1">SUMIF(INDIRECT(F186),'1-Configuracion'!E204,INDIRECT(L186))+SUMIF(INDIRECT(H186),'1-Configuracion'!E204,INDIRECT(K186))</f>
        <v>0</v>
      </c>
      <c r="M204" s="48">
        <f t="shared" ca="1" si="168"/>
        <v>0</v>
      </c>
      <c r="N204" s="14">
        <f t="shared" ca="1" si="169"/>
        <v>1000</v>
      </c>
      <c r="P204" s="29" t="str">
        <f t="shared" si="170"/>
        <v>U.D. Las Palmas</v>
      </c>
      <c r="Q204" s="33">
        <f t="shared" ca="1" si="171"/>
        <v>6</v>
      </c>
      <c r="R204" s="1">
        <f t="shared" ca="1" si="155"/>
        <v>9</v>
      </c>
      <c r="S204" s="1">
        <f t="shared" ca="1" si="156"/>
        <v>1</v>
      </c>
      <c r="T204" s="1">
        <f t="shared" ca="1" si="157"/>
        <v>3</v>
      </c>
      <c r="U204" s="1">
        <f t="shared" ca="1" si="158"/>
        <v>5</v>
      </c>
      <c r="V204" s="1">
        <f t="shared" ca="1" si="159"/>
        <v>6</v>
      </c>
      <c r="W204" s="1">
        <f t="shared" ca="1" si="160"/>
        <v>13</v>
      </c>
      <c r="X204" s="3">
        <f t="shared" ca="1" si="161"/>
        <v>-7</v>
      </c>
      <c r="Y204" s="3">
        <f t="shared" ca="1" si="162"/>
        <v>5306</v>
      </c>
      <c r="Z204">
        <f t="shared" ca="1" si="172"/>
        <v>19</v>
      </c>
      <c r="AA204">
        <f t="shared" ca="1" si="163"/>
        <v>19</v>
      </c>
      <c r="AB204" s="16">
        <f ca="1">_xlfn.RANK.EQ(Q204,Q187:Q206,0)</f>
        <v>18</v>
      </c>
      <c r="AC204" s="16">
        <f ca="1">SUMPRODUCT((AB204=AB187:AB206)*(X204&lt;X187:X206))</f>
        <v>0</v>
      </c>
      <c r="AD204" s="16">
        <f ca="1">SUMPRODUCT((AB204=AB187:AB206)*(AC204=AC187:AC206)*(V204&lt;V187:V206))</f>
        <v>1</v>
      </c>
      <c r="AE204" s="16">
        <f ca="1">COUNTIF(AA187:AA204,AA204)-1</f>
        <v>0</v>
      </c>
      <c r="AF204" s="39"/>
      <c r="AG204">
        <v>18</v>
      </c>
      <c r="AH204" s="29" t="str">
        <f ca="1">INDEX(P187:P206,MATCH(AG204,Z187:Z206,0))</f>
        <v>Granada C.F.</v>
      </c>
      <c r="AI204" s="33">
        <f ca="1">LOOKUP(AH204,P187:P206,Q187:Q206)</f>
        <v>6</v>
      </c>
      <c r="AJ204" s="1">
        <f ca="1">LOOKUP(AH204,P187:P206,R187:R206)</f>
        <v>9</v>
      </c>
      <c r="AK204" s="1">
        <f ca="1">LOOKUP(AH204,P187:P206,S187:S206)</f>
        <v>1</v>
      </c>
      <c r="AL204" s="1">
        <f ca="1">LOOKUP(AH204,P187:P206,T187:T206)</f>
        <v>3</v>
      </c>
      <c r="AM204" s="1">
        <f ca="1">LOOKUP(AH204,P187:P206,U187:U206)</f>
        <v>5</v>
      </c>
      <c r="AN204" s="1">
        <f ca="1">LOOKUP(AH204,P187:P206,V187:V206)</f>
        <v>9</v>
      </c>
      <c r="AO204" s="1">
        <f ca="1">LOOKUP(AH204,P187:P206,W187:W206)</f>
        <v>16</v>
      </c>
      <c r="AP204" s="3">
        <f ca="1">LOOKUP(AH204,P187:P206,X187:X206)</f>
        <v>-7</v>
      </c>
      <c r="AQ204" s="3">
        <f ca="1">LOOKUP(AH204,P187:P206,Y187:Y206)</f>
        <v>5309</v>
      </c>
    </row>
    <row r="205" spans="5:43" x14ac:dyDescent="0.25">
      <c r="E205" s="29" t="str">
        <f t="shared" si="164"/>
        <v>Valencia C.F.</v>
      </c>
      <c r="F205" s="33">
        <f ca="1">SUMIF(INDIRECT(F186),'1-Configuracion'!E205,INDIRECT(G186))+SUMIF(INDIRECT(H186),'1-Configuracion'!E205,INDIRECT(I186))</f>
        <v>0</v>
      </c>
      <c r="G205" s="1">
        <f ca="1">SUMIF(INDIRECT(F186),'1-Configuracion'!E205,INDIRECT(J186))+SUMIF(INDIRECT(H186),'1-Configuracion'!E205,INDIRECT(J186))</f>
        <v>1</v>
      </c>
      <c r="H205" s="1">
        <f t="shared" ca="1" si="165"/>
        <v>0</v>
      </c>
      <c r="I205" s="1">
        <f t="shared" ca="1" si="166"/>
        <v>0</v>
      </c>
      <c r="J205" s="1">
        <f t="shared" ca="1" si="167"/>
        <v>1</v>
      </c>
      <c r="K205" s="1">
        <f ca="1">SUMIF(INDIRECT(F186),'1-Configuracion'!E205,INDIRECT(K186))+SUMIF(INDIRECT(H186),'1-Configuracion'!E205,INDIRECT(L186))</f>
        <v>1</v>
      </c>
      <c r="L205" s="1">
        <f ca="1">SUMIF(INDIRECT(F186),'1-Configuracion'!E205,INDIRECT(L186))+SUMIF(INDIRECT(H186),'1-Configuracion'!E205,INDIRECT(K186))</f>
        <v>2</v>
      </c>
      <c r="M205" s="48">
        <f t="shared" ca="1" si="168"/>
        <v>-1</v>
      </c>
      <c r="N205" s="14">
        <f t="shared" ca="1" si="169"/>
        <v>-99</v>
      </c>
      <c r="P205" s="29" t="str">
        <f t="shared" si="170"/>
        <v>Valencia C.F.</v>
      </c>
      <c r="Q205" s="33">
        <f t="shared" ca="1" si="171"/>
        <v>12</v>
      </c>
      <c r="R205" s="1">
        <f t="shared" ca="1" si="155"/>
        <v>9</v>
      </c>
      <c r="S205" s="1">
        <f t="shared" ca="1" si="156"/>
        <v>3</v>
      </c>
      <c r="T205" s="1">
        <f t="shared" ca="1" si="157"/>
        <v>3</v>
      </c>
      <c r="U205" s="1">
        <f t="shared" ca="1" si="158"/>
        <v>3</v>
      </c>
      <c r="V205" s="1">
        <f t="shared" ca="1" si="159"/>
        <v>8</v>
      </c>
      <c r="W205" s="1">
        <f t="shared" ca="1" si="160"/>
        <v>7</v>
      </c>
      <c r="X205" s="3">
        <f t="shared" ca="1" si="161"/>
        <v>1</v>
      </c>
      <c r="Y205" s="3">
        <f t="shared" ca="1" si="162"/>
        <v>12108</v>
      </c>
      <c r="Z205">
        <f t="shared" ca="1" si="172"/>
        <v>9</v>
      </c>
      <c r="AA205">
        <f t="shared" ca="1" si="163"/>
        <v>9</v>
      </c>
      <c r="AB205" s="16">
        <f ca="1">_xlfn.RANK.EQ(Q205,Q187:Q206,0)</f>
        <v>8</v>
      </c>
      <c r="AC205" s="16">
        <f ca="1">SUMPRODUCT((AB205=AB187:AB206)*(X205&lt;X187:X206))</f>
        <v>0</v>
      </c>
      <c r="AD205" s="16">
        <f ca="1">SUMPRODUCT((AB205=AB187:AB206)*(AC205=AC187:AC206)*(V205&lt;V187:V206))</f>
        <v>1</v>
      </c>
      <c r="AE205" s="16">
        <f ca="1">COUNTIF(AA187:AA205,AA205)-1</f>
        <v>0</v>
      </c>
      <c r="AF205" s="39"/>
      <c r="AG205">
        <v>19</v>
      </c>
      <c r="AH205" s="29" t="str">
        <f ca="1">INDEX(P187:P206,MATCH(AG205,Z187:Z206,0))</f>
        <v>U.D. Las Palmas</v>
      </c>
      <c r="AI205" s="33">
        <f ca="1">LOOKUP(AH205,P187:P206,Q187:Q206)</f>
        <v>6</v>
      </c>
      <c r="AJ205" s="1">
        <f ca="1">LOOKUP(AH205,P187:P206,R187:R206)</f>
        <v>9</v>
      </c>
      <c r="AK205" s="1">
        <f ca="1">LOOKUP(AH205,P187:P206,S187:S206)</f>
        <v>1</v>
      </c>
      <c r="AL205" s="1">
        <f ca="1">LOOKUP(AH205,P187:P206,T187:T206)</f>
        <v>3</v>
      </c>
      <c r="AM205" s="1">
        <f ca="1">LOOKUP(AH205,P187:P206,U187:U206)</f>
        <v>5</v>
      </c>
      <c r="AN205" s="1">
        <f ca="1">LOOKUP(AH205,P187:P206,V187:V206)</f>
        <v>6</v>
      </c>
      <c r="AO205" s="1">
        <f ca="1">LOOKUP(AH205,P187:P206,W187:W206)</f>
        <v>13</v>
      </c>
      <c r="AP205" s="3">
        <f ca="1">LOOKUP(AH205,P187:P206,X187:X206)</f>
        <v>-7</v>
      </c>
      <c r="AQ205" s="3">
        <f ca="1">LOOKUP(AH205,P187:P206,Y187:Y206)</f>
        <v>5306</v>
      </c>
    </row>
    <row r="206" spans="5:43" ht="15.75" thickBot="1" x14ac:dyDescent="0.3">
      <c r="E206" s="30" t="str">
        <f t="shared" si="164"/>
        <v>Villarreal C.F.</v>
      </c>
      <c r="F206" s="34">
        <f ca="1">SUMIF(INDIRECT(F186),'1-Configuracion'!E206,INDIRECT(G186))+SUMIF(INDIRECT(H186),'1-Configuracion'!E206,INDIRECT(I186))</f>
        <v>1</v>
      </c>
      <c r="G206" s="9">
        <f ca="1">SUMIF(INDIRECT(F186),'1-Configuracion'!E206,INDIRECT(J186))+SUMIF(INDIRECT(H186),'1-Configuracion'!E206,INDIRECT(J186))</f>
        <v>1</v>
      </c>
      <c r="H206" s="9">
        <f t="shared" ca="1" si="165"/>
        <v>0</v>
      </c>
      <c r="I206" s="9">
        <f t="shared" ca="1" si="166"/>
        <v>1</v>
      </c>
      <c r="J206" s="9">
        <f t="shared" ca="1" si="167"/>
        <v>0</v>
      </c>
      <c r="K206" s="9">
        <f ca="1">SUMIF(INDIRECT(F186),'1-Configuracion'!E206,INDIRECT(K186))+SUMIF(INDIRECT(H186),'1-Configuracion'!E206,INDIRECT(L186))</f>
        <v>0</v>
      </c>
      <c r="L206" s="9">
        <f ca="1">SUMIF(INDIRECT(F186),'1-Configuracion'!E206,INDIRECT(L186))+SUMIF(INDIRECT(H186),'1-Configuracion'!E206,INDIRECT(K186))</f>
        <v>0</v>
      </c>
      <c r="M206" s="49">
        <f t="shared" ca="1" si="168"/>
        <v>0</v>
      </c>
      <c r="N206" s="15">
        <f t="shared" ca="1" si="169"/>
        <v>1000</v>
      </c>
      <c r="P206" s="30" t="str">
        <f t="shared" si="170"/>
        <v>Villarreal C.F.</v>
      </c>
      <c r="Q206" s="34">
        <f t="shared" ca="1" si="171"/>
        <v>17</v>
      </c>
      <c r="R206" s="9">
        <f t="shared" ca="1" si="155"/>
        <v>9</v>
      </c>
      <c r="S206" s="9">
        <f t="shared" ca="1" si="156"/>
        <v>5</v>
      </c>
      <c r="T206" s="9">
        <f t="shared" ca="1" si="157"/>
        <v>2</v>
      </c>
      <c r="U206" s="9">
        <f t="shared" ca="1" si="158"/>
        <v>2</v>
      </c>
      <c r="V206" s="9">
        <f t="shared" ca="1" si="159"/>
        <v>13</v>
      </c>
      <c r="W206" s="9">
        <f t="shared" ca="1" si="160"/>
        <v>7</v>
      </c>
      <c r="X206" s="11">
        <f t="shared" ca="1" si="161"/>
        <v>6</v>
      </c>
      <c r="Y206" s="11">
        <f t="shared" ca="1" si="162"/>
        <v>17613</v>
      </c>
      <c r="Z206">
        <f t="shared" ca="1" si="172"/>
        <v>5</v>
      </c>
      <c r="AA206">
        <f t="shared" ca="1" si="163"/>
        <v>5</v>
      </c>
      <c r="AB206" s="16">
        <f ca="1">_xlfn.RANK.EQ(Q206,Q187:Q206,0)</f>
        <v>5</v>
      </c>
      <c r="AC206" s="16">
        <f ca="1">SUMPRODUCT((AB206=AB187:AB206)*(X206&lt;X187:X206))</f>
        <v>0</v>
      </c>
      <c r="AD206" s="16">
        <f ca="1">SUMPRODUCT((AB206=AB187:AB206)*(AC206=AC187:AC206)*(V206&lt;V187:V206))</f>
        <v>0</v>
      </c>
      <c r="AE206" s="16">
        <f ca="1">COUNTIF(AA187:AA206,AA206)-1</f>
        <v>0</v>
      </c>
      <c r="AF206" s="39"/>
      <c r="AG206">
        <v>20</v>
      </c>
      <c r="AH206" s="30" t="str">
        <f ca="1">INDEX(P187:P206,MATCH(AG206,Z187:Z206,0))</f>
        <v>Levante U.D.</v>
      </c>
      <c r="AI206" s="34">
        <f ca="1">LOOKUP(AH206,P187:P206,Q187:Q206)</f>
        <v>6</v>
      </c>
      <c r="AJ206" s="9">
        <f ca="1">LOOKUP(AH206,P187:P206,R187:R206)</f>
        <v>9</v>
      </c>
      <c r="AK206" s="9">
        <f ca="1">LOOKUP(AH206,P187:P206,S187:S206)</f>
        <v>1</v>
      </c>
      <c r="AL206" s="9">
        <f ca="1">LOOKUP(AH206,P187:P206,T187:T206)</f>
        <v>3</v>
      </c>
      <c r="AM206" s="9">
        <f ca="1">LOOKUP(AH206,P187:P206,U187:U206)</f>
        <v>5</v>
      </c>
      <c r="AN206" s="9">
        <f ca="1">LOOKUP(AH206,P187:P206,V187:V206)</f>
        <v>6</v>
      </c>
      <c r="AO206" s="9">
        <f ca="1">LOOKUP(AH206,P187:P206,W187:W206)</f>
        <v>19</v>
      </c>
      <c r="AP206" s="11">
        <f ca="1">LOOKUP(AH206,P187:P206,X187:X206)</f>
        <v>-13</v>
      </c>
      <c r="AQ206" s="11">
        <f ca="1">LOOKUP(AH206,P187:P206,Y187:Y206)</f>
        <v>4706</v>
      </c>
    </row>
    <row r="207" spans="5:43" ht="15.75" thickBot="1" x14ac:dyDescent="0.3"/>
    <row r="208" spans="5:43" ht="15.75" thickBot="1" x14ac:dyDescent="0.3">
      <c r="E208" s="36">
        <v>10</v>
      </c>
      <c r="F208" s="43" t="s">
        <v>20</v>
      </c>
      <c r="G208" s="43" t="s">
        <v>21</v>
      </c>
      <c r="H208" s="43" t="s">
        <v>22</v>
      </c>
      <c r="I208" s="43" t="s">
        <v>23</v>
      </c>
      <c r="J208" s="43" t="s">
        <v>24</v>
      </c>
      <c r="K208" s="43" t="s">
        <v>25</v>
      </c>
      <c r="L208" s="43" t="s">
        <v>26</v>
      </c>
      <c r="M208" s="44" t="s">
        <v>90</v>
      </c>
      <c r="N208" s="46" t="s">
        <v>91</v>
      </c>
      <c r="P208" s="36">
        <f>E208</f>
        <v>10</v>
      </c>
      <c r="Q208" s="37" t="s">
        <v>20</v>
      </c>
      <c r="R208" s="35" t="s">
        <v>21</v>
      </c>
      <c r="S208" s="31" t="s">
        <v>22</v>
      </c>
      <c r="T208" s="31" t="s">
        <v>23</v>
      </c>
      <c r="U208" s="31" t="s">
        <v>24</v>
      </c>
      <c r="V208" s="31" t="s">
        <v>25</v>
      </c>
      <c r="W208" s="31" t="s">
        <v>26</v>
      </c>
      <c r="X208" s="32" t="s">
        <v>90</v>
      </c>
      <c r="Y208" s="32" t="s">
        <v>91</v>
      </c>
      <c r="Z208" s="136" t="s">
        <v>162</v>
      </c>
      <c r="AA208" t="s">
        <v>161</v>
      </c>
      <c r="AB208" t="s">
        <v>148</v>
      </c>
      <c r="AC208" t="s">
        <v>90</v>
      </c>
      <c r="AD208" t="s">
        <v>25</v>
      </c>
      <c r="AE208" t="s">
        <v>160</v>
      </c>
      <c r="AH208" s="36">
        <f>P208</f>
        <v>10</v>
      </c>
      <c r="AI208" s="37" t="s">
        <v>20</v>
      </c>
      <c r="AJ208" s="35" t="s">
        <v>21</v>
      </c>
      <c r="AK208" s="31" t="s">
        <v>22</v>
      </c>
      <c r="AL208" s="31" t="s">
        <v>23</v>
      </c>
      <c r="AM208" s="31" t="s">
        <v>24</v>
      </c>
      <c r="AN208" s="31" t="s">
        <v>25</v>
      </c>
      <c r="AO208" s="31" t="s">
        <v>26</v>
      </c>
      <c r="AP208" s="32" t="s">
        <v>90</v>
      </c>
      <c r="AQ208" s="32" t="s">
        <v>91</v>
      </c>
    </row>
    <row r="209" spans="5:43" ht="15.75" thickBot="1" x14ac:dyDescent="0.3">
      <c r="E209" s="39"/>
      <c r="F209" s="41" t="str">
        <f>'1-Rangos'!C10</f>
        <v>'1-Jornadas'!AP18:AP27</v>
      </c>
      <c r="G209" s="41" t="str">
        <f>'1-Rangos'!D10</f>
        <v>'1-Jornadas'!AN18:AN27</v>
      </c>
      <c r="H209" s="41" t="str">
        <f>'1-Rangos'!E10</f>
        <v>'1-Jornadas'!AS18:AS27</v>
      </c>
      <c r="I209" s="41" t="str">
        <f>'1-Rangos'!F10</f>
        <v>'1-Jornadas'!AU18:AU27</v>
      </c>
      <c r="J209" s="41" t="str">
        <f>'1-Rangos'!G10</f>
        <v>'1-Jornadas'!AM18:AM27</v>
      </c>
      <c r="K209" s="41" t="str">
        <f>'1-Rangos'!H10</f>
        <v>'1-Jornadas'!AQ18:AQ27</v>
      </c>
      <c r="L209" s="41" t="str">
        <f>'1-Rangos'!I10</f>
        <v>'1-Jornadas'!AR18:AR27</v>
      </c>
      <c r="M209" s="39"/>
      <c r="N209" s="39"/>
      <c r="AF209" s="38"/>
    </row>
    <row r="210" spans="5:43" x14ac:dyDescent="0.25">
      <c r="E210" s="29" t="str">
        <f>E187</f>
        <v>Athletic Club</v>
      </c>
      <c r="F210" s="45">
        <f ca="1">SUMIF(INDIRECT(F209),'1-Configuracion'!E210,INDIRECT(G209))+SUMIF(INDIRECT(H209),'1-Configuracion'!E210,INDIRECT(I209))</f>
        <v>3</v>
      </c>
      <c r="G210" s="42">
        <f ca="1">SUMIF(INDIRECT(F209),'1-Configuracion'!E210,INDIRECT(J209))+SUMIF(INDIRECT(H209),'1-Configuracion'!E210,INDIRECT(J209))</f>
        <v>1</v>
      </c>
      <c r="H210" s="42">
        <f ca="1">IF(G210&gt;0,IF(F210=3,1,0),0)</f>
        <v>1</v>
      </c>
      <c r="I210" s="42">
        <f ca="1">IF(G210&gt;0,IF(F210=1,1,0),0)</f>
        <v>0</v>
      </c>
      <c r="J210" s="42">
        <f ca="1">IF(G210&gt;0,IF(F210=0,1,0),0)</f>
        <v>0</v>
      </c>
      <c r="K210" s="42">
        <f ca="1">SUMIF(INDIRECT(F209),'1-Configuracion'!E210,INDIRECT(K209))+SUMIF(INDIRECT(H209),'1-Configuracion'!E210,INDIRECT(L209))</f>
        <v>3</v>
      </c>
      <c r="L210" s="42">
        <f ca="1">SUMIF(INDIRECT(F209),'1-Configuracion'!E210,INDIRECT(L209))+SUMIF(INDIRECT(H209),'1-Configuracion'!E210,INDIRECT(K209))</f>
        <v>1</v>
      </c>
      <c r="M210" s="47">
        <f ca="1">K210-L210</f>
        <v>2</v>
      </c>
      <c r="N210" s="50">
        <f ca="1">F210*1000+M210*100+K210</f>
        <v>3203</v>
      </c>
      <c r="P210" s="29" t="str">
        <f>E210</f>
        <v>Athletic Club</v>
      </c>
      <c r="Q210" s="33">
        <f ca="1">F210+Q187</f>
        <v>14</v>
      </c>
      <c r="R210" s="1">
        <f t="shared" ref="R210:R229" ca="1" si="173">G210+R187</f>
        <v>10</v>
      </c>
      <c r="S210" s="1">
        <f t="shared" ref="S210:S229" ca="1" si="174">H210+S187</f>
        <v>4</v>
      </c>
      <c r="T210" s="1">
        <f t="shared" ref="T210:T229" ca="1" si="175">I210+T187</f>
        <v>2</v>
      </c>
      <c r="U210" s="1">
        <f t="shared" ref="U210:U229" ca="1" si="176">J210+U187</f>
        <v>4</v>
      </c>
      <c r="V210" s="1">
        <f t="shared" ref="V210:V229" ca="1" si="177">K210+V187</f>
        <v>16</v>
      </c>
      <c r="W210" s="1">
        <f t="shared" ref="W210:W229" ca="1" si="178">L210+W187</f>
        <v>13</v>
      </c>
      <c r="X210" s="3">
        <f t="shared" ref="X210:X229" ca="1" si="179">M210+X187</f>
        <v>3</v>
      </c>
      <c r="Y210" s="3">
        <f t="shared" ref="Y210:Y229" ca="1" si="180">N210+Y187</f>
        <v>14316</v>
      </c>
      <c r="Z210">
        <f ca="1">AA210+AE210</f>
        <v>8</v>
      </c>
      <c r="AA210">
        <f t="shared" ref="AA210:AA229" ca="1" si="181">SUM(AB210:AD210)</f>
        <v>8</v>
      </c>
      <c r="AB210" s="16">
        <f ca="1">_xlfn.RANK.EQ(Q210,Q210:Q229,0)</f>
        <v>8</v>
      </c>
      <c r="AC210" s="16">
        <f ca="1">SUMPRODUCT((AB210=AB210:AB229)*(X210&lt;X210:X229))</f>
        <v>0</v>
      </c>
      <c r="AD210" s="16">
        <f ca="1">SUMPRODUCT((AB210=AB210:AB229)*(AC210=AC210:AC229)*(V210&lt;V210:V229))</f>
        <v>0</v>
      </c>
      <c r="AE210" s="16">
        <f ca="1">COUNTIF(AA210:AA210,AA210)-1</f>
        <v>0</v>
      </c>
      <c r="AF210" s="39"/>
      <c r="AG210">
        <v>1</v>
      </c>
      <c r="AH210" s="29" t="str">
        <f ca="1">INDEX(P210:P229,MATCH(AG210,Z210:Z229,0))</f>
        <v>Real Madrid C.F.</v>
      </c>
      <c r="AI210" s="33">
        <f ca="1">LOOKUP(AH210,P210:P229,Q210:Q229)</f>
        <v>24</v>
      </c>
      <c r="AJ210" s="1">
        <f ca="1">LOOKUP(AH210,P210:P229,R210:R229)</f>
        <v>10</v>
      </c>
      <c r="AK210" s="1">
        <f ca="1">LOOKUP(AH210,P210:P229,S210:S229)</f>
        <v>7</v>
      </c>
      <c r="AL210" s="1">
        <f ca="1">LOOKUP(AH210,P210:P229,T210:T229)</f>
        <v>3</v>
      </c>
      <c r="AM210" s="1">
        <f ca="1">LOOKUP(AH210,P210:P229,U210:U229)</f>
        <v>0</v>
      </c>
      <c r="AN210" s="1">
        <f ca="1">LOOKUP(AH210,P210:P229,V210:V229)</f>
        <v>24</v>
      </c>
      <c r="AO210" s="1">
        <f ca="1">LOOKUP(AH210,P210:P229,W210:W229)</f>
        <v>4</v>
      </c>
      <c r="AP210" s="3">
        <f ca="1">LOOKUP(AH210,P210:P229,X210:X229)</f>
        <v>20</v>
      </c>
      <c r="AQ210" s="3">
        <f ca="1">LOOKUP(AH210,P210:P229,Y210:Y229)</f>
        <v>26024</v>
      </c>
    </row>
    <row r="211" spans="5:43" x14ac:dyDescent="0.25">
      <c r="E211" s="29" t="str">
        <f t="shared" ref="E211:E229" si="182">E188</f>
        <v>Atlético de Madrid</v>
      </c>
      <c r="F211" s="33">
        <f ca="1">SUMIF(INDIRECT(F209),'1-Configuracion'!E211,INDIRECT(G209))+SUMIF(INDIRECT(H209),'1-Configuracion'!E211,INDIRECT(I209))</f>
        <v>1</v>
      </c>
      <c r="G211" s="1">
        <f ca="1">SUMIF(INDIRECT(F209),'1-Configuracion'!E211,INDIRECT(J209))+SUMIF(INDIRECT(H209),'1-Configuracion'!E211,INDIRECT(J209))</f>
        <v>1</v>
      </c>
      <c r="H211" s="1">
        <f t="shared" ref="H211:H229" ca="1" si="183">IF(G211&gt;0,IF(F211=3,1,0),0)</f>
        <v>0</v>
      </c>
      <c r="I211" s="1">
        <f t="shared" ref="I211:I229" ca="1" si="184">IF(G211&gt;0,IF(F211=1,1,0),0)</f>
        <v>1</v>
      </c>
      <c r="J211" s="1">
        <f t="shared" ref="J211:J229" ca="1" si="185">IF(G211&gt;0,IF(F211=0,1,0),0)</f>
        <v>0</v>
      </c>
      <c r="K211" s="1">
        <f ca="1">SUMIF(INDIRECT(F209),'1-Configuracion'!E211,INDIRECT(K209))+SUMIF(INDIRECT(H209),'1-Configuracion'!E211,INDIRECT(L209))</f>
        <v>1</v>
      </c>
      <c r="L211" s="1">
        <f ca="1">SUMIF(INDIRECT(F209),'1-Configuracion'!E211,INDIRECT(L209))+SUMIF(INDIRECT(H209),'1-Configuracion'!E211,INDIRECT(K209))</f>
        <v>1</v>
      </c>
      <c r="M211" s="48">
        <f t="shared" ref="M211:M229" ca="1" si="186">K211-L211</f>
        <v>0</v>
      </c>
      <c r="N211" s="14">
        <f t="shared" ref="N211:N229" ca="1" si="187">F211*1000+M211*100+K211</f>
        <v>1001</v>
      </c>
      <c r="P211" s="29" t="str">
        <f t="shared" ref="P211:P229" si="188">E211</f>
        <v>Atlético de Madrid</v>
      </c>
      <c r="Q211" s="33">
        <f t="shared" ref="Q211:Q229" ca="1" si="189">F211+Q188</f>
        <v>20</v>
      </c>
      <c r="R211" s="1">
        <f t="shared" ca="1" si="173"/>
        <v>10</v>
      </c>
      <c r="S211" s="1">
        <f t="shared" ca="1" si="174"/>
        <v>6</v>
      </c>
      <c r="T211" s="1">
        <f t="shared" ca="1" si="175"/>
        <v>2</v>
      </c>
      <c r="U211" s="1">
        <f t="shared" ca="1" si="176"/>
        <v>2</v>
      </c>
      <c r="V211" s="1">
        <f t="shared" ca="1" si="177"/>
        <v>15</v>
      </c>
      <c r="W211" s="1">
        <f t="shared" ca="1" si="178"/>
        <v>6</v>
      </c>
      <c r="X211" s="3">
        <f t="shared" ca="1" si="179"/>
        <v>9</v>
      </c>
      <c r="Y211" s="3">
        <f t="shared" ca="1" si="180"/>
        <v>20915</v>
      </c>
      <c r="Z211">
        <f t="shared" ref="Z211:Z229" ca="1" si="190">AA211+AE211</f>
        <v>4</v>
      </c>
      <c r="AA211">
        <f t="shared" ca="1" si="181"/>
        <v>4</v>
      </c>
      <c r="AB211" s="16">
        <f ca="1">_xlfn.RANK.EQ(Q211,Q210:Q229,0)</f>
        <v>4</v>
      </c>
      <c r="AC211" s="16">
        <f ca="1">SUMPRODUCT((AB211=AB210:AB229)*(X211&lt;X210:X229))</f>
        <v>0</v>
      </c>
      <c r="AD211" s="16">
        <f ca="1">SUMPRODUCT((AB211=AB210:AB229)*(AC211=AC210:AC229)*(V211&lt;V210:V229))</f>
        <v>0</v>
      </c>
      <c r="AE211" s="16">
        <f ca="1">COUNTIF(AA210:AA211,AA211)-1</f>
        <v>0</v>
      </c>
      <c r="AF211" s="39"/>
      <c r="AG211">
        <v>2</v>
      </c>
      <c r="AH211" s="29" t="str">
        <f ca="1">INDEX(P210:P229,MATCH(AG211,Z210:Z229,0))</f>
        <v>F.C. Barcelona</v>
      </c>
      <c r="AI211" s="33">
        <f ca="1">LOOKUP(AH211,P210:P229,Q210:Q229)</f>
        <v>24</v>
      </c>
      <c r="AJ211" s="1">
        <f ca="1">LOOKUP(AH211,P210:P229,R210:R229)</f>
        <v>10</v>
      </c>
      <c r="AK211" s="1">
        <f ca="1">LOOKUP(AH211,P210:P229,S210:S229)</f>
        <v>8</v>
      </c>
      <c r="AL211" s="1">
        <f ca="1">LOOKUP(AH211,P210:P229,T210:T229)</f>
        <v>0</v>
      </c>
      <c r="AM211" s="1">
        <f ca="1">LOOKUP(AH211,P210:P229,U210:U229)</f>
        <v>2</v>
      </c>
      <c r="AN211" s="1">
        <f ca="1">LOOKUP(AH211,P210:P229,V210:V229)</f>
        <v>22</v>
      </c>
      <c r="AO211" s="1">
        <f ca="1">LOOKUP(AH211,P210:P229,W210:W229)</f>
        <v>12</v>
      </c>
      <c r="AP211" s="3">
        <f ca="1">LOOKUP(AH211,P210:P229,X210:X229)</f>
        <v>10</v>
      </c>
      <c r="AQ211" s="3">
        <f ca="1">LOOKUP(AH211,P210:P229,Y210:Y229)</f>
        <v>25022</v>
      </c>
    </row>
    <row r="212" spans="5:43" x14ac:dyDescent="0.25">
      <c r="E212" s="29" t="str">
        <f t="shared" si="182"/>
        <v>Deportivo de la Coruña</v>
      </c>
      <c r="F212" s="33">
        <f ca="1">SUMIF(INDIRECT(F209),'1-Configuracion'!E212,INDIRECT(G209))+SUMIF(INDIRECT(H209),'1-Configuracion'!E212,INDIRECT(I209))</f>
        <v>1</v>
      </c>
      <c r="G212" s="1">
        <f ca="1">SUMIF(INDIRECT(F209),'1-Configuracion'!E212,INDIRECT(J209))+SUMIF(INDIRECT(H209),'1-Configuracion'!E212,INDIRECT(J209))</f>
        <v>1</v>
      </c>
      <c r="H212" s="1">
        <f t="shared" ca="1" si="183"/>
        <v>0</v>
      </c>
      <c r="I212" s="1">
        <f t="shared" ca="1" si="184"/>
        <v>1</v>
      </c>
      <c r="J212" s="1">
        <f t="shared" ca="1" si="185"/>
        <v>0</v>
      </c>
      <c r="K212" s="1">
        <f ca="1">SUMIF(INDIRECT(F209),'1-Configuracion'!E212,INDIRECT(K209))+SUMIF(INDIRECT(H209),'1-Configuracion'!E212,INDIRECT(L209))</f>
        <v>1</v>
      </c>
      <c r="L212" s="1">
        <f ca="1">SUMIF(INDIRECT(F209),'1-Configuracion'!E212,INDIRECT(L209))+SUMIF(INDIRECT(H209),'1-Configuracion'!E212,INDIRECT(K209))</f>
        <v>1</v>
      </c>
      <c r="M212" s="48">
        <f t="shared" ca="1" si="186"/>
        <v>0</v>
      </c>
      <c r="N212" s="14">
        <f t="shared" ca="1" si="187"/>
        <v>1001</v>
      </c>
      <c r="P212" s="29" t="str">
        <f t="shared" si="188"/>
        <v>Deportivo de la Coruña</v>
      </c>
      <c r="Q212" s="33">
        <f t="shared" ca="1" si="189"/>
        <v>14</v>
      </c>
      <c r="R212" s="1">
        <f t="shared" ca="1" si="173"/>
        <v>10</v>
      </c>
      <c r="S212" s="1">
        <f t="shared" ca="1" si="174"/>
        <v>3</v>
      </c>
      <c r="T212" s="1">
        <f t="shared" ca="1" si="175"/>
        <v>5</v>
      </c>
      <c r="U212" s="1">
        <f t="shared" ca="1" si="176"/>
        <v>2</v>
      </c>
      <c r="V212" s="1">
        <f t="shared" ca="1" si="177"/>
        <v>15</v>
      </c>
      <c r="W212" s="1">
        <f t="shared" ca="1" si="178"/>
        <v>12</v>
      </c>
      <c r="X212" s="3">
        <f t="shared" ca="1" si="179"/>
        <v>3</v>
      </c>
      <c r="Y212" s="3">
        <f t="shared" ca="1" si="180"/>
        <v>14315</v>
      </c>
      <c r="Z212">
        <f t="shared" ca="1" si="190"/>
        <v>9</v>
      </c>
      <c r="AA212">
        <f t="shared" ca="1" si="181"/>
        <v>9</v>
      </c>
      <c r="AB212" s="16">
        <f ca="1">_xlfn.RANK.EQ(Q212,Q210:Q229,0)</f>
        <v>8</v>
      </c>
      <c r="AC212" s="16">
        <f ca="1">SUMPRODUCT((AB212=AB210:AB229)*(X212&lt;X210:X229))</f>
        <v>0</v>
      </c>
      <c r="AD212" s="16">
        <f ca="1">SUMPRODUCT((AB212=AB210:AB229)*(AC212=AC210:AC229)*(V212&lt;V210:V229))</f>
        <v>1</v>
      </c>
      <c r="AE212" s="16">
        <f ca="1">COUNTIF(AA210:AA212,AA212)-1</f>
        <v>0</v>
      </c>
      <c r="AF212" s="39"/>
      <c r="AG212">
        <v>3</v>
      </c>
      <c r="AH212" s="29" t="str">
        <f ca="1">INDEX(P210:P229,MATCH(AG212,Z210:Z229,0))</f>
        <v>R.C. Celta de Vigo</v>
      </c>
      <c r="AI212" s="33">
        <f ca="1">LOOKUP(AH212,P210:P229,Q210:Q229)</f>
        <v>21</v>
      </c>
      <c r="AJ212" s="1">
        <f ca="1">LOOKUP(AH212,P210:P229,R210:R229)</f>
        <v>10</v>
      </c>
      <c r="AK212" s="1">
        <f ca="1">LOOKUP(AH212,P210:P229,S210:S229)</f>
        <v>6</v>
      </c>
      <c r="AL212" s="1">
        <f ca="1">LOOKUP(AH212,P210:P229,T210:T229)</f>
        <v>3</v>
      </c>
      <c r="AM212" s="1">
        <f ca="1">LOOKUP(AH212,P210:P229,U210:U229)</f>
        <v>1</v>
      </c>
      <c r="AN212" s="1">
        <f ca="1">LOOKUP(AH212,P210:P229,V210:V229)</f>
        <v>21</v>
      </c>
      <c r="AO212" s="1">
        <f ca="1">LOOKUP(AH212,P210:P229,W210:W229)</f>
        <v>13</v>
      </c>
      <c r="AP212" s="3">
        <f ca="1">LOOKUP(AH212,P210:P229,X210:X229)</f>
        <v>8</v>
      </c>
      <c r="AQ212" s="3">
        <f ca="1">LOOKUP(AH212,P210:P229,Y210:Y229)</f>
        <v>21821</v>
      </c>
    </row>
    <row r="213" spans="5:43" x14ac:dyDescent="0.25">
      <c r="E213" s="29" t="str">
        <f t="shared" si="182"/>
        <v>F.C. Barcelona</v>
      </c>
      <c r="F213" s="33">
        <f ca="1">SUMIF(INDIRECT(F209),'1-Configuracion'!E213,INDIRECT(G209))+SUMIF(INDIRECT(H209),'1-Configuracion'!E213,INDIRECT(I209))</f>
        <v>3</v>
      </c>
      <c r="G213" s="1">
        <f ca="1">SUMIF(INDIRECT(F209),'1-Configuracion'!E213,INDIRECT(J209))+SUMIF(INDIRECT(H209),'1-Configuracion'!E213,INDIRECT(J209))</f>
        <v>1</v>
      </c>
      <c r="H213" s="1">
        <f t="shared" ca="1" si="183"/>
        <v>1</v>
      </c>
      <c r="I213" s="1">
        <f t="shared" ca="1" si="184"/>
        <v>0</v>
      </c>
      <c r="J213" s="1">
        <f t="shared" ca="1" si="185"/>
        <v>0</v>
      </c>
      <c r="K213" s="1">
        <f ca="1">SUMIF(INDIRECT(F209),'1-Configuracion'!E213,INDIRECT(K209))+SUMIF(INDIRECT(H209),'1-Configuracion'!E213,INDIRECT(L209))</f>
        <v>2</v>
      </c>
      <c r="L213" s="1">
        <f ca="1">SUMIF(INDIRECT(F209),'1-Configuracion'!E213,INDIRECT(L209))+SUMIF(INDIRECT(H209),'1-Configuracion'!E213,INDIRECT(K209))</f>
        <v>0</v>
      </c>
      <c r="M213" s="48">
        <f t="shared" ca="1" si="186"/>
        <v>2</v>
      </c>
      <c r="N213" s="14">
        <f t="shared" ca="1" si="187"/>
        <v>3202</v>
      </c>
      <c r="P213" s="29" t="str">
        <f t="shared" si="188"/>
        <v>F.C. Barcelona</v>
      </c>
      <c r="Q213" s="33">
        <f t="shared" ca="1" si="189"/>
        <v>24</v>
      </c>
      <c r="R213" s="1">
        <f t="shared" ca="1" si="173"/>
        <v>10</v>
      </c>
      <c r="S213" s="1">
        <f t="shared" ca="1" si="174"/>
        <v>8</v>
      </c>
      <c r="T213" s="1">
        <f t="shared" ca="1" si="175"/>
        <v>0</v>
      </c>
      <c r="U213" s="1">
        <f t="shared" ca="1" si="176"/>
        <v>2</v>
      </c>
      <c r="V213" s="1">
        <f t="shared" ca="1" si="177"/>
        <v>22</v>
      </c>
      <c r="W213" s="1">
        <f t="shared" ca="1" si="178"/>
        <v>12</v>
      </c>
      <c r="X213" s="3">
        <f t="shared" ca="1" si="179"/>
        <v>10</v>
      </c>
      <c r="Y213" s="3">
        <f t="shared" ca="1" si="180"/>
        <v>25022</v>
      </c>
      <c r="Z213">
        <f t="shared" ca="1" si="190"/>
        <v>2</v>
      </c>
      <c r="AA213">
        <f t="shared" ca="1" si="181"/>
        <v>2</v>
      </c>
      <c r="AB213" s="16">
        <f ca="1">_xlfn.RANK.EQ(Q213,Q210:Q229,0)</f>
        <v>1</v>
      </c>
      <c r="AC213" s="16">
        <f ca="1">SUMPRODUCT((AB213=AB210:AB229)*(X213&lt;X210:X229))</f>
        <v>1</v>
      </c>
      <c r="AD213" s="16">
        <f ca="1">SUMPRODUCT((AB213=AB210:AB229)*(AC213=AC210:AC229)*(V213&lt;V210:V229))</f>
        <v>0</v>
      </c>
      <c r="AE213" s="16">
        <f ca="1">COUNTIF(AA210:AA213,AA213)-1</f>
        <v>0</v>
      </c>
      <c r="AF213" s="39"/>
      <c r="AG213">
        <v>4</v>
      </c>
      <c r="AH213" s="29" t="str">
        <f ca="1">INDEX(P210:P229,MATCH(AG213,Z210:Z229,0))</f>
        <v>Atlético de Madrid</v>
      </c>
      <c r="AI213" s="33">
        <f ca="1">LOOKUP(AH213,P210:P229,Q210:Q229)</f>
        <v>20</v>
      </c>
      <c r="AJ213" s="1">
        <f ca="1">LOOKUP(AH213,P210:P229,R210:R229)</f>
        <v>10</v>
      </c>
      <c r="AK213" s="1">
        <f ca="1">LOOKUP(AH213,P210:P229,S210:S229)</f>
        <v>6</v>
      </c>
      <c r="AL213" s="1">
        <f ca="1">LOOKUP(AH213,P210:P229,T210:T229)</f>
        <v>2</v>
      </c>
      <c r="AM213" s="1">
        <f ca="1">LOOKUP(AH213,P210:P229,U210:U229)</f>
        <v>2</v>
      </c>
      <c r="AN213" s="1">
        <f ca="1">LOOKUP(AH213,P210:P229,V210:V229)</f>
        <v>15</v>
      </c>
      <c r="AO213" s="1">
        <f ca="1">LOOKUP(AH213,P210:P229,W210:W229)</f>
        <v>6</v>
      </c>
      <c r="AP213" s="3">
        <f ca="1">LOOKUP(AH213,P210:P229,X210:X229)</f>
        <v>9</v>
      </c>
      <c r="AQ213" s="3">
        <f ca="1">LOOKUP(AH213,P210:P229,Y210:Y229)</f>
        <v>20915</v>
      </c>
    </row>
    <row r="214" spans="5:43" x14ac:dyDescent="0.25">
      <c r="E214" s="29" t="str">
        <f t="shared" si="182"/>
        <v>Getafe C.F.</v>
      </c>
      <c r="F214" s="33">
        <f ca="1">SUMIF(INDIRECT(F209),'1-Configuracion'!E214,INDIRECT(G209))+SUMIF(INDIRECT(H209),'1-Configuracion'!E214,INDIRECT(I209))</f>
        <v>0</v>
      </c>
      <c r="G214" s="1">
        <f ca="1">SUMIF(INDIRECT(F209),'1-Configuracion'!E214,INDIRECT(J209))+SUMIF(INDIRECT(H209),'1-Configuracion'!E214,INDIRECT(J209))</f>
        <v>1</v>
      </c>
      <c r="H214" s="1">
        <f t="shared" ca="1" si="183"/>
        <v>0</v>
      </c>
      <c r="I214" s="1">
        <f t="shared" ca="1" si="184"/>
        <v>0</v>
      </c>
      <c r="J214" s="1">
        <f t="shared" ca="1" si="185"/>
        <v>1</v>
      </c>
      <c r="K214" s="1">
        <f ca="1">SUMIF(INDIRECT(F209),'1-Configuracion'!E214,INDIRECT(K209))+SUMIF(INDIRECT(H209),'1-Configuracion'!E214,INDIRECT(L209))</f>
        <v>0</v>
      </c>
      <c r="L214" s="1">
        <f ca="1">SUMIF(INDIRECT(F209),'1-Configuracion'!E214,INDIRECT(L209))+SUMIF(INDIRECT(H209),'1-Configuracion'!E214,INDIRECT(K209))</f>
        <v>2</v>
      </c>
      <c r="M214" s="48">
        <f t="shared" ca="1" si="186"/>
        <v>-2</v>
      </c>
      <c r="N214" s="14">
        <f t="shared" ca="1" si="187"/>
        <v>-200</v>
      </c>
      <c r="P214" s="29" t="str">
        <f t="shared" si="188"/>
        <v>Getafe C.F.</v>
      </c>
      <c r="Q214" s="33">
        <f t="shared" ca="1" si="189"/>
        <v>10</v>
      </c>
      <c r="R214" s="1">
        <f t="shared" ca="1" si="173"/>
        <v>10</v>
      </c>
      <c r="S214" s="1">
        <f t="shared" ca="1" si="174"/>
        <v>3</v>
      </c>
      <c r="T214" s="1">
        <f t="shared" ca="1" si="175"/>
        <v>1</v>
      </c>
      <c r="U214" s="1">
        <f t="shared" ca="1" si="176"/>
        <v>6</v>
      </c>
      <c r="V214" s="1">
        <f t="shared" ca="1" si="177"/>
        <v>10</v>
      </c>
      <c r="W214" s="1">
        <f t="shared" ca="1" si="178"/>
        <v>15</v>
      </c>
      <c r="X214" s="3">
        <f t="shared" ca="1" si="179"/>
        <v>-5</v>
      </c>
      <c r="Y214" s="3">
        <f t="shared" ca="1" si="180"/>
        <v>9510</v>
      </c>
      <c r="Z214">
        <f t="shared" ca="1" si="190"/>
        <v>14</v>
      </c>
      <c r="AA214">
        <f t="shared" ca="1" si="181"/>
        <v>14</v>
      </c>
      <c r="AB214" s="16">
        <f ca="1">_xlfn.RANK.EQ(Q214,Q210:Q229,0)</f>
        <v>14</v>
      </c>
      <c r="AC214" s="16">
        <f ca="1">SUMPRODUCT((AB214=AB210:AB229)*(X214&lt;X210:X229))</f>
        <v>0</v>
      </c>
      <c r="AD214" s="16">
        <f ca="1">SUMPRODUCT((AB214=AB210:AB229)*(AC214=AC210:AC229)*(V214&lt;V210:V229))</f>
        <v>0</v>
      </c>
      <c r="AE214" s="16">
        <f ca="1">COUNTIF(AA210:AA214,AA214)-1</f>
        <v>0</v>
      </c>
      <c r="AF214" s="39"/>
      <c r="AG214">
        <v>5</v>
      </c>
      <c r="AH214" s="29" t="str">
        <f ca="1">INDEX(P210:P229,MATCH(AG214,Z210:Z229,0))</f>
        <v>Villarreal C.F.</v>
      </c>
      <c r="AI214" s="33">
        <f ca="1">LOOKUP(AH214,P210:P229,Q210:Q229)</f>
        <v>20</v>
      </c>
      <c r="AJ214" s="1">
        <f ca="1">LOOKUP(AH214,P210:P229,R210:R229)</f>
        <v>10</v>
      </c>
      <c r="AK214" s="1">
        <f ca="1">LOOKUP(AH214,P210:P229,S210:S229)</f>
        <v>6</v>
      </c>
      <c r="AL214" s="1">
        <f ca="1">LOOKUP(AH214,P210:P229,T210:T229)</f>
        <v>2</v>
      </c>
      <c r="AM214" s="1">
        <f ca="1">LOOKUP(AH214,P210:P229,U210:U229)</f>
        <v>2</v>
      </c>
      <c r="AN214" s="1">
        <f ca="1">LOOKUP(AH214,P210:P229,V210:V229)</f>
        <v>15</v>
      </c>
      <c r="AO214" s="1">
        <f ca="1">LOOKUP(AH214,P210:P229,W210:W229)</f>
        <v>8</v>
      </c>
      <c r="AP214" s="3">
        <f ca="1">LOOKUP(AH214,P210:P229,X210:X229)</f>
        <v>7</v>
      </c>
      <c r="AQ214" s="3">
        <f ca="1">LOOKUP(AH214,P210:P229,Y210:Y229)</f>
        <v>20715</v>
      </c>
    </row>
    <row r="215" spans="5:43" x14ac:dyDescent="0.25">
      <c r="E215" s="29" t="str">
        <f t="shared" si="182"/>
        <v>Granada C.F.</v>
      </c>
      <c r="F215" s="33">
        <f ca="1">SUMIF(INDIRECT(F209),'1-Configuracion'!E215,INDIRECT(G209))+SUMIF(INDIRECT(H209),'1-Configuracion'!E215,INDIRECT(I209))</f>
        <v>1</v>
      </c>
      <c r="G215" s="1">
        <f ca="1">SUMIF(INDIRECT(F209),'1-Configuracion'!E215,INDIRECT(J209))+SUMIF(INDIRECT(H209),'1-Configuracion'!E215,INDIRECT(J209))</f>
        <v>1</v>
      </c>
      <c r="H215" s="1">
        <f t="shared" ca="1" si="183"/>
        <v>0</v>
      </c>
      <c r="I215" s="1">
        <f t="shared" ca="1" si="184"/>
        <v>1</v>
      </c>
      <c r="J215" s="1">
        <f t="shared" ca="1" si="185"/>
        <v>0</v>
      </c>
      <c r="K215" s="1">
        <f ca="1">SUMIF(INDIRECT(F209),'1-Configuracion'!E215,INDIRECT(K209))+SUMIF(INDIRECT(H209),'1-Configuracion'!E215,INDIRECT(L209))</f>
        <v>1</v>
      </c>
      <c r="L215" s="1">
        <f ca="1">SUMIF(INDIRECT(F209),'1-Configuracion'!E215,INDIRECT(L209))+SUMIF(INDIRECT(H209),'1-Configuracion'!E215,INDIRECT(K209))</f>
        <v>1</v>
      </c>
      <c r="M215" s="48">
        <f t="shared" ca="1" si="186"/>
        <v>0</v>
      </c>
      <c r="N215" s="14">
        <f t="shared" ca="1" si="187"/>
        <v>1001</v>
      </c>
      <c r="P215" s="29" t="str">
        <f t="shared" si="188"/>
        <v>Granada C.F.</v>
      </c>
      <c r="Q215" s="33">
        <f t="shared" ca="1" si="189"/>
        <v>7</v>
      </c>
      <c r="R215" s="1">
        <f t="shared" ca="1" si="173"/>
        <v>10</v>
      </c>
      <c r="S215" s="1">
        <f t="shared" ca="1" si="174"/>
        <v>1</v>
      </c>
      <c r="T215" s="1">
        <f t="shared" ca="1" si="175"/>
        <v>4</v>
      </c>
      <c r="U215" s="1">
        <f t="shared" ca="1" si="176"/>
        <v>5</v>
      </c>
      <c r="V215" s="1">
        <f t="shared" ca="1" si="177"/>
        <v>10</v>
      </c>
      <c r="W215" s="1">
        <f t="shared" ca="1" si="178"/>
        <v>17</v>
      </c>
      <c r="X215" s="3">
        <f t="shared" ca="1" si="179"/>
        <v>-7</v>
      </c>
      <c r="Y215" s="3">
        <f t="shared" ca="1" si="180"/>
        <v>6310</v>
      </c>
      <c r="Z215">
        <f t="shared" ca="1" si="190"/>
        <v>18</v>
      </c>
      <c r="AA215">
        <f t="shared" ca="1" si="181"/>
        <v>18</v>
      </c>
      <c r="AB215" s="16">
        <f ca="1">_xlfn.RANK.EQ(Q215,Q210:Q229,0)</f>
        <v>18</v>
      </c>
      <c r="AC215" s="16">
        <f ca="1">SUMPRODUCT((AB215=AB210:AB229)*(X215&lt;X210:X229))</f>
        <v>0</v>
      </c>
      <c r="AD215" s="16">
        <f ca="1">SUMPRODUCT((AB215=AB210:AB229)*(AC215=AC210:AC229)*(V215&lt;V210:V229))</f>
        <v>0</v>
      </c>
      <c r="AE215" s="16">
        <f ca="1">COUNTIF(AA210:AA215,AA215)-1</f>
        <v>0</v>
      </c>
      <c r="AF215" s="39"/>
      <c r="AG215">
        <v>6</v>
      </c>
      <c r="AH215" s="29" t="str">
        <f ca="1">INDEX(P210:P229,MATCH(AG215,Z210:Z229,0))</f>
        <v>S.D. Eibar</v>
      </c>
      <c r="AI215" s="33">
        <f ca="1">LOOKUP(AH215,P210:P229,Q210:Q229)</f>
        <v>16</v>
      </c>
      <c r="AJ215" s="1">
        <f ca="1">LOOKUP(AH215,P210:P229,R210:R229)</f>
        <v>10</v>
      </c>
      <c r="AK215" s="1">
        <f ca="1">LOOKUP(AH215,P210:P229,S210:S229)</f>
        <v>4</v>
      </c>
      <c r="AL215" s="1">
        <f ca="1">LOOKUP(AH215,P210:P229,T210:T229)</f>
        <v>4</v>
      </c>
      <c r="AM215" s="1">
        <f ca="1">LOOKUP(AH215,P210:P229,U210:U229)</f>
        <v>2</v>
      </c>
      <c r="AN215" s="1">
        <f ca="1">LOOKUP(AH215,P210:P229,V210:V229)</f>
        <v>12</v>
      </c>
      <c r="AO215" s="1">
        <f ca="1">LOOKUP(AH215,P210:P229,W210:W229)</f>
        <v>10</v>
      </c>
      <c r="AP215" s="3">
        <f ca="1">LOOKUP(AH215,P210:P229,X210:X229)</f>
        <v>2</v>
      </c>
      <c r="AQ215" s="3">
        <f ca="1">LOOKUP(AH215,P210:P229,Y210:Y229)</f>
        <v>16212</v>
      </c>
    </row>
    <row r="216" spans="5:43" x14ac:dyDescent="0.25">
      <c r="E216" s="29" t="str">
        <f t="shared" si="182"/>
        <v>Levante U.D.</v>
      </c>
      <c r="F216" s="33">
        <f ca="1">SUMIF(INDIRECT(F209),'1-Configuracion'!E216,INDIRECT(G209))+SUMIF(INDIRECT(H209),'1-Configuracion'!E216,INDIRECT(I209))</f>
        <v>0</v>
      </c>
      <c r="G216" s="1">
        <f ca="1">SUMIF(INDIRECT(F209),'1-Configuracion'!E216,INDIRECT(J209))+SUMIF(INDIRECT(H209),'1-Configuracion'!E216,INDIRECT(J209))</f>
        <v>1</v>
      </c>
      <c r="H216" s="1">
        <f t="shared" ca="1" si="183"/>
        <v>0</v>
      </c>
      <c r="I216" s="1">
        <f t="shared" ca="1" si="184"/>
        <v>0</v>
      </c>
      <c r="J216" s="1">
        <f t="shared" ca="1" si="185"/>
        <v>1</v>
      </c>
      <c r="K216" s="1">
        <f ca="1">SUMIF(INDIRECT(F209),'1-Configuracion'!E216,INDIRECT(K209))+SUMIF(INDIRECT(H209),'1-Configuracion'!E216,INDIRECT(L209))</f>
        <v>0</v>
      </c>
      <c r="L216" s="1">
        <f ca="1">SUMIF(INDIRECT(F209),'1-Configuracion'!E216,INDIRECT(L209))+SUMIF(INDIRECT(H209),'1-Configuracion'!E216,INDIRECT(K209))</f>
        <v>3</v>
      </c>
      <c r="M216" s="48">
        <f t="shared" ca="1" si="186"/>
        <v>-3</v>
      </c>
      <c r="N216" s="14">
        <f t="shared" ca="1" si="187"/>
        <v>-300</v>
      </c>
      <c r="P216" s="29" t="str">
        <f t="shared" si="188"/>
        <v>Levante U.D.</v>
      </c>
      <c r="Q216" s="33">
        <f t="shared" ca="1" si="189"/>
        <v>6</v>
      </c>
      <c r="R216" s="1">
        <f t="shared" ca="1" si="173"/>
        <v>10</v>
      </c>
      <c r="S216" s="1">
        <f t="shared" ca="1" si="174"/>
        <v>1</v>
      </c>
      <c r="T216" s="1">
        <f t="shared" ca="1" si="175"/>
        <v>3</v>
      </c>
      <c r="U216" s="1">
        <f t="shared" ca="1" si="176"/>
        <v>6</v>
      </c>
      <c r="V216" s="1">
        <f t="shared" ca="1" si="177"/>
        <v>6</v>
      </c>
      <c r="W216" s="1">
        <f t="shared" ca="1" si="178"/>
        <v>22</v>
      </c>
      <c r="X216" s="3">
        <f t="shared" ca="1" si="179"/>
        <v>-16</v>
      </c>
      <c r="Y216" s="3">
        <f t="shared" ca="1" si="180"/>
        <v>4406</v>
      </c>
      <c r="Z216">
        <f t="shared" ca="1" si="190"/>
        <v>20</v>
      </c>
      <c r="AA216">
        <f t="shared" ca="1" si="181"/>
        <v>20</v>
      </c>
      <c r="AB216" s="16">
        <f ca="1">_xlfn.RANK.EQ(Q216,Q210:Q229,0)</f>
        <v>19</v>
      </c>
      <c r="AC216" s="16">
        <f ca="1">SUMPRODUCT((AB216=AB210:AB229)*(X216&lt;X210:X229))</f>
        <v>1</v>
      </c>
      <c r="AD216" s="16">
        <f ca="1">SUMPRODUCT((AB216=AB210:AB229)*(AC216=AC210:AC229)*(V216&lt;V210:V229))</f>
        <v>0</v>
      </c>
      <c r="AE216" s="16">
        <f ca="1">COUNTIF(AA210:AA216,AA216)-1</f>
        <v>0</v>
      </c>
      <c r="AF216" s="39"/>
      <c r="AG216">
        <v>7</v>
      </c>
      <c r="AH216" s="29" t="str">
        <f ca="1">INDEX(P210:P229,MATCH(AG216,Z210:Z229,0))</f>
        <v>Valencia C.F.</v>
      </c>
      <c r="AI216" s="33">
        <f ca="1">LOOKUP(AH216,P210:P229,Q210:Q229)</f>
        <v>15</v>
      </c>
      <c r="AJ216" s="1">
        <f ca="1">LOOKUP(AH216,P210:P229,R210:R229)</f>
        <v>10</v>
      </c>
      <c r="AK216" s="1">
        <f ca="1">LOOKUP(AH216,P210:P229,S210:S229)</f>
        <v>4</v>
      </c>
      <c r="AL216" s="1">
        <f ca="1">LOOKUP(AH216,P210:P229,T210:T229)</f>
        <v>3</v>
      </c>
      <c r="AM216" s="1">
        <f ca="1">LOOKUP(AH216,P210:P229,U210:U229)</f>
        <v>3</v>
      </c>
      <c r="AN216" s="1">
        <f ca="1">LOOKUP(AH216,P210:P229,V210:V229)</f>
        <v>11</v>
      </c>
      <c r="AO216" s="1">
        <f ca="1">LOOKUP(AH216,P210:P229,W210:W229)</f>
        <v>7</v>
      </c>
      <c r="AP216" s="3">
        <f ca="1">LOOKUP(AH216,P210:P229,X210:X229)</f>
        <v>4</v>
      </c>
      <c r="AQ216" s="3">
        <f ca="1">LOOKUP(AH216,P210:P229,Y210:Y229)</f>
        <v>15411</v>
      </c>
    </row>
    <row r="217" spans="5:43" x14ac:dyDescent="0.25">
      <c r="E217" s="29" t="str">
        <f t="shared" si="182"/>
        <v>Málaga C.F.</v>
      </c>
      <c r="F217" s="33">
        <f ca="1">SUMIF(INDIRECT(F209),'1-Configuracion'!E217,INDIRECT(G209))+SUMIF(INDIRECT(H209),'1-Configuracion'!E217,INDIRECT(I209))</f>
        <v>0</v>
      </c>
      <c r="G217" s="1">
        <f ca="1">SUMIF(INDIRECT(F209),'1-Configuracion'!E217,INDIRECT(J209))+SUMIF(INDIRECT(H209),'1-Configuracion'!E217,INDIRECT(J209))</f>
        <v>1</v>
      </c>
      <c r="H217" s="1">
        <f t="shared" ca="1" si="183"/>
        <v>0</v>
      </c>
      <c r="I217" s="1">
        <f t="shared" ca="1" si="184"/>
        <v>0</v>
      </c>
      <c r="J217" s="1">
        <f t="shared" ca="1" si="185"/>
        <v>1</v>
      </c>
      <c r="K217" s="1">
        <f ca="1">SUMIF(INDIRECT(F209),'1-Configuracion'!E217,INDIRECT(K209))+SUMIF(INDIRECT(H209),'1-Configuracion'!E217,INDIRECT(L209))</f>
        <v>0</v>
      </c>
      <c r="L217" s="1">
        <f ca="1">SUMIF(INDIRECT(F209),'1-Configuracion'!E217,INDIRECT(L209))+SUMIF(INDIRECT(H209),'1-Configuracion'!E217,INDIRECT(K209))</f>
        <v>1</v>
      </c>
      <c r="M217" s="48">
        <f t="shared" ca="1" si="186"/>
        <v>-1</v>
      </c>
      <c r="N217" s="14">
        <f t="shared" ca="1" si="187"/>
        <v>-100</v>
      </c>
      <c r="P217" s="29" t="str">
        <f t="shared" si="188"/>
        <v>Málaga C.F.</v>
      </c>
      <c r="Q217" s="33">
        <f t="shared" ca="1" si="189"/>
        <v>9</v>
      </c>
      <c r="R217" s="1">
        <f t="shared" ca="1" si="173"/>
        <v>10</v>
      </c>
      <c r="S217" s="1">
        <f t="shared" ca="1" si="174"/>
        <v>2</v>
      </c>
      <c r="T217" s="1">
        <f t="shared" ca="1" si="175"/>
        <v>3</v>
      </c>
      <c r="U217" s="1">
        <f t="shared" ca="1" si="176"/>
        <v>5</v>
      </c>
      <c r="V217" s="1">
        <f t="shared" ca="1" si="177"/>
        <v>5</v>
      </c>
      <c r="W217" s="1">
        <f t="shared" ca="1" si="178"/>
        <v>8</v>
      </c>
      <c r="X217" s="3">
        <f t="shared" ca="1" si="179"/>
        <v>-3</v>
      </c>
      <c r="Y217" s="3">
        <f t="shared" ca="1" si="180"/>
        <v>8705</v>
      </c>
      <c r="Z217">
        <f t="shared" ca="1" si="190"/>
        <v>17</v>
      </c>
      <c r="AA217">
        <f t="shared" ca="1" si="181"/>
        <v>17</v>
      </c>
      <c r="AB217" s="16">
        <f ca="1">_xlfn.RANK.EQ(Q217,Q210:Q229,0)</f>
        <v>16</v>
      </c>
      <c r="AC217" s="16">
        <f ca="1">SUMPRODUCT((AB217=AB210:AB229)*(X217&lt;X210:X229))</f>
        <v>1</v>
      </c>
      <c r="AD217" s="16">
        <f ca="1">SUMPRODUCT((AB217=AB210:AB229)*(AC217=AC210:AC229)*(V217&lt;V210:V229))</f>
        <v>0</v>
      </c>
      <c r="AE217" s="16">
        <f ca="1">COUNTIF(AA210:AA217,AA217)-1</f>
        <v>0</v>
      </c>
      <c r="AF217" s="39"/>
      <c r="AG217">
        <v>8</v>
      </c>
      <c r="AH217" s="29" t="str">
        <f ca="1">INDEX(P210:P229,MATCH(AG217,Z210:Z229,0))</f>
        <v>Athletic Club</v>
      </c>
      <c r="AI217" s="33">
        <f ca="1">LOOKUP(AH217,P210:P229,Q210:Q229)</f>
        <v>14</v>
      </c>
      <c r="AJ217" s="1">
        <f ca="1">LOOKUP(AH217,P210:P229,R210:R229)</f>
        <v>10</v>
      </c>
      <c r="AK217" s="1">
        <f ca="1">LOOKUP(AH217,P210:P229,S210:S229)</f>
        <v>4</v>
      </c>
      <c r="AL217" s="1">
        <f ca="1">LOOKUP(AH217,P210:P229,T210:T229)</f>
        <v>2</v>
      </c>
      <c r="AM217" s="1">
        <f ca="1">LOOKUP(AH217,P210:P229,U210:U229)</f>
        <v>4</v>
      </c>
      <c r="AN217" s="1">
        <f ca="1">LOOKUP(AH217,P210:P229,V210:V229)</f>
        <v>16</v>
      </c>
      <c r="AO217" s="1">
        <f ca="1">LOOKUP(AH217,P210:P229,W210:W229)</f>
        <v>13</v>
      </c>
      <c r="AP217" s="3">
        <f ca="1">LOOKUP(AH217,P210:P229,X210:X229)</f>
        <v>3</v>
      </c>
      <c r="AQ217" s="3">
        <f ca="1">LOOKUP(AH217,P210:P229,Y210:Y229)</f>
        <v>14316</v>
      </c>
    </row>
    <row r="218" spans="5:43" x14ac:dyDescent="0.25">
      <c r="E218" s="29" t="str">
        <f t="shared" si="182"/>
        <v>R.C. Celta de Vigo</v>
      </c>
      <c r="F218" s="33">
        <f ca="1">SUMIF(INDIRECT(F209),'1-Configuracion'!E218,INDIRECT(G209))+SUMIF(INDIRECT(H209),'1-Configuracion'!E218,INDIRECT(I209))</f>
        <v>3</v>
      </c>
      <c r="G218" s="1">
        <f ca="1">SUMIF(INDIRECT(F209),'1-Configuracion'!E218,INDIRECT(J209))+SUMIF(INDIRECT(H209),'1-Configuracion'!E218,INDIRECT(J209))</f>
        <v>1</v>
      </c>
      <c r="H218" s="1">
        <f t="shared" ca="1" si="183"/>
        <v>1</v>
      </c>
      <c r="I218" s="1">
        <f t="shared" ca="1" si="184"/>
        <v>0</v>
      </c>
      <c r="J218" s="1">
        <f t="shared" ca="1" si="185"/>
        <v>0</v>
      </c>
      <c r="K218" s="1">
        <f ca="1">SUMIF(INDIRECT(F209),'1-Configuracion'!E218,INDIRECT(K209))+SUMIF(INDIRECT(H209),'1-Configuracion'!E218,INDIRECT(L209))</f>
        <v>3</v>
      </c>
      <c r="L218" s="1">
        <f ca="1">SUMIF(INDIRECT(F209),'1-Configuracion'!E218,INDIRECT(L209))+SUMIF(INDIRECT(H209),'1-Configuracion'!E218,INDIRECT(K209))</f>
        <v>2</v>
      </c>
      <c r="M218" s="48">
        <f t="shared" ca="1" si="186"/>
        <v>1</v>
      </c>
      <c r="N218" s="14">
        <f t="shared" ca="1" si="187"/>
        <v>3103</v>
      </c>
      <c r="P218" s="29" t="str">
        <f t="shared" si="188"/>
        <v>R.C. Celta de Vigo</v>
      </c>
      <c r="Q218" s="33">
        <f t="shared" ca="1" si="189"/>
        <v>21</v>
      </c>
      <c r="R218" s="1">
        <f t="shared" ca="1" si="173"/>
        <v>10</v>
      </c>
      <c r="S218" s="1">
        <f t="shared" ca="1" si="174"/>
        <v>6</v>
      </c>
      <c r="T218" s="1">
        <f t="shared" ca="1" si="175"/>
        <v>3</v>
      </c>
      <c r="U218" s="1">
        <f t="shared" ca="1" si="176"/>
        <v>1</v>
      </c>
      <c r="V218" s="1">
        <f t="shared" ca="1" si="177"/>
        <v>21</v>
      </c>
      <c r="W218" s="1">
        <f t="shared" ca="1" si="178"/>
        <v>13</v>
      </c>
      <c r="X218" s="3">
        <f t="shared" ca="1" si="179"/>
        <v>8</v>
      </c>
      <c r="Y218" s="3">
        <f t="shared" ca="1" si="180"/>
        <v>21821</v>
      </c>
      <c r="Z218">
        <f t="shared" ca="1" si="190"/>
        <v>3</v>
      </c>
      <c r="AA218">
        <f t="shared" ca="1" si="181"/>
        <v>3</v>
      </c>
      <c r="AB218" s="16">
        <f ca="1">_xlfn.RANK.EQ(Q218,Q210:Q229,0)</f>
        <v>3</v>
      </c>
      <c r="AC218" s="16">
        <f ca="1">SUMPRODUCT((AB218=AB210:AB229)*(X218&lt;X210:X229))</f>
        <v>0</v>
      </c>
      <c r="AD218" s="16">
        <f ca="1">SUMPRODUCT((AB218=AB210:AB229)*(AC218=AC210:AC229)*(V218&lt;V210:V229))</f>
        <v>0</v>
      </c>
      <c r="AE218" s="16">
        <f ca="1">COUNTIF(AA210:AA218,AA218)-1</f>
        <v>0</v>
      </c>
      <c r="AF218" s="39"/>
      <c r="AG218">
        <v>9</v>
      </c>
      <c r="AH218" s="29" t="str">
        <f ca="1">INDEX(P210:P229,MATCH(AG218,Z210:Z229,0))</f>
        <v>Deportivo de la Coruña</v>
      </c>
      <c r="AI218" s="33">
        <f ca="1">LOOKUP(AH218,P210:P229,Q210:Q229)</f>
        <v>14</v>
      </c>
      <c r="AJ218" s="1">
        <f ca="1">LOOKUP(AH218,P210:P229,R210:R229)</f>
        <v>10</v>
      </c>
      <c r="AK218" s="1">
        <f ca="1">LOOKUP(AH218,P210:P229,S210:S229)</f>
        <v>3</v>
      </c>
      <c r="AL218" s="1">
        <f ca="1">LOOKUP(AH218,P210:P229,T210:T229)</f>
        <v>5</v>
      </c>
      <c r="AM218" s="1">
        <f ca="1">LOOKUP(AH218,P210:P229,U210:U229)</f>
        <v>2</v>
      </c>
      <c r="AN218" s="1">
        <f ca="1">LOOKUP(AH218,P210:P229,V210:V229)</f>
        <v>15</v>
      </c>
      <c r="AO218" s="1">
        <f ca="1">LOOKUP(AH218,P210:P229,W210:W229)</f>
        <v>12</v>
      </c>
      <c r="AP218" s="3">
        <f ca="1">LOOKUP(AH218,P210:P229,X210:X229)</f>
        <v>3</v>
      </c>
      <c r="AQ218" s="3">
        <f ca="1">LOOKUP(AH218,P210:P229,Y210:Y229)</f>
        <v>14315</v>
      </c>
    </row>
    <row r="219" spans="5:43" x14ac:dyDescent="0.25">
      <c r="E219" s="29" t="str">
        <f t="shared" si="182"/>
        <v>R.C.D. Español</v>
      </c>
      <c r="F219" s="33">
        <f ca="1">SUMIF(INDIRECT(F209),'1-Configuracion'!E219,INDIRECT(G209))+SUMIF(INDIRECT(H209),'1-Configuracion'!E219,INDIRECT(I209))</f>
        <v>1</v>
      </c>
      <c r="G219" s="1">
        <f ca="1">SUMIF(INDIRECT(F209),'1-Configuracion'!E219,INDIRECT(J209))+SUMIF(INDIRECT(H209),'1-Configuracion'!E219,INDIRECT(J209))</f>
        <v>1</v>
      </c>
      <c r="H219" s="1">
        <f t="shared" ca="1" si="183"/>
        <v>0</v>
      </c>
      <c r="I219" s="1">
        <f t="shared" ca="1" si="184"/>
        <v>1</v>
      </c>
      <c r="J219" s="1">
        <f t="shared" ca="1" si="185"/>
        <v>0</v>
      </c>
      <c r="K219" s="1">
        <f ca="1">SUMIF(INDIRECT(F209),'1-Configuracion'!E219,INDIRECT(K209))+SUMIF(INDIRECT(H209),'1-Configuracion'!E219,INDIRECT(L209))</f>
        <v>1</v>
      </c>
      <c r="L219" s="1">
        <f ca="1">SUMIF(INDIRECT(F209),'1-Configuracion'!E219,INDIRECT(L209))+SUMIF(INDIRECT(H209),'1-Configuracion'!E219,INDIRECT(K209))</f>
        <v>1</v>
      </c>
      <c r="M219" s="48">
        <f t="shared" ca="1" si="186"/>
        <v>0</v>
      </c>
      <c r="N219" s="14">
        <f t="shared" ca="1" si="187"/>
        <v>1001</v>
      </c>
      <c r="P219" s="29" t="str">
        <f t="shared" si="188"/>
        <v>R.C.D. Español</v>
      </c>
      <c r="Q219" s="33">
        <f t="shared" ca="1" si="189"/>
        <v>13</v>
      </c>
      <c r="R219" s="1">
        <f t="shared" ca="1" si="173"/>
        <v>10</v>
      </c>
      <c r="S219" s="1">
        <f t="shared" ca="1" si="174"/>
        <v>4</v>
      </c>
      <c r="T219" s="1">
        <f t="shared" ca="1" si="175"/>
        <v>1</v>
      </c>
      <c r="U219" s="1">
        <f t="shared" ca="1" si="176"/>
        <v>5</v>
      </c>
      <c r="V219" s="1">
        <f t="shared" ca="1" si="177"/>
        <v>11</v>
      </c>
      <c r="W219" s="1">
        <f t="shared" ca="1" si="178"/>
        <v>21</v>
      </c>
      <c r="X219" s="3">
        <f t="shared" ca="1" si="179"/>
        <v>-10</v>
      </c>
      <c r="Y219" s="3">
        <f t="shared" ca="1" si="180"/>
        <v>12011</v>
      </c>
      <c r="Z219">
        <f t="shared" ca="1" si="190"/>
        <v>10</v>
      </c>
      <c r="AA219">
        <f t="shared" ca="1" si="181"/>
        <v>10</v>
      </c>
      <c r="AB219" s="16">
        <f ca="1">_xlfn.RANK.EQ(Q219,Q210:Q229,0)</f>
        <v>10</v>
      </c>
      <c r="AC219" s="16">
        <f ca="1">SUMPRODUCT((AB219=AB210:AB229)*(X219&lt;X210:X229))</f>
        <v>0</v>
      </c>
      <c r="AD219" s="16">
        <f ca="1">SUMPRODUCT((AB219=AB210:AB229)*(AC219=AC210:AC229)*(V219&lt;V210:V229))</f>
        <v>0</v>
      </c>
      <c r="AE219" s="16">
        <f ca="1">COUNTIF(AA210:AA219,AA219)-1</f>
        <v>0</v>
      </c>
      <c r="AF219" s="39"/>
      <c r="AG219">
        <v>10</v>
      </c>
      <c r="AH219" s="29" t="str">
        <f ca="1">INDEX(P210:P229,MATCH(AG219,Z210:Z229,0))</f>
        <v>R.C.D. Español</v>
      </c>
      <c r="AI219" s="33">
        <f ca="1">LOOKUP(AH219,P210:P229,Q210:Q229)</f>
        <v>13</v>
      </c>
      <c r="AJ219" s="1">
        <f ca="1">LOOKUP(AH219,P210:P229,R210:R229)</f>
        <v>10</v>
      </c>
      <c r="AK219" s="1">
        <f ca="1">LOOKUP(AH219,P210:P229,S210:S229)</f>
        <v>4</v>
      </c>
      <c r="AL219" s="1">
        <f ca="1">LOOKUP(AH219,P210:P229,T210:T229)</f>
        <v>1</v>
      </c>
      <c r="AM219" s="1">
        <f ca="1">LOOKUP(AH219,P210:P229,U210:U229)</f>
        <v>5</v>
      </c>
      <c r="AN219" s="1">
        <f ca="1">LOOKUP(AH219,P210:P229,V210:V229)</f>
        <v>11</v>
      </c>
      <c r="AO219" s="1">
        <f ca="1">LOOKUP(AH219,P210:P229,W210:W229)</f>
        <v>21</v>
      </c>
      <c r="AP219" s="3">
        <f ca="1">LOOKUP(AH219,P210:P229,X210:X229)</f>
        <v>-10</v>
      </c>
      <c r="AQ219" s="3">
        <f ca="1">LOOKUP(AH219,P210:P229,Y210:Y229)</f>
        <v>12011</v>
      </c>
    </row>
    <row r="220" spans="5:43" x14ac:dyDescent="0.25">
      <c r="E220" s="29" t="str">
        <f t="shared" si="182"/>
        <v>Rayo Vallecano</v>
      </c>
      <c r="F220" s="33">
        <f ca="1">SUMIF(INDIRECT(F209),'1-Configuracion'!E220,INDIRECT(G209))+SUMIF(INDIRECT(H209),'1-Configuracion'!E220,INDIRECT(I209))</f>
        <v>0</v>
      </c>
      <c r="G220" s="1">
        <f ca="1">SUMIF(INDIRECT(F209),'1-Configuracion'!E220,INDIRECT(J209))+SUMIF(INDIRECT(H209),'1-Configuracion'!E220,INDIRECT(J209))</f>
        <v>1</v>
      </c>
      <c r="H220" s="1">
        <f t="shared" ca="1" si="183"/>
        <v>0</v>
      </c>
      <c r="I220" s="1">
        <f t="shared" ca="1" si="184"/>
        <v>0</v>
      </c>
      <c r="J220" s="1">
        <f t="shared" ca="1" si="185"/>
        <v>1</v>
      </c>
      <c r="K220" s="1">
        <f ca="1">SUMIF(INDIRECT(F209),'1-Configuracion'!E220,INDIRECT(K209))+SUMIF(INDIRECT(H209),'1-Configuracion'!E220,INDIRECT(L209))</f>
        <v>0</v>
      </c>
      <c r="L220" s="1">
        <f ca="1">SUMIF(INDIRECT(F209),'1-Configuracion'!E220,INDIRECT(L209))+SUMIF(INDIRECT(H209),'1-Configuracion'!E220,INDIRECT(K209))</f>
        <v>1</v>
      </c>
      <c r="M220" s="48">
        <f t="shared" ca="1" si="186"/>
        <v>-1</v>
      </c>
      <c r="N220" s="14">
        <f t="shared" ca="1" si="187"/>
        <v>-100</v>
      </c>
      <c r="P220" s="29" t="str">
        <f t="shared" si="188"/>
        <v>Rayo Vallecano</v>
      </c>
      <c r="Q220" s="33">
        <f t="shared" ca="1" si="189"/>
        <v>10</v>
      </c>
      <c r="R220" s="1">
        <f t="shared" ca="1" si="173"/>
        <v>10</v>
      </c>
      <c r="S220" s="1">
        <f t="shared" ca="1" si="174"/>
        <v>3</v>
      </c>
      <c r="T220" s="1">
        <f t="shared" ca="1" si="175"/>
        <v>1</v>
      </c>
      <c r="U220" s="1">
        <f t="shared" ca="1" si="176"/>
        <v>6</v>
      </c>
      <c r="V220" s="1">
        <f t="shared" ca="1" si="177"/>
        <v>11</v>
      </c>
      <c r="W220" s="1">
        <f t="shared" ca="1" si="178"/>
        <v>18</v>
      </c>
      <c r="X220" s="3">
        <f t="shared" ca="1" si="179"/>
        <v>-7</v>
      </c>
      <c r="Y220" s="3">
        <f t="shared" ca="1" si="180"/>
        <v>9311</v>
      </c>
      <c r="Z220">
        <f t="shared" ca="1" si="190"/>
        <v>15</v>
      </c>
      <c r="AA220">
        <f t="shared" ca="1" si="181"/>
        <v>15</v>
      </c>
      <c r="AB220" s="16">
        <f ca="1">_xlfn.RANK.EQ(Q220,Q210:Q229,0)</f>
        <v>14</v>
      </c>
      <c r="AC220" s="16">
        <f ca="1">SUMPRODUCT((AB220=AB210:AB229)*(X220&lt;X210:X229))</f>
        <v>1</v>
      </c>
      <c r="AD220" s="16">
        <f ca="1">SUMPRODUCT((AB220=AB210:AB229)*(AC220=AC210:AC229)*(V220&lt;V210:V229))</f>
        <v>0</v>
      </c>
      <c r="AE220" s="16">
        <f ca="1">COUNTIF(AA210:AA220,AA220)-1</f>
        <v>0</v>
      </c>
      <c r="AF220" s="39"/>
      <c r="AG220">
        <v>11</v>
      </c>
      <c r="AH220" s="29" t="str">
        <f ca="1">INDEX(P210:P229,MATCH(AG220,Z210:Z229,0))</f>
        <v>Sevilla F.C.</v>
      </c>
      <c r="AI220" s="33">
        <f ca="1">LOOKUP(AH220,P210:P229,Q210:Q229)</f>
        <v>12</v>
      </c>
      <c r="AJ220" s="1">
        <f ca="1">LOOKUP(AH220,P210:P229,R210:R229)</f>
        <v>10</v>
      </c>
      <c r="AK220" s="1">
        <f ca="1">LOOKUP(AH220,P210:P229,S210:S229)</f>
        <v>3</v>
      </c>
      <c r="AL220" s="1">
        <f ca="1">LOOKUP(AH220,P210:P229,T210:T229)</f>
        <v>3</v>
      </c>
      <c r="AM220" s="1">
        <f ca="1">LOOKUP(AH220,P210:P229,U210:U229)</f>
        <v>4</v>
      </c>
      <c r="AN220" s="1">
        <f ca="1">LOOKUP(AH220,P210:P229,V210:V229)</f>
        <v>14</v>
      </c>
      <c r="AO220" s="1">
        <f ca="1">LOOKUP(AH220,P210:P229,W210:W229)</f>
        <v>14</v>
      </c>
      <c r="AP220" s="3">
        <f ca="1">LOOKUP(AH220,P210:P229,X210:X229)</f>
        <v>0</v>
      </c>
      <c r="AQ220" s="3">
        <f ca="1">LOOKUP(AH220,P210:P229,Y210:Y229)</f>
        <v>12014</v>
      </c>
    </row>
    <row r="221" spans="5:43" x14ac:dyDescent="0.25">
      <c r="E221" s="29" t="str">
        <f t="shared" si="182"/>
        <v>Real Betis Balompié</v>
      </c>
      <c r="F221" s="33">
        <f ca="1">SUMIF(INDIRECT(F209),'1-Configuracion'!E221,INDIRECT(G209))+SUMIF(INDIRECT(H209),'1-Configuracion'!E221,INDIRECT(I209))</f>
        <v>0</v>
      </c>
      <c r="G221" s="1">
        <f ca="1">SUMIF(INDIRECT(F209),'1-Configuracion'!E221,INDIRECT(J209))+SUMIF(INDIRECT(H209),'1-Configuracion'!E221,INDIRECT(J209))</f>
        <v>1</v>
      </c>
      <c r="H221" s="1">
        <f t="shared" ca="1" si="183"/>
        <v>0</v>
      </c>
      <c r="I221" s="1">
        <f t="shared" ca="1" si="184"/>
        <v>0</v>
      </c>
      <c r="J221" s="1">
        <f t="shared" ca="1" si="185"/>
        <v>1</v>
      </c>
      <c r="K221" s="1">
        <f ca="1">SUMIF(INDIRECT(F209),'1-Configuracion'!E221,INDIRECT(K209))+SUMIF(INDIRECT(H209),'1-Configuracion'!E221,INDIRECT(L209))</f>
        <v>1</v>
      </c>
      <c r="L221" s="1">
        <f ca="1">SUMIF(INDIRECT(F209),'1-Configuracion'!E221,INDIRECT(L209))+SUMIF(INDIRECT(H209),'1-Configuracion'!E221,INDIRECT(K209))</f>
        <v>3</v>
      </c>
      <c r="M221" s="48">
        <f t="shared" ca="1" si="186"/>
        <v>-2</v>
      </c>
      <c r="N221" s="14">
        <f t="shared" ca="1" si="187"/>
        <v>-199</v>
      </c>
      <c r="P221" s="29" t="str">
        <f t="shared" si="188"/>
        <v>Real Betis Balompié</v>
      </c>
      <c r="Q221" s="33">
        <f t="shared" ca="1" si="189"/>
        <v>12</v>
      </c>
      <c r="R221" s="1">
        <f t="shared" ca="1" si="173"/>
        <v>10</v>
      </c>
      <c r="S221" s="1">
        <f t="shared" ca="1" si="174"/>
        <v>3</v>
      </c>
      <c r="T221" s="1">
        <f t="shared" ca="1" si="175"/>
        <v>3</v>
      </c>
      <c r="U221" s="1">
        <f t="shared" ca="1" si="176"/>
        <v>4</v>
      </c>
      <c r="V221" s="1">
        <f t="shared" ca="1" si="177"/>
        <v>10</v>
      </c>
      <c r="W221" s="1">
        <f t="shared" ca="1" si="178"/>
        <v>16</v>
      </c>
      <c r="X221" s="3">
        <f t="shared" ca="1" si="179"/>
        <v>-6</v>
      </c>
      <c r="Y221" s="3">
        <f t="shared" ca="1" si="180"/>
        <v>11410</v>
      </c>
      <c r="Z221">
        <f t="shared" ca="1" si="190"/>
        <v>13</v>
      </c>
      <c r="AA221">
        <f t="shared" ca="1" si="181"/>
        <v>13</v>
      </c>
      <c r="AB221" s="16">
        <f ca="1">_xlfn.RANK.EQ(Q221,Q210:Q229,0)</f>
        <v>11</v>
      </c>
      <c r="AC221" s="16">
        <f ca="1">SUMPRODUCT((AB221=AB210:AB229)*(X221&lt;X210:X229))</f>
        <v>2</v>
      </c>
      <c r="AD221" s="16">
        <f ca="1">SUMPRODUCT((AB221=AB210:AB229)*(AC221=AC210:AC229)*(V221&lt;V210:V229))</f>
        <v>0</v>
      </c>
      <c r="AE221" s="16">
        <f ca="1">COUNTIF(AA210:AA221,AA221)-1</f>
        <v>0</v>
      </c>
      <c r="AF221" s="39"/>
      <c r="AG221">
        <v>12</v>
      </c>
      <c r="AH221" s="29" t="str">
        <f ca="1">INDEX(P210:P229,MATCH(AG221,Z210:Z229,0))</f>
        <v>Real Sporting de Gijón</v>
      </c>
      <c r="AI221" s="33">
        <f ca="1">LOOKUP(AH221,P210:P229,Q210:Q229)</f>
        <v>12</v>
      </c>
      <c r="AJ221" s="1">
        <f ca="1">LOOKUP(AH221,P210:P229,R210:R229)</f>
        <v>10</v>
      </c>
      <c r="AK221" s="1">
        <f ca="1">LOOKUP(AH221,P210:P229,S210:S229)</f>
        <v>3</v>
      </c>
      <c r="AL221" s="1">
        <f ca="1">LOOKUP(AH221,P210:P229,T210:T229)</f>
        <v>3</v>
      </c>
      <c r="AM221" s="1">
        <f ca="1">LOOKUP(AH221,P210:P229,U210:U229)</f>
        <v>4</v>
      </c>
      <c r="AN221" s="1">
        <f ca="1">LOOKUP(AH221,P210:P229,V210:V229)</f>
        <v>11</v>
      </c>
      <c r="AO221" s="1">
        <f ca="1">LOOKUP(AH221,P210:P229,W210:W229)</f>
        <v>14</v>
      </c>
      <c r="AP221" s="3">
        <f ca="1">LOOKUP(AH221,P210:P229,X210:X229)</f>
        <v>-3</v>
      </c>
      <c r="AQ221" s="3">
        <f ca="1">LOOKUP(AH221,P210:P229,Y210:Y229)</f>
        <v>11711</v>
      </c>
    </row>
    <row r="222" spans="5:43" x14ac:dyDescent="0.25">
      <c r="E222" s="29" t="str">
        <f t="shared" si="182"/>
        <v>Real Madrid C.F.</v>
      </c>
      <c r="F222" s="33">
        <f ca="1">SUMIF(INDIRECT(F209),'1-Configuracion'!E222,INDIRECT(G209))+SUMIF(INDIRECT(H209),'1-Configuracion'!E222,INDIRECT(I209))</f>
        <v>3</v>
      </c>
      <c r="G222" s="1">
        <f ca="1">SUMIF(INDIRECT(F209),'1-Configuracion'!E222,INDIRECT(J209))+SUMIF(INDIRECT(H209),'1-Configuracion'!E222,INDIRECT(J209))</f>
        <v>1</v>
      </c>
      <c r="H222" s="1">
        <f t="shared" ca="1" si="183"/>
        <v>1</v>
      </c>
      <c r="I222" s="1">
        <f t="shared" ca="1" si="184"/>
        <v>0</v>
      </c>
      <c r="J222" s="1">
        <f t="shared" ca="1" si="185"/>
        <v>0</v>
      </c>
      <c r="K222" s="1">
        <f ca="1">SUMIF(INDIRECT(F209),'1-Configuracion'!E222,INDIRECT(K209))+SUMIF(INDIRECT(H209),'1-Configuracion'!E222,INDIRECT(L209))</f>
        <v>3</v>
      </c>
      <c r="L222" s="1">
        <f ca="1">SUMIF(INDIRECT(F209),'1-Configuracion'!E222,INDIRECT(L209))+SUMIF(INDIRECT(H209),'1-Configuracion'!E222,INDIRECT(K209))</f>
        <v>1</v>
      </c>
      <c r="M222" s="48">
        <f t="shared" ca="1" si="186"/>
        <v>2</v>
      </c>
      <c r="N222" s="14">
        <f t="shared" ca="1" si="187"/>
        <v>3203</v>
      </c>
      <c r="P222" s="29" t="str">
        <f t="shared" si="188"/>
        <v>Real Madrid C.F.</v>
      </c>
      <c r="Q222" s="33">
        <f t="shared" ca="1" si="189"/>
        <v>24</v>
      </c>
      <c r="R222" s="1">
        <f t="shared" ca="1" si="173"/>
        <v>10</v>
      </c>
      <c r="S222" s="1">
        <f t="shared" ca="1" si="174"/>
        <v>7</v>
      </c>
      <c r="T222" s="1">
        <f t="shared" ca="1" si="175"/>
        <v>3</v>
      </c>
      <c r="U222" s="1">
        <f t="shared" ca="1" si="176"/>
        <v>0</v>
      </c>
      <c r="V222" s="1">
        <f t="shared" ca="1" si="177"/>
        <v>24</v>
      </c>
      <c r="W222" s="1">
        <f t="shared" ca="1" si="178"/>
        <v>4</v>
      </c>
      <c r="X222" s="3">
        <f t="shared" ca="1" si="179"/>
        <v>20</v>
      </c>
      <c r="Y222" s="3">
        <f t="shared" ca="1" si="180"/>
        <v>26024</v>
      </c>
      <c r="Z222">
        <f t="shared" ca="1" si="190"/>
        <v>1</v>
      </c>
      <c r="AA222">
        <f t="shared" ca="1" si="181"/>
        <v>1</v>
      </c>
      <c r="AB222" s="16">
        <f ca="1">_xlfn.RANK.EQ(Q222,Q210:Q229,0)</f>
        <v>1</v>
      </c>
      <c r="AC222" s="16">
        <f ca="1">SUMPRODUCT((AB222=AB210:AB229)*(X222&lt;X210:X229))</f>
        <v>0</v>
      </c>
      <c r="AD222" s="16">
        <f ca="1">SUMPRODUCT((AB222=AB210:AB229)*(AC222=AC210:AC229)*(V222&lt;V210:V229))</f>
        <v>0</v>
      </c>
      <c r="AE222" s="16">
        <f ca="1">COUNTIF(AA210:AA222,AA222)-1</f>
        <v>0</v>
      </c>
      <c r="AF222" s="39"/>
      <c r="AG222">
        <v>13</v>
      </c>
      <c r="AH222" s="29" t="str">
        <f ca="1">INDEX(P210:P229,MATCH(AG222,Z210:Z229,0))</f>
        <v>Real Betis Balompié</v>
      </c>
      <c r="AI222" s="33">
        <f ca="1">LOOKUP(AH222,P210:P229,Q210:Q229)</f>
        <v>12</v>
      </c>
      <c r="AJ222" s="1">
        <f ca="1">LOOKUP(AH222,P210:P229,R210:R229)</f>
        <v>10</v>
      </c>
      <c r="AK222" s="1">
        <f ca="1">LOOKUP(AH222,P210:P229,S210:S229)</f>
        <v>3</v>
      </c>
      <c r="AL222" s="1">
        <f ca="1">LOOKUP(AH222,P210:P229,T210:T229)</f>
        <v>3</v>
      </c>
      <c r="AM222" s="1">
        <f ca="1">LOOKUP(AH222,P210:P229,U210:U229)</f>
        <v>4</v>
      </c>
      <c r="AN222" s="1">
        <f ca="1">LOOKUP(AH222,P210:P229,V210:V229)</f>
        <v>10</v>
      </c>
      <c r="AO222" s="1">
        <f ca="1">LOOKUP(AH222,P210:P229,W210:W229)</f>
        <v>16</v>
      </c>
      <c r="AP222" s="3">
        <f ca="1">LOOKUP(AH222,P210:P229,X210:X229)</f>
        <v>-6</v>
      </c>
      <c r="AQ222" s="3">
        <f ca="1">LOOKUP(AH222,P210:P229,Y210:Y229)</f>
        <v>11410</v>
      </c>
    </row>
    <row r="223" spans="5:43" x14ac:dyDescent="0.25">
      <c r="E223" s="29" t="str">
        <f t="shared" si="182"/>
        <v>Real Sociedad</v>
      </c>
      <c r="F223" s="33">
        <f ca="1">SUMIF(INDIRECT(F209),'1-Configuracion'!E223,INDIRECT(G209))+SUMIF(INDIRECT(H209),'1-Configuracion'!E223,INDIRECT(I209))</f>
        <v>0</v>
      </c>
      <c r="G223" s="1">
        <f ca="1">SUMIF(INDIRECT(F209),'1-Configuracion'!E223,INDIRECT(J209))+SUMIF(INDIRECT(H209),'1-Configuracion'!E223,INDIRECT(J209))</f>
        <v>1</v>
      </c>
      <c r="H223" s="1">
        <f t="shared" ca="1" si="183"/>
        <v>0</v>
      </c>
      <c r="I223" s="1">
        <f t="shared" ca="1" si="184"/>
        <v>0</v>
      </c>
      <c r="J223" s="1">
        <f t="shared" ca="1" si="185"/>
        <v>1</v>
      </c>
      <c r="K223" s="1">
        <f ca="1">SUMIF(INDIRECT(F209),'1-Configuracion'!E223,INDIRECT(K209))+SUMIF(INDIRECT(H209),'1-Configuracion'!E223,INDIRECT(L209))</f>
        <v>2</v>
      </c>
      <c r="L223" s="1">
        <f ca="1">SUMIF(INDIRECT(F209),'1-Configuracion'!E223,INDIRECT(L209))+SUMIF(INDIRECT(H209),'1-Configuracion'!E223,INDIRECT(K209))</f>
        <v>3</v>
      </c>
      <c r="M223" s="48">
        <f t="shared" ca="1" si="186"/>
        <v>-1</v>
      </c>
      <c r="N223" s="14">
        <f t="shared" ca="1" si="187"/>
        <v>-98</v>
      </c>
      <c r="P223" s="29" t="str">
        <f t="shared" si="188"/>
        <v>Real Sociedad</v>
      </c>
      <c r="Q223" s="33">
        <f t="shared" ca="1" si="189"/>
        <v>9</v>
      </c>
      <c r="R223" s="1">
        <f t="shared" ca="1" si="173"/>
        <v>10</v>
      </c>
      <c r="S223" s="1">
        <f t="shared" ca="1" si="174"/>
        <v>2</v>
      </c>
      <c r="T223" s="1">
        <f t="shared" ca="1" si="175"/>
        <v>3</v>
      </c>
      <c r="U223" s="1">
        <f t="shared" ca="1" si="176"/>
        <v>5</v>
      </c>
      <c r="V223" s="1">
        <f t="shared" ca="1" si="177"/>
        <v>12</v>
      </c>
      <c r="W223" s="1">
        <f t="shared" ca="1" si="178"/>
        <v>12</v>
      </c>
      <c r="X223" s="3">
        <f t="shared" ca="1" si="179"/>
        <v>0</v>
      </c>
      <c r="Y223" s="3">
        <f t="shared" ca="1" si="180"/>
        <v>9012</v>
      </c>
      <c r="Z223">
        <f t="shared" ca="1" si="190"/>
        <v>16</v>
      </c>
      <c r="AA223">
        <f t="shared" ca="1" si="181"/>
        <v>16</v>
      </c>
      <c r="AB223" s="16">
        <f ca="1">_xlfn.RANK.EQ(Q223,Q210:Q229,0)</f>
        <v>16</v>
      </c>
      <c r="AC223" s="16">
        <f ca="1">SUMPRODUCT((AB223=AB210:AB229)*(X223&lt;X210:X229))</f>
        <v>0</v>
      </c>
      <c r="AD223" s="16">
        <f ca="1">SUMPRODUCT((AB223=AB210:AB229)*(AC223=AC210:AC229)*(V223&lt;V210:V229))</f>
        <v>0</v>
      </c>
      <c r="AE223" s="16">
        <f ca="1">COUNTIF(AA210:AA223,AA223)-1</f>
        <v>0</v>
      </c>
      <c r="AF223" s="39"/>
      <c r="AG223">
        <v>14</v>
      </c>
      <c r="AH223" s="29" t="str">
        <f ca="1">INDEX(P210:P229,MATCH(AG223,Z210:Z229,0))</f>
        <v>Getafe C.F.</v>
      </c>
      <c r="AI223" s="33">
        <f ca="1">LOOKUP(AH223,P210:P229,Q210:Q229)</f>
        <v>10</v>
      </c>
      <c r="AJ223" s="1">
        <f ca="1">LOOKUP(AH223,P210:P229,R210:R229)</f>
        <v>10</v>
      </c>
      <c r="AK223" s="1">
        <f ca="1">LOOKUP(AH223,P210:P229,S210:S229)</f>
        <v>3</v>
      </c>
      <c r="AL223" s="1">
        <f ca="1">LOOKUP(AH223,P210:P229,T210:T229)</f>
        <v>1</v>
      </c>
      <c r="AM223" s="1">
        <f ca="1">LOOKUP(AH223,P210:P229,U210:U229)</f>
        <v>6</v>
      </c>
      <c r="AN223" s="1">
        <f ca="1">LOOKUP(AH223,P210:P229,V210:V229)</f>
        <v>10</v>
      </c>
      <c r="AO223" s="1">
        <f ca="1">LOOKUP(AH223,P210:P229,W210:W229)</f>
        <v>15</v>
      </c>
      <c r="AP223" s="3">
        <f ca="1">LOOKUP(AH223,P210:P229,X210:X229)</f>
        <v>-5</v>
      </c>
      <c r="AQ223" s="3">
        <f ca="1">LOOKUP(AH223,P210:P229,Y210:Y229)</f>
        <v>9510</v>
      </c>
    </row>
    <row r="224" spans="5:43" x14ac:dyDescent="0.25">
      <c r="E224" s="29" t="str">
        <f t="shared" si="182"/>
        <v>Real Sporting de Gijón</v>
      </c>
      <c r="F224" s="33">
        <f ca="1">SUMIF(INDIRECT(F209),'1-Configuracion'!E224,INDIRECT(G209))+SUMIF(INDIRECT(H209),'1-Configuracion'!E224,INDIRECT(I209))</f>
        <v>3</v>
      </c>
      <c r="G224" s="1">
        <f ca="1">SUMIF(INDIRECT(F209),'1-Configuracion'!E224,INDIRECT(J209))+SUMIF(INDIRECT(H209),'1-Configuracion'!E224,INDIRECT(J209))</f>
        <v>1</v>
      </c>
      <c r="H224" s="1">
        <f t="shared" ca="1" si="183"/>
        <v>1</v>
      </c>
      <c r="I224" s="1">
        <f t="shared" ca="1" si="184"/>
        <v>0</v>
      </c>
      <c r="J224" s="1">
        <f t="shared" ca="1" si="185"/>
        <v>0</v>
      </c>
      <c r="K224" s="1">
        <f ca="1">SUMIF(INDIRECT(F209),'1-Configuracion'!E224,INDIRECT(K209))+SUMIF(INDIRECT(H209),'1-Configuracion'!E224,INDIRECT(L209))</f>
        <v>1</v>
      </c>
      <c r="L224" s="1">
        <f ca="1">SUMIF(INDIRECT(F209),'1-Configuracion'!E224,INDIRECT(L209))+SUMIF(INDIRECT(H209),'1-Configuracion'!E224,INDIRECT(K209))</f>
        <v>0</v>
      </c>
      <c r="M224" s="48">
        <f t="shared" ca="1" si="186"/>
        <v>1</v>
      </c>
      <c r="N224" s="14">
        <f t="shared" ca="1" si="187"/>
        <v>3101</v>
      </c>
      <c r="P224" s="29" t="str">
        <f t="shared" si="188"/>
        <v>Real Sporting de Gijón</v>
      </c>
      <c r="Q224" s="33">
        <f t="shared" ca="1" si="189"/>
        <v>12</v>
      </c>
      <c r="R224" s="1">
        <f t="shared" ca="1" si="173"/>
        <v>10</v>
      </c>
      <c r="S224" s="1">
        <f t="shared" ca="1" si="174"/>
        <v>3</v>
      </c>
      <c r="T224" s="1">
        <f t="shared" ca="1" si="175"/>
        <v>3</v>
      </c>
      <c r="U224" s="1">
        <f t="shared" ca="1" si="176"/>
        <v>4</v>
      </c>
      <c r="V224" s="1">
        <f t="shared" ca="1" si="177"/>
        <v>11</v>
      </c>
      <c r="W224" s="1">
        <f t="shared" ca="1" si="178"/>
        <v>14</v>
      </c>
      <c r="X224" s="3">
        <f t="shared" ca="1" si="179"/>
        <v>-3</v>
      </c>
      <c r="Y224" s="3">
        <f t="shared" ca="1" si="180"/>
        <v>11711</v>
      </c>
      <c r="Z224">
        <f t="shared" ca="1" si="190"/>
        <v>12</v>
      </c>
      <c r="AA224">
        <f t="shared" ca="1" si="181"/>
        <v>12</v>
      </c>
      <c r="AB224" s="16">
        <f ca="1">_xlfn.RANK.EQ(Q224,Q210:Q229,0)</f>
        <v>11</v>
      </c>
      <c r="AC224" s="16">
        <f ca="1">SUMPRODUCT((AB224=AB210:AB229)*(X224&lt;X210:X229))</f>
        <v>1</v>
      </c>
      <c r="AD224" s="16">
        <f ca="1">SUMPRODUCT((AB224=AB210:AB229)*(AC224=AC210:AC229)*(V224&lt;V210:V229))</f>
        <v>0</v>
      </c>
      <c r="AE224" s="16">
        <f ca="1">COUNTIF(AA210:AA224,AA224)-1</f>
        <v>0</v>
      </c>
      <c r="AF224" s="39"/>
      <c r="AG224">
        <v>15</v>
      </c>
      <c r="AH224" s="29" t="str">
        <f ca="1">INDEX(P210:P229,MATCH(AG224,Z210:Z229,0))</f>
        <v>Rayo Vallecano</v>
      </c>
      <c r="AI224" s="33">
        <f ca="1">LOOKUP(AH224,P210:P229,Q210:Q229)</f>
        <v>10</v>
      </c>
      <c r="AJ224" s="1">
        <f ca="1">LOOKUP(AH224,P210:P229,R210:R229)</f>
        <v>10</v>
      </c>
      <c r="AK224" s="1">
        <f ca="1">LOOKUP(AH224,P210:P229,S210:S229)</f>
        <v>3</v>
      </c>
      <c r="AL224" s="1">
        <f ca="1">LOOKUP(AH224,P210:P229,T210:T229)</f>
        <v>1</v>
      </c>
      <c r="AM224" s="1">
        <f ca="1">LOOKUP(AH224,P210:P229,U210:U229)</f>
        <v>6</v>
      </c>
      <c r="AN224" s="1">
        <f ca="1">LOOKUP(AH224,P210:P229,V210:V229)</f>
        <v>11</v>
      </c>
      <c r="AO224" s="1">
        <f ca="1">LOOKUP(AH224,P210:P229,W210:W229)</f>
        <v>18</v>
      </c>
      <c r="AP224" s="3">
        <f ca="1">LOOKUP(AH224,P210:P229,X210:X229)</f>
        <v>-7</v>
      </c>
      <c r="AQ224" s="3">
        <f ca="1">LOOKUP(AH224,P210:P229,Y210:Y229)</f>
        <v>9311</v>
      </c>
    </row>
    <row r="225" spans="5:43" x14ac:dyDescent="0.25">
      <c r="E225" s="29" t="str">
        <f t="shared" si="182"/>
        <v>S.D. Eibar</v>
      </c>
      <c r="F225" s="33">
        <f ca="1">SUMIF(INDIRECT(F209),'1-Configuracion'!E225,INDIRECT(G209))+SUMIF(INDIRECT(H209),'1-Configuracion'!E225,INDIRECT(I209))</f>
        <v>3</v>
      </c>
      <c r="G225" s="1">
        <f ca="1">SUMIF(INDIRECT(F209),'1-Configuracion'!E225,INDIRECT(J209))+SUMIF(INDIRECT(H209),'1-Configuracion'!E225,INDIRECT(J209))</f>
        <v>1</v>
      </c>
      <c r="H225" s="1">
        <f t="shared" ca="1" si="183"/>
        <v>1</v>
      </c>
      <c r="I225" s="1">
        <f t="shared" ca="1" si="184"/>
        <v>0</v>
      </c>
      <c r="J225" s="1">
        <f t="shared" ca="1" si="185"/>
        <v>0</v>
      </c>
      <c r="K225" s="1">
        <f ca="1">SUMIF(INDIRECT(F209),'1-Configuracion'!E225,INDIRECT(K209))+SUMIF(INDIRECT(H209),'1-Configuracion'!E225,INDIRECT(L209))</f>
        <v>1</v>
      </c>
      <c r="L225" s="1">
        <f ca="1">SUMIF(INDIRECT(F209),'1-Configuracion'!E225,INDIRECT(L209))+SUMIF(INDIRECT(H209),'1-Configuracion'!E225,INDIRECT(K209))</f>
        <v>0</v>
      </c>
      <c r="M225" s="48">
        <f t="shared" ca="1" si="186"/>
        <v>1</v>
      </c>
      <c r="N225" s="14">
        <f t="shared" ca="1" si="187"/>
        <v>3101</v>
      </c>
      <c r="P225" s="29" t="str">
        <f t="shared" si="188"/>
        <v>S.D. Eibar</v>
      </c>
      <c r="Q225" s="33">
        <f t="shared" ca="1" si="189"/>
        <v>16</v>
      </c>
      <c r="R225" s="1">
        <f t="shared" ca="1" si="173"/>
        <v>10</v>
      </c>
      <c r="S225" s="1">
        <f t="shared" ca="1" si="174"/>
        <v>4</v>
      </c>
      <c r="T225" s="1">
        <f t="shared" ca="1" si="175"/>
        <v>4</v>
      </c>
      <c r="U225" s="1">
        <f t="shared" ca="1" si="176"/>
        <v>2</v>
      </c>
      <c r="V225" s="1">
        <f t="shared" ca="1" si="177"/>
        <v>12</v>
      </c>
      <c r="W225" s="1">
        <f t="shared" ca="1" si="178"/>
        <v>10</v>
      </c>
      <c r="X225" s="3">
        <f t="shared" ca="1" si="179"/>
        <v>2</v>
      </c>
      <c r="Y225" s="3">
        <f t="shared" ca="1" si="180"/>
        <v>16212</v>
      </c>
      <c r="Z225">
        <f t="shared" ca="1" si="190"/>
        <v>6</v>
      </c>
      <c r="AA225">
        <f t="shared" ca="1" si="181"/>
        <v>6</v>
      </c>
      <c r="AB225" s="16">
        <f ca="1">_xlfn.RANK.EQ(Q225,Q210:Q229,0)</f>
        <v>6</v>
      </c>
      <c r="AC225" s="16">
        <f ca="1">SUMPRODUCT((AB225=AB210:AB229)*(X225&lt;X210:X229))</f>
        <v>0</v>
      </c>
      <c r="AD225" s="16">
        <f ca="1">SUMPRODUCT((AB225=AB210:AB229)*(AC225=AC210:AC229)*(V225&lt;V210:V229))</f>
        <v>0</v>
      </c>
      <c r="AE225" s="16">
        <f ca="1">COUNTIF(AA210:AA225,AA225)-1</f>
        <v>0</v>
      </c>
      <c r="AF225" s="39"/>
      <c r="AG225">
        <v>16</v>
      </c>
      <c r="AH225" s="29" t="str">
        <f ca="1">INDEX(P210:P229,MATCH(AG225,Z210:Z229,0))</f>
        <v>Real Sociedad</v>
      </c>
      <c r="AI225" s="33">
        <f ca="1">LOOKUP(AH225,P210:P229,Q210:Q229)</f>
        <v>9</v>
      </c>
      <c r="AJ225" s="1">
        <f ca="1">LOOKUP(AH225,P210:P229,R210:R229)</f>
        <v>10</v>
      </c>
      <c r="AK225" s="1">
        <f ca="1">LOOKUP(AH225,P210:P229,S210:S229)</f>
        <v>2</v>
      </c>
      <c r="AL225" s="1">
        <f ca="1">LOOKUP(AH225,P210:P229,T210:T229)</f>
        <v>3</v>
      </c>
      <c r="AM225" s="1">
        <f ca="1">LOOKUP(AH225,P210:P229,U210:U229)</f>
        <v>5</v>
      </c>
      <c r="AN225" s="1">
        <f ca="1">LOOKUP(AH225,P210:P229,V210:V229)</f>
        <v>12</v>
      </c>
      <c r="AO225" s="1">
        <f ca="1">LOOKUP(AH225,P210:P229,W210:W229)</f>
        <v>12</v>
      </c>
      <c r="AP225" s="3">
        <f ca="1">LOOKUP(AH225,P210:P229,X210:X229)</f>
        <v>0</v>
      </c>
      <c r="AQ225" s="3">
        <f ca="1">LOOKUP(AH225,P210:P229,Y210:Y229)</f>
        <v>9012</v>
      </c>
    </row>
    <row r="226" spans="5:43" x14ac:dyDescent="0.25">
      <c r="E226" s="29" t="str">
        <f t="shared" si="182"/>
        <v>Sevilla F.C.</v>
      </c>
      <c r="F226" s="33">
        <f ca="1">SUMIF(INDIRECT(F209),'1-Configuracion'!E226,INDIRECT(G209))+SUMIF(INDIRECT(H209),'1-Configuracion'!E226,INDIRECT(I209))</f>
        <v>0</v>
      </c>
      <c r="G226" s="1">
        <f ca="1">SUMIF(INDIRECT(F209),'1-Configuracion'!E226,INDIRECT(J209))+SUMIF(INDIRECT(H209),'1-Configuracion'!E226,INDIRECT(J209))</f>
        <v>1</v>
      </c>
      <c r="H226" s="1">
        <f t="shared" ca="1" si="183"/>
        <v>0</v>
      </c>
      <c r="I226" s="1">
        <f t="shared" ca="1" si="184"/>
        <v>0</v>
      </c>
      <c r="J226" s="1">
        <f t="shared" ca="1" si="185"/>
        <v>1</v>
      </c>
      <c r="K226" s="1">
        <f ca="1">SUMIF(INDIRECT(F209),'1-Configuracion'!E226,INDIRECT(K209))+SUMIF(INDIRECT(H209),'1-Configuracion'!E226,INDIRECT(L209))</f>
        <v>1</v>
      </c>
      <c r="L226" s="1">
        <f ca="1">SUMIF(INDIRECT(F209),'1-Configuracion'!E226,INDIRECT(L209))+SUMIF(INDIRECT(H209),'1-Configuracion'!E226,INDIRECT(K209))</f>
        <v>2</v>
      </c>
      <c r="M226" s="48">
        <f t="shared" ca="1" si="186"/>
        <v>-1</v>
      </c>
      <c r="N226" s="14">
        <f t="shared" ca="1" si="187"/>
        <v>-99</v>
      </c>
      <c r="P226" s="29" t="str">
        <f t="shared" si="188"/>
        <v>Sevilla F.C.</v>
      </c>
      <c r="Q226" s="33">
        <f t="shared" ca="1" si="189"/>
        <v>12</v>
      </c>
      <c r="R226" s="1">
        <f t="shared" ca="1" si="173"/>
        <v>10</v>
      </c>
      <c r="S226" s="1">
        <f t="shared" ca="1" si="174"/>
        <v>3</v>
      </c>
      <c r="T226" s="1">
        <f t="shared" ca="1" si="175"/>
        <v>3</v>
      </c>
      <c r="U226" s="1">
        <f t="shared" ca="1" si="176"/>
        <v>4</v>
      </c>
      <c r="V226" s="1">
        <f t="shared" ca="1" si="177"/>
        <v>14</v>
      </c>
      <c r="W226" s="1">
        <f t="shared" ca="1" si="178"/>
        <v>14</v>
      </c>
      <c r="X226" s="3">
        <f t="shared" ca="1" si="179"/>
        <v>0</v>
      </c>
      <c r="Y226" s="3">
        <f t="shared" ca="1" si="180"/>
        <v>12014</v>
      </c>
      <c r="Z226">
        <f t="shared" ca="1" si="190"/>
        <v>11</v>
      </c>
      <c r="AA226">
        <f t="shared" ca="1" si="181"/>
        <v>11</v>
      </c>
      <c r="AB226" s="16">
        <f ca="1">_xlfn.RANK.EQ(Q226,Q210:Q229,0)</f>
        <v>11</v>
      </c>
      <c r="AC226" s="16">
        <f ca="1">SUMPRODUCT((AB226=AB210:AB229)*(X226&lt;X210:X229))</f>
        <v>0</v>
      </c>
      <c r="AD226" s="16">
        <f ca="1">SUMPRODUCT((AB226=AB210:AB229)*(AC226=AC210:AC229)*(V226&lt;V210:V229))</f>
        <v>0</v>
      </c>
      <c r="AE226" s="16">
        <f ca="1">COUNTIF(AA210:AA226,AA226)-1</f>
        <v>0</v>
      </c>
      <c r="AF226" s="39"/>
      <c r="AG226">
        <v>17</v>
      </c>
      <c r="AH226" s="29" t="str">
        <f ca="1">INDEX(P210:P229,MATCH(AG226,Z210:Z229,0))</f>
        <v>Málaga C.F.</v>
      </c>
      <c r="AI226" s="33">
        <f ca="1">LOOKUP(AH226,P210:P229,Q210:Q229)</f>
        <v>9</v>
      </c>
      <c r="AJ226" s="1">
        <f ca="1">LOOKUP(AH226,P210:P229,R210:R229)</f>
        <v>10</v>
      </c>
      <c r="AK226" s="1">
        <f ca="1">LOOKUP(AH226,P210:P229,S210:S229)</f>
        <v>2</v>
      </c>
      <c r="AL226" s="1">
        <f ca="1">LOOKUP(AH226,P210:P229,T210:T229)</f>
        <v>3</v>
      </c>
      <c r="AM226" s="1">
        <f ca="1">LOOKUP(AH226,P210:P229,U210:U229)</f>
        <v>5</v>
      </c>
      <c r="AN226" s="1">
        <f ca="1">LOOKUP(AH226,P210:P229,V210:V229)</f>
        <v>5</v>
      </c>
      <c r="AO226" s="1">
        <f ca="1">LOOKUP(AH226,P210:P229,W210:W229)</f>
        <v>8</v>
      </c>
      <c r="AP226" s="3">
        <f ca="1">LOOKUP(AH226,P210:P229,X210:X229)</f>
        <v>-3</v>
      </c>
      <c r="AQ226" s="3">
        <f ca="1">LOOKUP(AH226,P210:P229,Y210:Y229)</f>
        <v>8705</v>
      </c>
    </row>
    <row r="227" spans="5:43" x14ac:dyDescent="0.25">
      <c r="E227" s="29" t="str">
        <f t="shared" si="182"/>
        <v>U.D. Las Palmas</v>
      </c>
      <c r="F227" s="33">
        <f ca="1">SUMIF(INDIRECT(F209),'1-Configuracion'!E227,INDIRECT(G209))+SUMIF(INDIRECT(H209),'1-Configuracion'!E227,INDIRECT(I209))</f>
        <v>0</v>
      </c>
      <c r="G227" s="1">
        <f ca="1">SUMIF(INDIRECT(F209),'1-Configuracion'!E227,INDIRECT(J209))+SUMIF(INDIRECT(H209),'1-Configuracion'!E227,INDIRECT(J209))</f>
        <v>1</v>
      </c>
      <c r="H227" s="1">
        <f t="shared" ca="1" si="183"/>
        <v>0</v>
      </c>
      <c r="I227" s="1">
        <f t="shared" ca="1" si="184"/>
        <v>0</v>
      </c>
      <c r="J227" s="1">
        <f t="shared" ca="1" si="185"/>
        <v>1</v>
      </c>
      <c r="K227" s="1">
        <f ca="1">SUMIF(INDIRECT(F209),'1-Configuracion'!E227,INDIRECT(K209))+SUMIF(INDIRECT(H209),'1-Configuracion'!E227,INDIRECT(L209))</f>
        <v>1</v>
      </c>
      <c r="L227" s="1">
        <f ca="1">SUMIF(INDIRECT(F209),'1-Configuracion'!E227,INDIRECT(L209))+SUMIF(INDIRECT(H209),'1-Configuracion'!E227,INDIRECT(K209))</f>
        <v>3</v>
      </c>
      <c r="M227" s="48">
        <f t="shared" ca="1" si="186"/>
        <v>-2</v>
      </c>
      <c r="N227" s="14">
        <f t="shared" ca="1" si="187"/>
        <v>-199</v>
      </c>
      <c r="P227" s="29" t="str">
        <f t="shared" si="188"/>
        <v>U.D. Las Palmas</v>
      </c>
      <c r="Q227" s="33">
        <f t="shared" ca="1" si="189"/>
        <v>6</v>
      </c>
      <c r="R227" s="1">
        <f t="shared" ca="1" si="173"/>
        <v>10</v>
      </c>
      <c r="S227" s="1">
        <f t="shared" ca="1" si="174"/>
        <v>1</v>
      </c>
      <c r="T227" s="1">
        <f t="shared" ca="1" si="175"/>
        <v>3</v>
      </c>
      <c r="U227" s="1">
        <f t="shared" ca="1" si="176"/>
        <v>6</v>
      </c>
      <c r="V227" s="1">
        <f t="shared" ca="1" si="177"/>
        <v>7</v>
      </c>
      <c r="W227" s="1">
        <f t="shared" ca="1" si="178"/>
        <v>16</v>
      </c>
      <c r="X227" s="3">
        <f t="shared" ca="1" si="179"/>
        <v>-9</v>
      </c>
      <c r="Y227" s="3">
        <f t="shared" ca="1" si="180"/>
        <v>5107</v>
      </c>
      <c r="Z227">
        <f t="shared" ca="1" si="190"/>
        <v>19</v>
      </c>
      <c r="AA227">
        <f t="shared" ca="1" si="181"/>
        <v>19</v>
      </c>
      <c r="AB227" s="16">
        <f ca="1">_xlfn.RANK.EQ(Q227,Q210:Q229,0)</f>
        <v>19</v>
      </c>
      <c r="AC227" s="16">
        <f ca="1">SUMPRODUCT((AB227=AB210:AB229)*(X227&lt;X210:X229))</f>
        <v>0</v>
      </c>
      <c r="AD227" s="16">
        <f ca="1">SUMPRODUCT((AB227=AB210:AB229)*(AC227=AC210:AC229)*(V227&lt;V210:V229))</f>
        <v>0</v>
      </c>
      <c r="AE227" s="16">
        <f ca="1">COUNTIF(AA210:AA227,AA227)-1</f>
        <v>0</v>
      </c>
      <c r="AF227" s="39"/>
      <c r="AG227">
        <v>18</v>
      </c>
      <c r="AH227" s="29" t="str">
        <f ca="1">INDEX(P210:P229,MATCH(AG227,Z210:Z229,0))</f>
        <v>Granada C.F.</v>
      </c>
      <c r="AI227" s="33">
        <f ca="1">LOOKUP(AH227,P210:P229,Q210:Q229)</f>
        <v>7</v>
      </c>
      <c r="AJ227" s="1">
        <f ca="1">LOOKUP(AH227,P210:P229,R210:R229)</f>
        <v>10</v>
      </c>
      <c r="AK227" s="1">
        <f ca="1">LOOKUP(AH227,P210:P229,S210:S229)</f>
        <v>1</v>
      </c>
      <c r="AL227" s="1">
        <f ca="1">LOOKUP(AH227,P210:P229,T210:T229)</f>
        <v>4</v>
      </c>
      <c r="AM227" s="1">
        <f ca="1">LOOKUP(AH227,P210:P229,U210:U229)</f>
        <v>5</v>
      </c>
      <c r="AN227" s="1">
        <f ca="1">LOOKUP(AH227,P210:P229,V210:V229)</f>
        <v>10</v>
      </c>
      <c r="AO227" s="1">
        <f ca="1">LOOKUP(AH227,P210:P229,W210:W229)</f>
        <v>17</v>
      </c>
      <c r="AP227" s="3">
        <f ca="1">LOOKUP(AH227,P210:P229,X210:X229)</f>
        <v>-7</v>
      </c>
      <c r="AQ227" s="3">
        <f ca="1">LOOKUP(AH227,P210:P229,Y210:Y229)</f>
        <v>6310</v>
      </c>
    </row>
    <row r="228" spans="5:43" x14ac:dyDescent="0.25">
      <c r="E228" s="29" t="str">
        <f t="shared" si="182"/>
        <v>Valencia C.F.</v>
      </c>
      <c r="F228" s="33">
        <f ca="1">SUMIF(INDIRECT(F209),'1-Configuracion'!E228,INDIRECT(G209))+SUMIF(INDIRECT(H209),'1-Configuracion'!E228,INDIRECT(I209))</f>
        <v>3</v>
      </c>
      <c r="G228" s="1">
        <f ca="1">SUMIF(INDIRECT(F209),'1-Configuracion'!E228,INDIRECT(J209))+SUMIF(INDIRECT(H209),'1-Configuracion'!E228,INDIRECT(J209))</f>
        <v>1</v>
      </c>
      <c r="H228" s="1">
        <f t="shared" ca="1" si="183"/>
        <v>1</v>
      </c>
      <c r="I228" s="1">
        <f t="shared" ca="1" si="184"/>
        <v>0</v>
      </c>
      <c r="J228" s="1">
        <f t="shared" ca="1" si="185"/>
        <v>0</v>
      </c>
      <c r="K228" s="1">
        <f ca="1">SUMIF(INDIRECT(F209),'1-Configuracion'!E228,INDIRECT(K209))+SUMIF(INDIRECT(H209),'1-Configuracion'!E228,INDIRECT(L209))</f>
        <v>3</v>
      </c>
      <c r="L228" s="1">
        <f ca="1">SUMIF(INDIRECT(F209),'1-Configuracion'!E228,INDIRECT(L209))+SUMIF(INDIRECT(H209),'1-Configuracion'!E228,INDIRECT(K209))</f>
        <v>0</v>
      </c>
      <c r="M228" s="48">
        <f t="shared" ca="1" si="186"/>
        <v>3</v>
      </c>
      <c r="N228" s="14">
        <f t="shared" ca="1" si="187"/>
        <v>3303</v>
      </c>
      <c r="P228" s="29" t="str">
        <f t="shared" si="188"/>
        <v>Valencia C.F.</v>
      </c>
      <c r="Q228" s="33">
        <f t="shared" ca="1" si="189"/>
        <v>15</v>
      </c>
      <c r="R228" s="1">
        <f t="shared" ca="1" si="173"/>
        <v>10</v>
      </c>
      <c r="S228" s="1">
        <f t="shared" ca="1" si="174"/>
        <v>4</v>
      </c>
      <c r="T228" s="1">
        <f t="shared" ca="1" si="175"/>
        <v>3</v>
      </c>
      <c r="U228" s="1">
        <f t="shared" ca="1" si="176"/>
        <v>3</v>
      </c>
      <c r="V228" s="1">
        <f t="shared" ca="1" si="177"/>
        <v>11</v>
      </c>
      <c r="W228" s="1">
        <f t="shared" ca="1" si="178"/>
        <v>7</v>
      </c>
      <c r="X228" s="3">
        <f t="shared" ca="1" si="179"/>
        <v>4</v>
      </c>
      <c r="Y228" s="3">
        <f t="shared" ca="1" si="180"/>
        <v>15411</v>
      </c>
      <c r="Z228">
        <f t="shared" ca="1" si="190"/>
        <v>7</v>
      </c>
      <c r="AA228">
        <f t="shared" ca="1" si="181"/>
        <v>7</v>
      </c>
      <c r="AB228" s="16">
        <f ca="1">_xlfn.RANK.EQ(Q228,Q210:Q229,0)</f>
        <v>7</v>
      </c>
      <c r="AC228" s="16">
        <f ca="1">SUMPRODUCT((AB228=AB210:AB229)*(X228&lt;X210:X229))</f>
        <v>0</v>
      </c>
      <c r="AD228" s="16">
        <f ca="1">SUMPRODUCT((AB228=AB210:AB229)*(AC228=AC210:AC229)*(V228&lt;V210:V229))</f>
        <v>0</v>
      </c>
      <c r="AE228" s="16">
        <f ca="1">COUNTIF(AA210:AA228,AA228)-1</f>
        <v>0</v>
      </c>
      <c r="AF228" s="39"/>
      <c r="AG228">
        <v>19</v>
      </c>
      <c r="AH228" s="29" t="str">
        <f ca="1">INDEX(P210:P229,MATCH(AG228,Z210:Z229,0))</f>
        <v>U.D. Las Palmas</v>
      </c>
      <c r="AI228" s="33">
        <f ca="1">LOOKUP(AH228,P210:P229,Q210:Q229)</f>
        <v>6</v>
      </c>
      <c r="AJ228" s="1">
        <f ca="1">LOOKUP(AH228,P210:P229,R210:R229)</f>
        <v>10</v>
      </c>
      <c r="AK228" s="1">
        <f ca="1">LOOKUP(AH228,P210:P229,S210:S229)</f>
        <v>1</v>
      </c>
      <c r="AL228" s="1">
        <f ca="1">LOOKUP(AH228,P210:P229,T210:T229)</f>
        <v>3</v>
      </c>
      <c r="AM228" s="1">
        <f ca="1">LOOKUP(AH228,P210:P229,U210:U229)</f>
        <v>6</v>
      </c>
      <c r="AN228" s="1">
        <f ca="1">LOOKUP(AH228,P210:P229,V210:V229)</f>
        <v>7</v>
      </c>
      <c r="AO228" s="1">
        <f ca="1">LOOKUP(AH228,P210:P229,W210:W229)</f>
        <v>16</v>
      </c>
      <c r="AP228" s="3">
        <f ca="1">LOOKUP(AH228,P210:P229,X210:X229)</f>
        <v>-9</v>
      </c>
      <c r="AQ228" s="3">
        <f ca="1">LOOKUP(AH228,P210:P229,Y210:Y229)</f>
        <v>5107</v>
      </c>
    </row>
    <row r="229" spans="5:43" ht="15.75" thickBot="1" x14ac:dyDescent="0.3">
      <c r="E229" s="30" t="str">
        <f t="shared" si="182"/>
        <v>Villarreal C.F.</v>
      </c>
      <c r="F229" s="34">
        <f ca="1">SUMIF(INDIRECT(F209),'1-Configuracion'!E229,INDIRECT(G209))+SUMIF(INDIRECT(H209),'1-Configuracion'!E229,INDIRECT(I209))</f>
        <v>3</v>
      </c>
      <c r="G229" s="9">
        <f ca="1">SUMIF(INDIRECT(F209),'1-Configuracion'!E229,INDIRECT(J209))+SUMIF(INDIRECT(H209),'1-Configuracion'!E229,INDIRECT(J209))</f>
        <v>1</v>
      </c>
      <c r="H229" s="9">
        <f t="shared" ca="1" si="183"/>
        <v>1</v>
      </c>
      <c r="I229" s="9">
        <f t="shared" ca="1" si="184"/>
        <v>0</v>
      </c>
      <c r="J229" s="9">
        <f t="shared" ca="1" si="185"/>
        <v>0</v>
      </c>
      <c r="K229" s="9">
        <f ca="1">SUMIF(INDIRECT(F209),'1-Configuracion'!E229,INDIRECT(K209))+SUMIF(INDIRECT(H209),'1-Configuracion'!E229,INDIRECT(L209))</f>
        <v>2</v>
      </c>
      <c r="L229" s="9">
        <f ca="1">SUMIF(INDIRECT(F209),'1-Configuracion'!E229,INDIRECT(L209))+SUMIF(INDIRECT(H209),'1-Configuracion'!E229,INDIRECT(K209))</f>
        <v>1</v>
      </c>
      <c r="M229" s="49">
        <f t="shared" ca="1" si="186"/>
        <v>1</v>
      </c>
      <c r="N229" s="15">
        <f t="shared" ca="1" si="187"/>
        <v>3102</v>
      </c>
      <c r="P229" s="30" t="str">
        <f t="shared" si="188"/>
        <v>Villarreal C.F.</v>
      </c>
      <c r="Q229" s="34">
        <f t="shared" ca="1" si="189"/>
        <v>20</v>
      </c>
      <c r="R229" s="9">
        <f t="shared" ca="1" si="173"/>
        <v>10</v>
      </c>
      <c r="S229" s="9">
        <f t="shared" ca="1" si="174"/>
        <v>6</v>
      </c>
      <c r="T229" s="9">
        <f t="shared" ca="1" si="175"/>
        <v>2</v>
      </c>
      <c r="U229" s="9">
        <f t="shared" ca="1" si="176"/>
        <v>2</v>
      </c>
      <c r="V229" s="9">
        <f t="shared" ca="1" si="177"/>
        <v>15</v>
      </c>
      <c r="W229" s="9">
        <f t="shared" ca="1" si="178"/>
        <v>8</v>
      </c>
      <c r="X229" s="11">
        <f t="shared" ca="1" si="179"/>
        <v>7</v>
      </c>
      <c r="Y229" s="11">
        <f t="shared" ca="1" si="180"/>
        <v>20715</v>
      </c>
      <c r="Z229">
        <f t="shared" ca="1" si="190"/>
        <v>5</v>
      </c>
      <c r="AA229">
        <f t="shared" ca="1" si="181"/>
        <v>5</v>
      </c>
      <c r="AB229" s="16">
        <f ca="1">_xlfn.RANK.EQ(Q229,Q210:Q229,0)</f>
        <v>4</v>
      </c>
      <c r="AC229" s="16">
        <f ca="1">SUMPRODUCT((AB229=AB210:AB229)*(X229&lt;X210:X229))</f>
        <v>1</v>
      </c>
      <c r="AD229" s="16">
        <f ca="1">SUMPRODUCT((AB229=AB210:AB229)*(AC229=AC210:AC229)*(V229&lt;V210:V229))</f>
        <v>0</v>
      </c>
      <c r="AE229" s="16">
        <f ca="1">COUNTIF(AA210:AA229,AA229)-1</f>
        <v>0</v>
      </c>
      <c r="AF229" s="39"/>
      <c r="AG229">
        <v>20</v>
      </c>
      <c r="AH229" s="30" t="str">
        <f ca="1">INDEX(P210:P229,MATCH(AG229,Z210:Z229,0))</f>
        <v>Levante U.D.</v>
      </c>
      <c r="AI229" s="34">
        <f ca="1">LOOKUP(AH229,P210:P229,Q210:Q229)</f>
        <v>6</v>
      </c>
      <c r="AJ229" s="9">
        <f ca="1">LOOKUP(AH229,P210:P229,R210:R229)</f>
        <v>10</v>
      </c>
      <c r="AK229" s="9">
        <f ca="1">LOOKUP(AH229,P210:P229,S210:S229)</f>
        <v>1</v>
      </c>
      <c r="AL229" s="9">
        <f ca="1">LOOKUP(AH229,P210:P229,T210:T229)</f>
        <v>3</v>
      </c>
      <c r="AM229" s="9">
        <f ca="1">LOOKUP(AH229,P210:P229,U210:U229)</f>
        <v>6</v>
      </c>
      <c r="AN229" s="9">
        <f ca="1">LOOKUP(AH229,P210:P229,V210:V229)</f>
        <v>6</v>
      </c>
      <c r="AO229" s="9">
        <f ca="1">LOOKUP(AH229,P210:P229,W210:W229)</f>
        <v>22</v>
      </c>
      <c r="AP229" s="11">
        <f ca="1">LOOKUP(AH229,P210:P229,X210:X229)</f>
        <v>-16</v>
      </c>
      <c r="AQ229" s="11">
        <f ca="1">LOOKUP(AH229,P210:P229,Y210:Y229)</f>
        <v>4406</v>
      </c>
    </row>
    <row r="230" spans="5:43" ht="15.75" thickBot="1" x14ac:dyDescent="0.3"/>
    <row r="231" spans="5:43" ht="15.75" thickBot="1" x14ac:dyDescent="0.3">
      <c r="E231" s="36">
        <v>11</v>
      </c>
      <c r="F231" s="43" t="s">
        <v>20</v>
      </c>
      <c r="G231" s="43" t="s">
        <v>21</v>
      </c>
      <c r="H231" s="43" t="s">
        <v>22</v>
      </c>
      <c r="I231" s="43" t="s">
        <v>23</v>
      </c>
      <c r="J231" s="43" t="s">
        <v>24</v>
      </c>
      <c r="K231" s="43" t="s">
        <v>25</v>
      </c>
      <c r="L231" s="43" t="s">
        <v>26</v>
      </c>
      <c r="M231" s="44" t="s">
        <v>90</v>
      </c>
      <c r="N231" s="46" t="s">
        <v>91</v>
      </c>
      <c r="P231" s="36">
        <f>E231</f>
        <v>11</v>
      </c>
      <c r="Q231" s="37" t="s">
        <v>20</v>
      </c>
      <c r="R231" s="35" t="s">
        <v>21</v>
      </c>
      <c r="S231" s="31" t="s">
        <v>22</v>
      </c>
      <c r="T231" s="31" t="s">
        <v>23</v>
      </c>
      <c r="U231" s="31" t="s">
        <v>24</v>
      </c>
      <c r="V231" s="31" t="s">
        <v>25</v>
      </c>
      <c r="W231" s="31" t="s">
        <v>26</v>
      </c>
      <c r="X231" s="32" t="s">
        <v>90</v>
      </c>
      <c r="Y231" s="32" t="s">
        <v>91</v>
      </c>
      <c r="Z231" s="136" t="s">
        <v>162</v>
      </c>
      <c r="AA231" t="s">
        <v>161</v>
      </c>
      <c r="AB231" t="s">
        <v>148</v>
      </c>
      <c r="AC231" t="s">
        <v>90</v>
      </c>
      <c r="AD231" t="s">
        <v>25</v>
      </c>
      <c r="AE231" t="s">
        <v>160</v>
      </c>
      <c r="AF231" s="38"/>
      <c r="AH231" s="36">
        <f>P231</f>
        <v>11</v>
      </c>
      <c r="AI231" s="37" t="s">
        <v>20</v>
      </c>
      <c r="AJ231" s="35" t="s">
        <v>21</v>
      </c>
      <c r="AK231" s="31" t="s">
        <v>22</v>
      </c>
      <c r="AL231" s="31" t="s">
        <v>23</v>
      </c>
      <c r="AM231" s="31" t="s">
        <v>24</v>
      </c>
      <c r="AN231" s="31" t="s">
        <v>25</v>
      </c>
      <c r="AO231" s="31" t="s">
        <v>26</v>
      </c>
      <c r="AP231" s="32" t="s">
        <v>90</v>
      </c>
      <c r="AQ231" s="32" t="s">
        <v>91</v>
      </c>
    </row>
    <row r="232" spans="5:43" ht="15.75" thickBot="1" x14ac:dyDescent="0.3">
      <c r="E232" s="39"/>
      <c r="F232" s="41" t="str">
        <f>'1-Rangos'!C11</f>
        <v>'1-Jornadas'!AP30:AP39</v>
      </c>
      <c r="G232" s="41" t="str">
        <f>'1-Rangos'!D11</f>
        <v>'1-Jornadas'!AN30:AN39</v>
      </c>
      <c r="H232" s="41" t="str">
        <f>'1-Rangos'!E11</f>
        <v>'1-Jornadas'!AS30:AS39</v>
      </c>
      <c r="I232" s="41" t="str">
        <f>'1-Rangos'!F11</f>
        <v>'1-Jornadas'!AU30:AU39</v>
      </c>
      <c r="J232" s="41" t="str">
        <f>'1-Rangos'!G11</f>
        <v>'1-Jornadas'!AM30:AM39</v>
      </c>
      <c r="K232" s="41" t="str">
        <f>'1-Rangos'!H11</f>
        <v>'1-Jornadas'!AQ30:AQ39</v>
      </c>
      <c r="L232" s="41" t="str">
        <f>'1-Rangos'!I11</f>
        <v>'1-Jornadas'!AR30:AR39</v>
      </c>
      <c r="M232" s="39"/>
      <c r="N232" s="39"/>
    </row>
    <row r="233" spans="5:43" x14ac:dyDescent="0.25">
      <c r="E233" s="29" t="str">
        <f>E210</f>
        <v>Athletic Club</v>
      </c>
      <c r="F233" s="45">
        <f ca="1">SUMIF(INDIRECT(F232),'1-Configuracion'!E233,INDIRECT(G232))+SUMIF(INDIRECT(H232),'1-Configuracion'!E233,INDIRECT(I232))</f>
        <v>3</v>
      </c>
      <c r="G233" s="42">
        <f ca="1">SUMIF(INDIRECT(F232),'1-Configuracion'!E233,INDIRECT(J232))+SUMIF(INDIRECT(H232),'1-Configuracion'!E233,INDIRECT(J232))</f>
        <v>1</v>
      </c>
      <c r="H233" s="42">
        <f ca="1">IF(G233&gt;0,IF(F233=3,1,0),0)</f>
        <v>1</v>
      </c>
      <c r="I233" s="42">
        <f ca="1">IF(G233&gt;0,IF(F233=1,1,0),0)</f>
        <v>0</v>
      </c>
      <c r="J233" s="42">
        <f ca="1">IF(G233&gt;0,IF(F233=0,1,0),0)</f>
        <v>0</v>
      </c>
      <c r="K233" s="42">
        <f ca="1">SUMIF(INDIRECT(F232),'1-Configuracion'!E233,INDIRECT(K232))+SUMIF(INDIRECT(H232),'1-Configuracion'!E233,INDIRECT(L232))</f>
        <v>2</v>
      </c>
      <c r="L233" s="42">
        <f ca="1">SUMIF(INDIRECT(F232),'1-Configuracion'!E233,INDIRECT(L232))+SUMIF(INDIRECT(H232),'1-Configuracion'!E233,INDIRECT(K232))</f>
        <v>1</v>
      </c>
      <c r="M233" s="47">
        <f ca="1">K233-L233</f>
        <v>1</v>
      </c>
      <c r="N233" s="50">
        <f ca="1">F233*1000+M233*100+K233</f>
        <v>3102</v>
      </c>
      <c r="P233" s="29" t="str">
        <f>E233</f>
        <v>Athletic Club</v>
      </c>
      <c r="Q233" s="33">
        <f ca="1">F233+Q210</f>
        <v>17</v>
      </c>
      <c r="R233" s="1">
        <f t="shared" ref="R233:R252" ca="1" si="191">G233+R210</f>
        <v>11</v>
      </c>
      <c r="S233" s="1">
        <f t="shared" ref="S233:S252" ca="1" si="192">H233+S210</f>
        <v>5</v>
      </c>
      <c r="T233" s="1">
        <f t="shared" ref="T233:T252" ca="1" si="193">I233+T210</f>
        <v>2</v>
      </c>
      <c r="U233" s="1">
        <f t="shared" ref="U233:U252" ca="1" si="194">J233+U210</f>
        <v>4</v>
      </c>
      <c r="V233" s="1">
        <f t="shared" ref="V233:V252" ca="1" si="195">K233+V210</f>
        <v>18</v>
      </c>
      <c r="W233" s="1">
        <f t="shared" ref="W233:W252" ca="1" si="196">L233+W210</f>
        <v>14</v>
      </c>
      <c r="X233" s="3">
        <f t="shared" ref="X233:X252" ca="1" si="197">M233+X210</f>
        <v>4</v>
      </c>
      <c r="Y233" s="3">
        <f t="shared" ref="Y233:Y252" ca="1" si="198">N233+Y210</f>
        <v>17418</v>
      </c>
      <c r="Z233">
        <f ca="1">AA233+AE233</f>
        <v>8</v>
      </c>
      <c r="AA233">
        <f t="shared" ref="AA233:AA252" ca="1" si="199">SUM(AB233:AD233)</f>
        <v>8</v>
      </c>
      <c r="AB233" s="16">
        <f ca="1">_xlfn.RANK.EQ(Q233,Q233:Q252,0)</f>
        <v>8</v>
      </c>
      <c r="AC233" s="16">
        <f ca="1">SUMPRODUCT((AB233=AB233:AB252)*(X233&lt;X233:X252))</f>
        <v>0</v>
      </c>
      <c r="AD233" s="16">
        <f ca="1">SUMPRODUCT((AB233=AB233:AB252)*(AC233=AC233:AC252)*(V233&lt;V233:V252))</f>
        <v>0</v>
      </c>
      <c r="AE233" s="16">
        <f ca="1">COUNTIF(AA233:AA233,AA233)-1</f>
        <v>0</v>
      </c>
      <c r="AF233" s="39"/>
      <c r="AG233">
        <v>1</v>
      </c>
      <c r="AH233" s="29" t="str">
        <f ca="1">INDEX(P233:P252,MATCH(AG233,Z233:Z252,0))</f>
        <v>F.C. Barcelona</v>
      </c>
      <c r="AI233" s="33">
        <f ca="1">LOOKUP(AH233,P233:P252,Q233:Q252)</f>
        <v>27</v>
      </c>
      <c r="AJ233" s="1">
        <f ca="1">LOOKUP(AH233,P233:P252,R233:R252)</f>
        <v>11</v>
      </c>
      <c r="AK233" s="1">
        <f ca="1">LOOKUP(AH233,P233:P252,S233:S252)</f>
        <v>9</v>
      </c>
      <c r="AL233" s="1">
        <f ca="1">LOOKUP(AH233,P233:P252,T233:T252)</f>
        <v>0</v>
      </c>
      <c r="AM233" s="1">
        <f ca="1">LOOKUP(AH233,P233:P252,U233:U252)</f>
        <v>2</v>
      </c>
      <c r="AN233" s="1">
        <f ca="1">LOOKUP(AH233,P233:P252,V233:V252)</f>
        <v>25</v>
      </c>
      <c r="AO233" s="1">
        <f ca="1">LOOKUP(AH233,P233:P252,W233:W252)</f>
        <v>12</v>
      </c>
      <c r="AP233" s="3">
        <f ca="1">LOOKUP(AH233,P233:P252,X233:X252)</f>
        <v>13</v>
      </c>
      <c r="AQ233" s="3">
        <f ca="1">LOOKUP(AH233,P233:P252,Y233:Y252)</f>
        <v>28325</v>
      </c>
    </row>
    <row r="234" spans="5:43" x14ac:dyDescent="0.25">
      <c r="E234" s="29" t="str">
        <f t="shared" ref="E234:E252" si="200">E211</f>
        <v>Atlético de Madrid</v>
      </c>
      <c r="F234" s="33">
        <f ca="1">SUMIF(INDIRECT(F232),'1-Configuracion'!E234,INDIRECT(G232))+SUMIF(INDIRECT(H232),'1-Configuracion'!E234,INDIRECT(I232))</f>
        <v>3</v>
      </c>
      <c r="G234" s="1">
        <f ca="1">SUMIF(INDIRECT(F232),'1-Configuracion'!E234,INDIRECT(J232))+SUMIF(INDIRECT(H232),'1-Configuracion'!E234,INDIRECT(J232))</f>
        <v>1</v>
      </c>
      <c r="H234" s="1">
        <f t="shared" ref="H234:H252" ca="1" si="201">IF(G234&gt;0,IF(F234=3,1,0),0)</f>
        <v>1</v>
      </c>
      <c r="I234" s="1">
        <f t="shared" ref="I234:I252" ca="1" si="202">IF(G234&gt;0,IF(F234=1,1,0),0)</f>
        <v>0</v>
      </c>
      <c r="J234" s="1">
        <f t="shared" ref="J234:J252" ca="1" si="203">IF(G234&gt;0,IF(F234=0,1,0),0)</f>
        <v>0</v>
      </c>
      <c r="K234" s="1">
        <f ca="1">SUMIF(INDIRECT(F232),'1-Configuracion'!E234,INDIRECT(K232))+SUMIF(INDIRECT(H232),'1-Configuracion'!E234,INDIRECT(L232))</f>
        <v>1</v>
      </c>
      <c r="L234" s="1">
        <f ca="1">SUMIF(INDIRECT(F232),'1-Configuracion'!E234,INDIRECT(L232))+SUMIF(INDIRECT(H232),'1-Configuracion'!E234,INDIRECT(K232))</f>
        <v>0</v>
      </c>
      <c r="M234" s="48">
        <f t="shared" ref="M234:M252" ca="1" si="204">K234-L234</f>
        <v>1</v>
      </c>
      <c r="N234" s="14">
        <f t="shared" ref="N234:N252" ca="1" si="205">F234*1000+M234*100+K234</f>
        <v>3101</v>
      </c>
      <c r="P234" s="29" t="str">
        <f t="shared" ref="P234:P252" si="206">E234</f>
        <v>Atlético de Madrid</v>
      </c>
      <c r="Q234" s="33">
        <f t="shared" ref="Q234:Q252" ca="1" si="207">F234+Q211</f>
        <v>23</v>
      </c>
      <c r="R234" s="1">
        <f t="shared" ca="1" si="191"/>
        <v>11</v>
      </c>
      <c r="S234" s="1">
        <f t="shared" ca="1" si="192"/>
        <v>7</v>
      </c>
      <c r="T234" s="1">
        <f t="shared" ca="1" si="193"/>
        <v>2</v>
      </c>
      <c r="U234" s="1">
        <f t="shared" ca="1" si="194"/>
        <v>2</v>
      </c>
      <c r="V234" s="1">
        <f t="shared" ca="1" si="195"/>
        <v>16</v>
      </c>
      <c r="W234" s="1">
        <f t="shared" ca="1" si="196"/>
        <v>6</v>
      </c>
      <c r="X234" s="3">
        <f t="shared" ca="1" si="197"/>
        <v>10</v>
      </c>
      <c r="Y234" s="3">
        <f t="shared" ca="1" si="198"/>
        <v>24016</v>
      </c>
      <c r="Z234">
        <f t="shared" ref="Z234:Z252" ca="1" si="208">AA234+AE234</f>
        <v>3</v>
      </c>
      <c r="AA234">
        <f t="shared" ca="1" si="199"/>
        <v>3</v>
      </c>
      <c r="AB234" s="16">
        <f ca="1">_xlfn.RANK.EQ(Q234,Q233:Q252,0)</f>
        <v>3</v>
      </c>
      <c r="AC234" s="16">
        <f ca="1">SUMPRODUCT((AB234=AB233:AB252)*(X234&lt;X233:X252))</f>
        <v>0</v>
      </c>
      <c r="AD234" s="16">
        <f ca="1">SUMPRODUCT((AB234=AB233:AB252)*(AC234=AC233:AC252)*(V234&lt;V233:V252))</f>
        <v>0</v>
      </c>
      <c r="AE234" s="16">
        <f ca="1">COUNTIF(AA233:AA234,AA234)-1</f>
        <v>0</v>
      </c>
      <c r="AF234" s="39"/>
      <c r="AG234">
        <v>2</v>
      </c>
      <c r="AH234" s="29" t="str">
        <f ca="1">INDEX(P233:P252,MATCH(AG234,Z233:Z252,0))</f>
        <v>Real Madrid C.F.</v>
      </c>
      <c r="AI234" s="33">
        <f ca="1">LOOKUP(AH234,P233:P252,Q233:Q252)</f>
        <v>24</v>
      </c>
      <c r="AJ234" s="1">
        <f ca="1">LOOKUP(AH234,P233:P252,R233:R252)</f>
        <v>11</v>
      </c>
      <c r="AK234" s="1">
        <f ca="1">LOOKUP(AH234,P233:P252,S233:S252)</f>
        <v>7</v>
      </c>
      <c r="AL234" s="1">
        <f ca="1">LOOKUP(AH234,P233:P252,T233:T252)</f>
        <v>3</v>
      </c>
      <c r="AM234" s="1">
        <f ca="1">LOOKUP(AH234,P233:P252,U233:U252)</f>
        <v>1</v>
      </c>
      <c r="AN234" s="1">
        <f ca="1">LOOKUP(AH234,P233:P252,V233:V252)</f>
        <v>26</v>
      </c>
      <c r="AO234" s="1">
        <f ca="1">LOOKUP(AH234,P233:P252,W233:W252)</f>
        <v>7</v>
      </c>
      <c r="AP234" s="3">
        <f ca="1">LOOKUP(AH234,P233:P252,X233:X252)</f>
        <v>19</v>
      </c>
      <c r="AQ234" s="3">
        <f ca="1">LOOKUP(AH234,P233:P252,Y233:Y252)</f>
        <v>25926</v>
      </c>
    </row>
    <row r="235" spans="5:43" x14ac:dyDescent="0.25">
      <c r="E235" s="29" t="str">
        <f t="shared" si="200"/>
        <v>Deportivo de la Coruña</v>
      </c>
      <c r="F235" s="33">
        <f ca="1">SUMIF(INDIRECT(F232),'1-Configuracion'!E235,INDIRECT(G232))+SUMIF(INDIRECT(H232),'1-Configuracion'!E235,INDIRECT(I232))</f>
        <v>1</v>
      </c>
      <c r="G235" s="1">
        <f ca="1">SUMIF(INDIRECT(F232),'1-Configuracion'!E235,INDIRECT(J232))+SUMIF(INDIRECT(H232),'1-Configuracion'!E235,INDIRECT(J232))</f>
        <v>1</v>
      </c>
      <c r="H235" s="1">
        <f t="shared" ca="1" si="201"/>
        <v>0</v>
      </c>
      <c r="I235" s="1">
        <f t="shared" ca="1" si="202"/>
        <v>1</v>
      </c>
      <c r="J235" s="1">
        <f t="shared" ca="1" si="203"/>
        <v>0</v>
      </c>
      <c r="K235" s="1">
        <f ca="1">SUMIF(INDIRECT(F232),'1-Configuracion'!E235,INDIRECT(K232))+SUMIF(INDIRECT(H232),'1-Configuracion'!E235,INDIRECT(L232))</f>
        <v>1</v>
      </c>
      <c r="L235" s="1">
        <f ca="1">SUMIF(INDIRECT(F232),'1-Configuracion'!E235,INDIRECT(L232))+SUMIF(INDIRECT(H232),'1-Configuracion'!E235,INDIRECT(K232))</f>
        <v>1</v>
      </c>
      <c r="M235" s="48">
        <f t="shared" ca="1" si="204"/>
        <v>0</v>
      </c>
      <c r="N235" s="14">
        <f t="shared" ca="1" si="205"/>
        <v>1001</v>
      </c>
      <c r="P235" s="29" t="str">
        <f t="shared" si="206"/>
        <v>Deportivo de la Coruña</v>
      </c>
      <c r="Q235" s="33">
        <f t="shared" ca="1" si="207"/>
        <v>15</v>
      </c>
      <c r="R235" s="1">
        <f t="shared" ca="1" si="191"/>
        <v>11</v>
      </c>
      <c r="S235" s="1">
        <f t="shared" ca="1" si="192"/>
        <v>3</v>
      </c>
      <c r="T235" s="1">
        <f t="shared" ca="1" si="193"/>
        <v>6</v>
      </c>
      <c r="U235" s="1">
        <f t="shared" ca="1" si="194"/>
        <v>2</v>
      </c>
      <c r="V235" s="1">
        <f t="shared" ca="1" si="195"/>
        <v>16</v>
      </c>
      <c r="W235" s="1">
        <f t="shared" ca="1" si="196"/>
        <v>13</v>
      </c>
      <c r="X235" s="3">
        <f t="shared" ca="1" si="197"/>
        <v>3</v>
      </c>
      <c r="Y235" s="3">
        <f t="shared" ca="1" si="198"/>
        <v>15316</v>
      </c>
      <c r="Z235">
        <f t="shared" ca="1" si="208"/>
        <v>9</v>
      </c>
      <c r="AA235">
        <f t="shared" ca="1" si="199"/>
        <v>9</v>
      </c>
      <c r="AB235" s="16">
        <f ca="1">_xlfn.RANK.EQ(Q235,Q233:Q252,0)</f>
        <v>9</v>
      </c>
      <c r="AC235" s="16">
        <f ca="1">SUMPRODUCT((AB235=AB233:AB252)*(X235&lt;X233:X252))</f>
        <v>0</v>
      </c>
      <c r="AD235" s="16">
        <f ca="1">SUMPRODUCT((AB235=AB233:AB252)*(AC235=AC233:AC252)*(V235&lt;V233:V252))</f>
        <v>0</v>
      </c>
      <c r="AE235" s="16">
        <f ca="1">COUNTIF(AA233:AA235,AA235)-1</f>
        <v>0</v>
      </c>
      <c r="AF235" s="39"/>
      <c r="AG235">
        <v>3</v>
      </c>
      <c r="AH235" s="29" t="str">
        <f ca="1">INDEX(P233:P252,MATCH(AG235,Z233:Z252,0))</f>
        <v>Atlético de Madrid</v>
      </c>
      <c r="AI235" s="33">
        <f ca="1">LOOKUP(AH235,P233:P252,Q233:Q252)</f>
        <v>23</v>
      </c>
      <c r="AJ235" s="1">
        <f ca="1">LOOKUP(AH235,P233:P252,R233:R252)</f>
        <v>11</v>
      </c>
      <c r="AK235" s="1">
        <f ca="1">LOOKUP(AH235,P233:P252,S233:S252)</f>
        <v>7</v>
      </c>
      <c r="AL235" s="1">
        <f ca="1">LOOKUP(AH235,P233:P252,T233:T252)</f>
        <v>2</v>
      </c>
      <c r="AM235" s="1">
        <f ca="1">LOOKUP(AH235,P233:P252,U233:U252)</f>
        <v>2</v>
      </c>
      <c r="AN235" s="1">
        <f ca="1">LOOKUP(AH235,P233:P252,V233:V252)</f>
        <v>16</v>
      </c>
      <c r="AO235" s="1">
        <f ca="1">LOOKUP(AH235,P233:P252,W233:W252)</f>
        <v>6</v>
      </c>
      <c r="AP235" s="3">
        <f ca="1">LOOKUP(AH235,P233:P252,X233:X252)</f>
        <v>10</v>
      </c>
      <c r="AQ235" s="3">
        <f ca="1">LOOKUP(AH235,P233:P252,Y233:Y252)</f>
        <v>24016</v>
      </c>
    </row>
    <row r="236" spans="5:43" x14ac:dyDescent="0.25">
      <c r="E236" s="29" t="str">
        <f t="shared" si="200"/>
        <v>F.C. Barcelona</v>
      </c>
      <c r="F236" s="33">
        <f ca="1">SUMIF(INDIRECT(F232),'1-Configuracion'!E236,INDIRECT(G232))+SUMIF(INDIRECT(H232),'1-Configuracion'!E236,INDIRECT(I232))</f>
        <v>3</v>
      </c>
      <c r="G236" s="1">
        <f ca="1">SUMIF(INDIRECT(F232),'1-Configuracion'!E236,INDIRECT(J232))+SUMIF(INDIRECT(H232),'1-Configuracion'!E236,INDIRECT(J232))</f>
        <v>1</v>
      </c>
      <c r="H236" s="1">
        <f t="shared" ca="1" si="201"/>
        <v>1</v>
      </c>
      <c r="I236" s="1">
        <f t="shared" ca="1" si="202"/>
        <v>0</v>
      </c>
      <c r="J236" s="1">
        <f t="shared" ca="1" si="203"/>
        <v>0</v>
      </c>
      <c r="K236" s="1">
        <f ca="1">SUMIF(INDIRECT(F232),'1-Configuracion'!E236,INDIRECT(K232))+SUMIF(INDIRECT(H232),'1-Configuracion'!E236,INDIRECT(L232))</f>
        <v>3</v>
      </c>
      <c r="L236" s="1">
        <f ca="1">SUMIF(INDIRECT(F232),'1-Configuracion'!E236,INDIRECT(L232))+SUMIF(INDIRECT(H232),'1-Configuracion'!E236,INDIRECT(K232))</f>
        <v>0</v>
      </c>
      <c r="M236" s="48">
        <f t="shared" ca="1" si="204"/>
        <v>3</v>
      </c>
      <c r="N236" s="14">
        <f t="shared" ca="1" si="205"/>
        <v>3303</v>
      </c>
      <c r="P236" s="29" t="str">
        <f t="shared" si="206"/>
        <v>F.C. Barcelona</v>
      </c>
      <c r="Q236" s="33">
        <f t="shared" ca="1" si="207"/>
        <v>27</v>
      </c>
      <c r="R236" s="1">
        <f t="shared" ca="1" si="191"/>
        <v>11</v>
      </c>
      <c r="S236" s="1">
        <f t="shared" ca="1" si="192"/>
        <v>9</v>
      </c>
      <c r="T236" s="1">
        <f t="shared" ca="1" si="193"/>
        <v>0</v>
      </c>
      <c r="U236" s="1">
        <f t="shared" ca="1" si="194"/>
        <v>2</v>
      </c>
      <c r="V236" s="1">
        <f t="shared" ca="1" si="195"/>
        <v>25</v>
      </c>
      <c r="W236" s="1">
        <f t="shared" ca="1" si="196"/>
        <v>12</v>
      </c>
      <c r="X236" s="3">
        <f t="shared" ca="1" si="197"/>
        <v>13</v>
      </c>
      <c r="Y236" s="3">
        <f t="shared" ca="1" si="198"/>
        <v>28325</v>
      </c>
      <c r="Z236">
        <f t="shared" ca="1" si="208"/>
        <v>1</v>
      </c>
      <c r="AA236">
        <f t="shared" ca="1" si="199"/>
        <v>1</v>
      </c>
      <c r="AB236" s="16">
        <f ca="1">_xlfn.RANK.EQ(Q236,Q233:Q252,0)</f>
        <v>1</v>
      </c>
      <c r="AC236" s="16">
        <f ca="1">SUMPRODUCT((AB236=AB233:AB252)*(X236&lt;X233:X252))</f>
        <v>0</v>
      </c>
      <c r="AD236" s="16">
        <f ca="1">SUMPRODUCT((AB236=AB233:AB252)*(AC236=AC233:AC252)*(V236&lt;V233:V252))</f>
        <v>0</v>
      </c>
      <c r="AE236" s="16">
        <f ca="1">COUNTIF(AA233:AA236,AA236)-1</f>
        <v>0</v>
      </c>
      <c r="AF236" s="39"/>
      <c r="AG236">
        <v>4</v>
      </c>
      <c r="AH236" s="29" t="str">
        <f ca="1">INDEX(P233:P252,MATCH(AG236,Z233:Z252,0))</f>
        <v>R.C. Celta de Vigo</v>
      </c>
      <c r="AI236" s="33">
        <f ca="1">LOOKUP(AH236,P233:P252,Q233:Q252)</f>
        <v>21</v>
      </c>
      <c r="AJ236" s="1">
        <f ca="1">LOOKUP(AH236,P233:P252,R233:R252)</f>
        <v>11</v>
      </c>
      <c r="AK236" s="1">
        <f ca="1">LOOKUP(AH236,P233:P252,S233:S252)</f>
        <v>6</v>
      </c>
      <c r="AL236" s="1">
        <f ca="1">LOOKUP(AH236,P233:P252,T233:T252)</f>
        <v>3</v>
      </c>
      <c r="AM236" s="1">
        <f ca="1">LOOKUP(AH236,P233:P252,U233:U252)</f>
        <v>2</v>
      </c>
      <c r="AN236" s="1">
        <f ca="1">LOOKUP(AH236,P233:P252,V233:V252)</f>
        <v>22</v>
      </c>
      <c r="AO236" s="1">
        <f ca="1">LOOKUP(AH236,P233:P252,W233:W252)</f>
        <v>18</v>
      </c>
      <c r="AP236" s="3">
        <f ca="1">LOOKUP(AH236,P233:P252,X233:X252)</f>
        <v>4</v>
      </c>
      <c r="AQ236" s="3">
        <f ca="1">LOOKUP(AH236,P233:P252,Y233:Y252)</f>
        <v>21422</v>
      </c>
    </row>
    <row r="237" spans="5:43" x14ac:dyDescent="0.25">
      <c r="E237" s="29" t="str">
        <f t="shared" si="200"/>
        <v>Getafe C.F.</v>
      </c>
      <c r="F237" s="33">
        <f ca="1">SUMIF(INDIRECT(F232),'1-Configuracion'!E237,INDIRECT(G232))+SUMIF(INDIRECT(H232),'1-Configuracion'!E237,INDIRECT(I232))</f>
        <v>0</v>
      </c>
      <c r="G237" s="1">
        <f ca="1">SUMIF(INDIRECT(F232),'1-Configuracion'!E237,INDIRECT(J232))+SUMIF(INDIRECT(H232),'1-Configuracion'!E237,INDIRECT(J232))</f>
        <v>1</v>
      </c>
      <c r="H237" s="1">
        <f t="shared" ca="1" si="201"/>
        <v>0</v>
      </c>
      <c r="I237" s="1">
        <f t="shared" ca="1" si="202"/>
        <v>0</v>
      </c>
      <c r="J237" s="1">
        <f t="shared" ca="1" si="203"/>
        <v>1</v>
      </c>
      <c r="K237" s="1">
        <f ca="1">SUMIF(INDIRECT(F232),'1-Configuracion'!E237,INDIRECT(K232))+SUMIF(INDIRECT(H232),'1-Configuracion'!E237,INDIRECT(L232))</f>
        <v>1</v>
      </c>
      <c r="L237" s="1">
        <f ca="1">SUMIF(INDIRECT(F232),'1-Configuracion'!E237,INDIRECT(L232))+SUMIF(INDIRECT(H232),'1-Configuracion'!E237,INDIRECT(K232))</f>
        <v>3</v>
      </c>
      <c r="M237" s="48">
        <f t="shared" ca="1" si="204"/>
        <v>-2</v>
      </c>
      <c r="N237" s="14">
        <f t="shared" ca="1" si="205"/>
        <v>-199</v>
      </c>
      <c r="P237" s="29" t="str">
        <f t="shared" si="206"/>
        <v>Getafe C.F.</v>
      </c>
      <c r="Q237" s="33">
        <f t="shared" ca="1" si="207"/>
        <v>10</v>
      </c>
      <c r="R237" s="1">
        <f t="shared" ca="1" si="191"/>
        <v>11</v>
      </c>
      <c r="S237" s="1">
        <f t="shared" ca="1" si="192"/>
        <v>3</v>
      </c>
      <c r="T237" s="1">
        <f t="shared" ca="1" si="193"/>
        <v>1</v>
      </c>
      <c r="U237" s="1">
        <f t="shared" ca="1" si="194"/>
        <v>7</v>
      </c>
      <c r="V237" s="1">
        <f t="shared" ca="1" si="195"/>
        <v>11</v>
      </c>
      <c r="W237" s="1">
        <f t="shared" ca="1" si="196"/>
        <v>18</v>
      </c>
      <c r="X237" s="3">
        <f t="shared" ca="1" si="197"/>
        <v>-7</v>
      </c>
      <c r="Y237" s="3">
        <f t="shared" ca="1" si="198"/>
        <v>9311</v>
      </c>
      <c r="Z237">
        <f t="shared" ca="1" si="208"/>
        <v>15</v>
      </c>
      <c r="AA237">
        <f t="shared" ca="1" si="199"/>
        <v>15</v>
      </c>
      <c r="AB237" s="16">
        <f ca="1">_xlfn.RANK.EQ(Q237,Q233:Q252,0)</f>
        <v>15</v>
      </c>
      <c r="AC237" s="16">
        <f ca="1">SUMPRODUCT((AB237=AB233:AB252)*(X237&lt;X233:X252))</f>
        <v>0</v>
      </c>
      <c r="AD237" s="16">
        <f ca="1">SUMPRODUCT((AB237=AB233:AB252)*(AC237=AC233:AC252)*(V237&lt;V233:V252))</f>
        <v>0</v>
      </c>
      <c r="AE237" s="16">
        <f ca="1">COUNTIF(AA233:AA237,AA237)-1</f>
        <v>0</v>
      </c>
      <c r="AF237" s="39"/>
      <c r="AG237">
        <v>5</v>
      </c>
      <c r="AH237" s="29" t="str">
        <f ca="1">INDEX(P233:P252,MATCH(AG237,Z233:Z252,0))</f>
        <v>Villarreal C.F.</v>
      </c>
      <c r="AI237" s="33">
        <f ca="1">LOOKUP(AH237,P233:P252,Q233:Q252)</f>
        <v>20</v>
      </c>
      <c r="AJ237" s="1">
        <f ca="1">LOOKUP(AH237,P233:P252,R233:R252)</f>
        <v>11</v>
      </c>
      <c r="AK237" s="1">
        <f ca="1">LOOKUP(AH237,P233:P252,S233:S252)</f>
        <v>6</v>
      </c>
      <c r="AL237" s="1">
        <f ca="1">LOOKUP(AH237,P233:P252,T233:T252)</f>
        <v>2</v>
      </c>
      <c r="AM237" s="1">
        <f ca="1">LOOKUP(AH237,P233:P252,U233:U252)</f>
        <v>3</v>
      </c>
      <c r="AN237" s="1">
        <f ca="1">LOOKUP(AH237,P233:P252,V233:V252)</f>
        <v>15</v>
      </c>
      <c r="AO237" s="1">
        <f ca="1">LOOKUP(AH237,P233:P252,W233:W252)</f>
        <v>11</v>
      </c>
      <c r="AP237" s="3">
        <f ca="1">LOOKUP(AH237,P233:P252,X233:X252)</f>
        <v>4</v>
      </c>
      <c r="AQ237" s="3">
        <f ca="1">LOOKUP(AH237,P233:P252,Y233:Y252)</f>
        <v>20415</v>
      </c>
    </row>
    <row r="238" spans="5:43" x14ac:dyDescent="0.25">
      <c r="E238" s="29" t="str">
        <f t="shared" si="200"/>
        <v>Granada C.F.</v>
      </c>
      <c r="F238" s="33">
        <f ca="1">SUMIF(INDIRECT(F232),'1-Configuracion'!E238,INDIRECT(G232))+SUMIF(INDIRECT(H232),'1-Configuracion'!E238,INDIRECT(I232))</f>
        <v>0</v>
      </c>
      <c r="G238" s="1">
        <f ca="1">SUMIF(INDIRECT(F232),'1-Configuracion'!E238,INDIRECT(J232))+SUMIF(INDIRECT(H232),'1-Configuracion'!E238,INDIRECT(J232))</f>
        <v>1</v>
      </c>
      <c r="H238" s="1">
        <f t="shared" ca="1" si="201"/>
        <v>0</v>
      </c>
      <c r="I238" s="1">
        <f t="shared" ca="1" si="202"/>
        <v>0</v>
      </c>
      <c r="J238" s="1">
        <f t="shared" ca="1" si="203"/>
        <v>1</v>
      </c>
      <c r="K238" s="1">
        <f ca="1">SUMIF(INDIRECT(F232),'1-Configuracion'!E238,INDIRECT(K232))+SUMIF(INDIRECT(H232),'1-Configuracion'!E238,INDIRECT(L232))</f>
        <v>1</v>
      </c>
      <c r="L238" s="1">
        <f ca="1">SUMIF(INDIRECT(F232),'1-Configuracion'!E238,INDIRECT(L232))+SUMIF(INDIRECT(H232),'1-Configuracion'!E238,INDIRECT(K232))</f>
        <v>2</v>
      </c>
      <c r="M238" s="48">
        <f t="shared" ca="1" si="204"/>
        <v>-1</v>
      </c>
      <c r="N238" s="14">
        <f t="shared" ca="1" si="205"/>
        <v>-99</v>
      </c>
      <c r="P238" s="29" t="str">
        <f t="shared" si="206"/>
        <v>Granada C.F.</v>
      </c>
      <c r="Q238" s="33">
        <f t="shared" ca="1" si="207"/>
        <v>7</v>
      </c>
      <c r="R238" s="1">
        <f t="shared" ca="1" si="191"/>
        <v>11</v>
      </c>
      <c r="S238" s="1">
        <f t="shared" ca="1" si="192"/>
        <v>1</v>
      </c>
      <c r="T238" s="1">
        <f t="shared" ca="1" si="193"/>
        <v>4</v>
      </c>
      <c r="U238" s="1">
        <f t="shared" ca="1" si="194"/>
        <v>6</v>
      </c>
      <c r="V238" s="1">
        <f t="shared" ca="1" si="195"/>
        <v>11</v>
      </c>
      <c r="W238" s="1">
        <f t="shared" ca="1" si="196"/>
        <v>19</v>
      </c>
      <c r="X238" s="3">
        <f t="shared" ca="1" si="197"/>
        <v>-8</v>
      </c>
      <c r="Y238" s="3">
        <f t="shared" ca="1" si="198"/>
        <v>6211</v>
      </c>
      <c r="Z238">
        <f t="shared" ca="1" si="208"/>
        <v>19</v>
      </c>
      <c r="AA238">
        <f t="shared" ca="1" si="199"/>
        <v>19</v>
      </c>
      <c r="AB238" s="16">
        <f ca="1">_xlfn.RANK.EQ(Q238,Q233:Q252,0)</f>
        <v>19</v>
      </c>
      <c r="AC238" s="16">
        <f ca="1">SUMPRODUCT((AB238=AB233:AB252)*(X238&lt;X233:X252))</f>
        <v>0</v>
      </c>
      <c r="AD238" s="16">
        <f ca="1">SUMPRODUCT((AB238=AB233:AB252)*(AC238=AC233:AC252)*(V238&lt;V233:V252))</f>
        <v>0</v>
      </c>
      <c r="AE238" s="16">
        <f ca="1">COUNTIF(AA233:AA238,AA238)-1</f>
        <v>0</v>
      </c>
      <c r="AF238" s="39"/>
      <c r="AG238">
        <v>6</v>
      </c>
      <c r="AH238" s="29" t="str">
        <f ca="1">INDEX(P233:P252,MATCH(AG238,Z233:Z252,0))</f>
        <v>S.D. Eibar</v>
      </c>
      <c r="AI238" s="33">
        <f ca="1">LOOKUP(AH238,P233:P252,Q233:Q252)</f>
        <v>19</v>
      </c>
      <c r="AJ238" s="1">
        <f ca="1">LOOKUP(AH238,P233:P252,R233:R252)</f>
        <v>11</v>
      </c>
      <c r="AK238" s="1">
        <f ca="1">LOOKUP(AH238,P233:P252,S233:S252)</f>
        <v>5</v>
      </c>
      <c r="AL238" s="1">
        <f ca="1">LOOKUP(AH238,P233:P252,T233:T252)</f>
        <v>4</v>
      </c>
      <c r="AM238" s="1">
        <f ca="1">LOOKUP(AH238,P233:P252,U233:U252)</f>
        <v>2</v>
      </c>
      <c r="AN238" s="1">
        <f ca="1">LOOKUP(AH238,P233:P252,V233:V252)</f>
        <v>15</v>
      </c>
      <c r="AO238" s="1">
        <f ca="1">LOOKUP(AH238,P233:P252,W233:W252)</f>
        <v>11</v>
      </c>
      <c r="AP238" s="3">
        <f ca="1">LOOKUP(AH238,P233:P252,X233:X252)</f>
        <v>4</v>
      </c>
      <c r="AQ238" s="3">
        <f ca="1">LOOKUP(AH238,P233:P252,Y233:Y252)</f>
        <v>19415</v>
      </c>
    </row>
    <row r="239" spans="5:43" x14ac:dyDescent="0.25">
      <c r="E239" s="29" t="str">
        <f t="shared" si="200"/>
        <v>Levante U.D.</v>
      </c>
      <c r="F239" s="33">
        <f ca="1">SUMIF(INDIRECT(F232),'1-Configuracion'!E239,INDIRECT(G232))+SUMIF(INDIRECT(H232),'1-Configuracion'!E239,INDIRECT(I232))</f>
        <v>1</v>
      </c>
      <c r="G239" s="1">
        <f ca="1">SUMIF(INDIRECT(F232),'1-Configuracion'!E239,INDIRECT(J232))+SUMIF(INDIRECT(H232),'1-Configuracion'!E239,INDIRECT(J232))</f>
        <v>1</v>
      </c>
      <c r="H239" s="1">
        <f t="shared" ca="1" si="201"/>
        <v>0</v>
      </c>
      <c r="I239" s="1">
        <f t="shared" ca="1" si="202"/>
        <v>1</v>
      </c>
      <c r="J239" s="1">
        <f t="shared" ca="1" si="203"/>
        <v>0</v>
      </c>
      <c r="K239" s="1">
        <f ca="1">SUMIF(INDIRECT(F232),'1-Configuracion'!E239,INDIRECT(K232))+SUMIF(INDIRECT(H232),'1-Configuracion'!E239,INDIRECT(L232))</f>
        <v>1</v>
      </c>
      <c r="L239" s="1">
        <f ca="1">SUMIF(INDIRECT(F232),'1-Configuracion'!E239,INDIRECT(L232))+SUMIF(INDIRECT(H232),'1-Configuracion'!E239,INDIRECT(K232))</f>
        <v>1</v>
      </c>
      <c r="M239" s="48">
        <f t="shared" ca="1" si="204"/>
        <v>0</v>
      </c>
      <c r="N239" s="14">
        <f t="shared" ca="1" si="205"/>
        <v>1001</v>
      </c>
      <c r="P239" s="29" t="str">
        <f t="shared" si="206"/>
        <v>Levante U.D.</v>
      </c>
      <c r="Q239" s="33">
        <f t="shared" ca="1" si="207"/>
        <v>7</v>
      </c>
      <c r="R239" s="1">
        <f t="shared" ca="1" si="191"/>
        <v>11</v>
      </c>
      <c r="S239" s="1">
        <f t="shared" ca="1" si="192"/>
        <v>1</v>
      </c>
      <c r="T239" s="1">
        <f t="shared" ca="1" si="193"/>
        <v>4</v>
      </c>
      <c r="U239" s="1">
        <f t="shared" ca="1" si="194"/>
        <v>6</v>
      </c>
      <c r="V239" s="1">
        <f t="shared" ca="1" si="195"/>
        <v>7</v>
      </c>
      <c r="W239" s="1">
        <f t="shared" ca="1" si="196"/>
        <v>23</v>
      </c>
      <c r="X239" s="3">
        <f t="shared" ca="1" si="197"/>
        <v>-16</v>
      </c>
      <c r="Y239" s="3">
        <f t="shared" ca="1" si="198"/>
        <v>5407</v>
      </c>
      <c r="Z239">
        <f t="shared" ca="1" si="208"/>
        <v>20</v>
      </c>
      <c r="AA239">
        <f t="shared" ca="1" si="199"/>
        <v>20</v>
      </c>
      <c r="AB239" s="16">
        <f ca="1">_xlfn.RANK.EQ(Q239,Q233:Q252,0)</f>
        <v>19</v>
      </c>
      <c r="AC239" s="16">
        <f ca="1">SUMPRODUCT((AB239=AB233:AB252)*(X239&lt;X233:X252))</f>
        <v>1</v>
      </c>
      <c r="AD239" s="16">
        <f ca="1">SUMPRODUCT((AB239=AB233:AB252)*(AC239=AC233:AC252)*(V239&lt;V233:V252))</f>
        <v>0</v>
      </c>
      <c r="AE239" s="16">
        <f ca="1">COUNTIF(AA233:AA239,AA239)-1</f>
        <v>0</v>
      </c>
      <c r="AF239" s="39"/>
      <c r="AG239">
        <v>7</v>
      </c>
      <c r="AH239" s="29" t="str">
        <f ca="1">INDEX(P233:P252,MATCH(AG239,Z233:Z252,0))</f>
        <v>Valencia C.F.</v>
      </c>
      <c r="AI239" s="33">
        <f ca="1">LOOKUP(AH239,P233:P252,Q233:Q252)</f>
        <v>18</v>
      </c>
      <c r="AJ239" s="1">
        <f ca="1">LOOKUP(AH239,P233:P252,R233:R252)</f>
        <v>11</v>
      </c>
      <c r="AK239" s="1">
        <f ca="1">LOOKUP(AH239,P233:P252,S233:S252)</f>
        <v>5</v>
      </c>
      <c r="AL239" s="1">
        <f ca="1">LOOKUP(AH239,P233:P252,T233:T252)</f>
        <v>3</v>
      </c>
      <c r="AM239" s="1">
        <f ca="1">LOOKUP(AH239,P233:P252,U233:U252)</f>
        <v>3</v>
      </c>
      <c r="AN239" s="1">
        <f ca="1">LOOKUP(AH239,P233:P252,V233:V252)</f>
        <v>16</v>
      </c>
      <c r="AO239" s="1">
        <f ca="1">LOOKUP(AH239,P233:P252,W233:W252)</f>
        <v>8</v>
      </c>
      <c r="AP239" s="3">
        <f ca="1">LOOKUP(AH239,P233:P252,X233:X252)</f>
        <v>8</v>
      </c>
      <c r="AQ239" s="3">
        <f ca="1">LOOKUP(AH239,P233:P252,Y233:Y252)</f>
        <v>18816</v>
      </c>
    </row>
    <row r="240" spans="5:43" x14ac:dyDescent="0.25">
      <c r="E240" s="29" t="str">
        <f t="shared" si="200"/>
        <v>Málaga C.F.</v>
      </c>
      <c r="F240" s="33">
        <f ca="1">SUMIF(INDIRECT(F232),'1-Configuracion'!E240,INDIRECT(G232))+SUMIF(INDIRECT(H232),'1-Configuracion'!E240,INDIRECT(I232))</f>
        <v>0</v>
      </c>
      <c r="G240" s="1">
        <f ca="1">SUMIF(INDIRECT(F232),'1-Configuracion'!E240,INDIRECT(J232))+SUMIF(INDIRECT(H232),'1-Configuracion'!E240,INDIRECT(J232))</f>
        <v>1</v>
      </c>
      <c r="H240" s="1">
        <f t="shared" ca="1" si="201"/>
        <v>0</v>
      </c>
      <c r="I240" s="1">
        <f t="shared" ca="1" si="202"/>
        <v>0</v>
      </c>
      <c r="J240" s="1">
        <f t="shared" ca="1" si="203"/>
        <v>1</v>
      </c>
      <c r="K240" s="1">
        <f ca="1">SUMIF(INDIRECT(F232),'1-Configuracion'!E240,INDIRECT(K232))+SUMIF(INDIRECT(H232),'1-Configuracion'!E240,INDIRECT(L232))</f>
        <v>0</v>
      </c>
      <c r="L240" s="1">
        <f ca="1">SUMIF(INDIRECT(F232),'1-Configuracion'!E240,INDIRECT(L232))+SUMIF(INDIRECT(H232),'1-Configuracion'!E240,INDIRECT(K232))</f>
        <v>1</v>
      </c>
      <c r="M240" s="48">
        <f t="shared" ca="1" si="204"/>
        <v>-1</v>
      </c>
      <c r="N240" s="14">
        <f t="shared" ca="1" si="205"/>
        <v>-100</v>
      </c>
      <c r="P240" s="29" t="str">
        <f t="shared" si="206"/>
        <v>Málaga C.F.</v>
      </c>
      <c r="Q240" s="33">
        <f t="shared" ca="1" si="207"/>
        <v>9</v>
      </c>
      <c r="R240" s="1">
        <f t="shared" ca="1" si="191"/>
        <v>11</v>
      </c>
      <c r="S240" s="1">
        <f t="shared" ca="1" si="192"/>
        <v>2</v>
      </c>
      <c r="T240" s="1">
        <f t="shared" ca="1" si="193"/>
        <v>3</v>
      </c>
      <c r="U240" s="1">
        <f t="shared" ca="1" si="194"/>
        <v>6</v>
      </c>
      <c r="V240" s="1">
        <f t="shared" ca="1" si="195"/>
        <v>5</v>
      </c>
      <c r="W240" s="1">
        <f t="shared" ca="1" si="196"/>
        <v>9</v>
      </c>
      <c r="X240" s="3">
        <f t="shared" ca="1" si="197"/>
        <v>-4</v>
      </c>
      <c r="Y240" s="3">
        <f t="shared" ca="1" si="198"/>
        <v>8605</v>
      </c>
      <c r="Z240">
        <f t="shared" ca="1" si="208"/>
        <v>17</v>
      </c>
      <c r="AA240">
        <f t="shared" ca="1" si="199"/>
        <v>17</v>
      </c>
      <c r="AB240" s="16">
        <f ca="1">_xlfn.RANK.EQ(Q240,Q233:Q252,0)</f>
        <v>16</v>
      </c>
      <c r="AC240" s="16">
        <f ca="1">SUMPRODUCT((AB240=AB233:AB252)*(X240&lt;X233:X252))</f>
        <v>1</v>
      </c>
      <c r="AD240" s="16">
        <f ca="1">SUMPRODUCT((AB240=AB233:AB252)*(AC240=AC233:AC252)*(V240&lt;V233:V252))</f>
        <v>0</v>
      </c>
      <c r="AE240" s="16">
        <f ca="1">COUNTIF(AA233:AA240,AA240)-1</f>
        <v>0</v>
      </c>
      <c r="AF240" s="39"/>
      <c r="AG240">
        <v>8</v>
      </c>
      <c r="AH240" s="29" t="str">
        <f ca="1">INDEX(P233:P252,MATCH(AG240,Z233:Z252,0))</f>
        <v>Athletic Club</v>
      </c>
      <c r="AI240" s="33">
        <f ca="1">LOOKUP(AH240,P233:P252,Q233:Q252)</f>
        <v>17</v>
      </c>
      <c r="AJ240" s="1">
        <f ca="1">LOOKUP(AH240,P233:P252,R233:R252)</f>
        <v>11</v>
      </c>
      <c r="AK240" s="1">
        <f ca="1">LOOKUP(AH240,P233:P252,S233:S252)</f>
        <v>5</v>
      </c>
      <c r="AL240" s="1">
        <f ca="1">LOOKUP(AH240,P233:P252,T233:T252)</f>
        <v>2</v>
      </c>
      <c r="AM240" s="1">
        <f ca="1">LOOKUP(AH240,P233:P252,U233:U252)</f>
        <v>4</v>
      </c>
      <c r="AN240" s="1">
        <f ca="1">LOOKUP(AH240,P233:P252,V233:V252)</f>
        <v>18</v>
      </c>
      <c r="AO240" s="1">
        <f ca="1">LOOKUP(AH240,P233:P252,W233:W252)</f>
        <v>14</v>
      </c>
      <c r="AP240" s="3">
        <f ca="1">LOOKUP(AH240,P233:P252,X233:X252)</f>
        <v>4</v>
      </c>
      <c r="AQ240" s="3">
        <f ca="1">LOOKUP(AH240,P233:P252,Y233:Y252)</f>
        <v>17418</v>
      </c>
    </row>
    <row r="241" spans="5:43" x14ac:dyDescent="0.25">
      <c r="E241" s="29" t="str">
        <f t="shared" si="200"/>
        <v>R.C. Celta de Vigo</v>
      </c>
      <c r="F241" s="33">
        <f ca="1">SUMIF(INDIRECT(F232),'1-Configuracion'!E241,INDIRECT(G232))+SUMIF(INDIRECT(H232),'1-Configuracion'!E241,INDIRECT(I232))</f>
        <v>0</v>
      </c>
      <c r="G241" s="1">
        <f ca="1">SUMIF(INDIRECT(F232),'1-Configuracion'!E241,INDIRECT(J232))+SUMIF(INDIRECT(H232),'1-Configuracion'!E241,INDIRECT(J232))</f>
        <v>1</v>
      </c>
      <c r="H241" s="1">
        <f t="shared" ca="1" si="201"/>
        <v>0</v>
      </c>
      <c r="I241" s="1">
        <f t="shared" ca="1" si="202"/>
        <v>0</v>
      </c>
      <c r="J241" s="1">
        <f t="shared" ca="1" si="203"/>
        <v>1</v>
      </c>
      <c r="K241" s="1">
        <f ca="1">SUMIF(INDIRECT(F232),'1-Configuracion'!E241,INDIRECT(K232))+SUMIF(INDIRECT(H232),'1-Configuracion'!E241,INDIRECT(L232))</f>
        <v>1</v>
      </c>
      <c r="L241" s="1">
        <f ca="1">SUMIF(INDIRECT(F232),'1-Configuracion'!E241,INDIRECT(L232))+SUMIF(INDIRECT(H232),'1-Configuracion'!E241,INDIRECT(K232))</f>
        <v>5</v>
      </c>
      <c r="M241" s="48">
        <f t="shared" ca="1" si="204"/>
        <v>-4</v>
      </c>
      <c r="N241" s="14">
        <f t="shared" ca="1" si="205"/>
        <v>-399</v>
      </c>
      <c r="P241" s="29" t="str">
        <f t="shared" si="206"/>
        <v>R.C. Celta de Vigo</v>
      </c>
      <c r="Q241" s="33">
        <f t="shared" ca="1" si="207"/>
        <v>21</v>
      </c>
      <c r="R241" s="1">
        <f t="shared" ca="1" si="191"/>
        <v>11</v>
      </c>
      <c r="S241" s="1">
        <f t="shared" ca="1" si="192"/>
        <v>6</v>
      </c>
      <c r="T241" s="1">
        <f t="shared" ca="1" si="193"/>
        <v>3</v>
      </c>
      <c r="U241" s="1">
        <f t="shared" ca="1" si="194"/>
        <v>2</v>
      </c>
      <c r="V241" s="1">
        <f t="shared" ca="1" si="195"/>
        <v>22</v>
      </c>
      <c r="W241" s="1">
        <f t="shared" ca="1" si="196"/>
        <v>18</v>
      </c>
      <c r="X241" s="3">
        <f t="shared" ca="1" si="197"/>
        <v>4</v>
      </c>
      <c r="Y241" s="3">
        <f t="shared" ca="1" si="198"/>
        <v>21422</v>
      </c>
      <c r="Z241">
        <f t="shared" ca="1" si="208"/>
        <v>4</v>
      </c>
      <c r="AA241">
        <f t="shared" ca="1" si="199"/>
        <v>4</v>
      </c>
      <c r="AB241" s="16">
        <f ca="1">_xlfn.RANK.EQ(Q241,Q233:Q252,0)</f>
        <v>4</v>
      </c>
      <c r="AC241" s="16">
        <f ca="1">SUMPRODUCT((AB241=AB233:AB252)*(X241&lt;X233:X252))</f>
        <v>0</v>
      </c>
      <c r="AD241" s="16">
        <f ca="1">SUMPRODUCT((AB241=AB233:AB252)*(AC241=AC233:AC252)*(V241&lt;V233:V252))</f>
        <v>0</v>
      </c>
      <c r="AE241" s="16">
        <f ca="1">COUNTIF(AA233:AA241,AA241)-1</f>
        <v>0</v>
      </c>
      <c r="AF241" s="39"/>
      <c r="AG241">
        <v>9</v>
      </c>
      <c r="AH241" s="29" t="str">
        <f ca="1">INDEX(P233:P252,MATCH(AG241,Z233:Z252,0))</f>
        <v>Deportivo de la Coruña</v>
      </c>
      <c r="AI241" s="33">
        <f ca="1">LOOKUP(AH241,P233:P252,Q233:Q252)</f>
        <v>15</v>
      </c>
      <c r="AJ241" s="1">
        <f ca="1">LOOKUP(AH241,P233:P252,R233:R252)</f>
        <v>11</v>
      </c>
      <c r="AK241" s="1">
        <f ca="1">LOOKUP(AH241,P233:P252,S233:S252)</f>
        <v>3</v>
      </c>
      <c r="AL241" s="1">
        <f ca="1">LOOKUP(AH241,P233:P252,T233:T252)</f>
        <v>6</v>
      </c>
      <c r="AM241" s="1">
        <f ca="1">LOOKUP(AH241,P233:P252,U233:U252)</f>
        <v>2</v>
      </c>
      <c r="AN241" s="1">
        <f ca="1">LOOKUP(AH241,P233:P252,V233:V252)</f>
        <v>16</v>
      </c>
      <c r="AO241" s="1">
        <f ca="1">LOOKUP(AH241,P233:P252,W233:W252)</f>
        <v>13</v>
      </c>
      <c r="AP241" s="3">
        <f ca="1">LOOKUP(AH241,P233:P252,X233:X252)</f>
        <v>3</v>
      </c>
      <c r="AQ241" s="3">
        <f ca="1">LOOKUP(AH241,P233:P252,Y233:Y252)</f>
        <v>15316</v>
      </c>
    </row>
    <row r="242" spans="5:43" x14ac:dyDescent="0.25">
      <c r="E242" s="29" t="str">
        <f t="shared" si="200"/>
        <v>R.C.D. Español</v>
      </c>
      <c r="F242" s="33">
        <f ca="1">SUMIF(INDIRECT(F232),'1-Configuracion'!E242,INDIRECT(G232))+SUMIF(INDIRECT(H232),'1-Configuracion'!E242,INDIRECT(I232))</f>
        <v>0</v>
      </c>
      <c r="G242" s="1">
        <f ca="1">SUMIF(INDIRECT(F232),'1-Configuracion'!E242,INDIRECT(J232))+SUMIF(INDIRECT(H232),'1-Configuracion'!E242,INDIRECT(J232))</f>
        <v>1</v>
      </c>
      <c r="H242" s="1">
        <f t="shared" ca="1" si="201"/>
        <v>0</v>
      </c>
      <c r="I242" s="1">
        <f t="shared" ca="1" si="202"/>
        <v>0</v>
      </c>
      <c r="J242" s="1">
        <f t="shared" ca="1" si="203"/>
        <v>1</v>
      </c>
      <c r="K242" s="1">
        <f ca="1">SUMIF(INDIRECT(F232),'1-Configuracion'!E242,INDIRECT(K232))+SUMIF(INDIRECT(H232),'1-Configuracion'!E242,INDIRECT(L232))</f>
        <v>1</v>
      </c>
      <c r="L242" s="1">
        <f ca="1">SUMIF(INDIRECT(F232),'1-Configuracion'!E242,INDIRECT(L232))+SUMIF(INDIRECT(H232),'1-Configuracion'!E242,INDIRECT(K232))</f>
        <v>2</v>
      </c>
      <c r="M242" s="48">
        <f t="shared" ca="1" si="204"/>
        <v>-1</v>
      </c>
      <c r="N242" s="14">
        <f t="shared" ca="1" si="205"/>
        <v>-99</v>
      </c>
      <c r="P242" s="29" t="str">
        <f t="shared" si="206"/>
        <v>R.C.D. Español</v>
      </c>
      <c r="Q242" s="33">
        <f t="shared" ca="1" si="207"/>
        <v>13</v>
      </c>
      <c r="R242" s="1">
        <f t="shared" ca="1" si="191"/>
        <v>11</v>
      </c>
      <c r="S242" s="1">
        <f t="shared" ca="1" si="192"/>
        <v>4</v>
      </c>
      <c r="T242" s="1">
        <f t="shared" ca="1" si="193"/>
        <v>1</v>
      </c>
      <c r="U242" s="1">
        <f t="shared" ca="1" si="194"/>
        <v>6</v>
      </c>
      <c r="V242" s="1">
        <f t="shared" ca="1" si="195"/>
        <v>12</v>
      </c>
      <c r="W242" s="1">
        <f t="shared" ca="1" si="196"/>
        <v>23</v>
      </c>
      <c r="X242" s="3">
        <f t="shared" ca="1" si="197"/>
        <v>-11</v>
      </c>
      <c r="Y242" s="3">
        <f t="shared" ca="1" si="198"/>
        <v>11912</v>
      </c>
      <c r="Z242">
        <f t="shared" ca="1" si="208"/>
        <v>13</v>
      </c>
      <c r="AA242">
        <f t="shared" ca="1" si="199"/>
        <v>13</v>
      </c>
      <c r="AB242" s="16">
        <f ca="1">_xlfn.RANK.EQ(Q242,Q233:Q252,0)</f>
        <v>12</v>
      </c>
      <c r="AC242" s="16">
        <f ca="1">SUMPRODUCT((AB242=AB233:AB252)*(X242&lt;X233:X252))</f>
        <v>1</v>
      </c>
      <c r="AD242" s="16">
        <f ca="1">SUMPRODUCT((AB242=AB233:AB252)*(AC242=AC233:AC252)*(V242&lt;V233:V252))</f>
        <v>0</v>
      </c>
      <c r="AE242" s="16">
        <f ca="1">COUNTIF(AA233:AA242,AA242)-1</f>
        <v>0</v>
      </c>
      <c r="AF242" s="39"/>
      <c r="AG242">
        <v>10</v>
      </c>
      <c r="AH242" s="29" t="str">
        <f ca="1">INDEX(P233:P252,MATCH(AG242,Z233:Z252,0))</f>
        <v>Sevilla F.C.</v>
      </c>
      <c r="AI242" s="33">
        <f ca="1">LOOKUP(AH242,P233:P252,Q233:Q252)</f>
        <v>15</v>
      </c>
      <c r="AJ242" s="1">
        <f ca="1">LOOKUP(AH242,P233:P252,R233:R252)</f>
        <v>11</v>
      </c>
      <c r="AK242" s="1">
        <f ca="1">LOOKUP(AH242,P233:P252,S233:S252)</f>
        <v>4</v>
      </c>
      <c r="AL242" s="1">
        <f ca="1">LOOKUP(AH242,P233:P252,T233:T252)</f>
        <v>3</v>
      </c>
      <c r="AM242" s="1">
        <f ca="1">LOOKUP(AH242,P233:P252,U233:U252)</f>
        <v>4</v>
      </c>
      <c r="AN242" s="1">
        <f ca="1">LOOKUP(AH242,P233:P252,V233:V252)</f>
        <v>17</v>
      </c>
      <c r="AO242" s="1">
        <f ca="1">LOOKUP(AH242,P233:P252,W233:W252)</f>
        <v>16</v>
      </c>
      <c r="AP242" s="3">
        <f ca="1">LOOKUP(AH242,P233:P252,X233:X252)</f>
        <v>1</v>
      </c>
      <c r="AQ242" s="3">
        <f ca="1">LOOKUP(AH242,P233:P252,Y233:Y252)</f>
        <v>15117</v>
      </c>
    </row>
    <row r="243" spans="5:43" x14ac:dyDescent="0.25">
      <c r="E243" s="29" t="str">
        <f t="shared" si="200"/>
        <v>Rayo Vallecano</v>
      </c>
      <c r="F243" s="33">
        <f ca="1">SUMIF(INDIRECT(F232),'1-Configuracion'!E243,INDIRECT(G232))+SUMIF(INDIRECT(H232),'1-Configuracion'!E243,INDIRECT(I232))</f>
        <v>3</v>
      </c>
      <c r="G243" s="1">
        <f ca="1">SUMIF(INDIRECT(F232),'1-Configuracion'!E243,INDIRECT(J232))+SUMIF(INDIRECT(H232),'1-Configuracion'!E243,INDIRECT(J232))</f>
        <v>1</v>
      </c>
      <c r="H243" s="1">
        <f t="shared" ca="1" si="201"/>
        <v>1</v>
      </c>
      <c r="I243" s="1">
        <f t="shared" ca="1" si="202"/>
        <v>0</v>
      </c>
      <c r="J243" s="1">
        <f t="shared" ca="1" si="203"/>
        <v>0</v>
      </c>
      <c r="K243" s="1">
        <f ca="1">SUMIF(INDIRECT(F232),'1-Configuracion'!E243,INDIRECT(K232))+SUMIF(INDIRECT(H232),'1-Configuracion'!E243,INDIRECT(L232))</f>
        <v>2</v>
      </c>
      <c r="L243" s="1">
        <f ca="1">SUMIF(INDIRECT(F232),'1-Configuracion'!E243,INDIRECT(L232))+SUMIF(INDIRECT(H232),'1-Configuracion'!E243,INDIRECT(K232))</f>
        <v>1</v>
      </c>
      <c r="M243" s="48">
        <f t="shared" ca="1" si="204"/>
        <v>1</v>
      </c>
      <c r="N243" s="14">
        <f t="shared" ca="1" si="205"/>
        <v>3102</v>
      </c>
      <c r="P243" s="29" t="str">
        <f t="shared" si="206"/>
        <v>Rayo Vallecano</v>
      </c>
      <c r="Q243" s="33">
        <f t="shared" ca="1" si="207"/>
        <v>13</v>
      </c>
      <c r="R243" s="1">
        <f t="shared" ca="1" si="191"/>
        <v>11</v>
      </c>
      <c r="S243" s="1">
        <f t="shared" ca="1" si="192"/>
        <v>4</v>
      </c>
      <c r="T243" s="1">
        <f t="shared" ca="1" si="193"/>
        <v>1</v>
      </c>
      <c r="U243" s="1">
        <f t="shared" ca="1" si="194"/>
        <v>6</v>
      </c>
      <c r="V243" s="1">
        <f t="shared" ca="1" si="195"/>
        <v>13</v>
      </c>
      <c r="W243" s="1">
        <f t="shared" ca="1" si="196"/>
        <v>19</v>
      </c>
      <c r="X243" s="3">
        <f t="shared" ca="1" si="197"/>
        <v>-6</v>
      </c>
      <c r="Y243" s="3">
        <f t="shared" ca="1" si="198"/>
        <v>12413</v>
      </c>
      <c r="Z243">
        <f t="shared" ca="1" si="208"/>
        <v>12</v>
      </c>
      <c r="AA243">
        <f t="shared" ca="1" si="199"/>
        <v>12</v>
      </c>
      <c r="AB243" s="16">
        <f ca="1">_xlfn.RANK.EQ(Q243,Q233:Q252,0)</f>
        <v>12</v>
      </c>
      <c r="AC243" s="16">
        <f ca="1">SUMPRODUCT((AB243=AB233:AB252)*(X243&lt;X233:X252))</f>
        <v>0</v>
      </c>
      <c r="AD243" s="16">
        <f ca="1">SUMPRODUCT((AB243=AB233:AB252)*(AC243=AC233:AC252)*(V243&lt;V233:V252))</f>
        <v>0</v>
      </c>
      <c r="AE243" s="16">
        <f ca="1">COUNTIF(AA233:AA243,AA243)-1</f>
        <v>0</v>
      </c>
      <c r="AF243" s="39"/>
      <c r="AG243">
        <v>11</v>
      </c>
      <c r="AH243" s="29" t="str">
        <f ca="1">INDEX(P233:P252,MATCH(AG243,Z233:Z252,0))</f>
        <v>Real Betis Balompié</v>
      </c>
      <c r="AI243" s="33">
        <f ca="1">LOOKUP(AH243,P233:P252,Q233:Q252)</f>
        <v>15</v>
      </c>
      <c r="AJ243" s="1">
        <f ca="1">LOOKUP(AH243,P233:P252,R233:R252)</f>
        <v>11</v>
      </c>
      <c r="AK243" s="1">
        <f ca="1">LOOKUP(AH243,P233:P252,S233:S252)</f>
        <v>4</v>
      </c>
      <c r="AL243" s="1">
        <f ca="1">LOOKUP(AH243,P233:P252,T233:T252)</f>
        <v>3</v>
      </c>
      <c r="AM243" s="1">
        <f ca="1">LOOKUP(AH243,P233:P252,U233:U252)</f>
        <v>4</v>
      </c>
      <c r="AN243" s="1">
        <f ca="1">LOOKUP(AH243,P233:P252,V233:V252)</f>
        <v>11</v>
      </c>
      <c r="AO243" s="1">
        <f ca="1">LOOKUP(AH243,P233:P252,W233:W252)</f>
        <v>16</v>
      </c>
      <c r="AP243" s="3">
        <f ca="1">LOOKUP(AH243,P233:P252,X233:X252)</f>
        <v>-5</v>
      </c>
      <c r="AQ243" s="3">
        <f ca="1">LOOKUP(AH243,P233:P252,Y233:Y252)</f>
        <v>14511</v>
      </c>
    </row>
    <row r="244" spans="5:43" x14ac:dyDescent="0.25">
      <c r="E244" s="29" t="str">
        <f t="shared" si="200"/>
        <v>Real Betis Balompié</v>
      </c>
      <c r="F244" s="33">
        <f ca="1">SUMIF(INDIRECT(F232),'1-Configuracion'!E244,INDIRECT(G232))+SUMIF(INDIRECT(H232),'1-Configuracion'!E244,INDIRECT(I232))</f>
        <v>3</v>
      </c>
      <c r="G244" s="1">
        <f ca="1">SUMIF(INDIRECT(F232),'1-Configuracion'!E244,INDIRECT(J232))+SUMIF(INDIRECT(H232),'1-Configuracion'!E244,INDIRECT(J232))</f>
        <v>1</v>
      </c>
      <c r="H244" s="1">
        <f t="shared" ca="1" si="201"/>
        <v>1</v>
      </c>
      <c r="I244" s="1">
        <f t="shared" ca="1" si="202"/>
        <v>0</v>
      </c>
      <c r="J244" s="1">
        <f t="shared" ca="1" si="203"/>
        <v>0</v>
      </c>
      <c r="K244" s="1">
        <f ca="1">SUMIF(INDIRECT(F232),'1-Configuracion'!E244,INDIRECT(K232))+SUMIF(INDIRECT(H232),'1-Configuracion'!E244,INDIRECT(L232))</f>
        <v>1</v>
      </c>
      <c r="L244" s="1">
        <f ca="1">SUMIF(INDIRECT(F232),'1-Configuracion'!E244,INDIRECT(L232))+SUMIF(INDIRECT(H232),'1-Configuracion'!E244,INDIRECT(K232))</f>
        <v>0</v>
      </c>
      <c r="M244" s="48">
        <f t="shared" ca="1" si="204"/>
        <v>1</v>
      </c>
      <c r="N244" s="14">
        <f t="shared" ca="1" si="205"/>
        <v>3101</v>
      </c>
      <c r="P244" s="29" t="str">
        <f t="shared" si="206"/>
        <v>Real Betis Balompié</v>
      </c>
      <c r="Q244" s="33">
        <f t="shared" ca="1" si="207"/>
        <v>15</v>
      </c>
      <c r="R244" s="1">
        <f t="shared" ca="1" si="191"/>
        <v>11</v>
      </c>
      <c r="S244" s="1">
        <f t="shared" ca="1" si="192"/>
        <v>4</v>
      </c>
      <c r="T244" s="1">
        <f t="shared" ca="1" si="193"/>
        <v>3</v>
      </c>
      <c r="U244" s="1">
        <f t="shared" ca="1" si="194"/>
        <v>4</v>
      </c>
      <c r="V244" s="1">
        <f t="shared" ca="1" si="195"/>
        <v>11</v>
      </c>
      <c r="W244" s="1">
        <f t="shared" ca="1" si="196"/>
        <v>16</v>
      </c>
      <c r="X244" s="3">
        <f t="shared" ca="1" si="197"/>
        <v>-5</v>
      </c>
      <c r="Y244" s="3">
        <f t="shared" ca="1" si="198"/>
        <v>14511</v>
      </c>
      <c r="Z244">
        <f t="shared" ca="1" si="208"/>
        <v>11</v>
      </c>
      <c r="AA244">
        <f t="shared" ca="1" si="199"/>
        <v>11</v>
      </c>
      <c r="AB244" s="16">
        <f ca="1">_xlfn.RANK.EQ(Q244,Q233:Q252,0)</f>
        <v>9</v>
      </c>
      <c r="AC244" s="16">
        <f ca="1">SUMPRODUCT((AB244=AB233:AB252)*(X244&lt;X233:X252))</f>
        <v>2</v>
      </c>
      <c r="AD244" s="16">
        <f ca="1">SUMPRODUCT((AB244=AB233:AB252)*(AC244=AC233:AC252)*(V244&lt;V233:V252))</f>
        <v>0</v>
      </c>
      <c r="AE244" s="16">
        <f ca="1">COUNTIF(AA233:AA244,AA244)-1</f>
        <v>0</v>
      </c>
      <c r="AF244" s="39"/>
      <c r="AG244">
        <v>12</v>
      </c>
      <c r="AH244" s="29" t="str">
        <f ca="1">INDEX(P233:P252,MATCH(AG244,Z233:Z252,0))</f>
        <v>Rayo Vallecano</v>
      </c>
      <c r="AI244" s="33">
        <f ca="1">LOOKUP(AH244,P233:P252,Q233:Q252)</f>
        <v>13</v>
      </c>
      <c r="AJ244" s="1">
        <f ca="1">LOOKUP(AH244,P233:P252,R233:R252)</f>
        <v>11</v>
      </c>
      <c r="AK244" s="1">
        <f ca="1">LOOKUP(AH244,P233:P252,S233:S252)</f>
        <v>4</v>
      </c>
      <c r="AL244" s="1">
        <f ca="1">LOOKUP(AH244,P233:P252,T233:T252)</f>
        <v>1</v>
      </c>
      <c r="AM244" s="1">
        <f ca="1">LOOKUP(AH244,P233:P252,U233:U252)</f>
        <v>6</v>
      </c>
      <c r="AN244" s="1">
        <f ca="1">LOOKUP(AH244,P233:P252,V233:V252)</f>
        <v>13</v>
      </c>
      <c r="AO244" s="1">
        <f ca="1">LOOKUP(AH244,P233:P252,W233:W252)</f>
        <v>19</v>
      </c>
      <c r="AP244" s="3">
        <f ca="1">LOOKUP(AH244,P233:P252,X233:X252)</f>
        <v>-6</v>
      </c>
      <c r="AQ244" s="3">
        <f ca="1">LOOKUP(AH244,P233:P252,Y233:Y252)</f>
        <v>12413</v>
      </c>
    </row>
    <row r="245" spans="5:43" x14ac:dyDescent="0.25">
      <c r="E245" s="29" t="str">
        <f t="shared" si="200"/>
        <v>Real Madrid C.F.</v>
      </c>
      <c r="F245" s="33">
        <f ca="1">SUMIF(INDIRECT(F232),'1-Configuracion'!E245,INDIRECT(G232))+SUMIF(INDIRECT(H232),'1-Configuracion'!E245,INDIRECT(I232))</f>
        <v>0</v>
      </c>
      <c r="G245" s="1">
        <f ca="1">SUMIF(INDIRECT(F232),'1-Configuracion'!E245,INDIRECT(J232))+SUMIF(INDIRECT(H232),'1-Configuracion'!E245,INDIRECT(J232))</f>
        <v>1</v>
      </c>
      <c r="H245" s="1">
        <f t="shared" ca="1" si="201"/>
        <v>0</v>
      </c>
      <c r="I245" s="1">
        <f t="shared" ca="1" si="202"/>
        <v>0</v>
      </c>
      <c r="J245" s="1">
        <f t="shared" ca="1" si="203"/>
        <v>1</v>
      </c>
      <c r="K245" s="1">
        <f ca="1">SUMIF(INDIRECT(F232),'1-Configuracion'!E245,INDIRECT(K232))+SUMIF(INDIRECT(H232),'1-Configuracion'!E245,INDIRECT(L232))</f>
        <v>2</v>
      </c>
      <c r="L245" s="1">
        <f ca="1">SUMIF(INDIRECT(F232),'1-Configuracion'!E245,INDIRECT(L232))+SUMIF(INDIRECT(H232),'1-Configuracion'!E245,INDIRECT(K232))</f>
        <v>3</v>
      </c>
      <c r="M245" s="48">
        <f t="shared" ca="1" si="204"/>
        <v>-1</v>
      </c>
      <c r="N245" s="14">
        <f t="shared" ca="1" si="205"/>
        <v>-98</v>
      </c>
      <c r="P245" s="29" t="str">
        <f t="shared" si="206"/>
        <v>Real Madrid C.F.</v>
      </c>
      <c r="Q245" s="33">
        <f t="shared" ca="1" si="207"/>
        <v>24</v>
      </c>
      <c r="R245" s="1">
        <f t="shared" ca="1" si="191"/>
        <v>11</v>
      </c>
      <c r="S245" s="1">
        <f t="shared" ca="1" si="192"/>
        <v>7</v>
      </c>
      <c r="T245" s="1">
        <f t="shared" ca="1" si="193"/>
        <v>3</v>
      </c>
      <c r="U245" s="1">
        <f t="shared" ca="1" si="194"/>
        <v>1</v>
      </c>
      <c r="V245" s="1">
        <f t="shared" ca="1" si="195"/>
        <v>26</v>
      </c>
      <c r="W245" s="1">
        <f t="shared" ca="1" si="196"/>
        <v>7</v>
      </c>
      <c r="X245" s="3">
        <f t="shared" ca="1" si="197"/>
        <v>19</v>
      </c>
      <c r="Y245" s="3">
        <f t="shared" ca="1" si="198"/>
        <v>25926</v>
      </c>
      <c r="Z245">
        <f t="shared" ca="1" si="208"/>
        <v>2</v>
      </c>
      <c r="AA245">
        <f t="shared" ca="1" si="199"/>
        <v>2</v>
      </c>
      <c r="AB245" s="16">
        <f ca="1">_xlfn.RANK.EQ(Q245,Q233:Q252,0)</f>
        <v>2</v>
      </c>
      <c r="AC245" s="16">
        <f ca="1">SUMPRODUCT((AB245=AB233:AB252)*(X245&lt;X233:X252))</f>
        <v>0</v>
      </c>
      <c r="AD245" s="16">
        <f ca="1">SUMPRODUCT((AB245=AB233:AB252)*(AC245=AC233:AC252)*(V245&lt;V233:V252))</f>
        <v>0</v>
      </c>
      <c r="AE245" s="16">
        <f ca="1">COUNTIF(AA233:AA245,AA245)-1</f>
        <v>0</v>
      </c>
      <c r="AF245" s="39"/>
      <c r="AG245">
        <v>13</v>
      </c>
      <c r="AH245" s="29" t="str">
        <f ca="1">INDEX(P233:P252,MATCH(AG245,Z233:Z252,0))</f>
        <v>R.C.D. Español</v>
      </c>
      <c r="AI245" s="33">
        <f ca="1">LOOKUP(AH245,P233:P252,Q233:Q252)</f>
        <v>13</v>
      </c>
      <c r="AJ245" s="1">
        <f ca="1">LOOKUP(AH245,P233:P252,R233:R252)</f>
        <v>11</v>
      </c>
      <c r="AK245" s="1">
        <f ca="1">LOOKUP(AH245,P233:P252,S233:S252)</f>
        <v>4</v>
      </c>
      <c r="AL245" s="1">
        <f ca="1">LOOKUP(AH245,P233:P252,T233:T252)</f>
        <v>1</v>
      </c>
      <c r="AM245" s="1">
        <f ca="1">LOOKUP(AH245,P233:P252,U233:U252)</f>
        <v>6</v>
      </c>
      <c r="AN245" s="1">
        <f ca="1">LOOKUP(AH245,P233:P252,V233:V252)</f>
        <v>12</v>
      </c>
      <c r="AO245" s="1">
        <f ca="1">LOOKUP(AH245,P233:P252,W233:W252)</f>
        <v>23</v>
      </c>
      <c r="AP245" s="3">
        <f ca="1">LOOKUP(AH245,P233:P252,X233:X252)</f>
        <v>-11</v>
      </c>
      <c r="AQ245" s="3">
        <f ca="1">LOOKUP(AH245,P233:P252,Y233:Y252)</f>
        <v>11912</v>
      </c>
    </row>
    <row r="246" spans="5:43" x14ac:dyDescent="0.25">
      <c r="E246" s="29" t="str">
        <f t="shared" si="200"/>
        <v>Real Sociedad</v>
      </c>
      <c r="F246" s="33">
        <f ca="1">SUMIF(INDIRECT(F232),'1-Configuracion'!E246,INDIRECT(G232))+SUMIF(INDIRECT(H232),'1-Configuracion'!E246,INDIRECT(I232))</f>
        <v>0</v>
      </c>
      <c r="G246" s="1">
        <f ca="1">SUMIF(INDIRECT(F232),'1-Configuracion'!E246,INDIRECT(J232))+SUMIF(INDIRECT(H232),'1-Configuracion'!E246,INDIRECT(J232))</f>
        <v>1</v>
      </c>
      <c r="H246" s="1">
        <f t="shared" ca="1" si="201"/>
        <v>0</v>
      </c>
      <c r="I246" s="1">
        <f t="shared" ca="1" si="202"/>
        <v>0</v>
      </c>
      <c r="J246" s="1">
        <f t="shared" ca="1" si="203"/>
        <v>1</v>
      </c>
      <c r="K246" s="1">
        <f ca="1">SUMIF(INDIRECT(F232),'1-Configuracion'!E246,INDIRECT(K232))+SUMIF(INDIRECT(H232),'1-Configuracion'!E246,INDIRECT(L232))</f>
        <v>0</v>
      </c>
      <c r="L246" s="1">
        <f ca="1">SUMIF(INDIRECT(F232),'1-Configuracion'!E246,INDIRECT(L232))+SUMIF(INDIRECT(H232),'1-Configuracion'!E246,INDIRECT(K232))</f>
        <v>2</v>
      </c>
      <c r="M246" s="48">
        <f t="shared" ca="1" si="204"/>
        <v>-2</v>
      </c>
      <c r="N246" s="14">
        <f t="shared" ca="1" si="205"/>
        <v>-200</v>
      </c>
      <c r="P246" s="29" t="str">
        <f t="shared" si="206"/>
        <v>Real Sociedad</v>
      </c>
      <c r="Q246" s="33">
        <f t="shared" ca="1" si="207"/>
        <v>9</v>
      </c>
      <c r="R246" s="1">
        <f t="shared" ca="1" si="191"/>
        <v>11</v>
      </c>
      <c r="S246" s="1">
        <f t="shared" ca="1" si="192"/>
        <v>2</v>
      </c>
      <c r="T246" s="1">
        <f t="shared" ca="1" si="193"/>
        <v>3</v>
      </c>
      <c r="U246" s="1">
        <f t="shared" ca="1" si="194"/>
        <v>6</v>
      </c>
      <c r="V246" s="1">
        <f t="shared" ca="1" si="195"/>
        <v>12</v>
      </c>
      <c r="W246" s="1">
        <f t="shared" ca="1" si="196"/>
        <v>14</v>
      </c>
      <c r="X246" s="3">
        <f t="shared" ca="1" si="197"/>
        <v>-2</v>
      </c>
      <c r="Y246" s="3">
        <f t="shared" ca="1" si="198"/>
        <v>8812</v>
      </c>
      <c r="Z246">
        <f t="shared" ca="1" si="208"/>
        <v>16</v>
      </c>
      <c r="AA246">
        <f t="shared" ca="1" si="199"/>
        <v>16</v>
      </c>
      <c r="AB246" s="16">
        <f ca="1">_xlfn.RANK.EQ(Q246,Q233:Q252,0)</f>
        <v>16</v>
      </c>
      <c r="AC246" s="16">
        <f ca="1">SUMPRODUCT((AB246=AB233:AB252)*(X246&lt;X233:X252))</f>
        <v>0</v>
      </c>
      <c r="AD246" s="16">
        <f ca="1">SUMPRODUCT((AB246=AB233:AB252)*(AC246=AC233:AC252)*(V246&lt;V233:V252))</f>
        <v>0</v>
      </c>
      <c r="AE246" s="16">
        <f ca="1">COUNTIF(AA233:AA246,AA246)-1</f>
        <v>0</v>
      </c>
      <c r="AF246" s="39"/>
      <c r="AG246">
        <v>14</v>
      </c>
      <c r="AH246" s="29" t="str">
        <f ca="1">INDEX(P233:P252,MATCH(AG246,Z233:Z252,0))</f>
        <v>Real Sporting de Gijón</v>
      </c>
      <c r="AI246" s="33">
        <f ca="1">LOOKUP(AH246,P233:P252,Q233:Q252)</f>
        <v>12</v>
      </c>
      <c r="AJ246" s="1">
        <f ca="1">LOOKUP(AH246,P233:P252,R233:R252)</f>
        <v>11</v>
      </c>
      <c r="AK246" s="1">
        <f ca="1">LOOKUP(AH246,P233:P252,S233:S252)</f>
        <v>3</v>
      </c>
      <c r="AL246" s="1">
        <f ca="1">LOOKUP(AH246,P233:P252,T233:T252)</f>
        <v>3</v>
      </c>
      <c r="AM246" s="1">
        <f ca="1">LOOKUP(AH246,P233:P252,U233:U252)</f>
        <v>5</v>
      </c>
      <c r="AN246" s="1">
        <f ca="1">LOOKUP(AH246,P233:P252,V233:V252)</f>
        <v>11</v>
      </c>
      <c r="AO246" s="1">
        <f ca="1">LOOKUP(AH246,P233:P252,W233:W252)</f>
        <v>15</v>
      </c>
      <c r="AP246" s="3">
        <f ca="1">LOOKUP(AH246,P233:P252,X233:X252)</f>
        <v>-4</v>
      </c>
      <c r="AQ246" s="3">
        <f ca="1">LOOKUP(AH246,P233:P252,Y233:Y252)</f>
        <v>11611</v>
      </c>
    </row>
    <row r="247" spans="5:43" x14ac:dyDescent="0.25">
      <c r="E247" s="29" t="str">
        <f t="shared" si="200"/>
        <v>Real Sporting de Gijón</v>
      </c>
      <c r="F247" s="33">
        <f ca="1">SUMIF(INDIRECT(F232),'1-Configuracion'!E247,INDIRECT(G232))+SUMIF(INDIRECT(H232),'1-Configuracion'!E247,INDIRECT(I232))</f>
        <v>0</v>
      </c>
      <c r="G247" s="1">
        <f ca="1">SUMIF(INDIRECT(F232),'1-Configuracion'!E247,INDIRECT(J232))+SUMIF(INDIRECT(H232),'1-Configuracion'!E247,INDIRECT(J232))</f>
        <v>1</v>
      </c>
      <c r="H247" s="1">
        <f t="shared" ca="1" si="201"/>
        <v>0</v>
      </c>
      <c r="I247" s="1">
        <f t="shared" ca="1" si="202"/>
        <v>0</v>
      </c>
      <c r="J247" s="1">
        <f t="shared" ca="1" si="203"/>
        <v>1</v>
      </c>
      <c r="K247" s="1">
        <f ca="1">SUMIF(INDIRECT(F232),'1-Configuracion'!E247,INDIRECT(K232))+SUMIF(INDIRECT(H232),'1-Configuracion'!E247,INDIRECT(L232))</f>
        <v>0</v>
      </c>
      <c r="L247" s="1">
        <f ca="1">SUMIF(INDIRECT(F232),'1-Configuracion'!E247,INDIRECT(L232))+SUMIF(INDIRECT(H232),'1-Configuracion'!E247,INDIRECT(K232))</f>
        <v>1</v>
      </c>
      <c r="M247" s="48">
        <f t="shared" ca="1" si="204"/>
        <v>-1</v>
      </c>
      <c r="N247" s="14">
        <f t="shared" ca="1" si="205"/>
        <v>-100</v>
      </c>
      <c r="P247" s="29" t="str">
        <f t="shared" si="206"/>
        <v>Real Sporting de Gijón</v>
      </c>
      <c r="Q247" s="33">
        <f t="shared" ca="1" si="207"/>
        <v>12</v>
      </c>
      <c r="R247" s="1">
        <f t="shared" ca="1" si="191"/>
        <v>11</v>
      </c>
      <c r="S247" s="1">
        <f t="shared" ca="1" si="192"/>
        <v>3</v>
      </c>
      <c r="T247" s="1">
        <f t="shared" ca="1" si="193"/>
        <v>3</v>
      </c>
      <c r="U247" s="1">
        <f t="shared" ca="1" si="194"/>
        <v>5</v>
      </c>
      <c r="V247" s="1">
        <f t="shared" ca="1" si="195"/>
        <v>11</v>
      </c>
      <c r="W247" s="1">
        <f t="shared" ca="1" si="196"/>
        <v>15</v>
      </c>
      <c r="X247" s="3">
        <f t="shared" ca="1" si="197"/>
        <v>-4</v>
      </c>
      <c r="Y247" s="3">
        <f t="shared" ca="1" si="198"/>
        <v>11611</v>
      </c>
      <c r="Z247">
        <f t="shared" ca="1" si="208"/>
        <v>14</v>
      </c>
      <c r="AA247">
        <f t="shared" ca="1" si="199"/>
        <v>14</v>
      </c>
      <c r="AB247" s="16">
        <f ca="1">_xlfn.RANK.EQ(Q247,Q233:Q252,0)</f>
        <v>14</v>
      </c>
      <c r="AC247" s="16">
        <f ca="1">SUMPRODUCT((AB247=AB233:AB252)*(X247&lt;X233:X252))</f>
        <v>0</v>
      </c>
      <c r="AD247" s="16">
        <f ca="1">SUMPRODUCT((AB247=AB233:AB252)*(AC247=AC233:AC252)*(V247&lt;V233:V252))</f>
        <v>0</v>
      </c>
      <c r="AE247" s="16">
        <f ca="1">COUNTIF(AA233:AA247,AA247)-1</f>
        <v>0</v>
      </c>
      <c r="AF247" s="39"/>
      <c r="AG247">
        <v>15</v>
      </c>
      <c r="AH247" s="29" t="str">
        <f ca="1">INDEX(P233:P252,MATCH(AG247,Z233:Z252,0))</f>
        <v>Getafe C.F.</v>
      </c>
      <c r="AI247" s="33">
        <f ca="1">LOOKUP(AH247,P233:P252,Q233:Q252)</f>
        <v>10</v>
      </c>
      <c r="AJ247" s="1">
        <f ca="1">LOOKUP(AH247,P233:P252,R233:R252)</f>
        <v>11</v>
      </c>
      <c r="AK247" s="1">
        <f ca="1">LOOKUP(AH247,P233:P252,S233:S252)</f>
        <v>3</v>
      </c>
      <c r="AL247" s="1">
        <f ca="1">LOOKUP(AH247,P233:P252,T233:T252)</f>
        <v>1</v>
      </c>
      <c r="AM247" s="1">
        <f ca="1">LOOKUP(AH247,P233:P252,U233:U252)</f>
        <v>7</v>
      </c>
      <c r="AN247" s="1">
        <f ca="1">LOOKUP(AH247,P233:P252,V233:V252)</f>
        <v>11</v>
      </c>
      <c r="AO247" s="1">
        <f ca="1">LOOKUP(AH247,P233:P252,W233:W252)</f>
        <v>18</v>
      </c>
      <c r="AP247" s="3">
        <f ca="1">LOOKUP(AH247,P233:P252,X233:X252)</f>
        <v>-7</v>
      </c>
      <c r="AQ247" s="3">
        <f ca="1">LOOKUP(AH247,P233:P252,Y233:Y252)</f>
        <v>9311</v>
      </c>
    </row>
    <row r="248" spans="5:43" x14ac:dyDescent="0.25">
      <c r="E248" s="29" t="str">
        <f t="shared" si="200"/>
        <v>S.D. Eibar</v>
      </c>
      <c r="F248" s="33">
        <f ca="1">SUMIF(INDIRECT(F232),'1-Configuracion'!E248,INDIRECT(G232))+SUMIF(INDIRECT(H232),'1-Configuracion'!E248,INDIRECT(I232))</f>
        <v>3</v>
      </c>
      <c r="G248" s="1">
        <f ca="1">SUMIF(INDIRECT(F232),'1-Configuracion'!E248,INDIRECT(J232))+SUMIF(INDIRECT(H232),'1-Configuracion'!E248,INDIRECT(J232))</f>
        <v>1</v>
      </c>
      <c r="H248" s="1">
        <f t="shared" ca="1" si="201"/>
        <v>1</v>
      </c>
      <c r="I248" s="1">
        <f t="shared" ca="1" si="202"/>
        <v>0</v>
      </c>
      <c r="J248" s="1">
        <f t="shared" ca="1" si="203"/>
        <v>0</v>
      </c>
      <c r="K248" s="1">
        <f ca="1">SUMIF(INDIRECT(F232),'1-Configuracion'!E248,INDIRECT(K232))+SUMIF(INDIRECT(H232),'1-Configuracion'!E248,INDIRECT(L232))</f>
        <v>3</v>
      </c>
      <c r="L248" s="1">
        <f ca="1">SUMIF(INDIRECT(F232),'1-Configuracion'!E248,INDIRECT(L232))+SUMIF(INDIRECT(H232),'1-Configuracion'!E248,INDIRECT(K232))</f>
        <v>1</v>
      </c>
      <c r="M248" s="48">
        <f t="shared" ca="1" si="204"/>
        <v>2</v>
      </c>
      <c r="N248" s="14">
        <f t="shared" ca="1" si="205"/>
        <v>3203</v>
      </c>
      <c r="P248" s="29" t="str">
        <f t="shared" si="206"/>
        <v>S.D. Eibar</v>
      </c>
      <c r="Q248" s="33">
        <f t="shared" ca="1" si="207"/>
        <v>19</v>
      </c>
      <c r="R248" s="1">
        <f t="shared" ca="1" si="191"/>
        <v>11</v>
      </c>
      <c r="S248" s="1">
        <f t="shared" ca="1" si="192"/>
        <v>5</v>
      </c>
      <c r="T248" s="1">
        <f t="shared" ca="1" si="193"/>
        <v>4</v>
      </c>
      <c r="U248" s="1">
        <f t="shared" ca="1" si="194"/>
        <v>2</v>
      </c>
      <c r="V248" s="1">
        <f t="shared" ca="1" si="195"/>
        <v>15</v>
      </c>
      <c r="W248" s="1">
        <f t="shared" ca="1" si="196"/>
        <v>11</v>
      </c>
      <c r="X248" s="3">
        <f t="shared" ca="1" si="197"/>
        <v>4</v>
      </c>
      <c r="Y248" s="3">
        <f t="shared" ca="1" si="198"/>
        <v>19415</v>
      </c>
      <c r="Z248">
        <f t="shared" ca="1" si="208"/>
        <v>6</v>
      </c>
      <c r="AA248">
        <f t="shared" ca="1" si="199"/>
        <v>6</v>
      </c>
      <c r="AB248" s="16">
        <f ca="1">_xlfn.RANK.EQ(Q248,Q233:Q252,0)</f>
        <v>6</v>
      </c>
      <c r="AC248" s="16">
        <f ca="1">SUMPRODUCT((AB248=AB233:AB252)*(X248&lt;X233:X252))</f>
        <v>0</v>
      </c>
      <c r="AD248" s="16">
        <f ca="1">SUMPRODUCT((AB248=AB233:AB252)*(AC248=AC233:AC252)*(V248&lt;V233:V252))</f>
        <v>0</v>
      </c>
      <c r="AE248" s="16">
        <f ca="1">COUNTIF(AA233:AA248,AA248)-1</f>
        <v>0</v>
      </c>
      <c r="AF248" s="39"/>
      <c r="AG248">
        <v>16</v>
      </c>
      <c r="AH248" s="29" t="str">
        <f ca="1">INDEX(P233:P252,MATCH(AG248,Z233:Z252,0))</f>
        <v>Real Sociedad</v>
      </c>
      <c r="AI248" s="33">
        <f ca="1">LOOKUP(AH248,P233:P252,Q233:Q252)</f>
        <v>9</v>
      </c>
      <c r="AJ248" s="1">
        <f ca="1">LOOKUP(AH248,P233:P252,R233:R252)</f>
        <v>11</v>
      </c>
      <c r="AK248" s="1">
        <f ca="1">LOOKUP(AH248,P233:P252,S233:S252)</f>
        <v>2</v>
      </c>
      <c r="AL248" s="1">
        <f ca="1">LOOKUP(AH248,P233:P252,T233:T252)</f>
        <v>3</v>
      </c>
      <c r="AM248" s="1">
        <f ca="1">LOOKUP(AH248,P233:P252,U233:U252)</f>
        <v>6</v>
      </c>
      <c r="AN248" s="1">
        <f ca="1">LOOKUP(AH248,P233:P252,V233:V252)</f>
        <v>12</v>
      </c>
      <c r="AO248" s="1">
        <f ca="1">LOOKUP(AH248,P233:P252,W233:W252)</f>
        <v>14</v>
      </c>
      <c r="AP248" s="3">
        <f ca="1">LOOKUP(AH248,P233:P252,X233:X252)</f>
        <v>-2</v>
      </c>
      <c r="AQ248" s="3">
        <f ca="1">LOOKUP(AH248,P233:P252,Y233:Y252)</f>
        <v>8812</v>
      </c>
    </row>
    <row r="249" spans="5:43" x14ac:dyDescent="0.25">
      <c r="E249" s="29" t="str">
        <f t="shared" si="200"/>
        <v>Sevilla F.C.</v>
      </c>
      <c r="F249" s="33">
        <f ca="1">SUMIF(INDIRECT(F232),'1-Configuracion'!E249,INDIRECT(G232))+SUMIF(INDIRECT(H232),'1-Configuracion'!E249,INDIRECT(I232))</f>
        <v>3</v>
      </c>
      <c r="G249" s="1">
        <f ca="1">SUMIF(INDIRECT(F232),'1-Configuracion'!E249,INDIRECT(J232))+SUMIF(INDIRECT(H232),'1-Configuracion'!E249,INDIRECT(J232))</f>
        <v>1</v>
      </c>
      <c r="H249" s="1">
        <f t="shared" ca="1" si="201"/>
        <v>1</v>
      </c>
      <c r="I249" s="1">
        <f t="shared" ca="1" si="202"/>
        <v>0</v>
      </c>
      <c r="J249" s="1">
        <f t="shared" ca="1" si="203"/>
        <v>0</v>
      </c>
      <c r="K249" s="1">
        <f ca="1">SUMIF(INDIRECT(F232),'1-Configuracion'!E249,INDIRECT(K232))+SUMIF(INDIRECT(H232),'1-Configuracion'!E249,INDIRECT(L232))</f>
        <v>3</v>
      </c>
      <c r="L249" s="1">
        <f ca="1">SUMIF(INDIRECT(F232),'1-Configuracion'!E249,INDIRECT(L232))+SUMIF(INDIRECT(H232),'1-Configuracion'!E249,INDIRECT(K232))</f>
        <v>2</v>
      </c>
      <c r="M249" s="48">
        <f t="shared" ca="1" si="204"/>
        <v>1</v>
      </c>
      <c r="N249" s="14">
        <f t="shared" ca="1" si="205"/>
        <v>3103</v>
      </c>
      <c r="P249" s="29" t="str">
        <f t="shared" si="206"/>
        <v>Sevilla F.C.</v>
      </c>
      <c r="Q249" s="33">
        <f t="shared" ca="1" si="207"/>
        <v>15</v>
      </c>
      <c r="R249" s="1">
        <f t="shared" ca="1" si="191"/>
        <v>11</v>
      </c>
      <c r="S249" s="1">
        <f t="shared" ca="1" si="192"/>
        <v>4</v>
      </c>
      <c r="T249" s="1">
        <f t="shared" ca="1" si="193"/>
        <v>3</v>
      </c>
      <c r="U249" s="1">
        <f t="shared" ca="1" si="194"/>
        <v>4</v>
      </c>
      <c r="V249" s="1">
        <f t="shared" ca="1" si="195"/>
        <v>17</v>
      </c>
      <c r="W249" s="1">
        <f t="shared" ca="1" si="196"/>
        <v>16</v>
      </c>
      <c r="X249" s="3">
        <f t="shared" ca="1" si="197"/>
        <v>1</v>
      </c>
      <c r="Y249" s="3">
        <f t="shared" ca="1" si="198"/>
        <v>15117</v>
      </c>
      <c r="Z249">
        <f t="shared" ca="1" si="208"/>
        <v>10</v>
      </c>
      <c r="AA249">
        <f t="shared" ca="1" si="199"/>
        <v>10</v>
      </c>
      <c r="AB249" s="16">
        <f ca="1">_xlfn.RANK.EQ(Q249,Q233:Q252,0)</f>
        <v>9</v>
      </c>
      <c r="AC249" s="16">
        <f ca="1">SUMPRODUCT((AB249=AB233:AB252)*(X249&lt;X233:X252))</f>
        <v>1</v>
      </c>
      <c r="AD249" s="16">
        <f ca="1">SUMPRODUCT((AB249=AB233:AB252)*(AC249=AC233:AC252)*(V249&lt;V233:V252))</f>
        <v>0</v>
      </c>
      <c r="AE249" s="16">
        <f ca="1">COUNTIF(AA233:AA249,AA249)-1</f>
        <v>0</v>
      </c>
      <c r="AF249" s="39"/>
      <c r="AG249">
        <v>17</v>
      </c>
      <c r="AH249" s="29" t="str">
        <f ca="1">INDEX(P233:P252,MATCH(AG249,Z233:Z252,0))</f>
        <v>Málaga C.F.</v>
      </c>
      <c r="AI249" s="33">
        <f ca="1">LOOKUP(AH249,P233:P252,Q233:Q252)</f>
        <v>9</v>
      </c>
      <c r="AJ249" s="1">
        <f ca="1">LOOKUP(AH249,P233:P252,R233:R252)</f>
        <v>11</v>
      </c>
      <c r="AK249" s="1">
        <f ca="1">LOOKUP(AH249,P233:P252,S233:S252)</f>
        <v>2</v>
      </c>
      <c r="AL249" s="1">
        <f ca="1">LOOKUP(AH249,P233:P252,T233:T252)</f>
        <v>3</v>
      </c>
      <c r="AM249" s="1">
        <f ca="1">LOOKUP(AH249,P233:P252,U233:U252)</f>
        <v>6</v>
      </c>
      <c r="AN249" s="1">
        <f ca="1">LOOKUP(AH249,P233:P252,V233:V252)</f>
        <v>5</v>
      </c>
      <c r="AO249" s="1">
        <f ca="1">LOOKUP(AH249,P233:P252,W233:W252)</f>
        <v>9</v>
      </c>
      <c r="AP249" s="3">
        <f ca="1">LOOKUP(AH249,P233:P252,X233:X252)</f>
        <v>-4</v>
      </c>
      <c r="AQ249" s="3">
        <f ca="1">LOOKUP(AH249,P233:P252,Y233:Y252)</f>
        <v>8605</v>
      </c>
    </row>
    <row r="250" spans="5:43" x14ac:dyDescent="0.25">
      <c r="E250" s="29" t="str">
        <f t="shared" si="200"/>
        <v>U.D. Las Palmas</v>
      </c>
      <c r="F250" s="33">
        <f ca="1">SUMIF(INDIRECT(F232),'1-Configuracion'!E250,INDIRECT(G232))+SUMIF(INDIRECT(H232),'1-Configuracion'!E250,INDIRECT(I232))</f>
        <v>3</v>
      </c>
      <c r="G250" s="1">
        <f ca="1">SUMIF(INDIRECT(F232),'1-Configuracion'!E250,INDIRECT(J232))+SUMIF(INDIRECT(H232),'1-Configuracion'!E250,INDIRECT(J232))</f>
        <v>1</v>
      </c>
      <c r="H250" s="1">
        <f t="shared" ca="1" si="201"/>
        <v>1</v>
      </c>
      <c r="I250" s="1">
        <f t="shared" ca="1" si="202"/>
        <v>0</v>
      </c>
      <c r="J250" s="1">
        <f t="shared" ca="1" si="203"/>
        <v>0</v>
      </c>
      <c r="K250" s="1">
        <f ca="1">SUMIF(INDIRECT(F232),'1-Configuracion'!E250,INDIRECT(K232))+SUMIF(INDIRECT(H232),'1-Configuracion'!E250,INDIRECT(L232))</f>
        <v>2</v>
      </c>
      <c r="L250" s="1">
        <f ca="1">SUMIF(INDIRECT(F232),'1-Configuracion'!E250,INDIRECT(L232))+SUMIF(INDIRECT(H232),'1-Configuracion'!E250,INDIRECT(K232))</f>
        <v>0</v>
      </c>
      <c r="M250" s="48">
        <f t="shared" ca="1" si="204"/>
        <v>2</v>
      </c>
      <c r="N250" s="14">
        <f t="shared" ca="1" si="205"/>
        <v>3202</v>
      </c>
      <c r="P250" s="29" t="str">
        <f t="shared" si="206"/>
        <v>U.D. Las Palmas</v>
      </c>
      <c r="Q250" s="33">
        <f t="shared" ca="1" si="207"/>
        <v>9</v>
      </c>
      <c r="R250" s="1">
        <f t="shared" ca="1" si="191"/>
        <v>11</v>
      </c>
      <c r="S250" s="1">
        <f t="shared" ca="1" si="192"/>
        <v>2</v>
      </c>
      <c r="T250" s="1">
        <f t="shared" ca="1" si="193"/>
        <v>3</v>
      </c>
      <c r="U250" s="1">
        <f t="shared" ca="1" si="194"/>
        <v>6</v>
      </c>
      <c r="V250" s="1">
        <f t="shared" ca="1" si="195"/>
        <v>9</v>
      </c>
      <c r="W250" s="1">
        <f t="shared" ca="1" si="196"/>
        <v>16</v>
      </c>
      <c r="X250" s="3">
        <f t="shared" ca="1" si="197"/>
        <v>-7</v>
      </c>
      <c r="Y250" s="3">
        <f t="shared" ca="1" si="198"/>
        <v>8309</v>
      </c>
      <c r="Z250">
        <f t="shared" ca="1" si="208"/>
        <v>18</v>
      </c>
      <c r="AA250">
        <f t="shared" ca="1" si="199"/>
        <v>18</v>
      </c>
      <c r="AB250" s="16">
        <f ca="1">_xlfn.RANK.EQ(Q250,Q233:Q252,0)</f>
        <v>16</v>
      </c>
      <c r="AC250" s="16">
        <f ca="1">SUMPRODUCT((AB250=AB233:AB252)*(X250&lt;X233:X252))</f>
        <v>2</v>
      </c>
      <c r="AD250" s="16">
        <f ca="1">SUMPRODUCT((AB250=AB233:AB252)*(AC250=AC233:AC252)*(V250&lt;V233:V252))</f>
        <v>0</v>
      </c>
      <c r="AE250" s="16">
        <f ca="1">COUNTIF(AA233:AA250,AA250)-1</f>
        <v>0</v>
      </c>
      <c r="AF250" s="39"/>
      <c r="AG250">
        <v>18</v>
      </c>
      <c r="AH250" s="29" t="str">
        <f ca="1">INDEX(P233:P252,MATCH(AG250,Z233:Z252,0))</f>
        <v>U.D. Las Palmas</v>
      </c>
      <c r="AI250" s="33">
        <f ca="1">LOOKUP(AH250,P233:P252,Q233:Q252)</f>
        <v>9</v>
      </c>
      <c r="AJ250" s="1">
        <f ca="1">LOOKUP(AH250,P233:P252,R233:R252)</f>
        <v>11</v>
      </c>
      <c r="AK250" s="1">
        <f ca="1">LOOKUP(AH250,P233:P252,S233:S252)</f>
        <v>2</v>
      </c>
      <c r="AL250" s="1">
        <f ca="1">LOOKUP(AH250,P233:P252,T233:T252)</f>
        <v>3</v>
      </c>
      <c r="AM250" s="1">
        <f ca="1">LOOKUP(AH250,P233:P252,U233:U252)</f>
        <v>6</v>
      </c>
      <c r="AN250" s="1">
        <f ca="1">LOOKUP(AH250,P233:P252,V233:V252)</f>
        <v>9</v>
      </c>
      <c r="AO250" s="1">
        <f ca="1">LOOKUP(AH250,P233:P252,W233:W252)</f>
        <v>16</v>
      </c>
      <c r="AP250" s="3">
        <f ca="1">LOOKUP(AH250,P233:P252,X233:X252)</f>
        <v>-7</v>
      </c>
      <c r="AQ250" s="3">
        <f ca="1">LOOKUP(AH250,P233:P252,Y233:Y252)</f>
        <v>8309</v>
      </c>
    </row>
    <row r="251" spans="5:43" x14ac:dyDescent="0.25">
      <c r="E251" s="29" t="str">
        <f t="shared" si="200"/>
        <v>Valencia C.F.</v>
      </c>
      <c r="F251" s="33">
        <f ca="1">SUMIF(INDIRECT(F232),'1-Configuracion'!E251,INDIRECT(G232))+SUMIF(INDIRECT(H232),'1-Configuracion'!E251,INDIRECT(I232))</f>
        <v>3</v>
      </c>
      <c r="G251" s="1">
        <f ca="1">SUMIF(INDIRECT(F232),'1-Configuracion'!E251,INDIRECT(J232))+SUMIF(INDIRECT(H232),'1-Configuracion'!E251,INDIRECT(J232))</f>
        <v>1</v>
      </c>
      <c r="H251" s="1">
        <f t="shared" ca="1" si="201"/>
        <v>1</v>
      </c>
      <c r="I251" s="1">
        <f t="shared" ca="1" si="202"/>
        <v>0</v>
      </c>
      <c r="J251" s="1">
        <f t="shared" ca="1" si="203"/>
        <v>0</v>
      </c>
      <c r="K251" s="1">
        <f ca="1">SUMIF(INDIRECT(F232),'1-Configuracion'!E251,INDIRECT(K232))+SUMIF(INDIRECT(H232),'1-Configuracion'!E251,INDIRECT(L232))</f>
        <v>5</v>
      </c>
      <c r="L251" s="1">
        <f ca="1">SUMIF(INDIRECT(F232),'1-Configuracion'!E251,INDIRECT(L232))+SUMIF(INDIRECT(H232),'1-Configuracion'!E251,INDIRECT(K232))</f>
        <v>1</v>
      </c>
      <c r="M251" s="48">
        <f t="shared" ca="1" si="204"/>
        <v>4</v>
      </c>
      <c r="N251" s="14">
        <f t="shared" ca="1" si="205"/>
        <v>3405</v>
      </c>
      <c r="P251" s="29" t="str">
        <f t="shared" si="206"/>
        <v>Valencia C.F.</v>
      </c>
      <c r="Q251" s="33">
        <f t="shared" ca="1" si="207"/>
        <v>18</v>
      </c>
      <c r="R251" s="1">
        <f t="shared" ca="1" si="191"/>
        <v>11</v>
      </c>
      <c r="S251" s="1">
        <f t="shared" ca="1" si="192"/>
        <v>5</v>
      </c>
      <c r="T251" s="1">
        <f t="shared" ca="1" si="193"/>
        <v>3</v>
      </c>
      <c r="U251" s="1">
        <f t="shared" ca="1" si="194"/>
        <v>3</v>
      </c>
      <c r="V251" s="1">
        <f t="shared" ca="1" si="195"/>
        <v>16</v>
      </c>
      <c r="W251" s="1">
        <f t="shared" ca="1" si="196"/>
        <v>8</v>
      </c>
      <c r="X251" s="3">
        <f t="shared" ca="1" si="197"/>
        <v>8</v>
      </c>
      <c r="Y251" s="3">
        <f t="shared" ca="1" si="198"/>
        <v>18816</v>
      </c>
      <c r="Z251">
        <f t="shared" ca="1" si="208"/>
        <v>7</v>
      </c>
      <c r="AA251">
        <f t="shared" ca="1" si="199"/>
        <v>7</v>
      </c>
      <c r="AB251" s="16">
        <f ca="1">_xlfn.RANK.EQ(Q251,Q233:Q252,0)</f>
        <v>7</v>
      </c>
      <c r="AC251" s="16">
        <f ca="1">SUMPRODUCT((AB251=AB233:AB252)*(X251&lt;X233:X252))</f>
        <v>0</v>
      </c>
      <c r="AD251" s="16">
        <f ca="1">SUMPRODUCT((AB251=AB233:AB252)*(AC251=AC233:AC252)*(V251&lt;V233:V252))</f>
        <v>0</v>
      </c>
      <c r="AE251" s="16">
        <f ca="1">COUNTIF(AA233:AA251,AA251)-1</f>
        <v>0</v>
      </c>
      <c r="AF251" s="39"/>
      <c r="AG251">
        <v>19</v>
      </c>
      <c r="AH251" s="29" t="str">
        <f ca="1">INDEX(P233:P252,MATCH(AG251,Z233:Z252,0))</f>
        <v>Granada C.F.</v>
      </c>
      <c r="AI251" s="33">
        <f ca="1">LOOKUP(AH251,P233:P252,Q233:Q252)</f>
        <v>7</v>
      </c>
      <c r="AJ251" s="1">
        <f ca="1">LOOKUP(AH251,P233:P252,R233:R252)</f>
        <v>11</v>
      </c>
      <c r="AK251" s="1">
        <f ca="1">LOOKUP(AH251,P233:P252,S233:S252)</f>
        <v>1</v>
      </c>
      <c r="AL251" s="1">
        <f ca="1">LOOKUP(AH251,P233:P252,T233:T252)</f>
        <v>4</v>
      </c>
      <c r="AM251" s="1">
        <f ca="1">LOOKUP(AH251,P233:P252,U233:U252)</f>
        <v>6</v>
      </c>
      <c r="AN251" s="1">
        <f ca="1">LOOKUP(AH251,P233:P252,V233:V252)</f>
        <v>11</v>
      </c>
      <c r="AO251" s="1">
        <f ca="1">LOOKUP(AH251,P233:P252,W233:W252)</f>
        <v>19</v>
      </c>
      <c r="AP251" s="3">
        <f ca="1">LOOKUP(AH251,P233:P252,X233:X252)</f>
        <v>-8</v>
      </c>
      <c r="AQ251" s="3">
        <f ca="1">LOOKUP(AH251,P233:P252,Y233:Y252)</f>
        <v>6211</v>
      </c>
    </row>
    <row r="252" spans="5:43" ht="15.75" thickBot="1" x14ac:dyDescent="0.3">
      <c r="E252" s="30" t="str">
        <f t="shared" si="200"/>
        <v>Villarreal C.F.</v>
      </c>
      <c r="F252" s="34">
        <f ca="1">SUMIF(INDIRECT(F232),'1-Configuracion'!E252,INDIRECT(G232))+SUMIF(INDIRECT(H232),'1-Configuracion'!E252,INDIRECT(I232))</f>
        <v>0</v>
      </c>
      <c r="G252" s="9">
        <f ca="1">SUMIF(INDIRECT(F232),'1-Configuracion'!E252,INDIRECT(J232))+SUMIF(INDIRECT(H232),'1-Configuracion'!E252,INDIRECT(J232))</f>
        <v>1</v>
      </c>
      <c r="H252" s="9">
        <f t="shared" ca="1" si="201"/>
        <v>0</v>
      </c>
      <c r="I252" s="9">
        <f t="shared" ca="1" si="202"/>
        <v>0</v>
      </c>
      <c r="J252" s="9">
        <f t="shared" ca="1" si="203"/>
        <v>1</v>
      </c>
      <c r="K252" s="9">
        <f ca="1">SUMIF(INDIRECT(F232),'1-Configuracion'!E252,INDIRECT(K232))+SUMIF(INDIRECT(H232),'1-Configuracion'!E252,INDIRECT(L232))</f>
        <v>0</v>
      </c>
      <c r="L252" s="9">
        <f ca="1">SUMIF(INDIRECT(F232),'1-Configuracion'!E252,INDIRECT(L232))+SUMIF(INDIRECT(H232),'1-Configuracion'!E252,INDIRECT(K232))</f>
        <v>3</v>
      </c>
      <c r="M252" s="49">
        <f t="shared" ca="1" si="204"/>
        <v>-3</v>
      </c>
      <c r="N252" s="15">
        <f t="shared" ca="1" si="205"/>
        <v>-300</v>
      </c>
      <c r="P252" s="30" t="str">
        <f t="shared" si="206"/>
        <v>Villarreal C.F.</v>
      </c>
      <c r="Q252" s="34">
        <f t="shared" ca="1" si="207"/>
        <v>20</v>
      </c>
      <c r="R252" s="9">
        <f t="shared" ca="1" si="191"/>
        <v>11</v>
      </c>
      <c r="S252" s="9">
        <f t="shared" ca="1" si="192"/>
        <v>6</v>
      </c>
      <c r="T252" s="9">
        <f t="shared" ca="1" si="193"/>
        <v>2</v>
      </c>
      <c r="U252" s="9">
        <f t="shared" ca="1" si="194"/>
        <v>3</v>
      </c>
      <c r="V252" s="9">
        <f t="shared" ca="1" si="195"/>
        <v>15</v>
      </c>
      <c r="W252" s="9">
        <f t="shared" ca="1" si="196"/>
        <v>11</v>
      </c>
      <c r="X252" s="11">
        <f t="shared" ca="1" si="197"/>
        <v>4</v>
      </c>
      <c r="Y252" s="11">
        <f t="shared" ca="1" si="198"/>
        <v>20415</v>
      </c>
      <c r="Z252">
        <f t="shared" ca="1" si="208"/>
        <v>5</v>
      </c>
      <c r="AA252">
        <f t="shared" ca="1" si="199"/>
        <v>5</v>
      </c>
      <c r="AB252" s="16">
        <f ca="1">_xlfn.RANK.EQ(Q252,Q233:Q252,0)</f>
        <v>5</v>
      </c>
      <c r="AC252" s="16">
        <f ca="1">SUMPRODUCT((AB252=AB233:AB252)*(X252&lt;X233:X252))</f>
        <v>0</v>
      </c>
      <c r="AD252" s="16">
        <f ca="1">SUMPRODUCT((AB252=AB233:AB252)*(AC252=AC233:AC252)*(V252&lt;V233:V252))</f>
        <v>0</v>
      </c>
      <c r="AE252" s="16">
        <f ca="1">COUNTIF(AA233:AA252,AA252)-1</f>
        <v>0</v>
      </c>
      <c r="AF252" s="39"/>
      <c r="AG252">
        <v>20</v>
      </c>
      <c r="AH252" s="30" t="str">
        <f ca="1">INDEX(P233:P252,MATCH(AG252,Z233:Z252,0))</f>
        <v>Levante U.D.</v>
      </c>
      <c r="AI252" s="34">
        <f ca="1">LOOKUP(AH252,P233:P252,Q233:Q252)</f>
        <v>7</v>
      </c>
      <c r="AJ252" s="9">
        <f ca="1">LOOKUP(AH252,P233:P252,R233:R252)</f>
        <v>11</v>
      </c>
      <c r="AK252" s="9">
        <f ca="1">LOOKUP(AH252,P233:P252,S233:S252)</f>
        <v>1</v>
      </c>
      <c r="AL252" s="9">
        <f ca="1">LOOKUP(AH252,P233:P252,T233:T252)</f>
        <v>4</v>
      </c>
      <c r="AM252" s="9">
        <f ca="1">LOOKUP(AH252,P233:P252,U233:U252)</f>
        <v>6</v>
      </c>
      <c r="AN252" s="9">
        <f ca="1">LOOKUP(AH252,P233:P252,V233:V252)</f>
        <v>7</v>
      </c>
      <c r="AO252" s="9">
        <f ca="1">LOOKUP(AH252,P233:P252,W233:W252)</f>
        <v>23</v>
      </c>
      <c r="AP252" s="11">
        <f ca="1">LOOKUP(AH252,P233:P252,X233:X252)</f>
        <v>-16</v>
      </c>
      <c r="AQ252" s="11">
        <f ca="1">LOOKUP(AH252,P233:P252,Y233:Y252)</f>
        <v>5407</v>
      </c>
    </row>
    <row r="253" spans="5:43" ht="15.75" thickBot="1" x14ac:dyDescent="0.3"/>
    <row r="254" spans="5:43" ht="15.75" thickBot="1" x14ac:dyDescent="0.3">
      <c r="E254" s="36">
        <v>12</v>
      </c>
      <c r="F254" s="43" t="s">
        <v>20</v>
      </c>
      <c r="G254" s="43" t="s">
        <v>21</v>
      </c>
      <c r="H254" s="43" t="s">
        <v>22</v>
      </c>
      <c r="I254" s="43" t="s">
        <v>23</v>
      </c>
      <c r="J254" s="43" t="s">
        <v>24</v>
      </c>
      <c r="K254" s="43" t="s">
        <v>25</v>
      </c>
      <c r="L254" s="43" t="s">
        <v>26</v>
      </c>
      <c r="M254" s="44" t="s">
        <v>90</v>
      </c>
      <c r="N254" s="46" t="s">
        <v>91</v>
      </c>
      <c r="P254" s="36">
        <f>E254</f>
        <v>12</v>
      </c>
      <c r="Q254" s="37" t="s">
        <v>20</v>
      </c>
      <c r="R254" s="35" t="s">
        <v>21</v>
      </c>
      <c r="S254" s="31" t="s">
        <v>22</v>
      </c>
      <c r="T254" s="31" t="s">
        <v>23</v>
      </c>
      <c r="U254" s="31" t="s">
        <v>24</v>
      </c>
      <c r="V254" s="31" t="s">
        <v>25</v>
      </c>
      <c r="W254" s="31" t="s">
        <v>26</v>
      </c>
      <c r="X254" s="32" t="s">
        <v>90</v>
      </c>
      <c r="Y254" s="32" t="s">
        <v>91</v>
      </c>
      <c r="Z254" s="136" t="s">
        <v>162</v>
      </c>
      <c r="AA254" t="s">
        <v>161</v>
      </c>
      <c r="AB254" t="s">
        <v>148</v>
      </c>
      <c r="AC254" t="s">
        <v>90</v>
      </c>
      <c r="AD254" t="s">
        <v>25</v>
      </c>
      <c r="AE254" t="s">
        <v>160</v>
      </c>
      <c r="AH254" s="36">
        <f>P254</f>
        <v>12</v>
      </c>
      <c r="AI254" s="37" t="s">
        <v>20</v>
      </c>
      <c r="AJ254" s="35" t="s">
        <v>21</v>
      </c>
      <c r="AK254" s="31" t="s">
        <v>22</v>
      </c>
      <c r="AL254" s="31" t="s">
        <v>23</v>
      </c>
      <c r="AM254" s="31" t="s">
        <v>24</v>
      </c>
      <c r="AN254" s="31" t="s">
        <v>25</v>
      </c>
      <c r="AO254" s="31" t="s">
        <v>26</v>
      </c>
      <c r="AP254" s="32" t="s">
        <v>90</v>
      </c>
      <c r="AQ254" s="32" t="s">
        <v>91</v>
      </c>
    </row>
    <row r="255" spans="5:43" ht="15.75" thickBot="1" x14ac:dyDescent="0.3">
      <c r="E255" s="39"/>
      <c r="F255" s="41" t="str">
        <f>'1-Rangos'!C12</f>
        <v>'1-Jornadas'!AP42:AP51</v>
      </c>
      <c r="G255" s="41" t="str">
        <f>'1-Rangos'!D12</f>
        <v>'1-Jornadas'!AN42:AN51</v>
      </c>
      <c r="H255" s="41" t="str">
        <f>'1-Rangos'!E12</f>
        <v>'1-Jornadas'!AS42:AS51</v>
      </c>
      <c r="I255" s="41" t="str">
        <f>'1-Rangos'!F12</f>
        <v>'1-Jornadas'!AU42:AU51</v>
      </c>
      <c r="J255" s="41" t="str">
        <f>'1-Rangos'!G12</f>
        <v>'1-Jornadas'!AM42:AM51</v>
      </c>
      <c r="K255" s="41" t="str">
        <f>'1-Rangos'!H12</f>
        <v>'1-Jornadas'!AQ42:AQ51</v>
      </c>
      <c r="L255" s="41" t="str">
        <f>'1-Rangos'!I12</f>
        <v>'1-Jornadas'!AR42:AR51</v>
      </c>
      <c r="M255" s="39"/>
      <c r="N255" s="39"/>
      <c r="AF255" s="38"/>
    </row>
    <row r="256" spans="5:43" x14ac:dyDescent="0.25">
      <c r="E256" s="29" t="str">
        <f>E233</f>
        <v>Athletic Club</v>
      </c>
      <c r="F256" s="45">
        <f ca="1">SUMIF(INDIRECT(F255),'1-Configuracion'!E256,INDIRECT(G255))+SUMIF(INDIRECT(H255),'1-Configuracion'!E256,INDIRECT(I255))</f>
        <v>0</v>
      </c>
      <c r="G256" s="42">
        <f ca="1">SUMIF(INDIRECT(F255),'1-Configuracion'!E256,INDIRECT(J255))+SUMIF(INDIRECT(H255),'1-Configuracion'!E256,INDIRECT(J255))</f>
        <v>1</v>
      </c>
      <c r="H256" s="42">
        <f ca="1">IF(G256&gt;0,IF(F256=3,1,0),0)</f>
        <v>0</v>
      </c>
      <c r="I256" s="42">
        <f ca="1">IF(G256&gt;0,IF(F256=1,1,0),0)</f>
        <v>0</v>
      </c>
      <c r="J256" s="42">
        <f ca="1">IF(G256&gt;0,IF(F256=0,1,0),0)</f>
        <v>1</v>
      </c>
      <c r="K256" s="42">
        <f ca="1">SUMIF(INDIRECT(F255),'1-Configuracion'!E256,INDIRECT(K255))+SUMIF(INDIRECT(H255),'1-Configuracion'!E256,INDIRECT(L255))</f>
        <v>0</v>
      </c>
      <c r="L256" s="42">
        <f ca="1">SUMIF(INDIRECT(F255),'1-Configuracion'!E256,INDIRECT(L255))+SUMIF(INDIRECT(H255),'1-Configuracion'!E256,INDIRECT(K255))</f>
        <v>2</v>
      </c>
      <c r="M256" s="47">
        <f ca="1">K256-L256</f>
        <v>-2</v>
      </c>
      <c r="N256" s="50">
        <f ca="1">F256*1000+M256*100+K256</f>
        <v>-200</v>
      </c>
      <c r="P256" s="29" t="str">
        <f>E256</f>
        <v>Athletic Club</v>
      </c>
      <c r="Q256" s="33">
        <f ca="1">F256+Q233</f>
        <v>17</v>
      </c>
      <c r="R256" s="1">
        <f t="shared" ref="R256:R275" ca="1" si="209">G256+R233</f>
        <v>12</v>
      </c>
      <c r="S256" s="1">
        <f t="shared" ref="S256:S275" ca="1" si="210">H256+S233</f>
        <v>5</v>
      </c>
      <c r="T256" s="1">
        <f t="shared" ref="T256:T275" ca="1" si="211">I256+T233</f>
        <v>2</v>
      </c>
      <c r="U256" s="1">
        <f t="shared" ref="U256:U275" ca="1" si="212">J256+U233</f>
        <v>5</v>
      </c>
      <c r="V256" s="1">
        <f t="shared" ref="V256:V275" ca="1" si="213">K256+V233</f>
        <v>18</v>
      </c>
      <c r="W256" s="1">
        <f t="shared" ref="W256:W275" ca="1" si="214">L256+W233</f>
        <v>16</v>
      </c>
      <c r="X256" s="3">
        <f t="shared" ref="X256:X275" ca="1" si="215">M256+X233</f>
        <v>2</v>
      </c>
      <c r="Y256" s="3">
        <f t="shared" ref="Y256:Y275" ca="1" si="216">N256+Y233</f>
        <v>17218</v>
      </c>
      <c r="Z256">
        <f ca="1">AA256+AE256</f>
        <v>9</v>
      </c>
      <c r="AA256">
        <f t="shared" ref="AA256:AA275" ca="1" si="217">SUM(AB256:AD256)</f>
        <v>9</v>
      </c>
      <c r="AB256" s="16">
        <f ca="1">_xlfn.RANK.EQ(Q256,Q256:Q275,0)</f>
        <v>9</v>
      </c>
      <c r="AC256" s="16">
        <f ca="1">SUMPRODUCT((AB256=AB256:AB275)*(X256&lt;X256:X275))</f>
        <v>0</v>
      </c>
      <c r="AD256" s="16">
        <f ca="1">SUMPRODUCT((AB256=AB256:AB275)*(AC256=AC256:AC275)*(V256&lt;V256:V275))</f>
        <v>0</v>
      </c>
      <c r="AE256" s="16">
        <f ca="1">COUNTIF(AA256:AA256,AA256)-1</f>
        <v>0</v>
      </c>
      <c r="AF256" s="39"/>
      <c r="AG256">
        <v>1</v>
      </c>
      <c r="AH256" s="29" t="str">
        <f ca="1">INDEX(P256:P275,MATCH(AG256,Z256:Z275,0))</f>
        <v>F.C. Barcelona</v>
      </c>
      <c r="AI256" s="33">
        <f ca="1">LOOKUP(AH256,P256:P275,Q256:Q275)</f>
        <v>30</v>
      </c>
      <c r="AJ256" s="1">
        <f ca="1">LOOKUP(AH256,P256:P275,R256:R275)</f>
        <v>12</v>
      </c>
      <c r="AK256" s="1">
        <f ca="1">LOOKUP(AH256,P256:P275,S256:S275)</f>
        <v>10</v>
      </c>
      <c r="AL256" s="1">
        <f ca="1">LOOKUP(AH256,P256:P275,T256:T275)</f>
        <v>0</v>
      </c>
      <c r="AM256" s="1">
        <f ca="1">LOOKUP(AH256,P256:P275,U256:U275)</f>
        <v>2</v>
      </c>
      <c r="AN256" s="1">
        <f ca="1">LOOKUP(AH256,P256:P275,V256:V275)</f>
        <v>29</v>
      </c>
      <c r="AO256" s="1">
        <f ca="1">LOOKUP(AH256,P256:P275,W256:W275)</f>
        <v>12</v>
      </c>
      <c r="AP256" s="3">
        <f ca="1">LOOKUP(AH256,P256:P275,X256:X275)</f>
        <v>17</v>
      </c>
      <c r="AQ256" s="3">
        <f ca="1">LOOKUP(AH256,P256:P275,Y256:Y275)</f>
        <v>31729</v>
      </c>
    </row>
    <row r="257" spans="5:43" x14ac:dyDescent="0.25">
      <c r="E257" s="29" t="str">
        <f t="shared" ref="E257:E275" si="218">E234</f>
        <v>Atlético de Madrid</v>
      </c>
      <c r="F257" s="33">
        <f ca="1">SUMIF(INDIRECT(F255),'1-Configuracion'!E257,INDIRECT(G255))+SUMIF(INDIRECT(H255),'1-Configuracion'!E257,INDIRECT(I255))</f>
        <v>3</v>
      </c>
      <c r="G257" s="1">
        <f ca="1">SUMIF(INDIRECT(F255),'1-Configuracion'!E257,INDIRECT(J255))+SUMIF(INDIRECT(H255),'1-Configuracion'!E257,INDIRECT(J255))</f>
        <v>1</v>
      </c>
      <c r="H257" s="1">
        <f t="shared" ref="H257:H275" ca="1" si="219">IF(G257&gt;0,IF(F257=3,1,0),0)</f>
        <v>1</v>
      </c>
      <c r="I257" s="1">
        <f t="shared" ref="I257:I275" ca="1" si="220">IF(G257&gt;0,IF(F257=1,1,0),0)</f>
        <v>0</v>
      </c>
      <c r="J257" s="1">
        <f t="shared" ref="J257:J275" ca="1" si="221">IF(G257&gt;0,IF(F257=0,1,0),0)</f>
        <v>0</v>
      </c>
      <c r="K257" s="1">
        <f ca="1">SUMIF(INDIRECT(F255),'1-Configuracion'!E257,INDIRECT(K255))+SUMIF(INDIRECT(H255),'1-Configuracion'!E257,INDIRECT(L255))</f>
        <v>1</v>
      </c>
      <c r="L257" s="1">
        <f ca="1">SUMIF(INDIRECT(F255),'1-Configuracion'!E257,INDIRECT(L255))+SUMIF(INDIRECT(H255),'1-Configuracion'!E257,INDIRECT(K255))</f>
        <v>0</v>
      </c>
      <c r="M257" s="48">
        <f t="shared" ref="M257:M275" ca="1" si="222">K257-L257</f>
        <v>1</v>
      </c>
      <c r="N257" s="14">
        <f t="shared" ref="N257:N275" ca="1" si="223">F257*1000+M257*100+K257</f>
        <v>3101</v>
      </c>
      <c r="P257" s="29" t="str">
        <f t="shared" ref="P257:P275" si="224">E257</f>
        <v>Atlético de Madrid</v>
      </c>
      <c r="Q257" s="33">
        <f t="shared" ref="Q257:Q275" ca="1" si="225">F257+Q234</f>
        <v>26</v>
      </c>
      <c r="R257" s="1">
        <f t="shared" ca="1" si="209"/>
        <v>12</v>
      </c>
      <c r="S257" s="1">
        <f t="shared" ca="1" si="210"/>
        <v>8</v>
      </c>
      <c r="T257" s="1">
        <f t="shared" ca="1" si="211"/>
        <v>2</v>
      </c>
      <c r="U257" s="1">
        <f t="shared" ca="1" si="212"/>
        <v>2</v>
      </c>
      <c r="V257" s="1">
        <f t="shared" ca="1" si="213"/>
        <v>17</v>
      </c>
      <c r="W257" s="1">
        <f t="shared" ca="1" si="214"/>
        <v>6</v>
      </c>
      <c r="X257" s="3">
        <f t="shared" ca="1" si="215"/>
        <v>11</v>
      </c>
      <c r="Y257" s="3">
        <f t="shared" ca="1" si="216"/>
        <v>27117</v>
      </c>
      <c r="Z257">
        <f t="shared" ref="Z257:Z275" ca="1" si="226">AA257+AE257</f>
        <v>2</v>
      </c>
      <c r="AA257">
        <f t="shared" ca="1" si="217"/>
        <v>2</v>
      </c>
      <c r="AB257" s="16">
        <f ca="1">_xlfn.RANK.EQ(Q257,Q256:Q275,0)</f>
        <v>2</v>
      </c>
      <c r="AC257" s="16">
        <f ca="1">SUMPRODUCT((AB257=AB256:AB275)*(X257&lt;X256:X275))</f>
        <v>0</v>
      </c>
      <c r="AD257" s="16">
        <f ca="1">SUMPRODUCT((AB257=AB256:AB275)*(AC257=AC256:AC275)*(V257&lt;V256:V275))</f>
        <v>0</v>
      </c>
      <c r="AE257" s="16">
        <f ca="1">COUNTIF(AA256:AA257,AA257)-1</f>
        <v>0</v>
      </c>
      <c r="AF257" s="39"/>
      <c r="AG257">
        <v>2</v>
      </c>
      <c r="AH257" s="29" t="str">
        <f ca="1">INDEX(P256:P275,MATCH(AG257,Z256:Z275,0))</f>
        <v>Atlético de Madrid</v>
      </c>
      <c r="AI257" s="33">
        <f ca="1">LOOKUP(AH257,P256:P275,Q256:Q275)</f>
        <v>26</v>
      </c>
      <c r="AJ257" s="1">
        <f ca="1">LOOKUP(AH257,P256:P275,R256:R275)</f>
        <v>12</v>
      </c>
      <c r="AK257" s="1">
        <f ca="1">LOOKUP(AH257,P256:P275,S256:S275)</f>
        <v>8</v>
      </c>
      <c r="AL257" s="1">
        <f ca="1">LOOKUP(AH257,P256:P275,T256:T275)</f>
        <v>2</v>
      </c>
      <c r="AM257" s="1">
        <f ca="1">LOOKUP(AH257,P256:P275,U256:U275)</f>
        <v>2</v>
      </c>
      <c r="AN257" s="1">
        <f ca="1">LOOKUP(AH257,P256:P275,V256:V275)</f>
        <v>17</v>
      </c>
      <c r="AO257" s="1">
        <f ca="1">LOOKUP(AH257,P256:P275,W256:W275)</f>
        <v>6</v>
      </c>
      <c r="AP257" s="3">
        <f ca="1">LOOKUP(AH257,P256:P275,X256:X275)</f>
        <v>11</v>
      </c>
      <c r="AQ257" s="3">
        <f ca="1">LOOKUP(AH257,P256:P275,Y256:Y275)</f>
        <v>27117</v>
      </c>
    </row>
    <row r="258" spans="5:43" x14ac:dyDescent="0.25">
      <c r="E258" s="29" t="str">
        <f t="shared" si="218"/>
        <v>Deportivo de la Coruña</v>
      </c>
      <c r="F258" s="33">
        <f ca="1">SUMIF(INDIRECT(F255),'1-Configuracion'!E258,INDIRECT(G255))+SUMIF(INDIRECT(H255),'1-Configuracion'!E258,INDIRECT(I255))</f>
        <v>3</v>
      </c>
      <c r="G258" s="1">
        <f ca="1">SUMIF(INDIRECT(F255),'1-Configuracion'!E258,INDIRECT(J255))+SUMIF(INDIRECT(H255),'1-Configuracion'!E258,INDIRECT(J255))</f>
        <v>1</v>
      </c>
      <c r="H258" s="1">
        <f t="shared" ca="1" si="219"/>
        <v>1</v>
      </c>
      <c r="I258" s="1">
        <f t="shared" ca="1" si="220"/>
        <v>0</v>
      </c>
      <c r="J258" s="1">
        <f t="shared" ca="1" si="221"/>
        <v>0</v>
      </c>
      <c r="K258" s="1">
        <f ca="1">SUMIF(INDIRECT(F255),'1-Configuracion'!E258,INDIRECT(K255))+SUMIF(INDIRECT(H255),'1-Configuracion'!E258,INDIRECT(L255))</f>
        <v>2</v>
      </c>
      <c r="L258" s="1">
        <f ca="1">SUMIF(INDIRECT(F255),'1-Configuracion'!E258,INDIRECT(L255))+SUMIF(INDIRECT(H255),'1-Configuracion'!E258,INDIRECT(K255))</f>
        <v>0</v>
      </c>
      <c r="M258" s="48">
        <f t="shared" ca="1" si="222"/>
        <v>2</v>
      </c>
      <c r="N258" s="14">
        <f t="shared" ca="1" si="223"/>
        <v>3202</v>
      </c>
      <c r="P258" s="29" t="str">
        <f t="shared" si="224"/>
        <v>Deportivo de la Coruña</v>
      </c>
      <c r="Q258" s="33">
        <f t="shared" ca="1" si="225"/>
        <v>18</v>
      </c>
      <c r="R258" s="1">
        <f t="shared" ca="1" si="209"/>
        <v>12</v>
      </c>
      <c r="S258" s="1">
        <f t="shared" ca="1" si="210"/>
        <v>4</v>
      </c>
      <c r="T258" s="1">
        <f t="shared" ca="1" si="211"/>
        <v>6</v>
      </c>
      <c r="U258" s="1">
        <f t="shared" ca="1" si="212"/>
        <v>2</v>
      </c>
      <c r="V258" s="1">
        <f t="shared" ca="1" si="213"/>
        <v>18</v>
      </c>
      <c r="W258" s="1">
        <f t="shared" ca="1" si="214"/>
        <v>13</v>
      </c>
      <c r="X258" s="3">
        <f t="shared" ca="1" si="215"/>
        <v>5</v>
      </c>
      <c r="Y258" s="3">
        <f t="shared" ca="1" si="216"/>
        <v>18518</v>
      </c>
      <c r="Z258">
        <f t="shared" ca="1" si="226"/>
        <v>8</v>
      </c>
      <c r="AA258">
        <f t="shared" ca="1" si="217"/>
        <v>8</v>
      </c>
      <c r="AB258" s="16">
        <f ca="1">_xlfn.RANK.EQ(Q258,Q256:Q275,0)</f>
        <v>8</v>
      </c>
      <c r="AC258" s="16">
        <f ca="1">SUMPRODUCT((AB258=AB256:AB275)*(X258&lt;X256:X275))</f>
        <v>0</v>
      </c>
      <c r="AD258" s="16">
        <f ca="1">SUMPRODUCT((AB258=AB256:AB275)*(AC258=AC256:AC275)*(V258&lt;V256:V275))</f>
        <v>0</v>
      </c>
      <c r="AE258" s="16">
        <f ca="1">COUNTIF(AA256:AA258,AA258)-1</f>
        <v>0</v>
      </c>
      <c r="AF258" s="39"/>
      <c r="AG258">
        <v>3</v>
      </c>
      <c r="AH258" s="29" t="str">
        <f ca="1">INDEX(P256:P275,MATCH(AG258,Z256:Z275,0))</f>
        <v>Real Madrid C.F.</v>
      </c>
      <c r="AI258" s="33">
        <f ca="1">LOOKUP(AH258,P256:P275,Q256:Q275)</f>
        <v>24</v>
      </c>
      <c r="AJ258" s="1">
        <f ca="1">LOOKUP(AH258,P256:P275,R256:R275)</f>
        <v>12</v>
      </c>
      <c r="AK258" s="1">
        <f ca="1">LOOKUP(AH258,P256:P275,S256:S275)</f>
        <v>7</v>
      </c>
      <c r="AL258" s="1">
        <f ca="1">LOOKUP(AH258,P256:P275,T256:T275)</f>
        <v>3</v>
      </c>
      <c r="AM258" s="1">
        <f ca="1">LOOKUP(AH258,P256:P275,U256:U275)</f>
        <v>2</v>
      </c>
      <c r="AN258" s="1">
        <f ca="1">LOOKUP(AH258,P256:P275,V256:V275)</f>
        <v>26</v>
      </c>
      <c r="AO258" s="1">
        <f ca="1">LOOKUP(AH258,P256:P275,W256:W275)</f>
        <v>11</v>
      </c>
      <c r="AP258" s="3">
        <f ca="1">LOOKUP(AH258,P256:P275,X256:X275)</f>
        <v>15</v>
      </c>
      <c r="AQ258" s="3">
        <f ca="1">LOOKUP(AH258,P256:P275,Y256:Y275)</f>
        <v>25526</v>
      </c>
    </row>
    <row r="259" spans="5:43" x14ac:dyDescent="0.25">
      <c r="E259" s="29" t="str">
        <f t="shared" si="218"/>
        <v>F.C. Barcelona</v>
      </c>
      <c r="F259" s="33">
        <f ca="1">SUMIF(INDIRECT(F255),'1-Configuracion'!E259,INDIRECT(G255))+SUMIF(INDIRECT(H255),'1-Configuracion'!E259,INDIRECT(I255))</f>
        <v>3</v>
      </c>
      <c r="G259" s="1">
        <f ca="1">SUMIF(INDIRECT(F255),'1-Configuracion'!E259,INDIRECT(J255))+SUMIF(INDIRECT(H255),'1-Configuracion'!E259,INDIRECT(J255))</f>
        <v>1</v>
      </c>
      <c r="H259" s="1">
        <f t="shared" ca="1" si="219"/>
        <v>1</v>
      </c>
      <c r="I259" s="1">
        <f t="shared" ca="1" si="220"/>
        <v>0</v>
      </c>
      <c r="J259" s="1">
        <f t="shared" ca="1" si="221"/>
        <v>0</v>
      </c>
      <c r="K259" s="1">
        <f ca="1">SUMIF(INDIRECT(F255),'1-Configuracion'!E259,INDIRECT(K255))+SUMIF(INDIRECT(H255),'1-Configuracion'!E259,INDIRECT(L255))</f>
        <v>4</v>
      </c>
      <c r="L259" s="1">
        <f ca="1">SUMIF(INDIRECT(F255),'1-Configuracion'!E259,INDIRECT(L255))+SUMIF(INDIRECT(H255),'1-Configuracion'!E259,INDIRECT(K255))</f>
        <v>0</v>
      </c>
      <c r="M259" s="48">
        <f t="shared" ca="1" si="222"/>
        <v>4</v>
      </c>
      <c r="N259" s="14">
        <f t="shared" ca="1" si="223"/>
        <v>3404</v>
      </c>
      <c r="P259" s="29" t="str">
        <f t="shared" si="224"/>
        <v>F.C. Barcelona</v>
      </c>
      <c r="Q259" s="33">
        <f t="shared" ca="1" si="225"/>
        <v>30</v>
      </c>
      <c r="R259" s="1">
        <f t="shared" ca="1" si="209"/>
        <v>12</v>
      </c>
      <c r="S259" s="1">
        <f t="shared" ca="1" si="210"/>
        <v>10</v>
      </c>
      <c r="T259" s="1">
        <f t="shared" ca="1" si="211"/>
        <v>0</v>
      </c>
      <c r="U259" s="1">
        <f t="shared" ca="1" si="212"/>
        <v>2</v>
      </c>
      <c r="V259" s="1">
        <f t="shared" ca="1" si="213"/>
        <v>29</v>
      </c>
      <c r="W259" s="1">
        <f t="shared" ca="1" si="214"/>
        <v>12</v>
      </c>
      <c r="X259" s="3">
        <f t="shared" ca="1" si="215"/>
        <v>17</v>
      </c>
      <c r="Y259" s="3">
        <f t="shared" ca="1" si="216"/>
        <v>31729</v>
      </c>
      <c r="Z259">
        <f t="shared" ca="1" si="226"/>
        <v>1</v>
      </c>
      <c r="AA259">
        <f t="shared" ca="1" si="217"/>
        <v>1</v>
      </c>
      <c r="AB259" s="16">
        <f ca="1">_xlfn.RANK.EQ(Q259,Q256:Q275,0)</f>
        <v>1</v>
      </c>
      <c r="AC259" s="16">
        <f ca="1">SUMPRODUCT((AB259=AB256:AB275)*(X259&lt;X256:X275))</f>
        <v>0</v>
      </c>
      <c r="AD259" s="16">
        <f ca="1">SUMPRODUCT((AB259=AB256:AB275)*(AC259=AC256:AC275)*(V259&lt;V256:V275))</f>
        <v>0</v>
      </c>
      <c r="AE259" s="16">
        <f ca="1">COUNTIF(AA256:AA259,AA259)-1</f>
        <v>0</v>
      </c>
      <c r="AF259" s="39"/>
      <c r="AG259">
        <v>4</v>
      </c>
      <c r="AH259" s="29" t="str">
        <f ca="1">INDEX(P256:P275,MATCH(AG259,Z256:Z275,0))</f>
        <v>Villarreal C.F.</v>
      </c>
      <c r="AI259" s="33">
        <f ca="1">LOOKUP(AH259,P256:P275,Q256:Q275)</f>
        <v>21</v>
      </c>
      <c r="AJ259" s="1">
        <f ca="1">LOOKUP(AH259,P256:P275,R256:R275)</f>
        <v>12</v>
      </c>
      <c r="AK259" s="1">
        <f ca="1">LOOKUP(AH259,P256:P275,S256:S275)</f>
        <v>6</v>
      </c>
      <c r="AL259" s="1">
        <f ca="1">LOOKUP(AH259,P256:P275,T256:T275)</f>
        <v>3</v>
      </c>
      <c r="AM259" s="1">
        <f ca="1">LOOKUP(AH259,P256:P275,U256:U275)</f>
        <v>3</v>
      </c>
      <c r="AN259" s="1">
        <f ca="1">LOOKUP(AH259,P256:P275,V256:V275)</f>
        <v>16</v>
      </c>
      <c r="AO259" s="1">
        <f ca="1">LOOKUP(AH259,P256:P275,W256:W275)</f>
        <v>12</v>
      </c>
      <c r="AP259" s="3">
        <f ca="1">LOOKUP(AH259,P256:P275,X256:X275)</f>
        <v>4</v>
      </c>
      <c r="AQ259" s="3">
        <f ca="1">LOOKUP(AH259,P256:P275,Y256:Y275)</f>
        <v>21416</v>
      </c>
    </row>
    <row r="260" spans="5:43" x14ac:dyDescent="0.25">
      <c r="E260" s="29" t="str">
        <f t="shared" si="218"/>
        <v>Getafe C.F.</v>
      </c>
      <c r="F260" s="33">
        <f ca="1">SUMIF(INDIRECT(F255),'1-Configuracion'!E260,INDIRECT(G255))+SUMIF(INDIRECT(H255),'1-Configuracion'!E260,INDIRECT(I255))</f>
        <v>1</v>
      </c>
      <c r="G260" s="1">
        <f ca="1">SUMIF(INDIRECT(F255),'1-Configuracion'!E260,INDIRECT(J255))+SUMIF(INDIRECT(H255),'1-Configuracion'!E260,INDIRECT(J255))</f>
        <v>1</v>
      </c>
      <c r="H260" s="1">
        <f t="shared" ca="1" si="219"/>
        <v>0</v>
      </c>
      <c r="I260" s="1">
        <f t="shared" ca="1" si="220"/>
        <v>1</v>
      </c>
      <c r="J260" s="1">
        <f t="shared" ca="1" si="221"/>
        <v>0</v>
      </c>
      <c r="K260" s="1">
        <f ca="1">SUMIF(INDIRECT(F255),'1-Configuracion'!E260,INDIRECT(K255))+SUMIF(INDIRECT(H255),'1-Configuracion'!E260,INDIRECT(L255))</f>
        <v>1</v>
      </c>
      <c r="L260" s="1">
        <f ca="1">SUMIF(INDIRECT(F255),'1-Configuracion'!E260,INDIRECT(L255))+SUMIF(INDIRECT(H255),'1-Configuracion'!E260,INDIRECT(K255))</f>
        <v>1</v>
      </c>
      <c r="M260" s="48">
        <f t="shared" ca="1" si="222"/>
        <v>0</v>
      </c>
      <c r="N260" s="14">
        <f t="shared" ca="1" si="223"/>
        <v>1001</v>
      </c>
      <c r="P260" s="29" t="str">
        <f t="shared" si="224"/>
        <v>Getafe C.F.</v>
      </c>
      <c r="Q260" s="33">
        <f t="shared" ca="1" si="225"/>
        <v>11</v>
      </c>
      <c r="R260" s="1">
        <f t="shared" ca="1" si="209"/>
        <v>12</v>
      </c>
      <c r="S260" s="1">
        <f t="shared" ca="1" si="210"/>
        <v>3</v>
      </c>
      <c r="T260" s="1">
        <f t="shared" ca="1" si="211"/>
        <v>2</v>
      </c>
      <c r="U260" s="1">
        <f t="shared" ca="1" si="212"/>
        <v>7</v>
      </c>
      <c r="V260" s="1">
        <f t="shared" ca="1" si="213"/>
        <v>12</v>
      </c>
      <c r="W260" s="1">
        <f t="shared" ca="1" si="214"/>
        <v>19</v>
      </c>
      <c r="X260" s="3">
        <f t="shared" ca="1" si="215"/>
        <v>-7</v>
      </c>
      <c r="Y260" s="3">
        <f t="shared" ca="1" si="216"/>
        <v>10312</v>
      </c>
      <c r="Z260">
        <f t="shared" ca="1" si="226"/>
        <v>16</v>
      </c>
      <c r="AA260">
        <f t="shared" ca="1" si="217"/>
        <v>16</v>
      </c>
      <c r="AB260" s="16">
        <f ca="1">_xlfn.RANK.EQ(Q260,Q256:Q275,0)</f>
        <v>16</v>
      </c>
      <c r="AC260" s="16">
        <f ca="1">SUMPRODUCT((AB260=AB256:AB275)*(X260&lt;X256:X275))</f>
        <v>0</v>
      </c>
      <c r="AD260" s="16">
        <f ca="1">SUMPRODUCT((AB260=AB256:AB275)*(AC260=AC256:AC275)*(V260&lt;V256:V275))</f>
        <v>0</v>
      </c>
      <c r="AE260" s="16">
        <f ca="1">COUNTIF(AA256:AA260,AA260)-1</f>
        <v>0</v>
      </c>
      <c r="AF260" s="39"/>
      <c r="AG260">
        <v>5</v>
      </c>
      <c r="AH260" s="29" t="str">
        <f ca="1">INDEX(P256:P275,MATCH(AG260,Z256:Z275,0))</f>
        <v>R.C. Celta de Vigo</v>
      </c>
      <c r="AI260" s="33">
        <f ca="1">LOOKUP(AH260,P256:P275,Q256:Q275)</f>
        <v>21</v>
      </c>
      <c r="AJ260" s="1">
        <f ca="1">LOOKUP(AH260,P256:P275,R256:R275)</f>
        <v>12</v>
      </c>
      <c r="AK260" s="1">
        <f ca="1">LOOKUP(AH260,P256:P275,S256:S275)</f>
        <v>6</v>
      </c>
      <c r="AL260" s="1">
        <f ca="1">LOOKUP(AH260,P256:P275,T256:T275)</f>
        <v>3</v>
      </c>
      <c r="AM260" s="1">
        <f ca="1">LOOKUP(AH260,P256:P275,U256:U275)</f>
        <v>3</v>
      </c>
      <c r="AN260" s="1">
        <f ca="1">LOOKUP(AH260,P256:P275,V256:V275)</f>
        <v>22</v>
      </c>
      <c r="AO260" s="1">
        <f ca="1">LOOKUP(AH260,P256:P275,W256:W275)</f>
        <v>20</v>
      </c>
      <c r="AP260" s="3">
        <f ca="1">LOOKUP(AH260,P256:P275,X256:X275)</f>
        <v>2</v>
      </c>
      <c r="AQ260" s="3">
        <f ca="1">LOOKUP(AH260,P256:P275,Y256:Y275)</f>
        <v>21222</v>
      </c>
    </row>
    <row r="261" spans="5:43" x14ac:dyDescent="0.25">
      <c r="E261" s="29" t="str">
        <f t="shared" si="218"/>
        <v>Granada C.F.</v>
      </c>
      <c r="F261" s="33">
        <f ca="1">SUMIF(INDIRECT(F255),'1-Configuracion'!E261,INDIRECT(G255))+SUMIF(INDIRECT(H255),'1-Configuracion'!E261,INDIRECT(I255))</f>
        <v>3</v>
      </c>
      <c r="G261" s="1">
        <f ca="1">SUMIF(INDIRECT(F255),'1-Configuracion'!E261,INDIRECT(J255))+SUMIF(INDIRECT(H255),'1-Configuracion'!E261,INDIRECT(J255))</f>
        <v>1</v>
      </c>
      <c r="H261" s="1">
        <f t="shared" ca="1" si="219"/>
        <v>1</v>
      </c>
      <c r="I261" s="1">
        <f t="shared" ca="1" si="220"/>
        <v>0</v>
      </c>
      <c r="J261" s="1">
        <f t="shared" ca="1" si="221"/>
        <v>0</v>
      </c>
      <c r="K261" s="1">
        <f ca="1">SUMIF(INDIRECT(F255),'1-Configuracion'!E261,INDIRECT(K255))+SUMIF(INDIRECT(H255),'1-Configuracion'!E261,INDIRECT(L255))</f>
        <v>2</v>
      </c>
      <c r="L261" s="1">
        <f ca="1">SUMIF(INDIRECT(F255),'1-Configuracion'!E261,INDIRECT(L255))+SUMIF(INDIRECT(H255),'1-Configuracion'!E261,INDIRECT(K255))</f>
        <v>0</v>
      </c>
      <c r="M261" s="48">
        <f t="shared" ca="1" si="222"/>
        <v>2</v>
      </c>
      <c r="N261" s="14">
        <f t="shared" ca="1" si="223"/>
        <v>3202</v>
      </c>
      <c r="P261" s="29" t="str">
        <f t="shared" si="224"/>
        <v>Granada C.F.</v>
      </c>
      <c r="Q261" s="33">
        <f t="shared" ca="1" si="225"/>
        <v>10</v>
      </c>
      <c r="R261" s="1">
        <f t="shared" ca="1" si="209"/>
        <v>12</v>
      </c>
      <c r="S261" s="1">
        <f t="shared" ca="1" si="210"/>
        <v>2</v>
      </c>
      <c r="T261" s="1">
        <f t="shared" ca="1" si="211"/>
        <v>4</v>
      </c>
      <c r="U261" s="1">
        <f t="shared" ca="1" si="212"/>
        <v>6</v>
      </c>
      <c r="V261" s="1">
        <f t="shared" ca="1" si="213"/>
        <v>13</v>
      </c>
      <c r="W261" s="1">
        <f t="shared" ca="1" si="214"/>
        <v>19</v>
      </c>
      <c r="X261" s="3">
        <f t="shared" ca="1" si="215"/>
        <v>-6</v>
      </c>
      <c r="Y261" s="3">
        <f t="shared" ca="1" si="216"/>
        <v>9413</v>
      </c>
      <c r="Z261">
        <f t="shared" ca="1" si="226"/>
        <v>17</v>
      </c>
      <c r="AA261">
        <f t="shared" ca="1" si="217"/>
        <v>17</v>
      </c>
      <c r="AB261" s="16">
        <f ca="1">_xlfn.RANK.EQ(Q261,Q256:Q275,0)</f>
        <v>17</v>
      </c>
      <c r="AC261" s="16">
        <f ca="1">SUMPRODUCT((AB261=AB256:AB275)*(X261&lt;X256:X275))</f>
        <v>0</v>
      </c>
      <c r="AD261" s="16">
        <f ca="1">SUMPRODUCT((AB261=AB256:AB275)*(AC261=AC256:AC275)*(V261&lt;V256:V275))</f>
        <v>0</v>
      </c>
      <c r="AE261" s="16">
        <f ca="1">COUNTIF(AA256:AA261,AA261)-1</f>
        <v>0</v>
      </c>
      <c r="AF261" s="39"/>
      <c r="AG261">
        <v>6</v>
      </c>
      <c r="AH261" s="29" t="str">
        <f ca="1">INDEX(P256:P275,MATCH(AG261,Z256:Z275,0))</f>
        <v>S.D. Eibar</v>
      </c>
      <c r="AI261" s="33">
        <f ca="1">LOOKUP(AH261,P256:P275,Q256:Q275)</f>
        <v>20</v>
      </c>
      <c r="AJ261" s="1">
        <f ca="1">LOOKUP(AH261,P256:P275,R256:R275)</f>
        <v>12</v>
      </c>
      <c r="AK261" s="1">
        <f ca="1">LOOKUP(AH261,P256:P275,S256:S275)</f>
        <v>5</v>
      </c>
      <c r="AL261" s="1">
        <f ca="1">LOOKUP(AH261,P256:P275,T256:T275)</f>
        <v>5</v>
      </c>
      <c r="AM261" s="1">
        <f ca="1">LOOKUP(AH261,P256:P275,U256:U275)</f>
        <v>2</v>
      </c>
      <c r="AN261" s="1">
        <f ca="1">LOOKUP(AH261,P256:P275,V256:V275)</f>
        <v>16</v>
      </c>
      <c r="AO261" s="1">
        <f ca="1">LOOKUP(AH261,P256:P275,W256:W275)</f>
        <v>12</v>
      </c>
      <c r="AP261" s="3">
        <f ca="1">LOOKUP(AH261,P256:P275,X256:X275)</f>
        <v>4</v>
      </c>
      <c r="AQ261" s="3">
        <f ca="1">LOOKUP(AH261,P256:P275,Y256:Y275)</f>
        <v>20416</v>
      </c>
    </row>
    <row r="262" spans="5:43" x14ac:dyDescent="0.25">
      <c r="E262" s="29" t="str">
        <f t="shared" si="218"/>
        <v>Levante U.D.</v>
      </c>
      <c r="F262" s="33">
        <f ca="1">SUMIF(INDIRECT(F255),'1-Configuracion'!E262,INDIRECT(G255))+SUMIF(INDIRECT(H255),'1-Configuracion'!E262,INDIRECT(I255))</f>
        <v>3</v>
      </c>
      <c r="G262" s="1">
        <f ca="1">SUMIF(INDIRECT(F255),'1-Configuracion'!E262,INDIRECT(J255))+SUMIF(INDIRECT(H255),'1-Configuracion'!E262,INDIRECT(J255))</f>
        <v>1</v>
      </c>
      <c r="H262" s="1">
        <f t="shared" ca="1" si="219"/>
        <v>1</v>
      </c>
      <c r="I262" s="1">
        <f t="shared" ca="1" si="220"/>
        <v>0</v>
      </c>
      <c r="J262" s="1">
        <f t="shared" ca="1" si="221"/>
        <v>0</v>
      </c>
      <c r="K262" s="1">
        <f ca="1">SUMIF(INDIRECT(F255),'1-Configuracion'!E262,INDIRECT(K255))+SUMIF(INDIRECT(H255),'1-Configuracion'!E262,INDIRECT(L255))</f>
        <v>3</v>
      </c>
      <c r="L262" s="1">
        <f ca="1">SUMIF(INDIRECT(F255),'1-Configuracion'!E262,INDIRECT(L255))+SUMIF(INDIRECT(H255),'1-Configuracion'!E262,INDIRECT(K255))</f>
        <v>0</v>
      </c>
      <c r="M262" s="48">
        <f t="shared" ca="1" si="222"/>
        <v>3</v>
      </c>
      <c r="N262" s="14">
        <f t="shared" ca="1" si="223"/>
        <v>3303</v>
      </c>
      <c r="P262" s="29" t="str">
        <f t="shared" si="224"/>
        <v>Levante U.D.</v>
      </c>
      <c r="Q262" s="33">
        <f t="shared" ca="1" si="225"/>
        <v>10</v>
      </c>
      <c r="R262" s="1">
        <f t="shared" ca="1" si="209"/>
        <v>12</v>
      </c>
      <c r="S262" s="1">
        <f t="shared" ca="1" si="210"/>
        <v>2</v>
      </c>
      <c r="T262" s="1">
        <f t="shared" ca="1" si="211"/>
        <v>4</v>
      </c>
      <c r="U262" s="1">
        <f t="shared" ca="1" si="212"/>
        <v>6</v>
      </c>
      <c r="V262" s="1">
        <f t="shared" ca="1" si="213"/>
        <v>10</v>
      </c>
      <c r="W262" s="1">
        <f t="shared" ca="1" si="214"/>
        <v>23</v>
      </c>
      <c r="X262" s="3">
        <f t="shared" ca="1" si="215"/>
        <v>-13</v>
      </c>
      <c r="Y262" s="3">
        <f t="shared" ca="1" si="216"/>
        <v>8710</v>
      </c>
      <c r="Z262">
        <f t="shared" ca="1" si="226"/>
        <v>19</v>
      </c>
      <c r="AA262">
        <f t="shared" ca="1" si="217"/>
        <v>19</v>
      </c>
      <c r="AB262" s="16">
        <f ca="1">_xlfn.RANK.EQ(Q262,Q256:Q275,0)</f>
        <v>17</v>
      </c>
      <c r="AC262" s="16">
        <f ca="1">SUMPRODUCT((AB262=AB256:AB275)*(X262&lt;X256:X275))</f>
        <v>2</v>
      </c>
      <c r="AD262" s="16">
        <f ca="1">SUMPRODUCT((AB262=AB256:AB275)*(AC262=AC256:AC275)*(V262&lt;V256:V275))</f>
        <v>0</v>
      </c>
      <c r="AE262" s="16">
        <f ca="1">COUNTIF(AA256:AA262,AA262)-1</f>
        <v>0</v>
      </c>
      <c r="AF262" s="39"/>
      <c r="AG262">
        <v>7</v>
      </c>
      <c r="AH262" s="29" t="str">
        <f ca="1">INDEX(P256:P275,MATCH(AG262,Z256:Z275,0))</f>
        <v>Valencia C.F.</v>
      </c>
      <c r="AI262" s="33">
        <f ca="1">LOOKUP(AH262,P256:P275,Q256:Q275)</f>
        <v>19</v>
      </c>
      <c r="AJ262" s="1">
        <f ca="1">LOOKUP(AH262,P256:P275,R256:R275)</f>
        <v>12</v>
      </c>
      <c r="AK262" s="1">
        <f ca="1">LOOKUP(AH262,P256:P275,S256:S275)</f>
        <v>5</v>
      </c>
      <c r="AL262" s="1">
        <f ca="1">LOOKUP(AH262,P256:P275,T256:T275)</f>
        <v>4</v>
      </c>
      <c r="AM262" s="1">
        <f ca="1">LOOKUP(AH262,P256:P275,U256:U275)</f>
        <v>3</v>
      </c>
      <c r="AN262" s="1">
        <f ca="1">LOOKUP(AH262,P256:P275,V256:V275)</f>
        <v>17</v>
      </c>
      <c r="AO262" s="1">
        <f ca="1">LOOKUP(AH262,P256:P275,W256:W275)</f>
        <v>9</v>
      </c>
      <c r="AP262" s="3">
        <f ca="1">LOOKUP(AH262,P256:P275,X256:X275)</f>
        <v>8</v>
      </c>
      <c r="AQ262" s="3">
        <f ca="1">LOOKUP(AH262,P256:P275,Y256:Y275)</f>
        <v>19817</v>
      </c>
    </row>
    <row r="263" spans="5:43" x14ac:dyDescent="0.25">
      <c r="E263" s="29" t="str">
        <f t="shared" si="218"/>
        <v>Málaga C.F.</v>
      </c>
      <c r="F263" s="33">
        <f ca="1">SUMIF(INDIRECT(F255),'1-Configuracion'!E263,INDIRECT(G255))+SUMIF(INDIRECT(H255),'1-Configuracion'!E263,INDIRECT(I255))</f>
        <v>0</v>
      </c>
      <c r="G263" s="1">
        <f ca="1">SUMIF(INDIRECT(F255),'1-Configuracion'!E263,INDIRECT(J255))+SUMIF(INDIRECT(H255),'1-Configuracion'!E263,INDIRECT(J255))</f>
        <v>1</v>
      </c>
      <c r="H263" s="1">
        <f t="shared" ca="1" si="219"/>
        <v>0</v>
      </c>
      <c r="I263" s="1">
        <f t="shared" ca="1" si="220"/>
        <v>0</v>
      </c>
      <c r="J263" s="1">
        <f t="shared" ca="1" si="221"/>
        <v>1</v>
      </c>
      <c r="K263" s="1">
        <f ca="1">SUMIF(INDIRECT(F255),'1-Configuracion'!E263,INDIRECT(K255))+SUMIF(INDIRECT(H255),'1-Configuracion'!E263,INDIRECT(L255))</f>
        <v>0</v>
      </c>
      <c r="L263" s="1">
        <f ca="1">SUMIF(INDIRECT(F255),'1-Configuracion'!E263,INDIRECT(L255))+SUMIF(INDIRECT(H255),'1-Configuracion'!E263,INDIRECT(K255))</f>
        <v>2</v>
      </c>
      <c r="M263" s="48">
        <f t="shared" ca="1" si="222"/>
        <v>-2</v>
      </c>
      <c r="N263" s="14">
        <f t="shared" ca="1" si="223"/>
        <v>-200</v>
      </c>
      <c r="P263" s="29" t="str">
        <f t="shared" si="224"/>
        <v>Málaga C.F.</v>
      </c>
      <c r="Q263" s="33">
        <f t="shared" ca="1" si="225"/>
        <v>9</v>
      </c>
      <c r="R263" s="1">
        <f t="shared" ca="1" si="209"/>
        <v>12</v>
      </c>
      <c r="S263" s="1">
        <f t="shared" ca="1" si="210"/>
        <v>2</v>
      </c>
      <c r="T263" s="1">
        <f t="shared" ca="1" si="211"/>
        <v>3</v>
      </c>
      <c r="U263" s="1">
        <f t="shared" ca="1" si="212"/>
        <v>7</v>
      </c>
      <c r="V263" s="1">
        <f t="shared" ca="1" si="213"/>
        <v>5</v>
      </c>
      <c r="W263" s="1">
        <f t="shared" ca="1" si="214"/>
        <v>11</v>
      </c>
      <c r="X263" s="3">
        <f t="shared" ca="1" si="215"/>
        <v>-6</v>
      </c>
      <c r="Y263" s="3">
        <f t="shared" ca="1" si="216"/>
        <v>8405</v>
      </c>
      <c r="Z263">
        <f t="shared" ca="1" si="226"/>
        <v>20</v>
      </c>
      <c r="AA263">
        <f t="shared" ca="1" si="217"/>
        <v>20</v>
      </c>
      <c r="AB263" s="16">
        <f ca="1">_xlfn.RANK.EQ(Q263,Q256:Q275,0)</f>
        <v>20</v>
      </c>
      <c r="AC263" s="16">
        <f ca="1">SUMPRODUCT((AB263=AB256:AB275)*(X263&lt;X256:X275))</f>
        <v>0</v>
      </c>
      <c r="AD263" s="16">
        <f ca="1">SUMPRODUCT((AB263=AB256:AB275)*(AC263=AC256:AC275)*(V263&lt;V256:V275))</f>
        <v>0</v>
      </c>
      <c r="AE263" s="16">
        <f ca="1">COUNTIF(AA256:AA263,AA263)-1</f>
        <v>0</v>
      </c>
      <c r="AF263" s="39"/>
      <c r="AG263">
        <v>8</v>
      </c>
      <c r="AH263" s="29" t="str">
        <f ca="1">INDEX(P256:P275,MATCH(AG263,Z256:Z275,0))</f>
        <v>Deportivo de la Coruña</v>
      </c>
      <c r="AI263" s="33">
        <f ca="1">LOOKUP(AH263,P256:P275,Q256:Q275)</f>
        <v>18</v>
      </c>
      <c r="AJ263" s="1">
        <f ca="1">LOOKUP(AH263,P256:P275,R256:R275)</f>
        <v>12</v>
      </c>
      <c r="AK263" s="1">
        <f ca="1">LOOKUP(AH263,P256:P275,S256:S275)</f>
        <v>4</v>
      </c>
      <c r="AL263" s="1">
        <f ca="1">LOOKUP(AH263,P256:P275,T256:T275)</f>
        <v>6</v>
      </c>
      <c r="AM263" s="1">
        <f ca="1">LOOKUP(AH263,P256:P275,U256:U275)</f>
        <v>2</v>
      </c>
      <c r="AN263" s="1">
        <f ca="1">LOOKUP(AH263,P256:P275,V256:V275)</f>
        <v>18</v>
      </c>
      <c r="AO263" s="1">
        <f ca="1">LOOKUP(AH263,P256:P275,W256:W275)</f>
        <v>13</v>
      </c>
      <c r="AP263" s="3">
        <f ca="1">LOOKUP(AH263,P256:P275,X256:X275)</f>
        <v>5</v>
      </c>
      <c r="AQ263" s="3">
        <f ca="1">LOOKUP(AH263,P256:P275,Y256:Y275)</f>
        <v>18518</v>
      </c>
    </row>
    <row r="264" spans="5:43" x14ac:dyDescent="0.25">
      <c r="E264" s="29" t="str">
        <f t="shared" si="218"/>
        <v>R.C. Celta de Vigo</v>
      </c>
      <c r="F264" s="33">
        <f ca="1">SUMIF(INDIRECT(F255),'1-Configuracion'!E264,INDIRECT(G255))+SUMIF(INDIRECT(H255),'1-Configuracion'!E264,INDIRECT(I255))</f>
        <v>0</v>
      </c>
      <c r="G264" s="1">
        <f ca="1">SUMIF(INDIRECT(F255),'1-Configuracion'!E264,INDIRECT(J255))+SUMIF(INDIRECT(H255),'1-Configuracion'!E264,INDIRECT(J255))</f>
        <v>1</v>
      </c>
      <c r="H264" s="1">
        <f t="shared" ca="1" si="219"/>
        <v>0</v>
      </c>
      <c r="I264" s="1">
        <f t="shared" ca="1" si="220"/>
        <v>0</v>
      </c>
      <c r="J264" s="1">
        <f t="shared" ca="1" si="221"/>
        <v>1</v>
      </c>
      <c r="K264" s="1">
        <f ca="1">SUMIF(INDIRECT(F255),'1-Configuracion'!E264,INDIRECT(K255))+SUMIF(INDIRECT(H255),'1-Configuracion'!E264,INDIRECT(L255))</f>
        <v>0</v>
      </c>
      <c r="L264" s="1">
        <f ca="1">SUMIF(INDIRECT(F255),'1-Configuracion'!E264,INDIRECT(L255))+SUMIF(INDIRECT(H255),'1-Configuracion'!E264,INDIRECT(K255))</f>
        <v>2</v>
      </c>
      <c r="M264" s="48">
        <f t="shared" ca="1" si="222"/>
        <v>-2</v>
      </c>
      <c r="N264" s="14">
        <f t="shared" ca="1" si="223"/>
        <v>-200</v>
      </c>
      <c r="P264" s="29" t="str">
        <f t="shared" si="224"/>
        <v>R.C. Celta de Vigo</v>
      </c>
      <c r="Q264" s="33">
        <f t="shared" ca="1" si="225"/>
        <v>21</v>
      </c>
      <c r="R264" s="1">
        <f t="shared" ca="1" si="209"/>
        <v>12</v>
      </c>
      <c r="S264" s="1">
        <f t="shared" ca="1" si="210"/>
        <v>6</v>
      </c>
      <c r="T264" s="1">
        <f t="shared" ca="1" si="211"/>
        <v>3</v>
      </c>
      <c r="U264" s="1">
        <f t="shared" ca="1" si="212"/>
        <v>3</v>
      </c>
      <c r="V264" s="1">
        <f t="shared" ca="1" si="213"/>
        <v>22</v>
      </c>
      <c r="W264" s="1">
        <f t="shared" ca="1" si="214"/>
        <v>20</v>
      </c>
      <c r="X264" s="3">
        <f t="shared" ca="1" si="215"/>
        <v>2</v>
      </c>
      <c r="Y264" s="3">
        <f t="shared" ca="1" si="216"/>
        <v>21222</v>
      </c>
      <c r="Z264">
        <f t="shared" ca="1" si="226"/>
        <v>5</v>
      </c>
      <c r="AA264">
        <f t="shared" ca="1" si="217"/>
        <v>5</v>
      </c>
      <c r="AB264" s="16">
        <f ca="1">_xlfn.RANK.EQ(Q264,Q256:Q275,0)</f>
        <v>4</v>
      </c>
      <c r="AC264" s="16">
        <f ca="1">SUMPRODUCT((AB264=AB256:AB275)*(X264&lt;X256:X275))</f>
        <v>1</v>
      </c>
      <c r="AD264" s="16">
        <f ca="1">SUMPRODUCT((AB264=AB256:AB275)*(AC264=AC256:AC275)*(V264&lt;V256:V275))</f>
        <v>0</v>
      </c>
      <c r="AE264" s="16">
        <f ca="1">COUNTIF(AA256:AA264,AA264)-1</f>
        <v>0</v>
      </c>
      <c r="AF264" s="39"/>
      <c r="AG264">
        <v>9</v>
      </c>
      <c r="AH264" s="29" t="str">
        <f ca="1">INDEX(P256:P275,MATCH(AG264,Z256:Z275,0))</f>
        <v>Athletic Club</v>
      </c>
      <c r="AI264" s="33">
        <f ca="1">LOOKUP(AH264,P256:P275,Q256:Q275)</f>
        <v>17</v>
      </c>
      <c r="AJ264" s="1">
        <f ca="1">LOOKUP(AH264,P256:P275,R256:R275)</f>
        <v>12</v>
      </c>
      <c r="AK264" s="1">
        <f ca="1">LOOKUP(AH264,P256:P275,S256:S275)</f>
        <v>5</v>
      </c>
      <c r="AL264" s="1">
        <f ca="1">LOOKUP(AH264,P256:P275,T256:T275)</f>
        <v>2</v>
      </c>
      <c r="AM264" s="1">
        <f ca="1">LOOKUP(AH264,P256:P275,U256:U275)</f>
        <v>5</v>
      </c>
      <c r="AN264" s="1">
        <f ca="1">LOOKUP(AH264,P256:P275,V256:V275)</f>
        <v>18</v>
      </c>
      <c r="AO264" s="1">
        <f ca="1">LOOKUP(AH264,P256:P275,W256:W275)</f>
        <v>16</v>
      </c>
      <c r="AP264" s="3">
        <f ca="1">LOOKUP(AH264,P256:P275,X256:X275)</f>
        <v>2</v>
      </c>
      <c r="AQ264" s="3">
        <f ca="1">LOOKUP(AH264,P256:P275,Y256:Y275)</f>
        <v>17218</v>
      </c>
    </row>
    <row r="265" spans="5:43" x14ac:dyDescent="0.25">
      <c r="E265" s="29" t="str">
        <f t="shared" si="218"/>
        <v>R.C.D. Español</v>
      </c>
      <c r="F265" s="33">
        <f ca="1">SUMIF(INDIRECT(F255),'1-Configuracion'!E265,INDIRECT(G255))+SUMIF(INDIRECT(H255),'1-Configuracion'!E265,INDIRECT(I255))</f>
        <v>3</v>
      </c>
      <c r="G265" s="1">
        <f ca="1">SUMIF(INDIRECT(F255),'1-Configuracion'!E265,INDIRECT(J255))+SUMIF(INDIRECT(H255),'1-Configuracion'!E265,INDIRECT(J255))</f>
        <v>1</v>
      </c>
      <c r="H265" s="1">
        <f t="shared" ca="1" si="219"/>
        <v>1</v>
      </c>
      <c r="I265" s="1">
        <f t="shared" ca="1" si="220"/>
        <v>0</v>
      </c>
      <c r="J265" s="1">
        <f t="shared" ca="1" si="221"/>
        <v>0</v>
      </c>
      <c r="K265" s="1">
        <f ca="1">SUMIF(INDIRECT(F255),'1-Configuracion'!E265,INDIRECT(K255))+SUMIF(INDIRECT(H255),'1-Configuracion'!E265,INDIRECT(L255))</f>
        <v>2</v>
      </c>
      <c r="L265" s="1">
        <f ca="1">SUMIF(INDIRECT(F255),'1-Configuracion'!E265,INDIRECT(L255))+SUMIF(INDIRECT(H255),'1-Configuracion'!E265,INDIRECT(K255))</f>
        <v>0</v>
      </c>
      <c r="M265" s="48">
        <f t="shared" ca="1" si="222"/>
        <v>2</v>
      </c>
      <c r="N265" s="14">
        <f t="shared" ca="1" si="223"/>
        <v>3202</v>
      </c>
      <c r="P265" s="29" t="str">
        <f t="shared" si="224"/>
        <v>R.C.D. Español</v>
      </c>
      <c r="Q265" s="33">
        <f t="shared" ca="1" si="225"/>
        <v>16</v>
      </c>
      <c r="R265" s="1">
        <f t="shared" ca="1" si="209"/>
        <v>12</v>
      </c>
      <c r="S265" s="1">
        <f t="shared" ca="1" si="210"/>
        <v>5</v>
      </c>
      <c r="T265" s="1">
        <f t="shared" ca="1" si="211"/>
        <v>1</v>
      </c>
      <c r="U265" s="1">
        <f t="shared" ca="1" si="212"/>
        <v>6</v>
      </c>
      <c r="V265" s="1">
        <f t="shared" ca="1" si="213"/>
        <v>14</v>
      </c>
      <c r="W265" s="1">
        <f t="shared" ca="1" si="214"/>
        <v>23</v>
      </c>
      <c r="X265" s="3">
        <f t="shared" ca="1" si="215"/>
        <v>-9</v>
      </c>
      <c r="Y265" s="3">
        <f t="shared" ca="1" si="216"/>
        <v>15114</v>
      </c>
      <c r="Z265">
        <f t="shared" ca="1" si="226"/>
        <v>10</v>
      </c>
      <c r="AA265">
        <f t="shared" ca="1" si="217"/>
        <v>10</v>
      </c>
      <c r="AB265" s="16">
        <f ca="1">_xlfn.RANK.EQ(Q265,Q256:Q275,0)</f>
        <v>10</v>
      </c>
      <c r="AC265" s="16">
        <f ca="1">SUMPRODUCT((AB265=AB256:AB275)*(X265&lt;X256:X275))</f>
        <v>0</v>
      </c>
      <c r="AD265" s="16">
        <f ca="1">SUMPRODUCT((AB265=AB256:AB275)*(AC265=AC256:AC275)*(V265&lt;V256:V275))</f>
        <v>0</v>
      </c>
      <c r="AE265" s="16">
        <f ca="1">COUNTIF(AA256:AA265,AA265)-1</f>
        <v>0</v>
      </c>
      <c r="AF265" s="39"/>
      <c r="AG265">
        <v>10</v>
      </c>
      <c r="AH265" s="29" t="str">
        <f ca="1">INDEX(P256:P275,MATCH(AG265,Z256:Z275,0))</f>
        <v>R.C.D. Español</v>
      </c>
      <c r="AI265" s="33">
        <f ca="1">LOOKUP(AH265,P256:P275,Q256:Q275)</f>
        <v>16</v>
      </c>
      <c r="AJ265" s="1">
        <f ca="1">LOOKUP(AH265,P256:P275,R256:R275)</f>
        <v>12</v>
      </c>
      <c r="AK265" s="1">
        <f ca="1">LOOKUP(AH265,P256:P275,S256:S275)</f>
        <v>5</v>
      </c>
      <c r="AL265" s="1">
        <f ca="1">LOOKUP(AH265,P256:P275,T256:T275)</f>
        <v>1</v>
      </c>
      <c r="AM265" s="1">
        <f ca="1">LOOKUP(AH265,P256:P275,U256:U275)</f>
        <v>6</v>
      </c>
      <c r="AN265" s="1">
        <f ca="1">LOOKUP(AH265,P256:P275,V256:V275)</f>
        <v>14</v>
      </c>
      <c r="AO265" s="1">
        <f ca="1">LOOKUP(AH265,P256:P275,W256:W275)</f>
        <v>23</v>
      </c>
      <c r="AP265" s="3">
        <f ca="1">LOOKUP(AH265,P256:P275,X256:X275)</f>
        <v>-9</v>
      </c>
      <c r="AQ265" s="3">
        <f ca="1">LOOKUP(AH265,P256:P275,Y256:Y275)</f>
        <v>15114</v>
      </c>
    </row>
    <row r="266" spans="5:43" x14ac:dyDescent="0.25">
      <c r="E266" s="29" t="str">
        <f t="shared" si="218"/>
        <v>Rayo Vallecano</v>
      </c>
      <c r="F266" s="33">
        <f ca="1">SUMIF(INDIRECT(F255),'1-Configuracion'!E266,INDIRECT(G255))+SUMIF(INDIRECT(H255),'1-Configuracion'!E266,INDIRECT(I255))</f>
        <v>1</v>
      </c>
      <c r="G266" s="1">
        <f ca="1">SUMIF(INDIRECT(F255),'1-Configuracion'!E266,INDIRECT(J255))+SUMIF(INDIRECT(H255),'1-Configuracion'!E266,INDIRECT(J255))</f>
        <v>1</v>
      </c>
      <c r="H266" s="1">
        <f t="shared" ca="1" si="219"/>
        <v>0</v>
      </c>
      <c r="I266" s="1">
        <f t="shared" ca="1" si="220"/>
        <v>1</v>
      </c>
      <c r="J266" s="1">
        <f t="shared" ca="1" si="221"/>
        <v>0</v>
      </c>
      <c r="K266" s="1">
        <f ca="1">SUMIF(INDIRECT(F255),'1-Configuracion'!E266,INDIRECT(K255))+SUMIF(INDIRECT(H255),'1-Configuracion'!E266,INDIRECT(L255))</f>
        <v>1</v>
      </c>
      <c r="L266" s="1">
        <f ca="1">SUMIF(INDIRECT(F255),'1-Configuracion'!E266,INDIRECT(L255))+SUMIF(INDIRECT(H255),'1-Configuracion'!E266,INDIRECT(K255))</f>
        <v>1</v>
      </c>
      <c r="M266" s="48">
        <f t="shared" ca="1" si="222"/>
        <v>0</v>
      </c>
      <c r="N266" s="14">
        <f t="shared" ca="1" si="223"/>
        <v>1001</v>
      </c>
      <c r="P266" s="29" t="str">
        <f t="shared" si="224"/>
        <v>Rayo Vallecano</v>
      </c>
      <c r="Q266" s="33">
        <f t="shared" ca="1" si="225"/>
        <v>14</v>
      </c>
      <c r="R266" s="1">
        <f t="shared" ca="1" si="209"/>
        <v>12</v>
      </c>
      <c r="S266" s="1">
        <f t="shared" ca="1" si="210"/>
        <v>4</v>
      </c>
      <c r="T266" s="1">
        <f t="shared" ca="1" si="211"/>
        <v>2</v>
      </c>
      <c r="U266" s="1">
        <f t="shared" ca="1" si="212"/>
        <v>6</v>
      </c>
      <c r="V266" s="1">
        <f t="shared" ca="1" si="213"/>
        <v>14</v>
      </c>
      <c r="W266" s="1">
        <f t="shared" ca="1" si="214"/>
        <v>20</v>
      </c>
      <c r="X266" s="3">
        <f t="shared" ca="1" si="215"/>
        <v>-6</v>
      </c>
      <c r="Y266" s="3">
        <f t="shared" ca="1" si="216"/>
        <v>13414</v>
      </c>
      <c r="Z266">
        <f t="shared" ca="1" si="226"/>
        <v>13</v>
      </c>
      <c r="AA266">
        <f t="shared" ca="1" si="217"/>
        <v>13</v>
      </c>
      <c r="AB266" s="16">
        <f ca="1">_xlfn.RANK.EQ(Q266,Q256:Q275,0)</f>
        <v>13</v>
      </c>
      <c r="AC266" s="16">
        <f ca="1">SUMPRODUCT((AB266=AB256:AB275)*(X266&lt;X256:X275))</f>
        <v>0</v>
      </c>
      <c r="AD266" s="16">
        <f ca="1">SUMPRODUCT((AB266=AB256:AB275)*(AC266=AC256:AC275)*(V266&lt;V256:V275))</f>
        <v>0</v>
      </c>
      <c r="AE266" s="16">
        <f ca="1">COUNTIF(AA256:AA266,AA266)-1</f>
        <v>0</v>
      </c>
      <c r="AF266" s="39"/>
      <c r="AG266">
        <v>11</v>
      </c>
      <c r="AH266" s="29" t="str">
        <f ca="1">INDEX(P256:P275,MATCH(AG266,Z256:Z275,0))</f>
        <v>Sevilla F.C.</v>
      </c>
      <c r="AI266" s="33">
        <f ca="1">LOOKUP(AH266,P256:P275,Q256:Q275)</f>
        <v>15</v>
      </c>
      <c r="AJ266" s="1">
        <f ca="1">LOOKUP(AH266,P256:P275,R256:R275)</f>
        <v>12</v>
      </c>
      <c r="AK266" s="1">
        <f ca="1">LOOKUP(AH266,P256:P275,S256:S275)</f>
        <v>4</v>
      </c>
      <c r="AL266" s="1">
        <f ca="1">LOOKUP(AH266,P256:P275,T256:T275)</f>
        <v>3</v>
      </c>
      <c r="AM266" s="1">
        <f ca="1">LOOKUP(AH266,P256:P275,U256:U275)</f>
        <v>5</v>
      </c>
      <c r="AN266" s="1">
        <f ca="1">LOOKUP(AH266,P256:P275,V256:V275)</f>
        <v>17</v>
      </c>
      <c r="AO266" s="1">
        <f ca="1">LOOKUP(AH266,P256:P275,W256:W275)</f>
        <v>18</v>
      </c>
      <c r="AP266" s="3">
        <f ca="1">LOOKUP(AH266,P256:P275,X256:X275)</f>
        <v>-1</v>
      </c>
      <c r="AQ266" s="3">
        <f ca="1">LOOKUP(AH266,P256:P275,Y256:Y275)</f>
        <v>14917</v>
      </c>
    </row>
    <row r="267" spans="5:43" x14ac:dyDescent="0.25">
      <c r="E267" s="29" t="str">
        <f t="shared" si="218"/>
        <v>Real Betis Balompié</v>
      </c>
      <c r="F267" s="33">
        <f ca="1">SUMIF(INDIRECT(F255),'1-Configuracion'!E267,INDIRECT(G255))+SUMIF(INDIRECT(H255),'1-Configuracion'!E267,INDIRECT(I255))</f>
        <v>0</v>
      </c>
      <c r="G267" s="1">
        <f ca="1">SUMIF(INDIRECT(F255),'1-Configuracion'!E267,INDIRECT(J255))+SUMIF(INDIRECT(H255),'1-Configuracion'!E267,INDIRECT(J255))</f>
        <v>1</v>
      </c>
      <c r="H267" s="1">
        <f t="shared" ca="1" si="219"/>
        <v>0</v>
      </c>
      <c r="I267" s="1">
        <f t="shared" ca="1" si="220"/>
        <v>0</v>
      </c>
      <c r="J267" s="1">
        <f t="shared" ca="1" si="221"/>
        <v>1</v>
      </c>
      <c r="K267" s="1">
        <f ca="1">SUMIF(INDIRECT(F255),'1-Configuracion'!E267,INDIRECT(K255))+SUMIF(INDIRECT(H255),'1-Configuracion'!E267,INDIRECT(L255))</f>
        <v>0</v>
      </c>
      <c r="L267" s="1">
        <f ca="1">SUMIF(INDIRECT(F255),'1-Configuracion'!E267,INDIRECT(L255))+SUMIF(INDIRECT(H255),'1-Configuracion'!E267,INDIRECT(K255))</f>
        <v>1</v>
      </c>
      <c r="M267" s="48">
        <f t="shared" ca="1" si="222"/>
        <v>-1</v>
      </c>
      <c r="N267" s="14">
        <f t="shared" ca="1" si="223"/>
        <v>-100</v>
      </c>
      <c r="P267" s="29" t="str">
        <f t="shared" si="224"/>
        <v>Real Betis Balompié</v>
      </c>
      <c r="Q267" s="33">
        <f t="shared" ca="1" si="225"/>
        <v>15</v>
      </c>
      <c r="R267" s="1">
        <f t="shared" ca="1" si="209"/>
        <v>12</v>
      </c>
      <c r="S267" s="1">
        <f t="shared" ca="1" si="210"/>
        <v>4</v>
      </c>
      <c r="T267" s="1">
        <f t="shared" ca="1" si="211"/>
        <v>3</v>
      </c>
      <c r="U267" s="1">
        <f t="shared" ca="1" si="212"/>
        <v>5</v>
      </c>
      <c r="V267" s="1">
        <f t="shared" ca="1" si="213"/>
        <v>11</v>
      </c>
      <c r="W267" s="1">
        <f t="shared" ca="1" si="214"/>
        <v>17</v>
      </c>
      <c r="X267" s="3">
        <f t="shared" ca="1" si="215"/>
        <v>-6</v>
      </c>
      <c r="Y267" s="3">
        <f t="shared" ca="1" si="216"/>
        <v>14411</v>
      </c>
      <c r="Z267">
        <f t="shared" ca="1" si="226"/>
        <v>12</v>
      </c>
      <c r="AA267">
        <f t="shared" ca="1" si="217"/>
        <v>12</v>
      </c>
      <c r="AB267" s="16">
        <f ca="1">_xlfn.RANK.EQ(Q267,Q256:Q275,0)</f>
        <v>11</v>
      </c>
      <c r="AC267" s="16">
        <f ca="1">SUMPRODUCT((AB267=AB256:AB275)*(X267&lt;X256:X275))</f>
        <v>1</v>
      </c>
      <c r="AD267" s="16">
        <f ca="1">SUMPRODUCT((AB267=AB256:AB275)*(AC267=AC256:AC275)*(V267&lt;V256:V275))</f>
        <v>0</v>
      </c>
      <c r="AE267" s="16">
        <f ca="1">COUNTIF(AA256:AA267,AA267)-1</f>
        <v>0</v>
      </c>
      <c r="AF267" s="39"/>
      <c r="AG267">
        <v>12</v>
      </c>
      <c r="AH267" s="29" t="str">
        <f ca="1">INDEX(P256:P275,MATCH(AG267,Z256:Z275,0))</f>
        <v>Real Betis Balompié</v>
      </c>
      <c r="AI267" s="33">
        <f ca="1">LOOKUP(AH267,P256:P275,Q256:Q275)</f>
        <v>15</v>
      </c>
      <c r="AJ267" s="1">
        <f ca="1">LOOKUP(AH267,P256:P275,R256:R275)</f>
        <v>12</v>
      </c>
      <c r="AK267" s="1">
        <f ca="1">LOOKUP(AH267,P256:P275,S256:S275)</f>
        <v>4</v>
      </c>
      <c r="AL267" s="1">
        <f ca="1">LOOKUP(AH267,P256:P275,T256:T275)</f>
        <v>3</v>
      </c>
      <c r="AM267" s="1">
        <f ca="1">LOOKUP(AH267,P256:P275,U256:U275)</f>
        <v>5</v>
      </c>
      <c r="AN267" s="1">
        <f ca="1">LOOKUP(AH267,P256:P275,V256:V275)</f>
        <v>11</v>
      </c>
      <c r="AO267" s="1">
        <f ca="1">LOOKUP(AH267,P256:P275,W256:W275)</f>
        <v>17</v>
      </c>
      <c r="AP267" s="3">
        <f ca="1">LOOKUP(AH267,P256:P275,X256:X275)</f>
        <v>-6</v>
      </c>
      <c r="AQ267" s="3">
        <f ca="1">LOOKUP(AH267,P256:P275,Y256:Y275)</f>
        <v>14411</v>
      </c>
    </row>
    <row r="268" spans="5:43" x14ac:dyDescent="0.25">
      <c r="E268" s="29" t="str">
        <f t="shared" si="218"/>
        <v>Real Madrid C.F.</v>
      </c>
      <c r="F268" s="33">
        <f ca="1">SUMIF(INDIRECT(F255),'1-Configuracion'!E268,INDIRECT(G255))+SUMIF(INDIRECT(H255),'1-Configuracion'!E268,INDIRECT(I255))</f>
        <v>0</v>
      </c>
      <c r="G268" s="1">
        <f ca="1">SUMIF(INDIRECT(F255),'1-Configuracion'!E268,INDIRECT(J255))+SUMIF(INDIRECT(H255),'1-Configuracion'!E268,INDIRECT(J255))</f>
        <v>1</v>
      </c>
      <c r="H268" s="1">
        <f t="shared" ca="1" si="219"/>
        <v>0</v>
      </c>
      <c r="I268" s="1">
        <f t="shared" ca="1" si="220"/>
        <v>0</v>
      </c>
      <c r="J268" s="1">
        <f t="shared" ca="1" si="221"/>
        <v>1</v>
      </c>
      <c r="K268" s="1">
        <f ca="1">SUMIF(INDIRECT(F255),'1-Configuracion'!E268,INDIRECT(K255))+SUMIF(INDIRECT(H255),'1-Configuracion'!E268,INDIRECT(L255))</f>
        <v>0</v>
      </c>
      <c r="L268" s="1">
        <f ca="1">SUMIF(INDIRECT(F255),'1-Configuracion'!E268,INDIRECT(L255))+SUMIF(INDIRECT(H255),'1-Configuracion'!E268,INDIRECT(K255))</f>
        <v>4</v>
      </c>
      <c r="M268" s="48">
        <f t="shared" ca="1" si="222"/>
        <v>-4</v>
      </c>
      <c r="N268" s="14">
        <f t="shared" ca="1" si="223"/>
        <v>-400</v>
      </c>
      <c r="P268" s="29" t="str">
        <f t="shared" si="224"/>
        <v>Real Madrid C.F.</v>
      </c>
      <c r="Q268" s="33">
        <f t="shared" ca="1" si="225"/>
        <v>24</v>
      </c>
      <c r="R268" s="1">
        <f t="shared" ca="1" si="209"/>
        <v>12</v>
      </c>
      <c r="S268" s="1">
        <f t="shared" ca="1" si="210"/>
        <v>7</v>
      </c>
      <c r="T268" s="1">
        <f t="shared" ca="1" si="211"/>
        <v>3</v>
      </c>
      <c r="U268" s="1">
        <f t="shared" ca="1" si="212"/>
        <v>2</v>
      </c>
      <c r="V268" s="1">
        <f t="shared" ca="1" si="213"/>
        <v>26</v>
      </c>
      <c r="W268" s="1">
        <f t="shared" ca="1" si="214"/>
        <v>11</v>
      </c>
      <c r="X268" s="3">
        <f t="shared" ca="1" si="215"/>
        <v>15</v>
      </c>
      <c r="Y268" s="3">
        <f t="shared" ca="1" si="216"/>
        <v>25526</v>
      </c>
      <c r="Z268">
        <f t="shared" ca="1" si="226"/>
        <v>3</v>
      </c>
      <c r="AA268">
        <f t="shared" ca="1" si="217"/>
        <v>3</v>
      </c>
      <c r="AB268" s="16">
        <f ca="1">_xlfn.RANK.EQ(Q268,Q256:Q275,0)</f>
        <v>3</v>
      </c>
      <c r="AC268" s="16">
        <f ca="1">SUMPRODUCT((AB268=AB256:AB275)*(X268&lt;X256:X275))</f>
        <v>0</v>
      </c>
      <c r="AD268" s="16">
        <f ca="1">SUMPRODUCT((AB268=AB256:AB275)*(AC268=AC256:AC275)*(V268&lt;V256:V275))</f>
        <v>0</v>
      </c>
      <c r="AE268" s="16">
        <f ca="1">COUNTIF(AA256:AA268,AA268)-1</f>
        <v>0</v>
      </c>
      <c r="AF268" s="39"/>
      <c r="AG268">
        <v>13</v>
      </c>
      <c r="AH268" s="29" t="str">
        <f ca="1">INDEX(P256:P275,MATCH(AG268,Z256:Z275,0))</f>
        <v>Rayo Vallecano</v>
      </c>
      <c r="AI268" s="33">
        <f ca="1">LOOKUP(AH268,P256:P275,Q256:Q275)</f>
        <v>14</v>
      </c>
      <c r="AJ268" s="1">
        <f ca="1">LOOKUP(AH268,P256:P275,R256:R275)</f>
        <v>12</v>
      </c>
      <c r="AK268" s="1">
        <f ca="1">LOOKUP(AH268,P256:P275,S256:S275)</f>
        <v>4</v>
      </c>
      <c r="AL268" s="1">
        <f ca="1">LOOKUP(AH268,P256:P275,T256:T275)</f>
        <v>2</v>
      </c>
      <c r="AM268" s="1">
        <f ca="1">LOOKUP(AH268,P256:P275,U256:U275)</f>
        <v>6</v>
      </c>
      <c r="AN268" s="1">
        <f ca="1">LOOKUP(AH268,P256:P275,V256:V275)</f>
        <v>14</v>
      </c>
      <c r="AO268" s="1">
        <f ca="1">LOOKUP(AH268,P256:P275,W256:W275)</f>
        <v>20</v>
      </c>
      <c r="AP268" s="3">
        <f ca="1">LOOKUP(AH268,P256:P275,X256:X275)</f>
        <v>-6</v>
      </c>
      <c r="AQ268" s="3">
        <f ca="1">LOOKUP(AH268,P256:P275,Y256:Y275)</f>
        <v>13414</v>
      </c>
    </row>
    <row r="269" spans="5:43" x14ac:dyDescent="0.25">
      <c r="E269" s="29" t="str">
        <f t="shared" si="218"/>
        <v>Real Sociedad</v>
      </c>
      <c r="F269" s="33">
        <f ca="1">SUMIF(INDIRECT(F255),'1-Configuracion'!E269,INDIRECT(G255))+SUMIF(INDIRECT(H255),'1-Configuracion'!E269,INDIRECT(I255))</f>
        <v>3</v>
      </c>
      <c r="G269" s="1">
        <f ca="1">SUMIF(INDIRECT(F255),'1-Configuracion'!E269,INDIRECT(J255))+SUMIF(INDIRECT(H255),'1-Configuracion'!E269,INDIRECT(J255))</f>
        <v>1</v>
      </c>
      <c r="H269" s="1">
        <f t="shared" ca="1" si="219"/>
        <v>1</v>
      </c>
      <c r="I269" s="1">
        <f t="shared" ca="1" si="220"/>
        <v>0</v>
      </c>
      <c r="J269" s="1">
        <f t="shared" ca="1" si="221"/>
        <v>0</v>
      </c>
      <c r="K269" s="1">
        <f ca="1">SUMIF(INDIRECT(F255),'1-Configuracion'!E269,INDIRECT(K255))+SUMIF(INDIRECT(H255),'1-Configuracion'!E269,INDIRECT(L255))</f>
        <v>2</v>
      </c>
      <c r="L269" s="1">
        <f ca="1">SUMIF(INDIRECT(F255),'1-Configuracion'!E269,INDIRECT(L255))+SUMIF(INDIRECT(H255),'1-Configuracion'!E269,INDIRECT(K255))</f>
        <v>0</v>
      </c>
      <c r="M269" s="48">
        <f t="shared" ca="1" si="222"/>
        <v>2</v>
      </c>
      <c r="N269" s="14">
        <f t="shared" ca="1" si="223"/>
        <v>3202</v>
      </c>
      <c r="P269" s="29" t="str">
        <f t="shared" si="224"/>
        <v>Real Sociedad</v>
      </c>
      <c r="Q269" s="33">
        <f t="shared" ca="1" si="225"/>
        <v>12</v>
      </c>
      <c r="R269" s="1">
        <f t="shared" ca="1" si="209"/>
        <v>12</v>
      </c>
      <c r="S269" s="1">
        <f t="shared" ca="1" si="210"/>
        <v>3</v>
      </c>
      <c r="T269" s="1">
        <f t="shared" ca="1" si="211"/>
        <v>3</v>
      </c>
      <c r="U269" s="1">
        <f t="shared" ca="1" si="212"/>
        <v>6</v>
      </c>
      <c r="V269" s="1">
        <f t="shared" ca="1" si="213"/>
        <v>14</v>
      </c>
      <c r="W269" s="1">
        <f t="shared" ca="1" si="214"/>
        <v>14</v>
      </c>
      <c r="X269" s="3">
        <f t="shared" ca="1" si="215"/>
        <v>0</v>
      </c>
      <c r="Y269" s="3">
        <f t="shared" ca="1" si="216"/>
        <v>12014</v>
      </c>
      <c r="Z269">
        <f t="shared" ca="1" si="226"/>
        <v>14</v>
      </c>
      <c r="AA269">
        <f t="shared" ca="1" si="217"/>
        <v>14</v>
      </c>
      <c r="AB269" s="16">
        <f ca="1">_xlfn.RANK.EQ(Q269,Q256:Q275,0)</f>
        <v>14</v>
      </c>
      <c r="AC269" s="16">
        <f ca="1">SUMPRODUCT((AB269=AB256:AB275)*(X269&lt;X256:X275))</f>
        <v>0</v>
      </c>
      <c r="AD269" s="16">
        <f ca="1">SUMPRODUCT((AB269=AB256:AB275)*(AC269=AC256:AC275)*(V269&lt;V256:V275))</f>
        <v>0</v>
      </c>
      <c r="AE269" s="16">
        <f ca="1">COUNTIF(AA256:AA269,AA269)-1</f>
        <v>0</v>
      </c>
      <c r="AF269" s="39"/>
      <c r="AG269">
        <v>14</v>
      </c>
      <c r="AH269" s="29" t="str">
        <f ca="1">INDEX(P256:P275,MATCH(AG269,Z256:Z275,0))</f>
        <v>Real Sociedad</v>
      </c>
      <c r="AI269" s="33">
        <f ca="1">LOOKUP(AH269,P256:P275,Q256:Q275)</f>
        <v>12</v>
      </c>
      <c r="AJ269" s="1">
        <f ca="1">LOOKUP(AH269,P256:P275,R256:R275)</f>
        <v>12</v>
      </c>
      <c r="AK269" s="1">
        <f ca="1">LOOKUP(AH269,P256:P275,S256:S275)</f>
        <v>3</v>
      </c>
      <c r="AL269" s="1">
        <f ca="1">LOOKUP(AH269,P256:P275,T256:T275)</f>
        <v>3</v>
      </c>
      <c r="AM269" s="1">
        <f ca="1">LOOKUP(AH269,P256:P275,U256:U275)</f>
        <v>6</v>
      </c>
      <c r="AN269" s="1">
        <f ca="1">LOOKUP(AH269,P256:P275,V256:V275)</f>
        <v>14</v>
      </c>
      <c r="AO269" s="1">
        <f ca="1">LOOKUP(AH269,P256:P275,W256:W275)</f>
        <v>14</v>
      </c>
      <c r="AP269" s="3">
        <f ca="1">LOOKUP(AH269,P256:P275,X256:X275)</f>
        <v>0</v>
      </c>
      <c r="AQ269" s="3">
        <f ca="1">LOOKUP(AH269,P256:P275,Y256:Y275)</f>
        <v>12014</v>
      </c>
    </row>
    <row r="270" spans="5:43" x14ac:dyDescent="0.25">
      <c r="E270" s="29" t="str">
        <f t="shared" si="218"/>
        <v>Real Sporting de Gijón</v>
      </c>
      <c r="F270" s="33">
        <f ca="1">SUMIF(INDIRECT(F255),'1-Configuracion'!E270,INDIRECT(G255))+SUMIF(INDIRECT(H255),'1-Configuracion'!E270,INDIRECT(I255))</f>
        <v>0</v>
      </c>
      <c r="G270" s="1">
        <f ca="1">SUMIF(INDIRECT(F255),'1-Configuracion'!E270,INDIRECT(J255))+SUMIF(INDIRECT(H255),'1-Configuracion'!E270,INDIRECT(J255))</f>
        <v>1</v>
      </c>
      <c r="H270" s="1">
        <f t="shared" ca="1" si="219"/>
        <v>0</v>
      </c>
      <c r="I270" s="1">
        <f t="shared" ca="1" si="220"/>
        <v>0</v>
      </c>
      <c r="J270" s="1">
        <f t="shared" ca="1" si="221"/>
        <v>1</v>
      </c>
      <c r="K270" s="1">
        <f ca="1">SUMIF(INDIRECT(F255),'1-Configuracion'!E270,INDIRECT(K255))+SUMIF(INDIRECT(H255),'1-Configuracion'!E270,INDIRECT(L255))</f>
        <v>0</v>
      </c>
      <c r="L270" s="1">
        <f ca="1">SUMIF(INDIRECT(F255),'1-Configuracion'!E270,INDIRECT(L255))+SUMIF(INDIRECT(H255),'1-Configuracion'!E270,INDIRECT(K255))</f>
        <v>3</v>
      </c>
      <c r="M270" s="48">
        <f t="shared" ca="1" si="222"/>
        <v>-3</v>
      </c>
      <c r="N270" s="14">
        <f t="shared" ca="1" si="223"/>
        <v>-300</v>
      </c>
      <c r="P270" s="29" t="str">
        <f t="shared" si="224"/>
        <v>Real Sporting de Gijón</v>
      </c>
      <c r="Q270" s="33">
        <f t="shared" ca="1" si="225"/>
        <v>12</v>
      </c>
      <c r="R270" s="1">
        <f t="shared" ca="1" si="209"/>
        <v>12</v>
      </c>
      <c r="S270" s="1">
        <f t="shared" ca="1" si="210"/>
        <v>3</v>
      </c>
      <c r="T270" s="1">
        <f t="shared" ca="1" si="211"/>
        <v>3</v>
      </c>
      <c r="U270" s="1">
        <f t="shared" ca="1" si="212"/>
        <v>6</v>
      </c>
      <c r="V270" s="1">
        <f t="shared" ca="1" si="213"/>
        <v>11</v>
      </c>
      <c r="W270" s="1">
        <f t="shared" ca="1" si="214"/>
        <v>18</v>
      </c>
      <c r="X270" s="3">
        <f t="shared" ca="1" si="215"/>
        <v>-7</v>
      </c>
      <c r="Y270" s="3">
        <f t="shared" ca="1" si="216"/>
        <v>11311</v>
      </c>
      <c r="Z270">
        <f t="shared" ca="1" si="226"/>
        <v>15</v>
      </c>
      <c r="AA270">
        <f t="shared" ca="1" si="217"/>
        <v>15</v>
      </c>
      <c r="AB270" s="16">
        <f ca="1">_xlfn.RANK.EQ(Q270,Q256:Q275,0)</f>
        <v>14</v>
      </c>
      <c r="AC270" s="16">
        <f ca="1">SUMPRODUCT((AB270=AB256:AB275)*(X270&lt;X256:X275))</f>
        <v>1</v>
      </c>
      <c r="AD270" s="16">
        <f ca="1">SUMPRODUCT((AB270=AB256:AB275)*(AC270=AC256:AC275)*(V270&lt;V256:V275))</f>
        <v>0</v>
      </c>
      <c r="AE270" s="16">
        <f ca="1">COUNTIF(AA256:AA270,AA270)-1</f>
        <v>0</v>
      </c>
      <c r="AF270" s="39"/>
      <c r="AG270">
        <v>15</v>
      </c>
      <c r="AH270" s="29" t="str">
        <f ca="1">INDEX(P256:P275,MATCH(AG270,Z256:Z275,0))</f>
        <v>Real Sporting de Gijón</v>
      </c>
      <c r="AI270" s="33">
        <f ca="1">LOOKUP(AH270,P256:P275,Q256:Q275)</f>
        <v>12</v>
      </c>
      <c r="AJ270" s="1">
        <f ca="1">LOOKUP(AH270,P256:P275,R256:R275)</f>
        <v>12</v>
      </c>
      <c r="AK270" s="1">
        <f ca="1">LOOKUP(AH270,P256:P275,S256:S275)</f>
        <v>3</v>
      </c>
      <c r="AL270" s="1">
        <f ca="1">LOOKUP(AH270,P256:P275,T256:T275)</f>
        <v>3</v>
      </c>
      <c r="AM270" s="1">
        <f ca="1">LOOKUP(AH270,P256:P275,U256:U275)</f>
        <v>6</v>
      </c>
      <c r="AN270" s="1">
        <f ca="1">LOOKUP(AH270,P256:P275,V256:V275)</f>
        <v>11</v>
      </c>
      <c r="AO270" s="1">
        <f ca="1">LOOKUP(AH270,P256:P275,W256:W275)</f>
        <v>18</v>
      </c>
      <c r="AP270" s="3">
        <f ca="1">LOOKUP(AH270,P256:P275,X256:X275)</f>
        <v>-7</v>
      </c>
      <c r="AQ270" s="3">
        <f ca="1">LOOKUP(AH270,P256:P275,Y256:Y275)</f>
        <v>11311</v>
      </c>
    </row>
    <row r="271" spans="5:43" x14ac:dyDescent="0.25">
      <c r="E271" s="29" t="str">
        <f t="shared" si="218"/>
        <v>S.D. Eibar</v>
      </c>
      <c r="F271" s="33">
        <f ca="1">SUMIF(INDIRECT(F255),'1-Configuracion'!E271,INDIRECT(G255))+SUMIF(INDIRECT(H255),'1-Configuracion'!E271,INDIRECT(I255))</f>
        <v>1</v>
      </c>
      <c r="G271" s="1">
        <f ca="1">SUMIF(INDIRECT(F255),'1-Configuracion'!E271,INDIRECT(J255))+SUMIF(INDIRECT(H255),'1-Configuracion'!E271,INDIRECT(J255))</f>
        <v>1</v>
      </c>
      <c r="H271" s="1">
        <f t="shared" ca="1" si="219"/>
        <v>0</v>
      </c>
      <c r="I271" s="1">
        <f t="shared" ca="1" si="220"/>
        <v>1</v>
      </c>
      <c r="J271" s="1">
        <f t="shared" ca="1" si="221"/>
        <v>0</v>
      </c>
      <c r="K271" s="1">
        <f ca="1">SUMIF(INDIRECT(F255),'1-Configuracion'!E271,INDIRECT(K255))+SUMIF(INDIRECT(H255),'1-Configuracion'!E271,INDIRECT(L255))</f>
        <v>1</v>
      </c>
      <c r="L271" s="1">
        <f ca="1">SUMIF(INDIRECT(F255),'1-Configuracion'!E271,INDIRECT(L255))+SUMIF(INDIRECT(H255),'1-Configuracion'!E271,INDIRECT(K255))</f>
        <v>1</v>
      </c>
      <c r="M271" s="48">
        <f t="shared" ca="1" si="222"/>
        <v>0</v>
      </c>
      <c r="N271" s="14">
        <f t="shared" ca="1" si="223"/>
        <v>1001</v>
      </c>
      <c r="P271" s="29" t="str">
        <f t="shared" si="224"/>
        <v>S.D. Eibar</v>
      </c>
      <c r="Q271" s="33">
        <f t="shared" ca="1" si="225"/>
        <v>20</v>
      </c>
      <c r="R271" s="1">
        <f t="shared" ca="1" si="209"/>
        <v>12</v>
      </c>
      <c r="S271" s="1">
        <f t="shared" ca="1" si="210"/>
        <v>5</v>
      </c>
      <c r="T271" s="1">
        <f t="shared" ca="1" si="211"/>
        <v>5</v>
      </c>
      <c r="U271" s="1">
        <f t="shared" ca="1" si="212"/>
        <v>2</v>
      </c>
      <c r="V271" s="1">
        <f t="shared" ca="1" si="213"/>
        <v>16</v>
      </c>
      <c r="W271" s="1">
        <f t="shared" ca="1" si="214"/>
        <v>12</v>
      </c>
      <c r="X271" s="3">
        <f t="shared" ca="1" si="215"/>
        <v>4</v>
      </c>
      <c r="Y271" s="3">
        <f t="shared" ca="1" si="216"/>
        <v>20416</v>
      </c>
      <c r="Z271">
        <f t="shared" ca="1" si="226"/>
        <v>6</v>
      </c>
      <c r="AA271">
        <f t="shared" ca="1" si="217"/>
        <v>6</v>
      </c>
      <c r="AB271" s="16">
        <f ca="1">_xlfn.RANK.EQ(Q271,Q256:Q275,0)</f>
        <v>6</v>
      </c>
      <c r="AC271" s="16">
        <f ca="1">SUMPRODUCT((AB271=AB256:AB275)*(X271&lt;X256:X275))</f>
        <v>0</v>
      </c>
      <c r="AD271" s="16">
        <f ca="1">SUMPRODUCT((AB271=AB256:AB275)*(AC271=AC256:AC275)*(V271&lt;V256:V275))</f>
        <v>0</v>
      </c>
      <c r="AE271" s="16">
        <f ca="1">COUNTIF(AA256:AA271,AA271)-1</f>
        <v>0</v>
      </c>
      <c r="AF271" s="39"/>
      <c r="AG271">
        <v>16</v>
      </c>
      <c r="AH271" s="29" t="str">
        <f ca="1">INDEX(P256:P275,MATCH(AG271,Z256:Z275,0))</f>
        <v>Getafe C.F.</v>
      </c>
      <c r="AI271" s="33">
        <f ca="1">LOOKUP(AH271,P256:P275,Q256:Q275)</f>
        <v>11</v>
      </c>
      <c r="AJ271" s="1">
        <f ca="1">LOOKUP(AH271,P256:P275,R256:R275)</f>
        <v>12</v>
      </c>
      <c r="AK271" s="1">
        <f ca="1">LOOKUP(AH271,P256:P275,S256:S275)</f>
        <v>3</v>
      </c>
      <c r="AL271" s="1">
        <f ca="1">LOOKUP(AH271,P256:P275,T256:T275)</f>
        <v>2</v>
      </c>
      <c r="AM271" s="1">
        <f ca="1">LOOKUP(AH271,P256:P275,U256:U275)</f>
        <v>7</v>
      </c>
      <c r="AN271" s="1">
        <f ca="1">LOOKUP(AH271,P256:P275,V256:V275)</f>
        <v>12</v>
      </c>
      <c r="AO271" s="1">
        <f ca="1">LOOKUP(AH271,P256:P275,W256:W275)</f>
        <v>19</v>
      </c>
      <c r="AP271" s="3">
        <f ca="1">LOOKUP(AH271,P256:P275,X256:X275)</f>
        <v>-7</v>
      </c>
      <c r="AQ271" s="3">
        <f ca="1">LOOKUP(AH271,P256:P275,Y256:Y275)</f>
        <v>10312</v>
      </c>
    </row>
    <row r="272" spans="5:43" x14ac:dyDescent="0.25">
      <c r="E272" s="29" t="str">
        <f t="shared" si="218"/>
        <v>Sevilla F.C.</v>
      </c>
      <c r="F272" s="33">
        <f ca="1">SUMIF(INDIRECT(F255),'1-Configuracion'!E272,INDIRECT(G255))+SUMIF(INDIRECT(H255),'1-Configuracion'!E272,INDIRECT(I255))</f>
        <v>0</v>
      </c>
      <c r="G272" s="1">
        <f ca="1">SUMIF(INDIRECT(F255),'1-Configuracion'!E272,INDIRECT(J255))+SUMIF(INDIRECT(H255),'1-Configuracion'!E272,INDIRECT(J255))</f>
        <v>1</v>
      </c>
      <c r="H272" s="1">
        <f t="shared" ca="1" si="219"/>
        <v>0</v>
      </c>
      <c r="I272" s="1">
        <f t="shared" ca="1" si="220"/>
        <v>0</v>
      </c>
      <c r="J272" s="1">
        <f t="shared" ca="1" si="221"/>
        <v>1</v>
      </c>
      <c r="K272" s="1">
        <f ca="1">SUMIF(INDIRECT(F255),'1-Configuracion'!E272,INDIRECT(K255))+SUMIF(INDIRECT(H255),'1-Configuracion'!E272,INDIRECT(L255))</f>
        <v>0</v>
      </c>
      <c r="L272" s="1">
        <f ca="1">SUMIF(INDIRECT(F255),'1-Configuracion'!E272,INDIRECT(L255))+SUMIF(INDIRECT(H255),'1-Configuracion'!E272,INDIRECT(K255))</f>
        <v>2</v>
      </c>
      <c r="M272" s="48">
        <f t="shared" ca="1" si="222"/>
        <v>-2</v>
      </c>
      <c r="N272" s="14">
        <f t="shared" ca="1" si="223"/>
        <v>-200</v>
      </c>
      <c r="P272" s="29" t="str">
        <f t="shared" si="224"/>
        <v>Sevilla F.C.</v>
      </c>
      <c r="Q272" s="33">
        <f t="shared" ca="1" si="225"/>
        <v>15</v>
      </c>
      <c r="R272" s="1">
        <f t="shared" ca="1" si="209"/>
        <v>12</v>
      </c>
      <c r="S272" s="1">
        <f t="shared" ca="1" si="210"/>
        <v>4</v>
      </c>
      <c r="T272" s="1">
        <f t="shared" ca="1" si="211"/>
        <v>3</v>
      </c>
      <c r="U272" s="1">
        <f t="shared" ca="1" si="212"/>
        <v>5</v>
      </c>
      <c r="V272" s="1">
        <f t="shared" ca="1" si="213"/>
        <v>17</v>
      </c>
      <c r="W272" s="1">
        <f t="shared" ca="1" si="214"/>
        <v>18</v>
      </c>
      <c r="X272" s="3">
        <f t="shared" ca="1" si="215"/>
        <v>-1</v>
      </c>
      <c r="Y272" s="3">
        <f t="shared" ca="1" si="216"/>
        <v>14917</v>
      </c>
      <c r="Z272">
        <f t="shared" ca="1" si="226"/>
        <v>11</v>
      </c>
      <c r="AA272">
        <f t="shared" ca="1" si="217"/>
        <v>11</v>
      </c>
      <c r="AB272" s="16">
        <f ca="1">_xlfn.RANK.EQ(Q272,Q256:Q275,0)</f>
        <v>11</v>
      </c>
      <c r="AC272" s="16">
        <f ca="1">SUMPRODUCT((AB272=AB256:AB275)*(X272&lt;X256:X275))</f>
        <v>0</v>
      </c>
      <c r="AD272" s="16">
        <f ca="1">SUMPRODUCT((AB272=AB256:AB275)*(AC272=AC256:AC275)*(V272&lt;V256:V275))</f>
        <v>0</v>
      </c>
      <c r="AE272" s="16">
        <f ca="1">COUNTIF(AA256:AA272,AA272)-1</f>
        <v>0</v>
      </c>
      <c r="AF272" s="39"/>
      <c r="AG272">
        <v>17</v>
      </c>
      <c r="AH272" s="29" t="str">
        <f ca="1">INDEX(P256:P275,MATCH(AG272,Z256:Z275,0))</f>
        <v>Granada C.F.</v>
      </c>
      <c r="AI272" s="33">
        <f ca="1">LOOKUP(AH272,P256:P275,Q256:Q275)</f>
        <v>10</v>
      </c>
      <c r="AJ272" s="1">
        <f ca="1">LOOKUP(AH272,P256:P275,R256:R275)</f>
        <v>12</v>
      </c>
      <c r="AK272" s="1">
        <f ca="1">LOOKUP(AH272,P256:P275,S256:S275)</f>
        <v>2</v>
      </c>
      <c r="AL272" s="1">
        <f ca="1">LOOKUP(AH272,P256:P275,T256:T275)</f>
        <v>4</v>
      </c>
      <c r="AM272" s="1">
        <f ca="1">LOOKUP(AH272,P256:P275,U256:U275)</f>
        <v>6</v>
      </c>
      <c r="AN272" s="1">
        <f ca="1">LOOKUP(AH272,P256:P275,V256:V275)</f>
        <v>13</v>
      </c>
      <c r="AO272" s="1">
        <f ca="1">LOOKUP(AH272,P256:P275,W256:W275)</f>
        <v>19</v>
      </c>
      <c r="AP272" s="3">
        <f ca="1">LOOKUP(AH272,P256:P275,X256:X275)</f>
        <v>-6</v>
      </c>
      <c r="AQ272" s="3">
        <f ca="1">LOOKUP(AH272,P256:P275,Y256:Y275)</f>
        <v>9413</v>
      </c>
    </row>
    <row r="273" spans="5:43" x14ac:dyDescent="0.25">
      <c r="E273" s="29" t="str">
        <f t="shared" si="218"/>
        <v>U.D. Las Palmas</v>
      </c>
      <c r="F273" s="33">
        <f ca="1">SUMIF(INDIRECT(F255),'1-Configuracion'!E273,INDIRECT(G255))+SUMIF(INDIRECT(H255),'1-Configuracion'!E273,INDIRECT(I255))</f>
        <v>1</v>
      </c>
      <c r="G273" s="1">
        <f ca="1">SUMIF(INDIRECT(F255),'1-Configuracion'!E273,INDIRECT(J255))+SUMIF(INDIRECT(H255),'1-Configuracion'!E273,INDIRECT(J255))</f>
        <v>1</v>
      </c>
      <c r="H273" s="1">
        <f t="shared" ca="1" si="219"/>
        <v>0</v>
      </c>
      <c r="I273" s="1">
        <f t="shared" ca="1" si="220"/>
        <v>1</v>
      </c>
      <c r="J273" s="1">
        <f t="shared" ca="1" si="221"/>
        <v>0</v>
      </c>
      <c r="K273" s="1">
        <f ca="1">SUMIF(INDIRECT(F255),'1-Configuracion'!E273,INDIRECT(K255))+SUMIF(INDIRECT(H255),'1-Configuracion'!E273,INDIRECT(L255))</f>
        <v>1</v>
      </c>
      <c r="L273" s="1">
        <f ca="1">SUMIF(INDIRECT(F255),'1-Configuracion'!E273,INDIRECT(L255))+SUMIF(INDIRECT(H255),'1-Configuracion'!E273,INDIRECT(K255))</f>
        <v>1</v>
      </c>
      <c r="M273" s="48">
        <f t="shared" ca="1" si="222"/>
        <v>0</v>
      </c>
      <c r="N273" s="14">
        <f t="shared" ca="1" si="223"/>
        <v>1001</v>
      </c>
      <c r="P273" s="29" t="str">
        <f t="shared" si="224"/>
        <v>U.D. Las Palmas</v>
      </c>
      <c r="Q273" s="33">
        <f t="shared" ca="1" si="225"/>
        <v>10</v>
      </c>
      <c r="R273" s="1">
        <f t="shared" ca="1" si="209"/>
        <v>12</v>
      </c>
      <c r="S273" s="1">
        <f t="shared" ca="1" si="210"/>
        <v>2</v>
      </c>
      <c r="T273" s="1">
        <f t="shared" ca="1" si="211"/>
        <v>4</v>
      </c>
      <c r="U273" s="1">
        <f t="shared" ca="1" si="212"/>
        <v>6</v>
      </c>
      <c r="V273" s="1">
        <f t="shared" ca="1" si="213"/>
        <v>10</v>
      </c>
      <c r="W273" s="1">
        <f t="shared" ca="1" si="214"/>
        <v>17</v>
      </c>
      <c r="X273" s="3">
        <f t="shared" ca="1" si="215"/>
        <v>-7</v>
      </c>
      <c r="Y273" s="3">
        <f t="shared" ca="1" si="216"/>
        <v>9310</v>
      </c>
      <c r="Z273">
        <f t="shared" ca="1" si="226"/>
        <v>18</v>
      </c>
      <c r="AA273">
        <f t="shared" ca="1" si="217"/>
        <v>18</v>
      </c>
      <c r="AB273" s="16">
        <f ca="1">_xlfn.RANK.EQ(Q273,Q256:Q275,0)</f>
        <v>17</v>
      </c>
      <c r="AC273" s="16">
        <f ca="1">SUMPRODUCT((AB273=AB256:AB275)*(X273&lt;X256:X275))</f>
        <v>1</v>
      </c>
      <c r="AD273" s="16">
        <f ca="1">SUMPRODUCT((AB273=AB256:AB275)*(AC273=AC256:AC275)*(V273&lt;V256:V275))</f>
        <v>0</v>
      </c>
      <c r="AE273" s="16">
        <f ca="1">COUNTIF(AA256:AA273,AA273)-1</f>
        <v>0</v>
      </c>
      <c r="AF273" s="39"/>
      <c r="AG273">
        <v>18</v>
      </c>
      <c r="AH273" s="29" t="str">
        <f ca="1">INDEX(P256:P275,MATCH(AG273,Z256:Z275,0))</f>
        <v>U.D. Las Palmas</v>
      </c>
      <c r="AI273" s="33">
        <f ca="1">LOOKUP(AH273,P256:P275,Q256:Q275)</f>
        <v>10</v>
      </c>
      <c r="AJ273" s="1">
        <f ca="1">LOOKUP(AH273,P256:P275,R256:R275)</f>
        <v>12</v>
      </c>
      <c r="AK273" s="1">
        <f ca="1">LOOKUP(AH273,P256:P275,S256:S275)</f>
        <v>2</v>
      </c>
      <c r="AL273" s="1">
        <f ca="1">LOOKUP(AH273,P256:P275,T256:T275)</f>
        <v>4</v>
      </c>
      <c r="AM273" s="1">
        <f ca="1">LOOKUP(AH273,P256:P275,U256:U275)</f>
        <v>6</v>
      </c>
      <c r="AN273" s="1">
        <f ca="1">LOOKUP(AH273,P256:P275,V256:V275)</f>
        <v>10</v>
      </c>
      <c r="AO273" s="1">
        <f ca="1">LOOKUP(AH273,P256:P275,W256:W275)</f>
        <v>17</v>
      </c>
      <c r="AP273" s="3">
        <f ca="1">LOOKUP(AH273,P256:P275,X256:X275)</f>
        <v>-7</v>
      </c>
      <c r="AQ273" s="3">
        <f ca="1">LOOKUP(AH273,P256:P275,Y256:Y275)</f>
        <v>9310</v>
      </c>
    </row>
    <row r="274" spans="5:43" x14ac:dyDescent="0.25">
      <c r="E274" s="29" t="str">
        <f t="shared" si="218"/>
        <v>Valencia C.F.</v>
      </c>
      <c r="F274" s="33">
        <f ca="1">SUMIF(INDIRECT(F255),'1-Configuracion'!E274,INDIRECT(G255))+SUMIF(INDIRECT(H255),'1-Configuracion'!E274,INDIRECT(I255))</f>
        <v>1</v>
      </c>
      <c r="G274" s="1">
        <f ca="1">SUMIF(INDIRECT(F255),'1-Configuracion'!E274,INDIRECT(J255))+SUMIF(INDIRECT(H255),'1-Configuracion'!E274,INDIRECT(J255))</f>
        <v>1</v>
      </c>
      <c r="H274" s="1">
        <f t="shared" ca="1" si="219"/>
        <v>0</v>
      </c>
      <c r="I274" s="1">
        <f t="shared" ca="1" si="220"/>
        <v>1</v>
      </c>
      <c r="J274" s="1">
        <f t="shared" ca="1" si="221"/>
        <v>0</v>
      </c>
      <c r="K274" s="1">
        <f ca="1">SUMIF(INDIRECT(F255),'1-Configuracion'!E274,INDIRECT(K255))+SUMIF(INDIRECT(H255),'1-Configuracion'!E274,INDIRECT(L255))</f>
        <v>1</v>
      </c>
      <c r="L274" s="1">
        <f ca="1">SUMIF(INDIRECT(F255),'1-Configuracion'!E274,INDIRECT(L255))+SUMIF(INDIRECT(H255),'1-Configuracion'!E274,INDIRECT(K255))</f>
        <v>1</v>
      </c>
      <c r="M274" s="48">
        <f t="shared" ca="1" si="222"/>
        <v>0</v>
      </c>
      <c r="N274" s="14">
        <f t="shared" ca="1" si="223"/>
        <v>1001</v>
      </c>
      <c r="P274" s="29" t="str">
        <f t="shared" si="224"/>
        <v>Valencia C.F.</v>
      </c>
      <c r="Q274" s="33">
        <f t="shared" ca="1" si="225"/>
        <v>19</v>
      </c>
      <c r="R274" s="1">
        <f t="shared" ca="1" si="209"/>
        <v>12</v>
      </c>
      <c r="S274" s="1">
        <f t="shared" ca="1" si="210"/>
        <v>5</v>
      </c>
      <c r="T274" s="1">
        <f t="shared" ca="1" si="211"/>
        <v>4</v>
      </c>
      <c r="U274" s="1">
        <f t="shared" ca="1" si="212"/>
        <v>3</v>
      </c>
      <c r="V274" s="1">
        <f t="shared" ca="1" si="213"/>
        <v>17</v>
      </c>
      <c r="W274" s="1">
        <f t="shared" ca="1" si="214"/>
        <v>9</v>
      </c>
      <c r="X274" s="3">
        <f t="shared" ca="1" si="215"/>
        <v>8</v>
      </c>
      <c r="Y274" s="3">
        <f t="shared" ca="1" si="216"/>
        <v>19817</v>
      </c>
      <c r="Z274">
        <f t="shared" ca="1" si="226"/>
        <v>7</v>
      </c>
      <c r="AA274">
        <f t="shared" ca="1" si="217"/>
        <v>7</v>
      </c>
      <c r="AB274" s="16">
        <f ca="1">_xlfn.RANK.EQ(Q274,Q256:Q275,0)</f>
        <v>7</v>
      </c>
      <c r="AC274" s="16">
        <f ca="1">SUMPRODUCT((AB274=AB256:AB275)*(X274&lt;X256:X275))</f>
        <v>0</v>
      </c>
      <c r="AD274" s="16">
        <f ca="1">SUMPRODUCT((AB274=AB256:AB275)*(AC274=AC256:AC275)*(V274&lt;V256:V275))</f>
        <v>0</v>
      </c>
      <c r="AE274" s="16">
        <f ca="1">COUNTIF(AA256:AA274,AA274)-1</f>
        <v>0</v>
      </c>
      <c r="AF274" s="39"/>
      <c r="AG274">
        <v>19</v>
      </c>
      <c r="AH274" s="29" t="str">
        <f ca="1">INDEX(P256:P275,MATCH(AG274,Z256:Z275,0))</f>
        <v>Levante U.D.</v>
      </c>
      <c r="AI274" s="33">
        <f ca="1">LOOKUP(AH274,P256:P275,Q256:Q275)</f>
        <v>10</v>
      </c>
      <c r="AJ274" s="1">
        <f ca="1">LOOKUP(AH274,P256:P275,R256:R275)</f>
        <v>12</v>
      </c>
      <c r="AK274" s="1">
        <f ca="1">LOOKUP(AH274,P256:P275,S256:S275)</f>
        <v>2</v>
      </c>
      <c r="AL274" s="1">
        <f ca="1">LOOKUP(AH274,P256:P275,T256:T275)</f>
        <v>4</v>
      </c>
      <c r="AM274" s="1">
        <f ca="1">LOOKUP(AH274,P256:P275,U256:U275)</f>
        <v>6</v>
      </c>
      <c r="AN274" s="1">
        <f ca="1">LOOKUP(AH274,P256:P275,V256:V275)</f>
        <v>10</v>
      </c>
      <c r="AO274" s="1">
        <f ca="1">LOOKUP(AH274,P256:P275,W256:W275)</f>
        <v>23</v>
      </c>
      <c r="AP274" s="3">
        <f ca="1">LOOKUP(AH274,P256:P275,X256:X275)</f>
        <v>-13</v>
      </c>
      <c r="AQ274" s="3">
        <f ca="1">LOOKUP(AH274,P256:P275,Y256:Y275)</f>
        <v>8710</v>
      </c>
    </row>
    <row r="275" spans="5:43" ht="15.75" thickBot="1" x14ac:dyDescent="0.3">
      <c r="E275" s="30" t="str">
        <f t="shared" si="218"/>
        <v>Villarreal C.F.</v>
      </c>
      <c r="F275" s="34">
        <f ca="1">SUMIF(INDIRECT(F255),'1-Configuracion'!E275,INDIRECT(G255))+SUMIF(INDIRECT(H255),'1-Configuracion'!E275,INDIRECT(I255))</f>
        <v>1</v>
      </c>
      <c r="G275" s="9">
        <f ca="1">SUMIF(INDIRECT(F255),'1-Configuracion'!E275,INDIRECT(J255))+SUMIF(INDIRECT(H255),'1-Configuracion'!E275,INDIRECT(J255))</f>
        <v>1</v>
      </c>
      <c r="H275" s="9">
        <f t="shared" ca="1" si="219"/>
        <v>0</v>
      </c>
      <c r="I275" s="9">
        <f t="shared" ca="1" si="220"/>
        <v>1</v>
      </c>
      <c r="J275" s="9">
        <f t="shared" ca="1" si="221"/>
        <v>0</v>
      </c>
      <c r="K275" s="9">
        <f ca="1">SUMIF(INDIRECT(F255),'1-Configuracion'!E275,INDIRECT(K255))+SUMIF(INDIRECT(H255),'1-Configuracion'!E275,INDIRECT(L255))</f>
        <v>1</v>
      </c>
      <c r="L275" s="9">
        <f ca="1">SUMIF(INDIRECT(F255),'1-Configuracion'!E275,INDIRECT(L255))+SUMIF(INDIRECT(H255),'1-Configuracion'!E275,INDIRECT(K255))</f>
        <v>1</v>
      </c>
      <c r="M275" s="49">
        <f t="shared" ca="1" si="222"/>
        <v>0</v>
      </c>
      <c r="N275" s="15">
        <f t="shared" ca="1" si="223"/>
        <v>1001</v>
      </c>
      <c r="P275" s="30" t="str">
        <f t="shared" si="224"/>
        <v>Villarreal C.F.</v>
      </c>
      <c r="Q275" s="34">
        <f t="shared" ca="1" si="225"/>
        <v>21</v>
      </c>
      <c r="R275" s="9">
        <f t="shared" ca="1" si="209"/>
        <v>12</v>
      </c>
      <c r="S275" s="9">
        <f t="shared" ca="1" si="210"/>
        <v>6</v>
      </c>
      <c r="T275" s="9">
        <f t="shared" ca="1" si="211"/>
        <v>3</v>
      </c>
      <c r="U275" s="9">
        <f t="shared" ca="1" si="212"/>
        <v>3</v>
      </c>
      <c r="V275" s="9">
        <f t="shared" ca="1" si="213"/>
        <v>16</v>
      </c>
      <c r="W275" s="9">
        <f t="shared" ca="1" si="214"/>
        <v>12</v>
      </c>
      <c r="X275" s="11">
        <f t="shared" ca="1" si="215"/>
        <v>4</v>
      </c>
      <c r="Y275" s="11">
        <f t="shared" ca="1" si="216"/>
        <v>21416</v>
      </c>
      <c r="Z275">
        <f t="shared" ca="1" si="226"/>
        <v>4</v>
      </c>
      <c r="AA275">
        <f t="shared" ca="1" si="217"/>
        <v>4</v>
      </c>
      <c r="AB275" s="16">
        <f ca="1">_xlfn.RANK.EQ(Q275,Q256:Q275,0)</f>
        <v>4</v>
      </c>
      <c r="AC275" s="16">
        <f ca="1">SUMPRODUCT((AB275=AB256:AB275)*(X275&lt;X256:X275))</f>
        <v>0</v>
      </c>
      <c r="AD275" s="16">
        <f ca="1">SUMPRODUCT((AB275=AB256:AB275)*(AC275=AC256:AC275)*(V275&lt;V256:V275))</f>
        <v>0</v>
      </c>
      <c r="AE275" s="16">
        <f ca="1">COUNTIF(AA256:AA275,AA275)-1</f>
        <v>0</v>
      </c>
      <c r="AF275" s="39"/>
      <c r="AG275">
        <v>20</v>
      </c>
      <c r="AH275" s="30" t="str">
        <f ca="1">INDEX(P256:P275,MATCH(AG275,Z256:Z275,0))</f>
        <v>Málaga C.F.</v>
      </c>
      <c r="AI275" s="34">
        <f ca="1">LOOKUP(AH275,P256:P275,Q256:Q275)</f>
        <v>9</v>
      </c>
      <c r="AJ275" s="9">
        <f ca="1">LOOKUP(AH275,P256:P275,R256:R275)</f>
        <v>12</v>
      </c>
      <c r="AK275" s="9">
        <f ca="1">LOOKUP(AH275,P256:P275,S256:S275)</f>
        <v>2</v>
      </c>
      <c r="AL275" s="9">
        <f ca="1">LOOKUP(AH275,P256:P275,T256:T275)</f>
        <v>3</v>
      </c>
      <c r="AM275" s="9">
        <f ca="1">LOOKUP(AH275,P256:P275,U256:U275)</f>
        <v>7</v>
      </c>
      <c r="AN275" s="9">
        <f ca="1">LOOKUP(AH275,P256:P275,V256:V275)</f>
        <v>5</v>
      </c>
      <c r="AO275" s="9">
        <f ca="1">LOOKUP(AH275,P256:P275,W256:W275)</f>
        <v>11</v>
      </c>
      <c r="AP275" s="11">
        <f ca="1">LOOKUP(AH275,P256:P275,X256:X275)</f>
        <v>-6</v>
      </c>
      <c r="AQ275" s="11">
        <f ca="1">LOOKUP(AH275,P256:P275,Y256:Y275)</f>
        <v>8405</v>
      </c>
    </row>
    <row r="276" spans="5:43" ht="15.75" thickBot="1" x14ac:dyDescent="0.3"/>
    <row r="277" spans="5:43" ht="15.75" thickBot="1" x14ac:dyDescent="0.3">
      <c r="E277" s="36">
        <v>13</v>
      </c>
      <c r="F277" s="43" t="s">
        <v>20</v>
      </c>
      <c r="G277" s="43" t="s">
        <v>21</v>
      </c>
      <c r="H277" s="43" t="s">
        <v>22</v>
      </c>
      <c r="I277" s="43" t="s">
        <v>23</v>
      </c>
      <c r="J277" s="43" t="s">
        <v>24</v>
      </c>
      <c r="K277" s="43" t="s">
        <v>25</v>
      </c>
      <c r="L277" s="43" t="s">
        <v>26</v>
      </c>
      <c r="M277" s="44" t="s">
        <v>90</v>
      </c>
      <c r="N277" s="46" t="s">
        <v>91</v>
      </c>
      <c r="P277" s="36">
        <f>E277</f>
        <v>13</v>
      </c>
      <c r="Q277" s="37" t="s">
        <v>20</v>
      </c>
      <c r="R277" s="35" t="s">
        <v>21</v>
      </c>
      <c r="S277" s="31" t="s">
        <v>22</v>
      </c>
      <c r="T277" s="31" t="s">
        <v>23</v>
      </c>
      <c r="U277" s="31" t="s">
        <v>24</v>
      </c>
      <c r="V277" s="31" t="s">
        <v>25</v>
      </c>
      <c r="W277" s="31" t="s">
        <v>26</v>
      </c>
      <c r="X277" s="32" t="s">
        <v>90</v>
      </c>
      <c r="Y277" s="32" t="s">
        <v>91</v>
      </c>
      <c r="Z277" s="136" t="s">
        <v>162</v>
      </c>
      <c r="AA277" t="s">
        <v>161</v>
      </c>
      <c r="AB277" t="s">
        <v>148</v>
      </c>
      <c r="AC277" t="s">
        <v>90</v>
      </c>
      <c r="AD277" t="s">
        <v>25</v>
      </c>
      <c r="AE277" t="s">
        <v>160</v>
      </c>
      <c r="AF277" s="38"/>
      <c r="AH277" s="36">
        <f>P277</f>
        <v>13</v>
      </c>
      <c r="AI277" s="37" t="s">
        <v>20</v>
      </c>
      <c r="AJ277" s="35" t="s">
        <v>21</v>
      </c>
      <c r="AK277" s="31" t="s">
        <v>22</v>
      </c>
      <c r="AL277" s="31" t="s">
        <v>23</v>
      </c>
      <c r="AM277" s="31" t="s">
        <v>24</v>
      </c>
      <c r="AN277" s="31" t="s">
        <v>25</v>
      </c>
      <c r="AO277" s="31" t="s">
        <v>26</v>
      </c>
      <c r="AP277" s="32" t="s">
        <v>90</v>
      </c>
      <c r="AQ277" s="32" t="s">
        <v>91</v>
      </c>
    </row>
    <row r="278" spans="5:43" ht="15.75" thickBot="1" x14ac:dyDescent="0.3">
      <c r="E278" s="39"/>
      <c r="F278" s="41" t="str">
        <f>'1-Rangos'!C13</f>
        <v>'1-Jornadas'!BC6:BC15</v>
      </c>
      <c r="G278" s="41" t="str">
        <f>'1-Rangos'!D13</f>
        <v>'1-Jornadas'!BA6:BA15</v>
      </c>
      <c r="H278" s="41" t="str">
        <f>'1-Rangos'!E13</f>
        <v>'1-Jornadas'!BF6:BF15</v>
      </c>
      <c r="I278" s="41" t="str">
        <f>'1-Rangos'!F13</f>
        <v>'1-Jornadas'!BH6:BH15</v>
      </c>
      <c r="J278" s="41" t="str">
        <f>'1-Rangos'!G13</f>
        <v>'1-Jornadas'!AZ6:AZ15</v>
      </c>
      <c r="K278" s="41" t="str">
        <f>'1-Rangos'!H13</f>
        <v>'1-Jornadas'!BD6:BD15</v>
      </c>
      <c r="L278" s="41" t="str">
        <f>'1-Rangos'!I13</f>
        <v>'1-Jornadas'!BE6:BE15</v>
      </c>
      <c r="M278" s="39"/>
      <c r="N278" s="39"/>
    </row>
    <row r="279" spans="5:43" x14ac:dyDescent="0.25">
      <c r="E279" s="29" t="str">
        <f>E256</f>
        <v>Athletic Club</v>
      </c>
      <c r="F279" s="45">
        <f ca="1">SUMIF(INDIRECT(F278),'1-Configuracion'!E279,INDIRECT(G278))+SUMIF(INDIRECT(H278),'1-Configuracion'!E279,INDIRECT(I278))</f>
        <v>3</v>
      </c>
      <c r="G279" s="42">
        <f ca="1">SUMIF(INDIRECT(F278),'1-Configuracion'!E279,INDIRECT(J278))+SUMIF(INDIRECT(H278),'1-Configuracion'!E279,INDIRECT(J278))</f>
        <v>1</v>
      </c>
      <c r="H279" s="42">
        <f ca="1">IF(G279&gt;0,IF(F279=3,1,0),0)</f>
        <v>1</v>
      </c>
      <c r="I279" s="42">
        <f ca="1">IF(G279&gt;0,IF(F279=1,1,0),0)</f>
        <v>0</v>
      </c>
      <c r="J279" s="42">
        <f ca="1">IF(G279&gt;0,IF(F279=0,1,0),0)</f>
        <v>0</v>
      </c>
      <c r="K279" s="42">
        <f ca="1">SUMIF(INDIRECT(F278),'1-Configuracion'!E279,INDIRECT(K278))+SUMIF(INDIRECT(H278),'1-Configuracion'!E279,INDIRECT(L278))</f>
        <v>3</v>
      </c>
      <c r="L279" s="42">
        <f ca="1">SUMIF(INDIRECT(F278),'1-Configuracion'!E279,INDIRECT(L278))+SUMIF(INDIRECT(H278),'1-Configuracion'!E279,INDIRECT(K278))</f>
        <v>0</v>
      </c>
      <c r="M279" s="47">
        <f ca="1">K279-L279</f>
        <v>3</v>
      </c>
      <c r="N279" s="50">
        <f ca="1">F279*1000+M279*100+K279</f>
        <v>3303</v>
      </c>
      <c r="P279" s="29" t="str">
        <f>E279</f>
        <v>Athletic Club</v>
      </c>
      <c r="Q279" s="33">
        <f ca="1">F279+Q256</f>
        <v>20</v>
      </c>
      <c r="R279" s="1">
        <f t="shared" ref="R279:R298" ca="1" si="227">G279+R256</f>
        <v>13</v>
      </c>
      <c r="S279" s="1">
        <f t="shared" ref="S279:S298" ca="1" si="228">H279+S256</f>
        <v>6</v>
      </c>
      <c r="T279" s="1">
        <f t="shared" ref="T279:T298" ca="1" si="229">I279+T256</f>
        <v>2</v>
      </c>
      <c r="U279" s="1">
        <f t="shared" ref="U279:U298" ca="1" si="230">J279+U256</f>
        <v>5</v>
      </c>
      <c r="V279" s="1">
        <f t="shared" ref="V279:V298" ca="1" si="231">K279+V256</f>
        <v>21</v>
      </c>
      <c r="W279" s="1">
        <f t="shared" ref="W279:W298" ca="1" si="232">L279+W256</f>
        <v>16</v>
      </c>
      <c r="X279" s="3">
        <f t="shared" ref="X279:X298" ca="1" si="233">M279+X256</f>
        <v>5</v>
      </c>
      <c r="Y279" s="3">
        <f t="shared" ref="Y279:Y298" ca="1" si="234">N279+Y256</f>
        <v>20521</v>
      </c>
      <c r="Z279">
        <f ca="1">AA279+AE279</f>
        <v>7</v>
      </c>
      <c r="AA279">
        <f t="shared" ref="AA279:AA298" ca="1" si="235">SUM(AB279:AD279)</f>
        <v>7</v>
      </c>
      <c r="AB279" s="16">
        <f ca="1">_xlfn.RANK.EQ(Q279,Q279:Q298,0)</f>
        <v>7</v>
      </c>
      <c r="AC279" s="16">
        <f ca="1">SUMPRODUCT((AB279=AB279:AB298)*(X279&lt;X279:X298))</f>
        <v>0</v>
      </c>
      <c r="AD279" s="16">
        <f ca="1">SUMPRODUCT((AB279=AB279:AB298)*(AC279=AC279:AC298)*(V279&lt;V279:V298))</f>
        <v>0</v>
      </c>
      <c r="AE279" s="16">
        <f ca="1">COUNTIF(AA279:AA279,AA279)-1</f>
        <v>0</v>
      </c>
      <c r="AF279" s="39"/>
      <c r="AG279">
        <v>1</v>
      </c>
      <c r="AH279" s="29" t="str">
        <f ca="1">INDEX(P279:P298,MATCH(AG279,Z279:Z298,0))</f>
        <v>F.C. Barcelona</v>
      </c>
      <c r="AI279" s="33">
        <f ca="1">LOOKUP(AH279,P279:P298,Q279:Q298)</f>
        <v>33</v>
      </c>
      <c r="AJ279" s="1">
        <f ca="1">LOOKUP(AH279,P279:P298,R279:R298)</f>
        <v>13</v>
      </c>
      <c r="AK279" s="1">
        <f ca="1">LOOKUP(AH279,P279:P298,S279:S298)</f>
        <v>11</v>
      </c>
      <c r="AL279" s="1">
        <f ca="1">LOOKUP(AH279,P279:P298,T279:T298)</f>
        <v>0</v>
      </c>
      <c r="AM279" s="1">
        <f ca="1">LOOKUP(AH279,P279:P298,U279:U298)</f>
        <v>2</v>
      </c>
      <c r="AN279" s="1">
        <f ca="1">LOOKUP(AH279,P279:P298,V279:V298)</f>
        <v>33</v>
      </c>
      <c r="AO279" s="1">
        <f ca="1">LOOKUP(AH279,P279:P298,W279:W298)</f>
        <v>12</v>
      </c>
      <c r="AP279" s="3">
        <f ca="1">LOOKUP(AH279,P279:P298,X279:X298)</f>
        <v>21</v>
      </c>
      <c r="AQ279" s="3">
        <f ca="1">LOOKUP(AH279,P279:P298,Y279:Y298)</f>
        <v>35133</v>
      </c>
    </row>
    <row r="280" spans="5:43" x14ac:dyDescent="0.25">
      <c r="E280" s="29" t="str">
        <f t="shared" ref="E280:E298" si="236">E257</f>
        <v>Atlético de Madrid</v>
      </c>
      <c r="F280" s="33">
        <f ca="1">SUMIF(INDIRECT(F278),'1-Configuracion'!E280,INDIRECT(G278))+SUMIF(INDIRECT(H278),'1-Configuracion'!E280,INDIRECT(I278))</f>
        <v>3</v>
      </c>
      <c r="G280" s="1">
        <f ca="1">SUMIF(INDIRECT(F278),'1-Configuracion'!E280,INDIRECT(J278))+SUMIF(INDIRECT(H278),'1-Configuracion'!E280,INDIRECT(J278))</f>
        <v>1</v>
      </c>
      <c r="H280" s="1">
        <f t="shared" ref="H280:H298" ca="1" si="237">IF(G280&gt;0,IF(F280=3,1,0),0)</f>
        <v>1</v>
      </c>
      <c r="I280" s="1">
        <f t="shared" ref="I280:I298" ca="1" si="238">IF(G280&gt;0,IF(F280=1,1,0),0)</f>
        <v>0</v>
      </c>
      <c r="J280" s="1">
        <f t="shared" ref="J280:J298" ca="1" si="239">IF(G280&gt;0,IF(F280=0,1,0),0)</f>
        <v>0</v>
      </c>
      <c r="K280" s="1">
        <f ca="1">SUMIF(INDIRECT(F278),'1-Configuracion'!E280,INDIRECT(K278))+SUMIF(INDIRECT(H278),'1-Configuracion'!E280,INDIRECT(L278))</f>
        <v>1</v>
      </c>
      <c r="L280" s="1">
        <f ca="1">SUMIF(INDIRECT(F278),'1-Configuracion'!E280,INDIRECT(L278))+SUMIF(INDIRECT(H278),'1-Configuracion'!E280,INDIRECT(K278))</f>
        <v>0</v>
      </c>
      <c r="M280" s="48">
        <f t="shared" ref="M280:M298" ca="1" si="240">K280-L280</f>
        <v>1</v>
      </c>
      <c r="N280" s="14">
        <f t="shared" ref="N280:N298" ca="1" si="241">F280*1000+M280*100+K280</f>
        <v>3101</v>
      </c>
      <c r="P280" s="29" t="str">
        <f t="shared" ref="P280:P298" si="242">E280</f>
        <v>Atlético de Madrid</v>
      </c>
      <c r="Q280" s="33">
        <f t="shared" ref="Q280:Q298" ca="1" si="243">F280+Q257</f>
        <v>29</v>
      </c>
      <c r="R280" s="1">
        <f t="shared" ca="1" si="227"/>
        <v>13</v>
      </c>
      <c r="S280" s="1">
        <f t="shared" ca="1" si="228"/>
        <v>9</v>
      </c>
      <c r="T280" s="1">
        <f t="shared" ca="1" si="229"/>
        <v>2</v>
      </c>
      <c r="U280" s="1">
        <f t="shared" ca="1" si="230"/>
        <v>2</v>
      </c>
      <c r="V280" s="1">
        <f t="shared" ca="1" si="231"/>
        <v>18</v>
      </c>
      <c r="W280" s="1">
        <f t="shared" ca="1" si="232"/>
        <v>6</v>
      </c>
      <c r="X280" s="3">
        <f t="shared" ca="1" si="233"/>
        <v>12</v>
      </c>
      <c r="Y280" s="3">
        <f t="shared" ca="1" si="234"/>
        <v>30218</v>
      </c>
      <c r="Z280">
        <f t="shared" ref="Z280:Z298" ca="1" si="244">AA280+AE280</f>
        <v>2</v>
      </c>
      <c r="AA280">
        <f t="shared" ca="1" si="235"/>
        <v>2</v>
      </c>
      <c r="AB280" s="16">
        <f ca="1">_xlfn.RANK.EQ(Q280,Q279:Q298,0)</f>
        <v>2</v>
      </c>
      <c r="AC280" s="16">
        <f ca="1">SUMPRODUCT((AB280=AB279:AB298)*(X280&lt;X279:X298))</f>
        <v>0</v>
      </c>
      <c r="AD280" s="16">
        <f ca="1">SUMPRODUCT((AB280=AB279:AB298)*(AC280=AC279:AC298)*(V280&lt;V279:V298))</f>
        <v>0</v>
      </c>
      <c r="AE280" s="16">
        <f ca="1">COUNTIF(AA279:AA280,AA280)-1</f>
        <v>0</v>
      </c>
      <c r="AF280" s="39"/>
      <c r="AG280">
        <v>2</v>
      </c>
      <c r="AH280" s="29" t="str">
        <f ca="1">INDEX(P279:P298,MATCH(AG280,Z279:Z298,0))</f>
        <v>Atlético de Madrid</v>
      </c>
      <c r="AI280" s="33">
        <f ca="1">LOOKUP(AH280,P279:P298,Q279:Q298)</f>
        <v>29</v>
      </c>
      <c r="AJ280" s="1">
        <f ca="1">LOOKUP(AH280,P279:P298,R279:R298)</f>
        <v>13</v>
      </c>
      <c r="AK280" s="1">
        <f ca="1">LOOKUP(AH280,P279:P298,S279:S298)</f>
        <v>9</v>
      </c>
      <c r="AL280" s="1">
        <f ca="1">LOOKUP(AH280,P279:P298,T279:T298)</f>
        <v>2</v>
      </c>
      <c r="AM280" s="1">
        <f ca="1">LOOKUP(AH280,P279:P298,U279:U298)</f>
        <v>2</v>
      </c>
      <c r="AN280" s="1">
        <f ca="1">LOOKUP(AH280,P279:P298,V279:V298)</f>
        <v>18</v>
      </c>
      <c r="AO280" s="1">
        <f ca="1">LOOKUP(AH280,P279:P298,W279:W298)</f>
        <v>6</v>
      </c>
      <c r="AP280" s="3">
        <f ca="1">LOOKUP(AH280,P279:P298,X279:X298)</f>
        <v>12</v>
      </c>
      <c r="AQ280" s="3">
        <f ca="1">LOOKUP(AH280,P279:P298,Y279:Y298)</f>
        <v>30218</v>
      </c>
    </row>
    <row r="281" spans="5:43" x14ac:dyDescent="0.25">
      <c r="E281" s="29" t="str">
        <f t="shared" si="236"/>
        <v>Deportivo de la Coruña</v>
      </c>
      <c r="F281" s="33">
        <f ca="1">SUMIF(INDIRECT(F278),'1-Configuracion'!E281,INDIRECT(G278))+SUMIF(INDIRECT(H278),'1-Configuracion'!E281,INDIRECT(I278))</f>
        <v>3</v>
      </c>
      <c r="G281" s="1">
        <f ca="1">SUMIF(INDIRECT(F278),'1-Configuracion'!E281,INDIRECT(J278))+SUMIF(INDIRECT(H278),'1-Configuracion'!E281,INDIRECT(J278))</f>
        <v>1</v>
      </c>
      <c r="H281" s="1">
        <f t="shared" ca="1" si="237"/>
        <v>1</v>
      </c>
      <c r="I281" s="1">
        <f t="shared" ca="1" si="238"/>
        <v>0</v>
      </c>
      <c r="J281" s="1">
        <f t="shared" ca="1" si="239"/>
        <v>0</v>
      </c>
      <c r="K281" s="1">
        <f ca="1">SUMIF(INDIRECT(F278),'1-Configuracion'!E281,INDIRECT(K278))+SUMIF(INDIRECT(H278),'1-Configuracion'!E281,INDIRECT(L278))</f>
        <v>2</v>
      </c>
      <c r="L281" s="1">
        <f ca="1">SUMIF(INDIRECT(F278),'1-Configuracion'!E281,INDIRECT(L278))+SUMIF(INDIRECT(H278),'1-Configuracion'!E281,INDIRECT(K278))</f>
        <v>0</v>
      </c>
      <c r="M281" s="48">
        <f t="shared" ca="1" si="240"/>
        <v>2</v>
      </c>
      <c r="N281" s="14">
        <f t="shared" ca="1" si="241"/>
        <v>3202</v>
      </c>
      <c r="P281" s="29" t="str">
        <f t="shared" si="242"/>
        <v>Deportivo de la Coruña</v>
      </c>
      <c r="Q281" s="33">
        <f t="shared" ca="1" si="243"/>
        <v>21</v>
      </c>
      <c r="R281" s="1">
        <f t="shared" ca="1" si="227"/>
        <v>13</v>
      </c>
      <c r="S281" s="1">
        <f t="shared" ca="1" si="228"/>
        <v>5</v>
      </c>
      <c r="T281" s="1">
        <f t="shared" ca="1" si="229"/>
        <v>6</v>
      </c>
      <c r="U281" s="1">
        <f t="shared" ca="1" si="230"/>
        <v>2</v>
      </c>
      <c r="V281" s="1">
        <f t="shared" ca="1" si="231"/>
        <v>20</v>
      </c>
      <c r="W281" s="1">
        <f t="shared" ca="1" si="232"/>
        <v>13</v>
      </c>
      <c r="X281" s="3">
        <f t="shared" ca="1" si="233"/>
        <v>7</v>
      </c>
      <c r="Y281" s="3">
        <f t="shared" ca="1" si="234"/>
        <v>21720</v>
      </c>
      <c r="Z281">
        <f t="shared" ca="1" si="244"/>
        <v>5</v>
      </c>
      <c r="AA281">
        <f t="shared" ca="1" si="235"/>
        <v>5</v>
      </c>
      <c r="AB281" s="16">
        <f ca="1">_xlfn.RANK.EQ(Q281,Q279:Q298,0)</f>
        <v>5</v>
      </c>
      <c r="AC281" s="16">
        <f ca="1">SUMPRODUCT((AB281=AB279:AB298)*(X281&lt;X279:X298))</f>
        <v>0</v>
      </c>
      <c r="AD281" s="16">
        <f ca="1">SUMPRODUCT((AB281=AB279:AB298)*(AC281=AC279:AC298)*(V281&lt;V279:V298))</f>
        <v>0</v>
      </c>
      <c r="AE281" s="16">
        <f ca="1">COUNTIF(AA279:AA281,AA281)-1</f>
        <v>0</v>
      </c>
      <c r="AF281" s="39"/>
      <c r="AG281">
        <v>3</v>
      </c>
      <c r="AH281" s="29" t="str">
        <f ca="1">INDEX(P279:P298,MATCH(AG281,Z279:Z298,0))</f>
        <v>Real Madrid C.F.</v>
      </c>
      <c r="AI281" s="33">
        <f ca="1">LOOKUP(AH281,P279:P298,Q279:Q298)</f>
        <v>27</v>
      </c>
      <c r="AJ281" s="1">
        <f ca="1">LOOKUP(AH281,P279:P298,R279:R298)</f>
        <v>13</v>
      </c>
      <c r="AK281" s="1">
        <f ca="1">LOOKUP(AH281,P279:P298,S279:S298)</f>
        <v>8</v>
      </c>
      <c r="AL281" s="1">
        <f ca="1">LOOKUP(AH281,P279:P298,T279:T298)</f>
        <v>3</v>
      </c>
      <c r="AM281" s="1">
        <f ca="1">LOOKUP(AH281,P279:P298,U279:U298)</f>
        <v>2</v>
      </c>
      <c r="AN281" s="1">
        <f ca="1">LOOKUP(AH281,P279:P298,V279:V298)</f>
        <v>28</v>
      </c>
      <c r="AO281" s="1">
        <f ca="1">LOOKUP(AH281,P279:P298,W279:W298)</f>
        <v>11</v>
      </c>
      <c r="AP281" s="3">
        <f ca="1">LOOKUP(AH281,P279:P298,X279:X298)</f>
        <v>17</v>
      </c>
      <c r="AQ281" s="3">
        <f ca="1">LOOKUP(AH281,P279:P298,Y279:Y298)</f>
        <v>28728</v>
      </c>
    </row>
    <row r="282" spans="5:43" x14ac:dyDescent="0.25">
      <c r="E282" s="29" t="str">
        <f t="shared" si="236"/>
        <v>F.C. Barcelona</v>
      </c>
      <c r="F282" s="33">
        <f ca="1">SUMIF(INDIRECT(F278),'1-Configuracion'!E282,INDIRECT(G278))+SUMIF(INDIRECT(H278),'1-Configuracion'!E282,INDIRECT(I278))</f>
        <v>3</v>
      </c>
      <c r="G282" s="1">
        <f ca="1">SUMIF(INDIRECT(F278),'1-Configuracion'!E282,INDIRECT(J278))+SUMIF(INDIRECT(H278),'1-Configuracion'!E282,INDIRECT(J278))</f>
        <v>1</v>
      </c>
      <c r="H282" s="1">
        <f t="shared" ca="1" si="237"/>
        <v>1</v>
      </c>
      <c r="I282" s="1">
        <f t="shared" ca="1" si="238"/>
        <v>0</v>
      </c>
      <c r="J282" s="1">
        <f t="shared" ca="1" si="239"/>
        <v>0</v>
      </c>
      <c r="K282" s="1">
        <f ca="1">SUMIF(INDIRECT(F278),'1-Configuracion'!E282,INDIRECT(K278))+SUMIF(INDIRECT(H278),'1-Configuracion'!E282,INDIRECT(L278))</f>
        <v>4</v>
      </c>
      <c r="L282" s="1">
        <f ca="1">SUMIF(INDIRECT(F278),'1-Configuracion'!E282,INDIRECT(L278))+SUMIF(INDIRECT(H278),'1-Configuracion'!E282,INDIRECT(K278))</f>
        <v>0</v>
      </c>
      <c r="M282" s="48">
        <f t="shared" ca="1" si="240"/>
        <v>4</v>
      </c>
      <c r="N282" s="14">
        <f t="shared" ca="1" si="241"/>
        <v>3404</v>
      </c>
      <c r="P282" s="29" t="str">
        <f t="shared" si="242"/>
        <v>F.C. Barcelona</v>
      </c>
      <c r="Q282" s="33">
        <f t="shared" ca="1" si="243"/>
        <v>33</v>
      </c>
      <c r="R282" s="1">
        <f t="shared" ca="1" si="227"/>
        <v>13</v>
      </c>
      <c r="S282" s="1">
        <f t="shared" ca="1" si="228"/>
        <v>11</v>
      </c>
      <c r="T282" s="1">
        <f t="shared" ca="1" si="229"/>
        <v>0</v>
      </c>
      <c r="U282" s="1">
        <f t="shared" ca="1" si="230"/>
        <v>2</v>
      </c>
      <c r="V282" s="1">
        <f t="shared" ca="1" si="231"/>
        <v>33</v>
      </c>
      <c r="W282" s="1">
        <f t="shared" ca="1" si="232"/>
        <v>12</v>
      </c>
      <c r="X282" s="3">
        <f t="shared" ca="1" si="233"/>
        <v>21</v>
      </c>
      <c r="Y282" s="3">
        <f t="shared" ca="1" si="234"/>
        <v>35133</v>
      </c>
      <c r="Z282">
        <f t="shared" ca="1" si="244"/>
        <v>1</v>
      </c>
      <c r="AA282">
        <f t="shared" ca="1" si="235"/>
        <v>1</v>
      </c>
      <c r="AB282" s="16">
        <f ca="1">_xlfn.RANK.EQ(Q282,Q279:Q298,0)</f>
        <v>1</v>
      </c>
      <c r="AC282" s="16">
        <f ca="1">SUMPRODUCT((AB282=AB279:AB298)*(X282&lt;X279:X298))</f>
        <v>0</v>
      </c>
      <c r="AD282" s="16">
        <f ca="1">SUMPRODUCT((AB282=AB279:AB298)*(AC282=AC279:AC298)*(V282&lt;V279:V298))</f>
        <v>0</v>
      </c>
      <c r="AE282" s="16">
        <f ca="1">COUNTIF(AA279:AA282,AA282)-1</f>
        <v>0</v>
      </c>
      <c r="AF282" s="39"/>
      <c r="AG282">
        <v>4</v>
      </c>
      <c r="AH282" s="29" t="str">
        <f ca="1">INDEX(P279:P298,MATCH(AG282,Z279:Z298,0))</f>
        <v>R.C. Celta de Vigo</v>
      </c>
      <c r="AI282" s="33">
        <f ca="1">LOOKUP(AH282,P279:P298,Q279:Q298)</f>
        <v>24</v>
      </c>
      <c r="AJ282" s="1">
        <f ca="1">LOOKUP(AH282,P279:P298,R279:R298)</f>
        <v>13</v>
      </c>
      <c r="AK282" s="1">
        <f ca="1">LOOKUP(AH282,P279:P298,S279:S298)</f>
        <v>7</v>
      </c>
      <c r="AL282" s="1">
        <f ca="1">LOOKUP(AH282,P279:P298,T279:T298)</f>
        <v>3</v>
      </c>
      <c r="AM282" s="1">
        <f ca="1">LOOKUP(AH282,P279:P298,U279:U298)</f>
        <v>3</v>
      </c>
      <c r="AN282" s="1">
        <f ca="1">LOOKUP(AH282,P279:P298,V279:V298)</f>
        <v>24</v>
      </c>
      <c r="AO282" s="1">
        <f ca="1">LOOKUP(AH282,P279:P298,W279:W298)</f>
        <v>21</v>
      </c>
      <c r="AP282" s="3">
        <f ca="1">LOOKUP(AH282,P279:P298,X279:X298)</f>
        <v>3</v>
      </c>
      <c r="AQ282" s="3">
        <f ca="1">LOOKUP(AH282,P279:P298,Y279:Y298)</f>
        <v>24324</v>
      </c>
    </row>
    <row r="283" spans="5:43" x14ac:dyDescent="0.25">
      <c r="E283" s="29" t="str">
        <f t="shared" si="236"/>
        <v>Getafe C.F.</v>
      </c>
      <c r="F283" s="33">
        <f ca="1">SUMIF(INDIRECT(F278),'1-Configuracion'!E283,INDIRECT(G278))+SUMIF(INDIRECT(H278),'1-Configuracion'!E283,INDIRECT(I278))</f>
        <v>3</v>
      </c>
      <c r="G283" s="1">
        <f ca="1">SUMIF(INDIRECT(F278),'1-Configuracion'!E283,INDIRECT(J278))+SUMIF(INDIRECT(H278),'1-Configuracion'!E283,INDIRECT(J278))</f>
        <v>1</v>
      </c>
      <c r="H283" s="1">
        <f t="shared" ca="1" si="237"/>
        <v>1</v>
      </c>
      <c r="I283" s="1">
        <f t="shared" ca="1" si="238"/>
        <v>0</v>
      </c>
      <c r="J283" s="1">
        <f t="shared" ca="1" si="239"/>
        <v>0</v>
      </c>
      <c r="K283" s="1">
        <f ca="1">SUMIF(INDIRECT(F278),'1-Configuracion'!E283,INDIRECT(K278))+SUMIF(INDIRECT(H278),'1-Configuracion'!E283,INDIRECT(L278))</f>
        <v>2</v>
      </c>
      <c r="L283" s="1">
        <f ca="1">SUMIF(INDIRECT(F278),'1-Configuracion'!E283,INDIRECT(L278))+SUMIF(INDIRECT(H278),'1-Configuracion'!E283,INDIRECT(K278))</f>
        <v>0</v>
      </c>
      <c r="M283" s="48">
        <f t="shared" ca="1" si="240"/>
        <v>2</v>
      </c>
      <c r="N283" s="14">
        <f t="shared" ca="1" si="241"/>
        <v>3202</v>
      </c>
      <c r="P283" s="29" t="str">
        <f t="shared" si="242"/>
        <v>Getafe C.F.</v>
      </c>
      <c r="Q283" s="33">
        <f t="shared" ca="1" si="243"/>
        <v>14</v>
      </c>
      <c r="R283" s="1">
        <f t="shared" ca="1" si="227"/>
        <v>13</v>
      </c>
      <c r="S283" s="1">
        <f t="shared" ca="1" si="228"/>
        <v>4</v>
      </c>
      <c r="T283" s="1">
        <f t="shared" ca="1" si="229"/>
        <v>2</v>
      </c>
      <c r="U283" s="1">
        <f t="shared" ca="1" si="230"/>
        <v>7</v>
      </c>
      <c r="V283" s="1">
        <f t="shared" ca="1" si="231"/>
        <v>14</v>
      </c>
      <c r="W283" s="1">
        <f t="shared" ca="1" si="232"/>
        <v>19</v>
      </c>
      <c r="X283" s="3">
        <f t="shared" ca="1" si="233"/>
        <v>-5</v>
      </c>
      <c r="Y283" s="3">
        <f t="shared" ca="1" si="234"/>
        <v>13514</v>
      </c>
      <c r="Z283">
        <f t="shared" ca="1" si="244"/>
        <v>13</v>
      </c>
      <c r="AA283">
        <f t="shared" ca="1" si="235"/>
        <v>13</v>
      </c>
      <c r="AB283" s="16">
        <f ca="1">_xlfn.RANK.EQ(Q283,Q279:Q298,0)</f>
        <v>13</v>
      </c>
      <c r="AC283" s="16">
        <f ca="1">SUMPRODUCT((AB283=AB279:AB298)*(X283&lt;X279:X298))</f>
        <v>0</v>
      </c>
      <c r="AD283" s="16">
        <f ca="1">SUMPRODUCT((AB283=AB279:AB298)*(AC283=AC279:AC298)*(V283&lt;V279:V298))</f>
        <v>0</v>
      </c>
      <c r="AE283" s="16">
        <f ca="1">COUNTIF(AA279:AA283,AA283)-1</f>
        <v>0</v>
      </c>
      <c r="AF283" s="39"/>
      <c r="AG283">
        <v>5</v>
      </c>
      <c r="AH283" s="29" t="str">
        <f ca="1">INDEX(P279:P298,MATCH(AG283,Z279:Z298,0))</f>
        <v>Deportivo de la Coruña</v>
      </c>
      <c r="AI283" s="33">
        <f ca="1">LOOKUP(AH283,P279:P298,Q279:Q298)</f>
        <v>21</v>
      </c>
      <c r="AJ283" s="1">
        <f ca="1">LOOKUP(AH283,P279:P298,R279:R298)</f>
        <v>13</v>
      </c>
      <c r="AK283" s="1">
        <f ca="1">LOOKUP(AH283,P279:P298,S279:S298)</f>
        <v>5</v>
      </c>
      <c r="AL283" s="1">
        <f ca="1">LOOKUP(AH283,P279:P298,T279:T298)</f>
        <v>6</v>
      </c>
      <c r="AM283" s="1">
        <f ca="1">LOOKUP(AH283,P279:P298,U279:U298)</f>
        <v>2</v>
      </c>
      <c r="AN283" s="1">
        <f ca="1">LOOKUP(AH283,P279:P298,V279:V298)</f>
        <v>20</v>
      </c>
      <c r="AO283" s="1">
        <f ca="1">LOOKUP(AH283,P279:P298,W279:W298)</f>
        <v>13</v>
      </c>
      <c r="AP283" s="3">
        <f ca="1">LOOKUP(AH283,P279:P298,X279:X298)</f>
        <v>7</v>
      </c>
      <c r="AQ283" s="3">
        <f ca="1">LOOKUP(AH283,P279:P298,Y279:Y298)</f>
        <v>21720</v>
      </c>
    </row>
    <row r="284" spans="5:43" x14ac:dyDescent="0.25">
      <c r="E284" s="29" t="str">
        <f t="shared" si="236"/>
        <v>Granada C.F.</v>
      </c>
      <c r="F284" s="33">
        <f ca="1">SUMIF(INDIRECT(F278),'1-Configuracion'!E284,INDIRECT(G278))+SUMIF(INDIRECT(H278),'1-Configuracion'!E284,INDIRECT(I278))</f>
        <v>1</v>
      </c>
      <c r="G284" s="1">
        <f ca="1">SUMIF(INDIRECT(F278),'1-Configuracion'!E284,INDIRECT(J278))+SUMIF(INDIRECT(H278),'1-Configuracion'!E284,INDIRECT(J278))</f>
        <v>1</v>
      </c>
      <c r="H284" s="1">
        <f t="shared" ca="1" si="237"/>
        <v>0</v>
      </c>
      <c r="I284" s="1">
        <f t="shared" ca="1" si="238"/>
        <v>1</v>
      </c>
      <c r="J284" s="1">
        <f t="shared" ca="1" si="239"/>
        <v>0</v>
      </c>
      <c r="K284" s="1">
        <f ca="1">SUMIF(INDIRECT(F278),'1-Configuracion'!E284,INDIRECT(K278))+SUMIF(INDIRECT(H278),'1-Configuracion'!E284,INDIRECT(L278))</f>
        <v>2</v>
      </c>
      <c r="L284" s="1">
        <f ca="1">SUMIF(INDIRECT(F278),'1-Configuracion'!E284,INDIRECT(L278))+SUMIF(INDIRECT(H278),'1-Configuracion'!E284,INDIRECT(K278))</f>
        <v>2</v>
      </c>
      <c r="M284" s="48">
        <f t="shared" ca="1" si="240"/>
        <v>0</v>
      </c>
      <c r="N284" s="14">
        <f t="shared" ca="1" si="241"/>
        <v>1002</v>
      </c>
      <c r="P284" s="29" t="str">
        <f t="shared" si="242"/>
        <v>Granada C.F.</v>
      </c>
      <c r="Q284" s="33">
        <f t="shared" ca="1" si="243"/>
        <v>11</v>
      </c>
      <c r="R284" s="1">
        <f t="shared" ca="1" si="227"/>
        <v>13</v>
      </c>
      <c r="S284" s="1">
        <f t="shared" ca="1" si="228"/>
        <v>2</v>
      </c>
      <c r="T284" s="1">
        <f t="shared" ca="1" si="229"/>
        <v>5</v>
      </c>
      <c r="U284" s="1">
        <f t="shared" ca="1" si="230"/>
        <v>6</v>
      </c>
      <c r="V284" s="1">
        <f t="shared" ca="1" si="231"/>
        <v>15</v>
      </c>
      <c r="W284" s="1">
        <f t="shared" ca="1" si="232"/>
        <v>21</v>
      </c>
      <c r="X284" s="3">
        <f t="shared" ca="1" si="233"/>
        <v>-6</v>
      </c>
      <c r="Y284" s="3">
        <f t="shared" ca="1" si="234"/>
        <v>10415</v>
      </c>
      <c r="Z284">
        <f t="shared" ca="1" si="244"/>
        <v>17</v>
      </c>
      <c r="AA284">
        <f t="shared" ca="1" si="235"/>
        <v>17</v>
      </c>
      <c r="AB284" s="16">
        <f ca="1">_xlfn.RANK.EQ(Q284,Q279:Q298,0)</f>
        <v>17</v>
      </c>
      <c r="AC284" s="16">
        <f ca="1">SUMPRODUCT((AB284=AB279:AB298)*(X284&lt;X279:X298))</f>
        <v>0</v>
      </c>
      <c r="AD284" s="16">
        <f ca="1">SUMPRODUCT((AB284=AB279:AB298)*(AC284=AC279:AC298)*(V284&lt;V279:V298))</f>
        <v>0</v>
      </c>
      <c r="AE284" s="16">
        <f ca="1">COUNTIF(AA279:AA284,AA284)-1</f>
        <v>0</v>
      </c>
      <c r="AF284" s="39"/>
      <c r="AG284">
        <v>6</v>
      </c>
      <c r="AH284" s="29" t="str">
        <f ca="1">INDEX(P279:P298,MATCH(AG284,Z279:Z298,0))</f>
        <v>Villarreal C.F.</v>
      </c>
      <c r="AI284" s="33">
        <f ca="1">LOOKUP(AH284,P279:P298,Q279:Q298)</f>
        <v>21</v>
      </c>
      <c r="AJ284" s="1">
        <f ca="1">LOOKUP(AH284,P279:P298,R279:R298)</f>
        <v>13</v>
      </c>
      <c r="AK284" s="1">
        <f ca="1">LOOKUP(AH284,P279:P298,S279:S298)</f>
        <v>6</v>
      </c>
      <c r="AL284" s="1">
        <f ca="1">LOOKUP(AH284,P279:P298,T279:T298)</f>
        <v>3</v>
      </c>
      <c r="AM284" s="1">
        <f ca="1">LOOKUP(AH284,P279:P298,U279:U298)</f>
        <v>4</v>
      </c>
      <c r="AN284" s="1">
        <f ca="1">LOOKUP(AH284,P279:P298,V279:V298)</f>
        <v>16</v>
      </c>
      <c r="AO284" s="1">
        <f ca="1">LOOKUP(AH284,P279:P298,W279:W298)</f>
        <v>14</v>
      </c>
      <c r="AP284" s="3">
        <f ca="1">LOOKUP(AH284,P279:P298,X279:X298)</f>
        <v>2</v>
      </c>
      <c r="AQ284" s="3">
        <f ca="1">LOOKUP(AH284,P279:P298,Y279:Y298)</f>
        <v>21216</v>
      </c>
    </row>
    <row r="285" spans="5:43" x14ac:dyDescent="0.25">
      <c r="E285" s="29" t="str">
        <f t="shared" si="236"/>
        <v>Levante U.D.</v>
      </c>
      <c r="F285" s="33">
        <f ca="1">SUMIF(INDIRECT(F278),'1-Configuracion'!E285,INDIRECT(G278))+SUMIF(INDIRECT(H278),'1-Configuracion'!E285,INDIRECT(I278))</f>
        <v>0</v>
      </c>
      <c r="G285" s="1">
        <f ca="1">SUMIF(INDIRECT(F278),'1-Configuracion'!E285,INDIRECT(J278))+SUMIF(INDIRECT(H278),'1-Configuracion'!E285,INDIRECT(J278))</f>
        <v>1</v>
      </c>
      <c r="H285" s="1">
        <f t="shared" ca="1" si="237"/>
        <v>0</v>
      </c>
      <c r="I285" s="1">
        <f t="shared" ca="1" si="238"/>
        <v>0</v>
      </c>
      <c r="J285" s="1">
        <f t="shared" ca="1" si="239"/>
        <v>1</v>
      </c>
      <c r="K285" s="1">
        <f ca="1">SUMIF(INDIRECT(F278),'1-Configuracion'!E285,INDIRECT(K278))+SUMIF(INDIRECT(H278),'1-Configuracion'!E285,INDIRECT(L278))</f>
        <v>0</v>
      </c>
      <c r="L285" s="1">
        <f ca="1">SUMIF(INDIRECT(F278),'1-Configuracion'!E285,INDIRECT(L278))+SUMIF(INDIRECT(H278),'1-Configuracion'!E285,INDIRECT(K278))</f>
        <v>1</v>
      </c>
      <c r="M285" s="48">
        <f t="shared" ca="1" si="240"/>
        <v>-1</v>
      </c>
      <c r="N285" s="14">
        <f t="shared" ca="1" si="241"/>
        <v>-100</v>
      </c>
      <c r="P285" s="29" t="str">
        <f t="shared" si="242"/>
        <v>Levante U.D.</v>
      </c>
      <c r="Q285" s="33">
        <f t="shared" ca="1" si="243"/>
        <v>10</v>
      </c>
      <c r="R285" s="1">
        <f t="shared" ca="1" si="227"/>
        <v>13</v>
      </c>
      <c r="S285" s="1">
        <f t="shared" ca="1" si="228"/>
        <v>2</v>
      </c>
      <c r="T285" s="1">
        <f t="shared" ca="1" si="229"/>
        <v>4</v>
      </c>
      <c r="U285" s="1">
        <f t="shared" ca="1" si="230"/>
        <v>7</v>
      </c>
      <c r="V285" s="1">
        <f t="shared" ca="1" si="231"/>
        <v>10</v>
      </c>
      <c r="W285" s="1">
        <f t="shared" ca="1" si="232"/>
        <v>24</v>
      </c>
      <c r="X285" s="3">
        <f t="shared" ca="1" si="233"/>
        <v>-14</v>
      </c>
      <c r="Y285" s="3">
        <f t="shared" ca="1" si="234"/>
        <v>8610</v>
      </c>
      <c r="Z285">
        <f t="shared" ca="1" si="244"/>
        <v>20</v>
      </c>
      <c r="AA285">
        <f t="shared" ca="1" si="235"/>
        <v>20</v>
      </c>
      <c r="AB285" s="16">
        <f ca="1">_xlfn.RANK.EQ(Q285,Q279:Q298,0)</f>
        <v>18</v>
      </c>
      <c r="AC285" s="16">
        <f ca="1">SUMPRODUCT((AB285=AB279:AB298)*(X285&lt;X279:X298))</f>
        <v>2</v>
      </c>
      <c r="AD285" s="16">
        <f ca="1">SUMPRODUCT((AB285=AB279:AB298)*(AC285=AC279:AC298)*(V285&lt;V279:V298))</f>
        <v>0</v>
      </c>
      <c r="AE285" s="16">
        <f ca="1">COUNTIF(AA279:AA285,AA285)-1</f>
        <v>0</v>
      </c>
      <c r="AF285" s="39"/>
      <c r="AG285">
        <v>7</v>
      </c>
      <c r="AH285" s="29" t="str">
        <f ca="1">INDEX(P279:P298,MATCH(AG285,Z279:Z298,0))</f>
        <v>Athletic Club</v>
      </c>
      <c r="AI285" s="33">
        <f ca="1">LOOKUP(AH285,P279:P298,Q279:Q298)</f>
        <v>20</v>
      </c>
      <c r="AJ285" s="1">
        <f ca="1">LOOKUP(AH285,P279:P298,R279:R298)</f>
        <v>13</v>
      </c>
      <c r="AK285" s="1">
        <f ca="1">LOOKUP(AH285,P279:P298,S279:S298)</f>
        <v>6</v>
      </c>
      <c r="AL285" s="1">
        <f ca="1">LOOKUP(AH285,P279:P298,T279:T298)</f>
        <v>2</v>
      </c>
      <c r="AM285" s="1">
        <f ca="1">LOOKUP(AH285,P279:P298,U279:U298)</f>
        <v>5</v>
      </c>
      <c r="AN285" s="1">
        <f ca="1">LOOKUP(AH285,P279:P298,V279:V298)</f>
        <v>21</v>
      </c>
      <c r="AO285" s="1">
        <f ca="1">LOOKUP(AH285,P279:P298,W279:W298)</f>
        <v>16</v>
      </c>
      <c r="AP285" s="3">
        <f ca="1">LOOKUP(AH285,P279:P298,X279:X298)</f>
        <v>5</v>
      </c>
      <c r="AQ285" s="3">
        <f ca="1">LOOKUP(AH285,P279:P298,Y279:Y298)</f>
        <v>20521</v>
      </c>
    </row>
    <row r="286" spans="5:43" x14ac:dyDescent="0.25">
      <c r="E286" s="29" t="str">
        <f t="shared" si="236"/>
        <v>Málaga C.F.</v>
      </c>
      <c r="F286" s="33">
        <f ca="1">SUMIF(INDIRECT(F278),'1-Configuracion'!E286,INDIRECT(G278))+SUMIF(INDIRECT(H278),'1-Configuracion'!E286,INDIRECT(I278))</f>
        <v>1</v>
      </c>
      <c r="G286" s="1">
        <f ca="1">SUMIF(INDIRECT(F278),'1-Configuracion'!E286,INDIRECT(J278))+SUMIF(INDIRECT(H278),'1-Configuracion'!E286,INDIRECT(J278))</f>
        <v>1</v>
      </c>
      <c r="H286" s="1">
        <f t="shared" ca="1" si="237"/>
        <v>0</v>
      </c>
      <c r="I286" s="1">
        <f t="shared" ca="1" si="238"/>
        <v>1</v>
      </c>
      <c r="J286" s="1">
        <f t="shared" ca="1" si="239"/>
        <v>0</v>
      </c>
      <c r="K286" s="1">
        <f ca="1">SUMIF(INDIRECT(F278),'1-Configuracion'!E286,INDIRECT(K278))+SUMIF(INDIRECT(H278),'1-Configuracion'!E286,INDIRECT(L278))</f>
        <v>2</v>
      </c>
      <c r="L286" s="1">
        <f ca="1">SUMIF(INDIRECT(F278),'1-Configuracion'!E286,INDIRECT(L278))+SUMIF(INDIRECT(H278),'1-Configuracion'!E286,INDIRECT(K278))</f>
        <v>2</v>
      </c>
      <c r="M286" s="48">
        <f t="shared" ca="1" si="240"/>
        <v>0</v>
      </c>
      <c r="N286" s="14">
        <f t="shared" ca="1" si="241"/>
        <v>1002</v>
      </c>
      <c r="P286" s="29" t="str">
        <f t="shared" si="242"/>
        <v>Málaga C.F.</v>
      </c>
      <c r="Q286" s="33">
        <f t="shared" ca="1" si="243"/>
        <v>10</v>
      </c>
      <c r="R286" s="1">
        <f t="shared" ca="1" si="227"/>
        <v>13</v>
      </c>
      <c r="S286" s="1">
        <f t="shared" ca="1" si="228"/>
        <v>2</v>
      </c>
      <c r="T286" s="1">
        <f t="shared" ca="1" si="229"/>
        <v>4</v>
      </c>
      <c r="U286" s="1">
        <f t="shared" ca="1" si="230"/>
        <v>7</v>
      </c>
      <c r="V286" s="1">
        <f t="shared" ca="1" si="231"/>
        <v>7</v>
      </c>
      <c r="W286" s="1">
        <f t="shared" ca="1" si="232"/>
        <v>13</v>
      </c>
      <c r="X286" s="3">
        <f t="shared" ca="1" si="233"/>
        <v>-6</v>
      </c>
      <c r="Y286" s="3">
        <f t="shared" ca="1" si="234"/>
        <v>9407</v>
      </c>
      <c r="Z286">
        <f t="shared" ca="1" si="244"/>
        <v>18</v>
      </c>
      <c r="AA286">
        <f t="shared" ca="1" si="235"/>
        <v>18</v>
      </c>
      <c r="AB286" s="16">
        <f ca="1">_xlfn.RANK.EQ(Q286,Q279:Q298,0)</f>
        <v>18</v>
      </c>
      <c r="AC286" s="16">
        <f ca="1">SUMPRODUCT((AB286=AB279:AB298)*(X286&lt;X279:X298))</f>
        <v>0</v>
      </c>
      <c r="AD286" s="16">
        <f ca="1">SUMPRODUCT((AB286=AB279:AB298)*(AC286=AC279:AC298)*(V286&lt;V279:V298))</f>
        <v>0</v>
      </c>
      <c r="AE286" s="16">
        <f ca="1">COUNTIF(AA279:AA286,AA286)-1</f>
        <v>0</v>
      </c>
      <c r="AF286" s="39"/>
      <c r="AG286">
        <v>8</v>
      </c>
      <c r="AH286" s="29" t="str">
        <f ca="1">INDEX(P279:P298,MATCH(AG286,Z279:Z298,0))</f>
        <v>S.D. Eibar</v>
      </c>
      <c r="AI286" s="33">
        <f ca="1">LOOKUP(AH286,P279:P298,Q279:Q298)</f>
        <v>20</v>
      </c>
      <c r="AJ286" s="1">
        <f ca="1">LOOKUP(AH286,P279:P298,R279:R298)</f>
        <v>13</v>
      </c>
      <c r="AK286" s="1">
        <f ca="1">LOOKUP(AH286,P279:P298,S279:S298)</f>
        <v>5</v>
      </c>
      <c r="AL286" s="1">
        <f ca="1">LOOKUP(AH286,P279:P298,T279:T298)</f>
        <v>5</v>
      </c>
      <c r="AM286" s="1">
        <f ca="1">LOOKUP(AH286,P279:P298,U279:U298)</f>
        <v>3</v>
      </c>
      <c r="AN286" s="1">
        <f ca="1">LOOKUP(AH286,P279:P298,V279:V298)</f>
        <v>16</v>
      </c>
      <c r="AO286" s="1">
        <f ca="1">LOOKUP(AH286,P279:P298,W279:W298)</f>
        <v>14</v>
      </c>
      <c r="AP286" s="3">
        <f ca="1">LOOKUP(AH286,P279:P298,X279:X298)</f>
        <v>2</v>
      </c>
      <c r="AQ286" s="3">
        <f ca="1">LOOKUP(AH286,P279:P298,Y279:Y298)</f>
        <v>20216</v>
      </c>
    </row>
    <row r="287" spans="5:43" x14ac:dyDescent="0.25">
      <c r="E287" s="29" t="str">
        <f t="shared" si="236"/>
        <v>R.C. Celta de Vigo</v>
      </c>
      <c r="F287" s="33">
        <f ca="1">SUMIF(INDIRECT(F278),'1-Configuracion'!E287,INDIRECT(G278))+SUMIF(INDIRECT(H278),'1-Configuracion'!E287,INDIRECT(I278))</f>
        <v>3</v>
      </c>
      <c r="G287" s="1">
        <f ca="1">SUMIF(INDIRECT(F278),'1-Configuracion'!E287,INDIRECT(J278))+SUMIF(INDIRECT(H278),'1-Configuracion'!E287,INDIRECT(J278))</f>
        <v>1</v>
      </c>
      <c r="H287" s="1">
        <f t="shared" ca="1" si="237"/>
        <v>1</v>
      </c>
      <c r="I287" s="1">
        <f t="shared" ca="1" si="238"/>
        <v>0</v>
      </c>
      <c r="J287" s="1">
        <f t="shared" ca="1" si="239"/>
        <v>0</v>
      </c>
      <c r="K287" s="1">
        <f ca="1">SUMIF(INDIRECT(F278),'1-Configuracion'!E287,INDIRECT(K278))+SUMIF(INDIRECT(H278),'1-Configuracion'!E287,INDIRECT(L278))</f>
        <v>2</v>
      </c>
      <c r="L287" s="1">
        <f ca="1">SUMIF(INDIRECT(F278),'1-Configuracion'!E287,INDIRECT(L278))+SUMIF(INDIRECT(H278),'1-Configuracion'!E287,INDIRECT(K278))</f>
        <v>1</v>
      </c>
      <c r="M287" s="48">
        <f t="shared" ca="1" si="240"/>
        <v>1</v>
      </c>
      <c r="N287" s="14">
        <f t="shared" ca="1" si="241"/>
        <v>3102</v>
      </c>
      <c r="P287" s="29" t="str">
        <f t="shared" si="242"/>
        <v>R.C. Celta de Vigo</v>
      </c>
      <c r="Q287" s="33">
        <f t="shared" ca="1" si="243"/>
        <v>24</v>
      </c>
      <c r="R287" s="1">
        <f t="shared" ca="1" si="227"/>
        <v>13</v>
      </c>
      <c r="S287" s="1">
        <f t="shared" ca="1" si="228"/>
        <v>7</v>
      </c>
      <c r="T287" s="1">
        <f t="shared" ca="1" si="229"/>
        <v>3</v>
      </c>
      <c r="U287" s="1">
        <f t="shared" ca="1" si="230"/>
        <v>3</v>
      </c>
      <c r="V287" s="1">
        <f t="shared" ca="1" si="231"/>
        <v>24</v>
      </c>
      <c r="W287" s="1">
        <f t="shared" ca="1" si="232"/>
        <v>21</v>
      </c>
      <c r="X287" s="3">
        <f t="shared" ca="1" si="233"/>
        <v>3</v>
      </c>
      <c r="Y287" s="3">
        <f t="shared" ca="1" si="234"/>
        <v>24324</v>
      </c>
      <c r="Z287">
        <f t="shared" ca="1" si="244"/>
        <v>4</v>
      </c>
      <c r="AA287">
        <f t="shared" ca="1" si="235"/>
        <v>4</v>
      </c>
      <c r="AB287" s="16">
        <f ca="1">_xlfn.RANK.EQ(Q287,Q279:Q298,0)</f>
        <v>4</v>
      </c>
      <c r="AC287" s="16">
        <f ca="1">SUMPRODUCT((AB287=AB279:AB298)*(X287&lt;X279:X298))</f>
        <v>0</v>
      </c>
      <c r="AD287" s="16">
        <f ca="1">SUMPRODUCT((AB287=AB279:AB298)*(AC287=AC279:AC298)*(V287&lt;V279:V298))</f>
        <v>0</v>
      </c>
      <c r="AE287" s="16">
        <f ca="1">COUNTIF(AA279:AA287,AA287)-1</f>
        <v>0</v>
      </c>
      <c r="AF287" s="39"/>
      <c r="AG287">
        <v>9</v>
      </c>
      <c r="AH287" s="29" t="str">
        <f ca="1">INDEX(P279:P298,MATCH(AG287,Z279:Z298,0))</f>
        <v>Valencia C.F.</v>
      </c>
      <c r="AI287" s="33">
        <f ca="1">LOOKUP(AH287,P279:P298,Q279:Q298)</f>
        <v>19</v>
      </c>
      <c r="AJ287" s="1">
        <f ca="1">LOOKUP(AH287,P279:P298,R279:R298)</f>
        <v>13</v>
      </c>
      <c r="AK287" s="1">
        <f ca="1">LOOKUP(AH287,P279:P298,S279:S298)</f>
        <v>5</v>
      </c>
      <c r="AL287" s="1">
        <f ca="1">LOOKUP(AH287,P279:P298,T279:T298)</f>
        <v>4</v>
      </c>
      <c r="AM287" s="1">
        <f ca="1">LOOKUP(AH287,P279:P298,U279:U298)</f>
        <v>4</v>
      </c>
      <c r="AN287" s="1">
        <f ca="1">LOOKUP(AH287,P279:P298,V279:V298)</f>
        <v>17</v>
      </c>
      <c r="AO287" s="1">
        <f ca="1">LOOKUP(AH287,P279:P298,W279:W298)</f>
        <v>10</v>
      </c>
      <c r="AP287" s="3">
        <f ca="1">LOOKUP(AH287,P279:P298,X279:X298)</f>
        <v>7</v>
      </c>
      <c r="AQ287" s="3">
        <f ca="1">LOOKUP(AH287,P279:P298,Y279:Y298)</f>
        <v>19717</v>
      </c>
    </row>
    <row r="288" spans="5:43" x14ac:dyDescent="0.25">
      <c r="E288" s="29" t="str">
        <f t="shared" si="236"/>
        <v>R.C.D. Español</v>
      </c>
      <c r="F288" s="33">
        <f ca="1">SUMIF(INDIRECT(F278),'1-Configuracion'!E288,INDIRECT(G278))+SUMIF(INDIRECT(H278),'1-Configuracion'!E288,INDIRECT(I278))</f>
        <v>0</v>
      </c>
      <c r="G288" s="1">
        <f ca="1">SUMIF(INDIRECT(F278),'1-Configuracion'!E288,INDIRECT(J278))+SUMIF(INDIRECT(H278),'1-Configuracion'!E288,INDIRECT(J278))</f>
        <v>1</v>
      </c>
      <c r="H288" s="1">
        <f t="shared" ca="1" si="237"/>
        <v>0</v>
      </c>
      <c r="I288" s="1">
        <f t="shared" ca="1" si="238"/>
        <v>0</v>
      </c>
      <c r="J288" s="1">
        <f t="shared" ca="1" si="239"/>
        <v>1</v>
      </c>
      <c r="K288" s="1">
        <f ca="1">SUMIF(INDIRECT(F278),'1-Configuracion'!E288,INDIRECT(K278))+SUMIF(INDIRECT(H278),'1-Configuracion'!E288,INDIRECT(L278))</f>
        <v>0</v>
      </c>
      <c r="L288" s="1">
        <f ca="1">SUMIF(INDIRECT(F278),'1-Configuracion'!E288,INDIRECT(L278))+SUMIF(INDIRECT(H278),'1-Configuracion'!E288,INDIRECT(K278))</f>
        <v>1</v>
      </c>
      <c r="M288" s="48">
        <f t="shared" ca="1" si="240"/>
        <v>-1</v>
      </c>
      <c r="N288" s="14">
        <f t="shared" ca="1" si="241"/>
        <v>-100</v>
      </c>
      <c r="P288" s="29" t="str">
        <f t="shared" si="242"/>
        <v>R.C.D. Español</v>
      </c>
      <c r="Q288" s="33">
        <f t="shared" ca="1" si="243"/>
        <v>16</v>
      </c>
      <c r="R288" s="1">
        <f t="shared" ca="1" si="227"/>
        <v>13</v>
      </c>
      <c r="S288" s="1">
        <f t="shared" ca="1" si="228"/>
        <v>5</v>
      </c>
      <c r="T288" s="1">
        <f t="shared" ca="1" si="229"/>
        <v>1</v>
      </c>
      <c r="U288" s="1">
        <f t="shared" ca="1" si="230"/>
        <v>7</v>
      </c>
      <c r="V288" s="1">
        <f t="shared" ca="1" si="231"/>
        <v>14</v>
      </c>
      <c r="W288" s="1">
        <f t="shared" ca="1" si="232"/>
        <v>24</v>
      </c>
      <c r="X288" s="3">
        <f t="shared" ca="1" si="233"/>
        <v>-10</v>
      </c>
      <c r="Y288" s="3">
        <f t="shared" ca="1" si="234"/>
        <v>15014</v>
      </c>
      <c r="Z288">
        <f t="shared" ca="1" si="244"/>
        <v>12</v>
      </c>
      <c r="AA288">
        <f t="shared" ca="1" si="235"/>
        <v>12</v>
      </c>
      <c r="AB288" s="16">
        <f ca="1">_xlfn.RANK.EQ(Q288,Q279:Q298,0)</f>
        <v>12</v>
      </c>
      <c r="AC288" s="16">
        <f ca="1">SUMPRODUCT((AB288=AB279:AB298)*(X288&lt;X279:X298))</f>
        <v>0</v>
      </c>
      <c r="AD288" s="16">
        <f ca="1">SUMPRODUCT((AB288=AB279:AB298)*(AC288=AC279:AC298)*(V288&lt;V279:V298))</f>
        <v>0</v>
      </c>
      <c r="AE288" s="16">
        <f ca="1">COUNTIF(AA279:AA288,AA288)-1</f>
        <v>0</v>
      </c>
      <c r="AF288" s="39"/>
      <c r="AG288">
        <v>10</v>
      </c>
      <c r="AH288" s="29" t="str">
        <f ca="1">INDEX(P279:P298,MATCH(AG288,Z279:Z298,0))</f>
        <v>Sevilla F.C.</v>
      </c>
      <c r="AI288" s="33">
        <f ca="1">LOOKUP(AH288,P279:P298,Q279:Q298)</f>
        <v>18</v>
      </c>
      <c r="AJ288" s="1">
        <f ca="1">LOOKUP(AH288,P279:P298,R279:R298)</f>
        <v>13</v>
      </c>
      <c r="AK288" s="1">
        <f ca="1">LOOKUP(AH288,P279:P298,S279:S298)</f>
        <v>5</v>
      </c>
      <c r="AL288" s="1">
        <f ca="1">LOOKUP(AH288,P279:P298,T279:T298)</f>
        <v>3</v>
      </c>
      <c r="AM288" s="1">
        <f ca="1">LOOKUP(AH288,P279:P298,U279:U298)</f>
        <v>5</v>
      </c>
      <c r="AN288" s="1">
        <f ca="1">LOOKUP(AH288,P279:P298,V279:V298)</f>
        <v>18</v>
      </c>
      <c r="AO288" s="1">
        <f ca="1">LOOKUP(AH288,P279:P298,W279:W298)</f>
        <v>18</v>
      </c>
      <c r="AP288" s="3">
        <f ca="1">LOOKUP(AH288,P279:P298,X279:X298)</f>
        <v>0</v>
      </c>
      <c r="AQ288" s="3">
        <f ca="1">LOOKUP(AH288,P279:P298,Y279:Y298)</f>
        <v>18018</v>
      </c>
    </row>
    <row r="289" spans="5:43" x14ac:dyDescent="0.25">
      <c r="E289" s="29" t="str">
        <f t="shared" si="236"/>
        <v>Rayo Vallecano</v>
      </c>
      <c r="F289" s="33">
        <f ca="1">SUMIF(INDIRECT(F278),'1-Configuracion'!E289,INDIRECT(G278))+SUMIF(INDIRECT(H278),'1-Configuracion'!E289,INDIRECT(I278))</f>
        <v>0</v>
      </c>
      <c r="G289" s="1">
        <f ca="1">SUMIF(INDIRECT(F278),'1-Configuracion'!E289,INDIRECT(J278))+SUMIF(INDIRECT(H278),'1-Configuracion'!E289,INDIRECT(J278))</f>
        <v>1</v>
      </c>
      <c r="H289" s="1">
        <f t="shared" ca="1" si="237"/>
        <v>0</v>
      </c>
      <c r="I289" s="1">
        <f t="shared" ca="1" si="238"/>
        <v>0</v>
      </c>
      <c r="J289" s="1">
        <f t="shared" ca="1" si="239"/>
        <v>1</v>
      </c>
      <c r="K289" s="1">
        <f ca="1">SUMIF(INDIRECT(F278),'1-Configuracion'!E289,INDIRECT(K278))+SUMIF(INDIRECT(H278),'1-Configuracion'!E289,INDIRECT(L278))</f>
        <v>0</v>
      </c>
      <c r="L289" s="1">
        <f ca="1">SUMIF(INDIRECT(F278),'1-Configuracion'!E289,INDIRECT(L278))+SUMIF(INDIRECT(H278),'1-Configuracion'!E289,INDIRECT(K278))</f>
        <v>3</v>
      </c>
      <c r="M289" s="48">
        <f t="shared" ca="1" si="240"/>
        <v>-3</v>
      </c>
      <c r="N289" s="14">
        <f t="shared" ca="1" si="241"/>
        <v>-300</v>
      </c>
      <c r="P289" s="29" t="str">
        <f t="shared" si="242"/>
        <v>Rayo Vallecano</v>
      </c>
      <c r="Q289" s="33">
        <f t="shared" ca="1" si="243"/>
        <v>14</v>
      </c>
      <c r="R289" s="1">
        <f t="shared" ca="1" si="227"/>
        <v>13</v>
      </c>
      <c r="S289" s="1">
        <f t="shared" ca="1" si="228"/>
        <v>4</v>
      </c>
      <c r="T289" s="1">
        <f t="shared" ca="1" si="229"/>
        <v>2</v>
      </c>
      <c r="U289" s="1">
        <f t="shared" ca="1" si="230"/>
        <v>7</v>
      </c>
      <c r="V289" s="1">
        <f t="shared" ca="1" si="231"/>
        <v>14</v>
      </c>
      <c r="W289" s="1">
        <f t="shared" ca="1" si="232"/>
        <v>23</v>
      </c>
      <c r="X289" s="3">
        <f t="shared" ca="1" si="233"/>
        <v>-9</v>
      </c>
      <c r="Y289" s="3">
        <f t="shared" ca="1" si="234"/>
        <v>13114</v>
      </c>
      <c r="Z289">
        <f t="shared" ca="1" si="244"/>
        <v>14</v>
      </c>
      <c r="AA289">
        <f t="shared" ca="1" si="235"/>
        <v>14</v>
      </c>
      <c r="AB289" s="16">
        <f ca="1">_xlfn.RANK.EQ(Q289,Q279:Q298,0)</f>
        <v>13</v>
      </c>
      <c r="AC289" s="16">
        <f ca="1">SUMPRODUCT((AB289=AB279:AB298)*(X289&lt;X279:X298))</f>
        <v>1</v>
      </c>
      <c r="AD289" s="16">
        <f ca="1">SUMPRODUCT((AB289=AB279:AB298)*(AC289=AC279:AC298)*(V289&lt;V279:V298))</f>
        <v>0</v>
      </c>
      <c r="AE289" s="16">
        <f ca="1">COUNTIF(AA279:AA289,AA289)-1</f>
        <v>0</v>
      </c>
      <c r="AF289" s="39"/>
      <c r="AG289">
        <v>11</v>
      </c>
      <c r="AH289" s="29" t="str">
        <f ca="1">INDEX(P279:P298,MATCH(AG289,Z279:Z298,0))</f>
        <v>Real Betis Balompié</v>
      </c>
      <c r="AI289" s="33">
        <f ca="1">LOOKUP(AH289,P279:P298,Q279:Q298)</f>
        <v>18</v>
      </c>
      <c r="AJ289" s="1">
        <f ca="1">LOOKUP(AH289,P279:P298,R279:R298)</f>
        <v>13</v>
      </c>
      <c r="AK289" s="1">
        <f ca="1">LOOKUP(AH289,P279:P298,S279:S298)</f>
        <v>5</v>
      </c>
      <c r="AL289" s="1">
        <f ca="1">LOOKUP(AH289,P279:P298,T279:T298)</f>
        <v>3</v>
      </c>
      <c r="AM289" s="1">
        <f ca="1">LOOKUP(AH289,P279:P298,U279:U298)</f>
        <v>5</v>
      </c>
      <c r="AN289" s="1">
        <f ca="1">LOOKUP(AH289,P279:P298,V279:V298)</f>
        <v>12</v>
      </c>
      <c r="AO289" s="1">
        <f ca="1">LOOKUP(AH289,P279:P298,W279:W298)</f>
        <v>17</v>
      </c>
      <c r="AP289" s="3">
        <f ca="1">LOOKUP(AH289,P279:P298,X279:X298)</f>
        <v>-5</v>
      </c>
      <c r="AQ289" s="3">
        <f ca="1">LOOKUP(AH289,P279:P298,Y279:Y298)</f>
        <v>17512</v>
      </c>
    </row>
    <row r="290" spans="5:43" x14ac:dyDescent="0.25">
      <c r="E290" s="29" t="str">
        <f t="shared" si="236"/>
        <v>Real Betis Balompié</v>
      </c>
      <c r="F290" s="33">
        <f ca="1">SUMIF(INDIRECT(F278),'1-Configuracion'!E290,INDIRECT(G278))+SUMIF(INDIRECT(H278),'1-Configuracion'!E290,INDIRECT(I278))</f>
        <v>3</v>
      </c>
      <c r="G290" s="1">
        <f ca="1">SUMIF(INDIRECT(F278),'1-Configuracion'!E290,INDIRECT(J278))+SUMIF(INDIRECT(H278),'1-Configuracion'!E290,INDIRECT(J278))</f>
        <v>1</v>
      </c>
      <c r="H290" s="1">
        <f t="shared" ca="1" si="237"/>
        <v>1</v>
      </c>
      <c r="I290" s="1">
        <f t="shared" ca="1" si="238"/>
        <v>0</v>
      </c>
      <c r="J290" s="1">
        <f t="shared" ca="1" si="239"/>
        <v>0</v>
      </c>
      <c r="K290" s="1">
        <f ca="1">SUMIF(INDIRECT(F278),'1-Configuracion'!E290,INDIRECT(K278))+SUMIF(INDIRECT(H278),'1-Configuracion'!E290,INDIRECT(L278))</f>
        <v>1</v>
      </c>
      <c r="L290" s="1">
        <f ca="1">SUMIF(INDIRECT(F278),'1-Configuracion'!E290,INDIRECT(L278))+SUMIF(INDIRECT(H278),'1-Configuracion'!E290,INDIRECT(K278))</f>
        <v>0</v>
      </c>
      <c r="M290" s="48">
        <f t="shared" ca="1" si="240"/>
        <v>1</v>
      </c>
      <c r="N290" s="14">
        <f t="shared" ca="1" si="241"/>
        <v>3101</v>
      </c>
      <c r="P290" s="29" t="str">
        <f t="shared" si="242"/>
        <v>Real Betis Balompié</v>
      </c>
      <c r="Q290" s="33">
        <f t="shared" ca="1" si="243"/>
        <v>18</v>
      </c>
      <c r="R290" s="1">
        <f t="shared" ca="1" si="227"/>
        <v>13</v>
      </c>
      <c r="S290" s="1">
        <f t="shared" ca="1" si="228"/>
        <v>5</v>
      </c>
      <c r="T290" s="1">
        <f t="shared" ca="1" si="229"/>
        <v>3</v>
      </c>
      <c r="U290" s="1">
        <f t="shared" ca="1" si="230"/>
        <v>5</v>
      </c>
      <c r="V290" s="1">
        <f t="shared" ca="1" si="231"/>
        <v>12</v>
      </c>
      <c r="W290" s="1">
        <f t="shared" ca="1" si="232"/>
        <v>17</v>
      </c>
      <c r="X290" s="3">
        <f t="shared" ca="1" si="233"/>
        <v>-5</v>
      </c>
      <c r="Y290" s="3">
        <f t="shared" ca="1" si="234"/>
        <v>17512</v>
      </c>
      <c r="Z290">
        <f t="shared" ca="1" si="244"/>
        <v>11</v>
      </c>
      <c r="AA290">
        <f t="shared" ca="1" si="235"/>
        <v>11</v>
      </c>
      <c r="AB290" s="16">
        <f ca="1">_xlfn.RANK.EQ(Q290,Q279:Q298,0)</f>
        <v>10</v>
      </c>
      <c r="AC290" s="16">
        <f ca="1">SUMPRODUCT((AB290=AB279:AB298)*(X290&lt;X279:X298))</f>
        <v>1</v>
      </c>
      <c r="AD290" s="16">
        <f ca="1">SUMPRODUCT((AB290=AB279:AB298)*(AC290=AC279:AC298)*(V290&lt;V279:V298))</f>
        <v>0</v>
      </c>
      <c r="AE290" s="16">
        <f ca="1">COUNTIF(AA279:AA290,AA290)-1</f>
        <v>0</v>
      </c>
      <c r="AF290" s="39"/>
      <c r="AG290">
        <v>12</v>
      </c>
      <c r="AH290" s="29" t="str">
        <f ca="1">INDEX(P279:P298,MATCH(AG290,Z279:Z298,0))</f>
        <v>R.C.D. Español</v>
      </c>
      <c r="AI290" s="33">
        <f ca="1">LOOKUP(AH290,P279:P298,Q279:Q298)</f>
        <v>16</v>
      </c>
      <c r="AJ290" s="1">
        <f ca="1">LOOKUP(AH290,P279:P298,R279:R298)</f>
        <v>13</v>
      </c>
      <c r="AK290" s="1">
        <f ca="1">LOOKUP(AH290,P279:P298,S279:S298)</f>
        <v>5</v>
      </c>
      <c r="AL290" s="1">
        <f ca="1">LOOKUP(AH290,P279:P298,T279:T298)</f>
        <v>1</v>
      </c>
      <c r="AM290" s="1">
        <f ca="1">LOOKUP(AH290,P279:P298,U279:U298)</f>
        <v>7</v>
      </c>
      <c r="AN290" s="1">
        <f ca="1">LOOKUP(AH290,P279:P298,V279:V298)</f>
        <v>14</v>
      </c>
      <c r="AO290" s="1">
        <f ca="1">LOOKUP(AH290,P279:P298,W279:W298)</f>
        <v>24</v>
      </c>
      <c r="AP290" s="3">
        <f ca="1">LOOKUP(AH290,P279:P298,X279:X298)</f>
        <v>-10</v>
      </c>
      <c r="AQ290" s="3">
        <f ca="1">LOOKUP(AH290,P279:P298,Y279:Y298)</f>
        <v>15014</v>
      </c>
    </row>
    <row r="291" spans="5:43" x14ac:dyDescent="0.25">
      <c r="E291" s="29" t="str">
        <f t="shared" si="236"/>
        <v>Real Madrid C.F.</v>
      </c>
      <c r="F291" s="33">
        <f ca="1">SUMIF(INDIRECT(F278),'1-Configuracion'!E291,INDIRECT(G278))+SUMIF(INDIRECT(H278),'1-Configuracion'!E291,INDIRECT(I278))</f>
        <v>3</v>
      </c>
      <c r="G291" s="1">
        <f ca="1">SUMIF(INDIRECT(F278),'1-Configuracion'!E291,INDIRECT(J278))+SUMIF(INDIRECT(H278),'1-Configuracion'!E291,INDIRECT(J278))</f>
        <v>1</v>
      </c>
      <c r="H291" s="1">
        <f t="shared" ca="1" si="237"/>
        <v>1</v>
      </c>
      <c r="I291" s="1">
        <f t="shared" ca="1" si="238"/>
        <v>0</v>
      </c>
      <c r="J291" s="1">
        <f t="shared" ca="1" si="239"/>
        <v>0</v>
      </c>
      <c r="K291" s="1">
        <f ca="1">SUMIF(INDIRECT(F278),'1-Configuracion'!E291,INDIRECT(K278))+SUMIF(INDIRECT(H278),'1-Configuracion'!E291,INDIRECT(L278))</f>
        <v>2</v>
      </c>
      <c r="L291" s="1">
        <f ca="1">SUMIF(INDIRECT(F278),'1-Configuracion'!E291,INDIRECT(L278))+SUMIF(INDIRECT(H278),'1-Configuracion'!E291,INDIRECT(K278))</f>
        <v>0</v>
      </c>
      <c r="M291" s="48">
        <f t="shared" ca="1" si="240"/>
        <v>2</v>
      </c>
      <c r="N291" s="14">
        <f t="shared" ca="1" si="241"/>
        <v>3202</v>
      </c>
      <c r="P291" s="29" t="str">
        <f t="shared" si="242"/>
        <v>Real Madrid C.F.</v>
      </c>
      <c r="Q291" s="33">
        <f t="shared" ca="1" si="243"/>
        <v>27</v>
      </c>
      <c r="R291" s="1">
        <f t="shared" ca="1" si="227"/>
        <v>13</v>
      </c>
      <c r="S291" s="1">
        <f t="shared" ca="1" si="228"/>
        <v>8</v>
      </c>
      <c r="T291" s="1">
        <f t="shared" ca="1" si="229"/>
        <v>3</v>
      </c>
      <c r="U291" s="1">
        <f t="shared" ca="1" si="230"/>
        <v>2</v>
      </c>
      <c r="V291" s="1">
        <f t="shared" ca="1" si="231"/>
        <v>28</v>
      </c>
      <c r="W291" s="1">
        <f t="shared" ca="1" si="232"/>
        <v>11</v>
      </c>
      <c r="X291" s="3">
        <f t="shared" ca="1" si="233"/>
        <v>17</v>
      </c>
      <c r="Y291" s="3">
        <f t="shared" ca="1" si="234"/>
        <v>28728</v>
      </c>
      <c r="Z291">
        <f t="shared" ca="1" si="244"/>
        <v>3</v>
      </c>
      <c r="AA291">
        <f t="shared" ca="1" si="235"/>
        <v>3</v>
      </c>
      <c r="AB291" s="16">
        <f ca="1">_xlfn.RANK.EQ(Q291,Q279:Q298,0)</f>
        <v>3</v>
      </c>
      <c r="AC291" s="16">
        <f ca="1">SUMPRODUCT((AB291=AB279:AB298)*(X291&lt;X279:X298))</f>
        <v>0</v>
      </c>
      <c r="AD291" s="16">
        <f ca="1">SUMPRODUCT((AB291=AB279:AB298)*(AC291=AC279:AC298)*(V291&lt;V279:V298))</f>
        <v>0</v>
      </c>
      <c r="AE291" s="16">
        <f ca="1">COUNTIF(AA279:AA291,AA291)-1</f>
        <v>0</v>
      </c>
      <c r="AF291" s="39"/>
      <c r="AG291">
        <v>13</v>
      </c>
      <c r="AH291" s="29" t="str">
        <f ca="1">INDEX(P279:P298,MATCH(AG291,Z279:Z298,0))</f>
        <v>Getafe C.F.</v>
      </c>
      <c r="AI291" s="33">
        <f ca="1">LOOKUP(AH291,P279:P298,Q279:Q298)</f>
        <v>14</v>
      </c>
      <c r="AJ291" s="1">
        <f ca="1">LOOKUP(AH291,P279:P298,R279:R298)</f>
        <v>13</v>
      </c>
      <c r="AK291" s="1">
        <f ca="1">LOOKUP(AH291,P279:P298,S279:S298)</f>
        <v>4</v>
      </c>
      <c r="AL291" s="1">
        <f ca="1">LOOKUP(AH291,P279:P298,T279:T298)</f>
        <v>2</v>
      </c>
      <c r="AM291" s="1">
        <f ca="1">LOOKUP(AH291,P279:P298,U279:U298)</f>
        <v>7</v>
      </c>
      <c r="AN291" s="1">
        <f ca="1">LOOKUP(AH291,P279:P298,V279:V298)</f>
        <v>14</v>
      </c>
      <c r="AO291" s="1">
        <f ca="1">LOOKUP(AH291,P279:P298,W279:W298)</f>
        <v>19</v>
      </c>
      <c r="AP291" s="3">
        <f ca="1">LOOKUP(AH291,P279:P298,X279:X298)</f>
        <v>-5</v>
      </c>
      <c r="AQ291" s="3">
        <f ca="1">LOOKUP(AH291,P279:P298,Y279:Y298)</f>
        <v>13514</v>
      </c>
    </row>
    <row r="292" spans="5:43" x14ac:dyDescent="0.25">
      <c r="E292" s="29" t="str">
        <f t="shared" si="236"/>
        <v>Real Sociedad</v>
      </c>
      <c r="F292" s="33">
        <f ca="1">SUMIF(INDIRECT(F278),'1-Configuracion'!E292,INDIRECT(G278))+SUMIF(INDIRECT(H278),'1-Configuracion'!E292,INDIRECT(I278))</f>
        <v>0</v>
      </c>
      <c r="G292" s="1">
        <f ca="1">SUMIF(INDIRECT(F278),'1-Configuracion'!E292,INDIRECT(J278))+SUMIF(INDIRECT(H278),'1-Configuracion'!E292,INDIRECT(J278))</f>
        <v>1</v>
      </c>
      <c r="H292" s="1">
        <f t="shared" ca="1" si="237"/>
        <v>0</v>
      </c>
      <c r="I292" s="1">
        <f t="shared" ca="1" si="238"/>
        <v>0</v>
      </c>
      <c r="J292" s="1">
        <f t="shared" ca="1" si="239"/>
        <v>1</v>
      </c>
      <c r="K292" s="1">
        <f ca="1">SUMIF(INDIRECT(F278),'1-Configuracion'!E292,INDIRECT(K278))+SUMIF(INDIRECT(H278),'1-Configuracion'!E292,INDIRECT(L278))</f>
        <v>0</v>
      </c>
      <c r="L292" s="1">
        <f ca="1">SUMIF(INDIRECT(F278),'1-Configuracion'!E292,INDIRECT(L278))+SUMIF(INDIRECT(H278),'1-Configuracion'!E292,INDIRECT(K278))</f>
        <v>4</v>
      </c>
      <c r="M292" s="48">
        <f t="shared" ca="1" si="240"/>
        <v>-4</v>
      </c>
      <c r="N292" s="14">
        <f t="shared" ca="1" si="241"/>
        <v>-400</v>
      </c>
      <c r="P292" s="29" t="str">
        <f t="shared" si="242"/>
        <v>Real Sociedad</v>
      </c>
      <c r="Q292" s="33">
        <f t="shared" ca="1" si="243"/>
        <v>12</v>
      </c>
      <c r="R292" s="1">
        <f t="shared" ca="1" si="227"/>
        <v>13</v>
      </c>
      <c r="S292" s="1">
        <f t="shared" ca="1" si="228"/>
        <v>3</v>
      </c>
      <c r="T292" s="1">
        <f t="shared" ca="1" si="229"/>
        <v>3</v>
      </c>
      <c r="U292" s="1">
        <f t="shared" ca="1" si="230"/>
        <v>7</v>
      </c>
      <c r="V292" s="1">
        <f t="shared" ca="1" si="231"/>
        <v>14</v>
      </c>
      <c r="W292" s="1">
        <f t="shared" ca="1" si="232"/>
        <v>18</v>
      </c>
      <c r="X292" s="3">
        <f t="shared" ca="1" si="233"/>
        <v>-4</v>
      </c>
      <c r="Y292" s="3">
        <f t="shared" ca="1" si="234"/>
        <v>11614</v>
      </c>
      <c r="Z292">
        <f t="shared" ca="1" si="244"/>
        <v>15</v>
      </c>
      <c r="AA292">
        <f t="shared" ca="1" si="235"/>
        <v>15</v>
      </c>
      <c r="AB292" s="16">
        <f ca="1">_xlfn.RANK.EQ(Q292,Q279:Q298,0)</f>
        <v>15</v>
      </c>
      <c r="AC292" s="16">
        <f ca="1">SUMPRODUCT((AB292=AB279:AB298)*(X292&lt;X279:X298))</f>
        <v>0</v>
      </c>
      <c r="AD292" s="16">
        <f ca="1">SUMPRODUCT((AB292=AB279:AB298)*(AC292=AC279:AC298)*(V292&lt;V279:V298))</f>
        <v>0</v>
      </c>
      <c r="AE292" s="16">
        <f ca="1">COUNTIF(AA279:AA292,AA292)-1</f>
        <v>0</v>
      </c>
      <c r="AF292" s="39"/>
      <c r="AG292">
        <v>14</v>
      </c>
      <c r="AH292" s="29" t="str">
        <f ca="1">INDEX(P279:P298,MATCH(AG292,Z279:Z298,0))</f>
        <v>Rayo Vallecano</v>
      </c>
      <c r="AI292" s="33">
        <f ca="1">LOOKUP(AH292,P279:P298,Q279:Q298)</f>
        <v>14</v>
      </c>
      <c r="AJ292" s="1">
        <f ca="1">LOOKUP(AH292,P279:P298,R279:R298)</f>
        <v>13</v>
      </c>
      <c r="AK292" s="1">
        <f ca="1">LOOKUP(AH292,P279:P298,S279:S298)</f>
        <v>4</v>
      </c>
      <c r="AL292" s="1">
        <f ca="1">LOOKUP(AH292,P279:P298,T279:T298)</f>
        <v>2</v>
      </c>
      <c r="AM292" s="1">
        <f ca="1">LOOKUP(AH292,P279:P298,U279:U298)</f>
        <v>7</v>
      </c>
      <c r="AN292" s="1">
        <f ca="1">LOOKUP(AH292,P279:P298,V279:V298)</f>
        <v>14</v>
      </c>
      <c r="AO292" s="1">
        <f ca="1">LOOKUP(AH292,P279:P298,W279:W298)</f>
        <v>23</v>
      </c>
      <c r="AP292" s="3">
        <f ca="1">LOOKUP(AH292,P279:P298,X279:X298)</f>
        <v>-9</v>
      </c>
      <c r="AQ292" s="3">
        <f ca="1">LOOKUP(AH292,P279:P298,Y279:Y298)</f>
        <v>13114</v>
      </c>
    </row>
    <row r="293" spans="5:43" x14ac:dyDescent="0.25">
      <c r="E293" s="29" t="str">
        <f t="shared" si="236"/>
        <v>Real Sporting de Gijón</v>
      </c>
      <c r="F293" s="33">
        <f ca="1">SUMIF(INDIRECT(F278),'1-Configuracion'!E293,INDIRECT(G278))+SUMIF(INDIRECT(H278),'1-Configuracion'!E293,INDIRECT(I278))</f>
        <v>0</v>
      </c>
      <c r="G293" s="1">
        <f ca="1">SUMIF(INDIRECT(F278),'1-Configuracion'!E293,INDIRECT(J278))+SUMIF(INDIRECT(H278),'1-Configuracion'!E293,INDIRECT(J278))</f>
        <v>1</v>
      </c>
      <c r="H293" s="1">
        <f t="shared" ca="1" si="237"/>
        <v>0</v>
      </c>
      <c r="I293" s="1">
        <f t="shared" ca="1" si="238"/>
        <v>0</v>
      </c>
      <c r="J293" s="1">
        <f t="shared" ca="1" si="239"/>
        <v>1</v>
      </c>
      <c r="K293" s="1">
        <f ca="1">SUMIF(INDIRECT(F278),'1-Configuracion'!E293,INDIRECT(K278))+SUMIF(INDIRECT(H278),'1-Configuracion'!E293,INDIRECT(L278))</f>
        <v>1</v>
      </c>
      <c r="L293" s="1">
        <f ca="1">SUMIF(INDIRECT(F278),'1-Configuracion'!E293,INDIRECT(L278))+SUMIF(INDIRECT(H278),'1-Configuracion'!E293,INDIRECT(K278))</f>
        <v>2</v>
      </c>
      <c r="M293" s="48">
        <f t="shared" ca="1" si="240"/>
        <v>-1</v>
      </c>
      <c r="N293" s="14">
        <f t="shared" ca="1" si="241"/>
        <v>-99</v>
      </c>
      <c r="P293" s="29" t="str">
        <f t="shared" si="242"/>
        <v>Real Sporting de Gijón</v>
      </c>
      <c r="Q293" s="33">
        <f t="shared" ca="1" si="243"/>
        <v>12</v>
      </c>
      <c r="R293" s="1">
        <f t="shared" ca="1" si="227"/>
        <v>13</v>
      </c>
      <c r="S293" s="1">
        <f t="shared" ca="1" si="228"/>
        <v>3</v>
      </c>
      <c r="T293" s="1">
        <f t="shared" ca="1" si="229"/>
        <v>3</v>
      </c>
      <c r="U293" s="1">
        <f t="shared" ca="1" si="230"/>
        <v>7</v>
      </c>
      <c r="V293" s="1">
        <f t="shared" ca="1" si="231"/>
        <v>12</v>
      </c>
      <c r="W293" s="1">
        <f t="shared" ca="1" si="232"/>
        <v>20</v>
      </c>
      <c r="X293" s="3">
        <f t="shared" ca="1" si="233"/>
        <v>-8</v>
      </c>
      <c r="Y293" s="3">
        <f t="shared" ca="1" si="234"/>
        <v>11212</v>
      </c>
      <c r="Z293">
        <f t="shared" ca="1" si="244"/>
        <v>16</v>
      </c>
      <c r="AA293">
        <f t="shared" ca="1" si="235"/>
        <v>16</v>
      </c>
      <c r="AB293" s="16">
        <f ca="1">_xlfn.RANK.EQ(Q293,Q279:Q298,0)</f>
        <v>15</v>
      </c>
      <c r="AC293" s="16">
        <f ca="1">SUMPRODUCT((AB293=AB279:AB298)*(X293&lt;X279:X298))</f>
        <v>1</v>
      </c>
      <c r="AD293" s="16">
        <f ca="1">SUMPRODUCT((AB293=AB279:AB298)*(AC293=AC279:AC298)*(V293&lt;V279:V298))</f>
        <v>0</v>
      </c>
      <c r="AE293" s="16">
        <f ca="1">COUNTIF(AA279:AA293,AA293)-1</f>
        <v>0</v>
      </c>
      <c r="AF293" s="39"/>
      <c r="AG293">
        <v>15</v>
      </c>
      <c r="AH293" s="29" t="str">
        <f ca="1">INDEX(P279:P298,MATCH(AG293,Z279:Z298,0))</f>
        <v>Real Sociedad</v>
      </c>
      <c r="AI293" s="33">
        <f ca="1">LOOKUP(AH293,P279:P298,Q279:Q298)</f>
        <v>12</v>
      </c>
      <c r="AJ293" s="1">
        <f ca="1">LOOKUP(AH293,P279:P298,R279:R298)</f>
        <v>13</v>
      </c>
      <c r="AK293" s="1">
        <f ca="1">LOOKUP(AH293,P279:P298,S279:S298)</f>
        <v>3</v>
      </c>
      <c r="AL293" s="1">
        <f ca="1">LOOKUP(AH293,P279:P298,T279:T298)</f>
        <v>3</v>
      </c>
      <c r="AM293" s="1">
        <f ca="1">LOOKUP(AH293,P279:P298,U279:U298)</f>
        <v>7</v>
      </c>
      <c r="AN293" s="1">
        <f ca="1">LOOKUP(AH293,P279:P298,V279:V298)</f>
        <v>14</v>
      </c>
      <c r="AO293" s="1">
        <f ca="1">LOOKUP(AH293,P279:P298,W279:W298)</f>
        <v>18</v>
      </c>
      <c r="AP293" s="3">
        <f ca="1">LOOKUP(AH293,P279:P298,X279:X298)</f>
        <v>-4</v>
      </c>
      <c r="AQ293" s="3">
        <f ca="1">LOOKUP(AH293,P279:P298,Y279:Y298)</f>
        <v>11614</v>
      </c>
    </row>
    <row r="294" spans="5:43" x14ac:dyDescent="0.25">
      <c r="E294" s="29" t="str">
        <f t="shared" si="236"/>
        <v>S.D. Eibar</v>
      </c>
      <c r="F294" s="33">
        <f ca="1">SUMIF(INDIRECT(F278),'1-Configuracion'!E294,INDIRECT(G278))+SUMIF(INDIRECT(H278),'1-Configuracion'!E294,INDIRECT(I278))</f>
        <v>0</v>
      </c>
      <c r="G294" s="1">
        <f ca="1">SUMIF(INDIRECT(F278),'1-Configuracion'!E294,INDIRECT(J278))+SUMIF(INDIRECT(H278),'1-Configuracion'!E294,INDIRECT(J278))</f>
        <v>1</v>
      </c>
      <c r="H294" s="1">
        <f t="shared" ca="1" si="237"/>
        <v>0</v>
      </c>
      <c r="I294" s="1">
        <f t="shared" ca="1" si="238"/>
        <v>0</v>
      </c>
      <c r="J294" s="1">
        <f t="shared" ca="1" si="239"/>
        <v>1</v>
      </c>
      <c r="K294" s="1">
        <f ca="1">SUMIF(INDIRECT(F278),'1-Configuracion'!E294,INDIRECT(K278))+SUMIF(INDIRECT(H278),'1-Configuracion'!E294,INDIRECT(L278))</f>
        <v>0</v>
      </c>
      <c r="L294" s="1">
        <f ca="1">SUMIF(INDIRECT(F278),'1-Configuracion'!E294,INDIRECT(L278))+SUMIF(INDIRECT(H278),'1-Configuracion'!E294,INDIRECT(K278))</f>
        <v>2</v>
      </c>
      <c r="M294" s="48">
        <f t="shared" ca="1" si="240"/>
        <v>-2</v>
      </c>
      <c r="N294" s="14">
        <f t="shared" ca="1" si="241"/>
        <v>-200</v>
      </c>
      <c r="P294" s="29" t="str">
        <f t="shared" si="242"/>
        <v>S.D. Eibar</v>
      </c>
      <c r="Q294" s="33">
        <f t="shared" ca="1" si="243"/>
        <v>20</v>
      </c>
      <c r="R294" s="1">
        <f t="shared" ca="1" si="227"/>
        <v>13</v>
      </c>
      <c r="S294" s="1">
        <f t="shared" ca="1" si="228"/>
        <v>5</v>
      </c>
      <c r="T294" s="1">
        <f t="shared" ca="1" si="229"/>
        <v>5</v>
      </c>
      <c r="U294" s="1">
        <f t="shared" ca="1" si="230"/>
        <v>3</v>
      </c>
      <c r="V294" s="1">
        <f t="shared" ca="1" si="231"/>
        <v>16</v>
      </c>
      <c r="W294" s="1">
        <f t="shared" ca="1" si="232"/>
        <v>14</v>
      </c>
      <c r="X294" s="3">
        <f t="shared" ca="1" si="233"/>
        <v>2</v>
      </c>
      <c r="Y294" s="3">
        <f t="shared" ca="1" si="234"/>
        <v>20216</v>
      </c>
      <c r="Z294">
        <f t="shared" ca="1" si="244"/>
        <v>8</v>
      </c>
      <c r="AA294">
        <f t="shared" ca="1" si="235"/>
        <v>8</v>
      </c>
      <c r="AB294" s="16">
        <f ca="1">_xlfn.RANK.EQ(Q294,Q279:Q298,0)</f>
        <v>7</v>
      </c>
      <c r="AC294" s="16">
        <f ca="1">SUMPRODUCT((AB294=AB279:AB298)*(X294&lt;X279:X298))</f>
        <v>1</v>
      </c>
      <c r="AD294" s="16">
        <f ca="1">SUMPRODUCT((AB294=AB279:AB298)*(AC294=AC279:AC298)*(V294&lt;V279:V298))</f>
        <v>0</v>
      </c>
      <c r="AE294" s="16">
        <f ca="1">COUNTIF(AA279:AA294,AA294)-1</f>
        <v>0</v>
      </c>
      <c r="AF294" s="39"/>
      <c r="AG294">
        <v>16</v>
      </c>
      <c r="AH294" s="29" t="str">
        <f ca="1">INDEX(P279:P298,MATCH(AG294,Z279:Z298,0))</f>
        <v>Real Sporting de Gijón</v>
      </c>
      <c r="AI294" s="33">
        <f ca="1">LOOKUP(AH294,P279:P298,Q279:Q298)</f>
        <v>12</v>
      </c>
      <c r="AJ294" s="1">
        <f ca="1">LOOKUP(AH294,P279:P298,R279:R298)</f>
        <v>13</v>
      </c>
      <c r="AK294" s="1">
        <f ca="1">LOOKUP(AH294,P279:P298,S279:S298)</f>
        <v>3</v>
      </c>
      <c r="AL294" s="1">
        <f ca="1">LOOKUP(AH294,P279:P298,T279:T298)</f>
        <v>3</v>
      </c>
      <c r="AM294" s="1">
        <f ca="1">LOOKUP(AH294,P279:P298,U279:U298)</f>
        <v>7</v>
      </c>
      <c r="AN294" s="1">
        <f ca="1">LOOKUP(AH294,P279:P298,V279:V298)</f>
        <v>12</v>
      </c>
      <c r="AO294" s="1">
        <f ca="1">LOOKUP(AH294,P279:P298,W279:W298)</f>
        <v>20</v>
      </c>
      <c r="AP294" s="3">
        <f ca="1">LOOKUP(AH294,P279:P298,X279:X298)</f>
        <v>-8</v>
      </c>
      <c r="AQ294" s="3">
        <f ca="1">LOOKUP(AH294,P279:P298,Y279:Y298)</f>
        <v>11212</v>
      </c>
    </row>
    <row r="295" spans="5:43" x14ac:dyDescent="0.25">
      <c r="E295" s="29" t="str">
        <f t="shared" si="236"/>
        <v>Sevilla F.C.</v>
      </c>
      <c r="F295" s="33">
        <f ca="1">SUMIF(INDIRECT(F278),'1-Configuracion'!E295,INDIRECT(G278))+SUMIF(INDIRECT(H278),'1-Configuracion'!E295,INDIRECT(I278))</f>
        <v>3</v>
      </c>
      <c r="G295" s="1">
        <f ca="1">SUMIF(INDIRECT(F278),'1-Configuracion'!E295,INDIRECT(J278))+SUMIF(INDIRECT(H278),'1-Configuracion'!E295,INDIRECT(J278))</f>
        <v>1</v>
      </c>
      <c r="H295" s="1">
        <f t="shared" ca="1" si="237"/>
        <v>1</v>
      </c>
      <c r="I295" s="1">
        <f t="shared" ca="1" si="238"/>
        <v>0</v>
      </c>
      <c r="J295" s="1">
        <f t="shared" ca="1" si="239"/>
        <v>0</v>
      </c>
      <c r="K295" s="1">
        <f ca="1">SUMIF(INDIRECT(F278),'1-Configuracion'!E295,INDIRECT(K278))+SUMIF(INDIRECT(H278),'1-Configuracion'!E295,INDIRECT(L278))</f>
        <v>1</v>
      </c>
      <c r="L295" s="1">
        <f ca="1">SUMIF(INDIRECT(F278),'1-Configuracion'!E295,INDIRECT(L278))+SUMIF(INDIRECT(H278),'1-Configuracion'!E295,INDIRECT(K278))</f>
        <v>0</v>
      </c>
      <c r="M295" s="48">
        <f t="shared" ca="1" si="240"/>
        <v>1</v>
      </c>
      <c r="N295" s="14">
        <f t="shared" ca="1" si="241"/>
        <v>3101</v>
      </c>
      <c r="P295" s="29" t="str">
        <f t="shared" si="242"/>
        <v>Sevilla F.C.</v>
      </c>
      <c r="Q295" s="33">
        <f t="shared" ca="1" si="243"/>
        <v>18</v>
      </c>
      <c r="R295" s="1">
        <f t="shared" ca="1" si="227"/>
        <v>13</v>
      </c>
      <c r="S295" s="1">
        <f t="shared" ca="1" si="228"/>
        <v>5</v>
      </c>
      <c r="T295" s="1">
        <f t="shared" ca="1" si="229"/>
        <v>3</v>
      </c>
      <c r="U295" s="1">
        <f t="shared" ca="1" si="230"/>
        <v>5</v>
      </c>
      <c r="V295" s="1">
        <f t="shared" ca="1" si="231"/>
        <v>18</v>
      </c>
      <c r="W295" s="1">
        <f t="shared" ca="1" si="232"/>
        <v>18</v>
      </c>
      <c r="X295" s="3">
        <f t="shared" ca="1" si="233"/>
        <v>0</v>
      </c>
      <c r="Y295" s="3">
        <f t="shared" ca="1" si="234"/>
        <v>18018</v>
      </c>
      <c r="Z295">
        <f t="shared" ca="1" si="244"/>
        <v>10</v>
      </c>
      <c r="AA295">
        <f t="shared" ca="1" si="235"/>
        <v>10</v>
      </c>
      <c r="AB295" s="16">
        <f ca="1">_xlfn.RANK.EQ(Q295,Q279:Q298,0)</f>
        <v>10</v>
      </c>
      <c r="AC295" s="16">
        <f ca="1">SUMPRODUCT((AB295=AB279:AB298)*(X295&lt;X279:X298))</f>
        <v>0</v>
      </c>
      <c r="AD295" s="16">
        <f ca="1">SUMPRODUCT((AB295=AB279:AB298)*(AC295=AC279:AC298)*(V295&lt;V279:V298))</f>
        <v>0</v>
      </c>
      <c r="AE295" s="16">
        <f ca="1">COUNTIF(AA279:AA295,AA295)-1</f>
        <v>0</v>
      </c>
      <c r="AF295" s="39"/>
      <c r="AG295">
        <v>17</v>
      </c>
      <c r="AH295" s="29" t="str">
        <f ca="1">INDEX(P279:P298,MATCH(AG295,Z279:Z298,0))</f>
        <v>Granada C.F.</v>
      </c>
      <c r="AI295" s="33">
        <f ca="1">LOOKUP(AH295,P279:P298,Q279:Q298)</f>
        <v>11</v>
      </c>
      <c r="AJ295" s="1">
        <f ca="1">LOOKUP(AH295,P279:P298,R279:R298)</f>
        <v>13</v>
      </c>
      <c r="AK295" s="1">
        <f ca="1">LOOKUP(AH295,P279:P298,S279:S298)</f>
        <v>2</v>
      </c>
      <c r="AL295" s="1">
        <f ca="1">LOOKUP(AH295,P279:P298,T279:T298)</f>
        <v>5</v>
      </c>
      <c r="AM295" s="1">
        <f ca="1">LOOKUP(AH295,P279:P298,U279:U298)</f>
        <v>6</v>
      </c>
      <c r="AN295" s="1">
        <f ca="1">LOOKUP(AH295,P279:P298,V279:V298)</f>
        <v>15</v>
      </c>
      <c r="AO295" s="1">
        <f ca="1">LOOKUP(AH295,P279:P298,W279:W298)</f>
        <v>21</v>
      </c>
      <c r="AP295" s="3">
        <f ca="1">LOOKUP(AH295,P279:P298,X279:X298)</f>
        <v>-6</v>
      </c>
      <c r="AQ295" s="3">
        <f ca="1">LOOKUP(AH295,P279:P298,Y279:Y298)</f>
        <v>10415</v>
      </c>
    </row>
    <row r="296" spans="5:43" x14ac:dyDescent="0.25">
      <c r="E296" s="29" t="str">
        <f t="shared" si="236"/>
        <v>U.D. Las Palmas</v>
      </c>
      <c r="F296" s="33">
        <f ca="1">SUMIF(INDIRECT(F278),'1-Configuracion'!E296,INDIRECT(G278))+SUMIF(INDIRECT(H278),'1-Configuracion'!E296,INDIRECT(I278))</f>
        <v>0</v>
      </c>
      <c r="G296" s="1">
        <f ca="1">SUMIF(INDIRECT(F278),'1-Configuracion'!E296,INDIRECT(J278))+SUMIF(INDIRECT(H278),'1-Configuracion'!E296,INDIRECT(J278))</f>
        <v>1</v>
      </c>
      <c r="H296" s="1">
        <f t="shared" ca="1" si="237"/>
        <v>0</v>
      </c>
      <c r="I296" s="1">
        <f t="shared" ca="1" si="238"/>
        <v>0</v>
      </c>
      <c r="J296" s="1">
        <f t="shared" ca="1" si="239"/>
        <v>1</v>
      </c>
      <c r="K296" s="1">
        <f ca="1">SUMIF(INDIRECT(F278),'1-Configuracion'!E296,INDIRECT(K278))+SUMIF(INDIRECT(H278),'1-Configuracion'!E296,INDIRECT(L278))</f>
        <v>0</v>
      </c>
      <c r="L296" s="1">
        <f ca="1">SUMIF(INDIRECT(F278),'1-Configuracion'!E296,INDIRECT(L278))+SUMIF(INDIRECT(H278),'1-Configuracion'!E296,INDIRECT(K278))</f>
        <v>2</v>
      </c>
      <c r="M296" s="48">
        <f t="shared" ca="1" si="240"/>
        <v>-2</v>
      </c>
      <c r="N296" s="14">
        <f t="shared" ca="1" si="241"/>
        <v>-200</v>
      </c>
      <c r="P296" s="29" t="str">
        <f t="shared" si="242"/>
        <v>U.D. Las Palmas</v>
      </c>
      <c r="Q296" s="33">
        <f t="shared" ca="1" si="243"/>
        <v>10</v>
      </c>
      <c r="R296" s="1">
        <f t="shared" ca="1" si="227"/>
        <v>13</v>
      </c>
      <c r="S296" s="1">
        <f t="shared" ca="1" si="228"/>
        <v>2</v>
      </c>
      <c r="T296" s="1">
        <f t="shared" ca="1" si="229"/>
        <v>4</v>
      </c>
      <c r="U296" s="1">
        <f t="shared" ca="1" si="230"/>
        <v>7</v>
      </c>
      <c r="V296" s="1">
        <f t="shared" ca="1" si="231"/>
        <v>10</v>
      </c>
      <c r="W296" s="1">
        <f t="shared" ca="1" si="232"/>
        <v>19</v>
      </c>
      <c r="X296" s="3">
        <f t="shared" ca="1" si="233"/>
        <v>-9</v>
      </c>
      <c r="Y296" s="3">
        <f t="shared" ca="1" si="234"/>
        <v>9110</v>
      </c>
      <c r="Z296">
        <f t="shared" ca="1" si="244"/>
        <v>19</v>
      </c>
      <c r="AA296">
        <f t="shared" ca="1" si="235"/>
        <v>19</v>
      </c>
      <c r="AB296" s="16">
        <f ca="1">_xlfn.RANK.EQ(Q296,Q279:Q298,0)</f>
        <v>18</v>
      </c>
      <c r="AC296" s="16">
        <f ca="1">SUMPRODUCT((AB296=AB279:AB298)*(X296&lt;X279:X298))</f>
        <v>1</v>
      </c>
      <c r="AD296" s="16">
        <f ca="1">SUMPRODUCT((AB296=AB279:AB298)*(AC296=AC279:AC298)*(V296&lt;V279:V298))</f>
        <v>0</v>
      </c>
      <c r="AE296" s="16">
        <f ca="1">COUNTIF(AA279:AA296,AA296)-1</f>
        <v>0</v>
      </c>
      <c r="AF296" s="39"/>
      <c r="AG296">
        <v>18</v>
      </c>
      <c r="AH296" s="29" t="str">
        <f ca="1">INDEX(P279:P298,MATCH(AG296,Z279:Z298,0))</f>
        <v>Málaga C.F.</v>
      </c>
      <c r="AI296" s="33">
        <f ca="1">LOOKUP(AH296,P279:P298,Q279:Q298)</f>
        <v>10</v>
      </c>
      <c r="AJ296" s="1">
        <f ca="1">LOOKUP(AH296,P279:P298,R279:R298)</f>
        <v>13</v>
      </c>
      <c r="AK296" s="1">
        <f ca="1">LOOKUP(AH296,P279:P298,S279:S298)</f>
        <v>2</v>
      </c>
      <c r="AL296" s="1">
        <f ca="1">LOOKUP(AH296,P279:P298,T279:T298)</f>
        <v>4</v>
      </c>
      <c r="AM296" s="1">
        <f ca="1">LOOKUP(AH296,P279:P298,U279:U298)</f>
        <v>7</v>
      </c>
      <c r="AN296" s="1">
        <f ca="1">LOOKUP(AH296,P279:P298,V279:V298)</f>
        <v>7</v>
      </c>
      <c r="AO296" s="1">
        <f ca="1">LOOKUP(AH296,P279:P298,W279:W298)</f>
        <v>13</v>
      </c>
      <c r="AP296" s="3">
        <f ca="1">LOOKUP(AH296,P279:P298,X279:X298)</f>
        <v>-6</v>
      </c>
      <c r="AQ296" s="3">
        <f ca="1">LOOKUP(AH296,P279:P298,Y279:Y298)</f>
        <v>9407</v>
      </c>
    </row>
    <row r="297" spans="5:43" x14ac:dyDescent="0.25">
      <c r="E297" s="29" t="str">
        <f t="shared" si="236"/>
        <v>Valencia C.F.</v>
      </c>
      <c r="F297" s="33">
        <f ca="1">SUMIF(INDIRECT(F278),'1-Configuracion'!E297,INDIRECT(G278))+SUMIF(INDIRECT(H278),'1-Configuracion'!E297,INDIRECT(I278))</f>
        <v>0</v>
      </c>
      <c r="G297" s="1">
        <f ca="1">SUMIF(INDIRECT(F278),'1-Configuracion'!E297,INDIRECT(J278))+SUMIF(INDIRECT(H278),'1-Configuracion'!E297,INDIRECT(J278))</f>
        <v>1</v>
      </c>
      <c r="H297" s="1">
        <f t="shared" ca="1" si="237"/>
        <v>0</v>
      </c>
      <c r="I297" s="1">
        <f t="shared" ca="1" si="238"/>
        <v>0</v>
      </c>
      <c r="J297" s="1">
        <f t="shared" ca="1" si="239"/>
        <v>1</v>
      </c>
      <c r="K297" s="1">
        <f ca="1">SUMIF(INDIRECT(F278),'1-Configuracion'!E297,INDIRECT(K278))+SUMIF(INDIRECT(H278),'1-Configuracion'!E297,INDIRECT(L278))</f>
        <v>0</v>
      </c>
      <c r="L297" s="1">
        <f ca="1">SUMIF(INDIRECT(F278),'1-Configuracion'!E297,INDIRECT(L278))+SUMIF(INDIRECT(H278),'1-Configuracion'!E297,INDIRECT(K278))</f>
        <v>1</v>
      </c>
      <c r="M297" s="48">
        <f t="shared" ca="1" si="240"/>
        <v>-1</v>
      </c>
      <c r="N297" s="14">
        <f t="shared" ca="1" si="241"/>
        <v>-100</v>
      </c>
      <c r="P297" s="29" t="str">
        <f t="shared" si="242"/>
        <v>Valencia C.F.</v>
      </c>
      <c r="Q297" s="33">
        <f t="shared" ca="1" si="243"/>
        <v>19</v>
      </c>
      <c r="R297" s="1">
        <f t="shared" ca="1" si="227"/>
        <v>13</v>
      </c>
      <c r="S297" s="1">
        <f t="shared" ca="1" si="228"/>
        <v>5</v>
      </c>
      <c r="T297" s="1">
        <f t="shared" ca="1" si="229"/>
        <v>4</v>
      </c>
      <c r="U297" s="1">
        <f t="shared" ca="1" si="230"/>
        <v>4</v>
      </c>
      <c r="V297" s="1">
        <f t="shared" ca="1" si="231"/>
        <v>17</v>
      </c>
      <c r="W297" s="1">
        <f t="shared" ca="1" si="232"/>
        <v>10</v>
      </c>
      <c r="X297" s="3">
        <f t="shared" ca="1" si="233"/>
        <v>7</v>
      </c>
      <c r="Y297" s="3">
        <f t="shared" ca="1" si="234"/>
        <v>19717</v>
      </c>
      <c r="Z297">
        <f t="shared" ca="1" si="244"/>
        <v>9</v>
      </c>
      <c r="AA297">
        <f t="shared" ca="1" si="235"/>
        <v>9</v>
      </c>
      <c r="AB297" s="16">
        <f ca="1">_xlfn.RANK.EQ(Q297,Q279:Q298,0)</f>
        <v>9</v>
      </c>
      <c r="AC297" s="16">
        <f ca="1">SUMPRODUCT((AB297=AB279:AB298)*(X297&lt;X279:X298))</f>
        <v>0</v>
      </c>
      <c r="AD297" s="16">
        <f ca="1">SUMPRODUCT((AB297=AB279:AB298)*(AC297=AC279:AC298)*(V297&lt;V279:V298))</f>
        <v>0</v>
      </c>
      <c r="AE297" s="16">
        <f ca="1">COUNTIF(AA279:AA297,AA297)-1</f>
        <v>0</v>
      </c>
      <c r="AF297" s="39"/>
      <c r="AG297">
        <v>19</v>
      </c>
      <c r="AH297" s="29" t="str">
        <f ca="1">INDEX(P279:P298,MATCH(AG297,Z279:Z298,0))</f>
        <v>U.D. Las Palmas</v>
      </c>
      <c r="AI297" s="33">
        <f ca="1">LOOKUP(AH297,P279:P298,Q279:Q298)</f>
        <v>10</v>
      </c>
      <c r="AJ297" s="1">
        <f ca="1">LOOKUP(AH297,P279:P298,R279:R298)</f>
        <v>13</v>
      </c>
      <c r="AK297" s="1">
        <f ca="1">LOOKUP(AH297,P279:P298,S279:S298)</f>
        <v>2</v>
      </c>
      <c r="AL297" s="1">
        <f ca="1">LOOKUP(AH297,P279:P298,T279:T298)</f>
        <v>4</v>
      </c>
      <c r="AM297" s="1">
        <f ca="1">LOOKUP(AH297,P279:P298,U279:U298)</f>
        <v>7</v>
      </c>
      <c r="AN297" s="1">
        <f ca="1">LOOKUP(AH297,P279:P298,V279:V298)</f>
        <v>10</v>
      </c>
      <c r="AO297" s="1">
        <f ca="1">LOOKUP(AH297,P279:P298,W279:W298)</f>
        <v>19</v>
      </c>
      <c r="AP297" s="3">
        <f ca="1">LOOKUP(AH297,P279:P298,X279:X298)</f>
        <v>-9</v>
      </c>
      <c r="AQ297" s="3">
        <f ca="1">LOOKUP(AH297,P279:P298,Y279:Y298)</f>
        <v>9110</v>
      </c>
    </row>
    <row r="298" spans="5:43" ht="15.75" thickBot="1" x14ac:dyDescent="0.3">
      <c r="E298" s="30" t="str">
        <f t="shared" si="236"/>
        <v>Villarreal C.F.</v>
      </c>
      <c r="F298" s="34">
        <f ca="1">SUMIF(INDIRECT(F278),'1-Configuracion'!E298,INDIRECT(G278))+SUMIF(INDIRECT(H278),'1-Configuracion'!E298,INDIRECT(I278))</f>
        <v>0</v>
      </c>
      <c r="G298" s="9">
        <f ca="1">SUMIF(INDIRECT(F278),'1-Configuracion'!E298,INDIRECT(J278))+SUMIF(INDIRECT(H278),'1-Configuracion'!E298,INDIRECT(J278))</f>
        <v>1</v>
      </c>
      <c r="H298" s="9">
        <f t="shared" ca="1" si="237"/>
        <v>0</v>
      </c>
      <c r="I298" s="9">
        <f t="shared" ca="1" si="238"/>
        <v>0</v>
      </c>
      <c r="J298" s="9">
        <f t="shared" ca="1" si="239"/>
        <v>1</v>
      </c>
      <c r="K298" s="9">
        <f ca="1">SUMIF(INDIRECT(F278),'1-Configuracion'!E298,INDIRECT(K278))+SUMIF(INDIRECT(H278),'1-Configuracion'!E298,INDIRECT(L278))</f>
        <v>0</v>
      </c>
      <c r="L298" s="9">
        <f ca="1">SUMIF(INDIRECT(F278),'1-Configuracion'!E298,INDIRECT(L278))+SUMIF(INDIRECT(H278),'1-Configuracion'!E298,INDIRECT(K278))</f>
        <v>2</v>
      </c>
      <c r="M298" s="49">
        <f t="shared" ca="1" si="240"/>
        <v>-2</v>
      </c>
      <c r="N298" s="15">
        <f t="shared" ca="1" si="241"/>
        <v>-200</v>
      </c>
      <c r="P298" s="30" t="str">
        <f t="shared" si="242"/>
        <v>Villarreal C.F.</v>
      </c>
      <c r="Q298" s="34">
        <f t="shared" ca="1" si="243"/>
        <v>21</v>
      </c>
      <c r="R298" s="9">
        <f t="shared" ca="1" si="227"/>
        <v>13</v>
      </c>
      <c r="S298" s="9">
        <f t="shared" ca="1" si="228"/>
        <v>6</v>
      </c>
      <c r="T298" s="9">
        <f t="shared" ca="1" si="229"/>
        <v>3</v>
      </c>
      <c r="U298" s="9">
        <f t="shared" ca="1" si="230"/>
        <v>4</v>
      </c>
      <c r="V298" s="9">
        <f t="shared" ca="1" si="231"/>
        <v>16</v>
      </c>
      <c r="W298" s="9">
        <f t="shared" ca="1" si="232"/>
        <v>14</v>
      </c>
      <c r="X298" s="11">
        <f t="shared" ca="1" si="233"/>
        <v>2</v>
      </c>
      <c r="Y298" s="11">
        <f t="shared" ca="1" si="234"/>
        <v>21216</v>
      </c>
      <c r="Z298">
        <f t="shared" ca="1" si="244"/>
        <v>6</v>
      </c>
      <c r="AA298">
        <f t="shared" ca="1" si="235"/>
        <v>6</v>
      </c>
      <c r="AB298" s="16">
        <f ca="1">_xlfn.RANK.EQ(Q298,Q279:Q298,0)</f>
        <v>5</v>
      </c>
      <c r="AC298" s="16">
        <f ca="1">SUMPRODUCT((AB298=AB279:AB298)*(X298&lt;X279:X298))</f>
        <v>1</v>
      </c>
      <c r="AD298" s="16">
        <f ca="1">SUMPRODUCT((AB298=AB279:AB298)*(AC298=AC279:AC298)*(V298&lt;V279:V298))</f>
        <v>0</v>
      </c>
      <c r="AE298" s="16">
        <f ca="1">COUNTIF(AA279:AA298,AA298)-1</f>
        <v>0</v>
      </c>
      <c r="AF298" s="39"/>
      <c r="AG298">
        <v>20</v>
      </c>
      <c r="AH298" s="30" t="str">
        <f ca="1">INDEX(P279:P298,MATCH(AG298,Z279:Z298,0))</f>
        <v>Levante U.D.</v>
      </c>
      <c r="AI298" s="34">
        <f ca="1">LOOKUP(AH298,P279:P298,Q279:Q298)</f>
        <v>10</v>
      </c>
      <c r="AJ298" s="9">
        <f ca="1">LOOKUP(AH298,P279:P298,R279:R298)</f>
        <v>13</v>
      </c>
      <c r="AK298" s="9">
        <f ca="1">LOOKUP(AH298,P279:P298,S279:S298)</f>
        <v>2</v>
      </c>
      <c r="AL298" s="9">
        <f ca="1">LOOKUP(AH298,P279:P298,T279:T298)</f>
        <v>4</v>
      </c>
      <c r="AM298" s="9">
        <f ca="1">LOOKUP(AH298,P279:P298,U279:U298)</f>
        <v>7</v>
      </c>
      <c r="AN298" s="9">
        <f ca="1">LOOKUP(AH298,P279:P298,V279:V298)</f>
        <v>10</v>
      </c>
      <c r="AO298" s="9">
        <f ca="1">LOOKUP(AH298,P279:P298,W279:W298)</f>
        <v>24</v>
      </c>
      <c r="AP298" s="11">
        <f ca="1">LOOKUP(AH298,P279:P298,X279:X298)</f>
        <v>-14</v>
      </c>
      <c r="AQ298" s="11">
        <f ca="1">LOOKUP(AH298,P279:P298,Y279:Y298)</f>
        <v>8610</v>
      </c>
    </row>
    <row r="299" spans="5:43" ht="15.75" thickBot="1" x14ac:dyDescent="0.3"/>
    <row r="300" spans="5:43" ht="15.75" thickBot="1" x14ac:dyDescent="0.3">
      <c r="E300" s="36">
        <v>14</v>
      </c>
      <c r="F300" s="43" t="s">
        <v>20</v>
      </c>
      <c r="G300" s="43" t="s">
        <v>21</v>
      </c>
      <c r="H300" s="43" t="s">
        <v>22</v>
      </c>
      <c r="I300" s="43" t="s">
        <v>23</v>
      </c>
      <c r="J300" s="43" t="s">
        <v>24</v>
      </c>
      <c r="K300" s="43" t="s">
        <v>25</v>
      </c>
      <c r="L300" s="43" t="s">
        <v>26</v>
      </c>
      <c r="M300" s="44" t="s">
        <v>90</v>
      </c>
      <c r="N300" s="46" t="s">
        <v>91</v>
      </c>
      <c r="P300" s="36">
        <f>E300</f>
        <v>14</v>
      </c>
      <c r="Q300" s="37" t="s">
        <v>20</v>
      </c>
      <c r="R300" s="35" t="s">
        <v>21</v>
      </c>
      <c r="S300" s="31" t="s">
        <v>22</v>
      </c>
      <c r="T300" s="31" t="s">
        <v>23</v>
      </c>
      <c r="U300" s="31" t="s">
        <v>24</v>
      </c>
      <c r="V300" s="31" t="s">
        <v>25</v>
      </c>
      <c r="W300" s="31" t="s">
        <v>26</v>
      </c>
      <c r="X300" s="32" t="s">
        <v>90</v>
      </c>
      <c r="Y300" s="32" t="s">
        <v>91</v>
      </c>
      <c r="Z300" s="136" t="s">
        <v>162</v>
      </c>
      <c r="AA300" t="s">
        <v>161</v>
      </c>
      <c r="AB300" t="s">
        <v>148</v>
      </c>
      <c r="AC300" t="s">
        <v>90</v>
      </c>
      <c r="AD300" t="s">
        <v>25</v>
      </c>
      <c r="AE300" t="s">
        <v>160</v>
      </c>
      <c r="AH300" s="36">
        <f>P300</f>
        <v>14</v>
      </c>
      <c r="AI300" s="37" t="s">
        <v>20</v>
      </c>
      <c r="AJ300" s="35" t="s">
        <v>21</v>
      </c>
      <c r="AK300" s="31" t="s">
        <v>22</v>
      </c>
      <c r="AL300" s="31" t="s">
        <v>23</v>
      </c>
      <c r="AM300" s="31" t="s">
        <v>24</v>
      </c>
      <c r="AN300" s="31" t="s">
        <v>25</v>
      </c>
      <c r="AO300" s="31" t="s">
        <v>26</v>
      </c>
      <c r="AP300" s="32" t="s">
        <v>90</v>
      </c>
      <c r="AQ300" s="32" t="s">
        <v>91</v>
      </c>
    </row>
    <row r="301" spans="5:43" ht="15.75" thickBot="1" x14ac:dyDescent="0.3">
      <c r="E301" s="39"/>
      <c r="F301" s="41" t="str">
        <f>'1-Rangos'!C14</f>
        <v>'1-Jornadas'!BC18:BC27</v>
      </c>
      <c r="G301" s="41" t="str">
        <f>'1-Rangos'!D14</f>
        <v>'1-Jornadas'!BA18:BA27</v>
      </c>
      <c r="H301" s="41" t="str">
        <f>'1-Rangos'!E14</f>
        <v>'1-Jornadas'!BF18:BF27</v>
      </c>
      <c r="I301" s="41" t="str">
        <f>'1-Rangos'!F14</f>
        <v>'1-Jornadas'!BH18:BH27</v>
      </c>
      <c r="J301" s="41" t="str">
        <f>'1-Rangos'!G14</f>
        <v>'1-Jornadas'!AZ18:AZ27</v>
      </c>
      <c r="K301" s="41" t="str">
        <f>'1-Rangos'!H14</f>
        <v>'1-Jornadas'!BD18:BD27</v>
      </c>
      <c r="L301" s="41" t="str">
        <f>'1-Rangos'!I14</f>
        <v>'1-Jornadas'!BE18:BE27</v>
      </c>
      <c r="M301" s="39"/>
      <c r="N301" s="39"/>
      <c r="AF301" s="38"/>
    </row>
    <row r="302" spans="5:43" x14ac:dyDescent="0.25">
      <c r="E302" s="29" t="str">
        <f>E279</f>
        <v>Athletic Club</v>
      </c>
      <c r="F302" s="45">
        <f ca="1">SUMIF(INDIRECT(F301),'1-Configuracion'!E302,INDIRECT(G301))+SUMIF(INDIRECT(H301),'1-Configuracion'!E302,INDIRECT(I301))</f>
        <v>1</v>
      </c>
      <c r="G302" s="42">
        <f ca="1">SUMIF(INDIRECT(F301),'1-Configuracion'!E302,INDIRECT(J301))+SUMIF(INDIRECT(H301),'1-Configuracion'!E302,INDIRECT(J301))</f>
        <v>1</v>
      </c>
      <c r="H302" s="42">
        <f ca="1">IF(G302&gt;0,IF(F302=3,1,0),0)</f>
        <v>0</v>
      </c>
      <c r="I302" s="42">
        <f ca="1">IF(G302&gt;0,IF(F302=1,1,0),0)</f>
        <v>1</v>
      </c>
      <c r="J302" s="42">
        <f ca="1">IF(G302&gt;0,IF(F302=0,1,0),0)</f>
        <v>0</v>
      </c>
      <c r="K302" s="42">
        <f ca="1">SUMIF(INDIRECT(F301),'1-Configuracion'!E302,INDIRECT(K301))+SUMIF(INDIRECT(H301),'1-Configuracion'!E302,INDIRECT(L301))</f>
        <v>0</v>
      </c>
      <c r="L302" s="42">
        <f ca="1">SUMIF(INDIRECT(F301),'1-Configuracion'!E302,INDIRECT(L301))+SUMIF(INDIRECT(H301),'1-Configuracion'!E302,INDIRECT(K301))</f>
        <v>0</v>
      </c>
      <c r="M302" s="47">
        <f ca="1">K302-L302</f>
        <v>0</v>
      </c>
      <c r="N302" s="50">
        <f ca="1">F302*1000+M302*100+K302</f>
        <v>1000</v>
      </c>
      <c r="P302" s="29" t="str">
        <f>E302</f>
        <v>Athletic Club</v>
      </c>
      <c r="Q302" s="33">
        <f ca="1">F302+Q279</f>
        <v>21</v>
      </c>
      <c r="R302" s="1">
        <f t="shared" ref="R302:R321" ca="1" si="245">G302+R279</f>
        <v>14</v>
      </c>
      <c r="S302" s="1">
        <f t="shared" ref="S302:S321" ca="1" si="246">H302+S279</f>
        <v>6</v>
      </c>
      <c r="T302" s="1">
        <f t="shared" ref="T302:T321" ca="1" si="247">I302+T279</f>
        <v>3</v>
      </c>
      <c r="U302" s="1">
        <f t="shared" ref="U302:U321" ca="1" si="248">J302+U279</f>
        <v>5</v>
      </c>
      <c r="V302" s="1">
        <f t="shared" ref="V302:V321" ca="1" si="249">K302+V279</f>
        <v>21</v>
      </c>
      <c r="W302" s="1">
        <f t="shared" ref="W302:W321" ca="1" si="250">L302+W279</f>
        <v>16</v>
      </c>
      <c r="X302" s="3">
        <f t="shared" ref="X302:X321" ca="1" si="251">M302+X279</f>
        <v>5</v>
      </c>
      <c r="Y302" s="3">
        <f t="shared" ref="Y302:Y321" ca="1" si="252">N302+Y279</f>
        <v>21521</v>
      </c>
      <c r="Z302">
        <f ca="1">AA302+AE302</f>
        <v>7</v>
      </c>
      <c r="AA302">
        <f t="shared" ref="AA302:AA321" ca="1" si="253">SUM(AB302:AD302)</f>
        <v>7</v>
      </c>
      <c r="AB302" s="16">
        <f ca="1">_xlfn.RANK.EQ(Q302,Q302:Q321,0)</f>
        <v>7</v>
      </c>
      <c r="AC302" s="16">
        <f ca="1">SUMPRODUCT((AB302=AB302:AB321)*(X302&lt;X302:X321))</f>
        <v>0</v>
      </c>
      <c r="AD302" s="16">
        <f ca="1">SUMPRODUCT((AB302=AB302:AB321)*(AC302=AC302:AC321)*(V302&lt;V302:V321))</f>
        <v>0</v>
      </c>
      <c r="AE302" s="16">
        <f ca="1">COUNTIF(AA302:AA302,AA302)-1</f>
        <v>0</v>
      </c>
      <c r="AF302" s="39"/>
      <c r="AG302">
        <v>1</v>
      </c>
      <c r="AH302" s="29" t="str">
        <f ca="1">INDEX(P302:P321,MATCH(AG302,Z302:Z321,0))</f>
        <v>F.C. Barcelona</v>
      </c>
      <c r="AI302" s="33">
        <f ca="1">LOOKUP(AH302,P302:P321,Q302:Q321)</f>
        <v>34</v>
      </c>
      <c r="AJ302" s="1">
        <f ca="1">LOOKUP(AH302,P302:P321,R302:R321)</f>
        <v>14</v>
      </c>
      <c r="AK302" s="1">
        <f ca="1">LOOKUP(AH302,P302:P321,S302:S321)</f>
        <v>11</v>
      </c>
      <c r="AL302" s="1">
        <f ca="1">LOOKUP(AH302,P302:P321,T302:T321)</f>
        <v>1</v>
      </c>
      <c r="AM302" s="1">
        <f ca="1">LOOKUP(AH302,P302:P321,U302:U321)</f>
        <v>2</v>
      </c>
      <c r="AN302" s="1">
        <f ca="1">LOOKUP(AH302,P302:P321,V302:V321)</f>
        <v>34</v>
      </c>
      <c r="AO302" s="1">
        <f ca="1">LOOKUP(AH302,P302:P321,W302:W321)</f>
        <v>13</v>
      </c>
      <c r="AP302" s="3">
        <f ca="1">LOOKUP(AH302,P302:P321,X302:X321)</f>
        <v>21</v>
      </c>
      <c r="AQ302" s="3">
        <f ca="1">LOOKUP(AH302,P302:P321,Y302:Y321)</f>
        <v>36134</v>
      </c>
    </row>
    <row r="303" spans="5:43" x14ac:dyDescent="0.25">
      <c r="E303" s="29" t="str">
        <f t="shared" ref="E303:E321" si="254">E280</f>
        <v>Atlético de Madrid</v>
      </c>
      <c r="F303" s="33">
        <f ca="1">SUMIF(INDIRECT(F301),'1-Configuracion'!E303,INDIRECT(G301))+SUMIF(INDIRECT(H301),'1-Configuracion'!E303,INDIRECT(I301))</f>
        <v>3</v>
      </c>
      <c r="G303" s="1">
        <f ca="1">SUMIF(INDIRECT(F301),'1-Configuracion'!E303,INDIRECT(J301))+SUMIF(INDIRECT(H301),'1-Configuracion'!E303,INDIRECT(J301))</f>
        <v>1</v>
      </c>
      <c r="H303" s="1">
        <f t="shared" ref="H303:H321" ca="1" si="255">IF(G303&gt;0,IF(F303=3,1,0),0)</f>
        <v>1</v>
      </c>
      <c r="I303" s="1">
        <f t="shared" ref="I303:I321" ca="1" si="256">IF(G303&gt;0,IF(F303=1,1,0),0)</f>
        <v>0</v>
      </c>
      <c r="J303" s="1">
        <f t="shared" ref="J303:J321" ca="1" si="257">IF(G303&gt;0,IF(F303=0,1,0),0)</f>
        <v>0</v>
      </c>
      <c r="K303" s="1">
        <f ca="1">SUMIF(INDIRECT(F301),'1-Configuracion'!E303,INDIRECT(K301))+SUMIF(INDIRECT(H301),'1-Configuracion'!E303,INDIRECT(L301))</f>
        <v>2</v>
      </c>
      <c r="L303" s="1">
        <f ca="1">SUMIF(INDIRECT(F301),'1-Configuracion'!E303,INDIRECT(L301))+SUMIF(INDIRECT(H301),'1-Configuracion'!E303,INDIRECT(K301))</f>
        <v>0</v>
      </c>
      <c r="M303" s="48">
        <f t="shared" ref="M303:M321" ca="1" si="258">K303-L303</f>
        <v>2</v>
      </c>
      <c r="N303" s="14">
        <f t="shared" ref="N303:N321" ca="1" si="259">F303*1000+M303*100+K303</f>
        <v>3202</v>
      </c>
      <c r="P303" s="29" t="str">
        <f t="shared" ref="P303:P321" si="260">E303</f>
        <v>Atlético de Madrid</v>
      </c>
      <c r="Q303" s="33">
        <f t="shared" ref="Q303:Q321" ca="1" si="261">F303+Q280</f>
        <v>32</v>
      </c>
      <c r="R303" s="1">
        <f t="shared" ca="1" si="245"/>
        <v>14</v>
      </c>
      <c r="S303" s="1">
        <f t="shared" ca="1" si="246"/>
        <v>10</v>
      </c>
      <c r="T303" s="1">
        <f t="shared" ca="1" si="247"/>
        <v>2</v>
      </c>
      <c r="U303" s="1">
        <f t="shared" ca="1" si="248"/>
        <v>2</v>
      </c>
      <c r="V303" s="1">
        <f t="shared" ca="1" si="249"/>
        <v>20</v>
      </c>
      <c r="W303" s="1">
        <f t="shared" ca="1" si="250"/>
        <v>6</v>
      </c>
      <c r="X303" s="3">
        <f t="shared" ca="1" si="251"/>
        <v>14</v>
      </c>
      <c r="Y303" s="3">
        <f t="shared" ca="1" si="252"/>
        <v>33420</v>
      </c>
      <c r="Z303">
        <f t="shared" ref="Z303:Z321" ca="1" si="262">AA303+AE303</f>
        <v>2</v>
      </c>
      <c r="AA303">
        <f t="shared" ca="1" si="253"/>
        <v>2</v>
      </c>
      <c r="AB303" s="16">
        <f ca="1">_xlfn.RANK.EQ(Q303,Q302:Q321,0)</f>
        <v>2</v>
      </c>
      <c r="AC303" s="16">
        <f ca="1">SUMPRODUCT((AB303=AB302:AB321)*(X303&lt;X302:X321))</f>
        <v>0</v>
      </c>
      <c r="AD303" s="16">
        <f ca="1">SUMPRODUCT((AB303=AB302:AB321)*(AC303=AC302:AC321)*(V303&lt;V302:V321))</f>
        <v>0</v>
      </c>
      <c r="AE303" s="16">
        <f ca="1">COUNTIF(AA302:AA303,AA303)-1</f>
        <v>0</v>
      </c>
      <c r="AF303" s="39"/>
      <c r="AG303">
        <v>2</v>
      </c>
      <c r="AH303" s="29" t="str">
        <f ca="1">INDEX(P302:P321,MATCH(AG303,Z302:Z321,0))</f>
        <v>Atlético de Madrid</v>
      </c>
      <c r="AI303" s="33">
        <f ca="1">LOOKUP(AH303,P302:P321,Q302:Q321)</f>
        <v>32</v>
      </c>
      <c r="AJ303" s="1">
        <f ca="1">LOOKUP(AH303,P302:P321,R302:R321)</f>
        <v>14</v>
      </c>
      <c r="AK303" s="1">
        <f ca="1">LOOKUP(AH303,P302:P321,S302:S321)</f>
        <v>10</v>
      </c>
      <c r="AL303" s="1">
        <f ca="1">LOOKUP(AH303,P302:P321,T302:T321)</f>
        <v>2</v>
      </c>
      <c r="AM303" s="1">
        <f ca="1">LOOKUP(AH303,P302:P321,U302:U321)</f>
        <v>2</v>
      </c>
      <c r="AN303" s="1">
        <f ca="1">LOOKUP(AH303,P302:P321,V302:V321)</f>
        <v>20</v>
      </c>
      <c r="AO303" s="1">
        <f ca="1">LOOKUP(AH303,P302:P321,W302:W321)</f>
        <v>6</v>
      </c>
      <c r="AP303" s="3">
        <f ca="1">LOOKUP(AH303,P302:P321,X302:X321)</f>
        <v>14</v>
      </c>
      <c r="AQ303" s="3">
        <f ca="1">LOOKUP(AH303,P302:P321,Y302:Y321)</f>
        <v>33420</v>
      </c>
    </row>
    <row r="304" spans="5:43" x14ac:dyDescent="0.25">
      <c r="E304" s="29" t="str">
        <f t="shared" si="254"/>
        <v>Deportivo de la Coruña</v>
      </c>
      <c r="F304" s="33">
        <f ca="1">SUMIF(INDIRECT(F301),'1-Configuracion'!E304,INDIRECT(G301))+SUMIF(INDIRECT(H301),'1-Configuracion'!E304,INDIRECT(I301))</f>
        <v>1</v>
      </c>
      <c r="G304" s="1">
        <f ca="1">SUMIF(INDIRECT(F301),'1-Configuracion'!E304,INDIRECT(J301))+SUMIF(INDIRECT(H301),'1-Configuracion'!E304,INDIRECT(J301))</f>
        <v>1</v>
      </c>
      <c r="H304" s="1">
        <f t="shared" ca="1" si="255"/>
        <v>0</v>
      </c>
      <c r="I304" s="1">
        <f t="shared" ca="1" si="256"/>
        <v>1</v>
      </c>
      <c r="J304" s="1">
        <f t="shared" ca="1" si="257"/>
        <v>0</v>
      </c>
      <c r="K304" s="1">
        <f ca="1">SUMIF(INDIRECT(F301),'1-Configuracion'!E304,INDIRECT(K301))+SUMIF(INDIRECT(H301),'1-Configuracion'!E304,INDIRECT(L301))</f>
        <v>1</v>
      </c>
      <c r="L304" s="1">
        <f ca="1">SUMIF(INDIRECT(F301),'1-Configuracion'!E304,INDIRECT(L301))+SUMIF(INDIRECT(H301),'1-Configuracion'!E304,INDIRECT(K301))</f>
        <v>1</v>
      </c>
      <c r="M304" s="48">
        <f t="shared" ca="1" si="258"/>
        <v>0</v>
      </c>
      <c r="N304" s="14">
        <f t="shared" ca="1" si="259"/>
        <v>1001</v>
      </c>
      <c r="P304" s="29" t="str">
        <f t="shared" si="260"/>
        <v>Deportivo de la Coruña</v>
      </c>
      <c r="Q304" s="33">
        <f t="shared" ca="1" si="261"/>
        <v>22</v>
      </c>
      <c r="R304" s="1">
        <f t="shared" ca="1" si="245"/>
        <v>14</v>
      </c>
      <c r="S304" s="1">
        <f t="shared" ca="1" si="246"/>
        <v>5</v>
      </c>
      <c r="T304" s="1">
        <f t="shared" ca="1" si="247"/>
        <v>7</v>
      </c>
      <c r="U304" s="1">
        <f t="shared" ca="1" si="248"/>
        <v>2</v>
      </c>
      <c r="V304" s="1">
        <f t="shared" ca="1" si="249"/>
        <v>21</v>
      </c>
      <c r="W304" s="1">
        <f t="shared" ca="1" si="250"/>
        <v>14</v>
      </c>
      <c r="X304" s="3">
        <f t="shared" ca="1" si="251"/>
        <v>7</v>
      </c>
      <c r="Y304" s="3">
        <f t="shared" ca="1" si="252"/>
        <v>22721</v>
      </c>
      <c r="Z304">
        <f t="shared" ca="1" si="262"/>
        <v>6</v>
      </c>
      <c r="AA304">
        <f t="shared" ca="1" si="253"/>
        <v>6</v>
      </c>
      <c r="AB304" s="16">
        <f ca="1">_xlfn.RANK.EQ(Q304,Q302:Q321,0)</f>
        <v>6</v>
      </c>
      <c r="AC304" s="16">
        <f ca="1">SUMPRODUCT((AB304=AB302:AB321)*(X304&lt;X302:X321))</f>
        <v>0</v>
      </c>
      <c r="AD304" s="16">
        <f ca="1">SUMPRODUCT((AB304=AB302:AB321)*(AC304=AC302:AC321)*(V304&lt;V302:V321))</f>
        <v>0</v>
      </c>
      <c r="AE304" s="16">
        <f ca="1">COUNTIF(AA302:AA304,AA304)-1</f>
        <v>0</v>
      </c>
      <c r="AF304" s="39"/>
      <c r="AG304">
        <v>3</v>
      </c>
      <c r="AH304" s="29" t="str">
        <f ca="1">INDEX(P302:P321,MATCH(AG304,Z302:Z321,0))</f>
        <v>Real Madrid C.F.</v>
      </c>
      <c r="AI304" s="33">
        <f ca="1">LOOKUP(AH304,P302:P321,Q302:Q321)</f>
        <v>30</v>
      </c>
      <c r="AJ304" s="1">
        <f ca="1">LOOKUP(AH304,P302:P321,R302:R321)</f>
        <v>14</v>
      </c>
      <c r="AK304" s="1">
        <f ca="1">LOOKUP(AH304,P302:P321,S302:S321)</f>
        <v>9</v>
      </c>
      <c r="AL304" s="1">
        <f ca="1">LOOKUP(AH304,P302:P321,T302:T321)</f>
        <v>3</v>
      </c>
      <c r="AM304" s="1">
        <f ca="1">LOOKUP(AH304,P302:P321,U302:U321)</f>
        <v>2</v>
      </c>
      <c r="AN304" s="1">
        <f ca="1">LOOKUP(AH304,P302:P321,V302:V321)</f>
        <v>32</v>
      </c>
      <c r="AO304" s="1">
        <f ca="1">LOOKUP(AH304,P302:P321,W302:W321)</f>
        <v>12</v>
      </c>
      <c r="AP304" s="3">
        <f ca="1">LOOKUP(AH304,P302:P321,X302:X321)</f>
        <v>20</v>
      </c>
      <c r="AQ304" s="3">
        <f ca="1">LOOKUP(AH304,P302:P321,Y302:Y321)</f>
        <v>32032</v>
      </c>
    </row>
    <row r="305" spans="5:43" x14ac:dyDescent="0.25">
      <c r="E305" s="29" t="str">
        <f t="shared" si="254"/>
        <v>F.C. Barcelona</v>
      </c>
      <c r="F305" s="33">
        <f ca="1">SUMIF(INDIRECT(F301),'1-Configuracion'!E305,INDIRECT(G301))+SUMIF(INDIRECT(H301),'1-Configuracion'!E305,INDIRECT(I301))</f>
        <v>1</v>
      </c>
      <c r="G305" s="1">
        <f ca="1">SUMIF(INDIRECT(F301),'1-Configuracion'!E305,INDIRECT(J301))+SUMIF(INDIRECT(H301),'1-Configuracion'!E305,INDIRECT(J301))</f>
        <v>1</v>
      </c>
      <c r="H305" s="1">
        <f t="shared" ca="1" si="255"/>
        <v>0</v>
      </c>
      <c r="I305" s="1">
        <f t="shared" ca="1" si="256"/>
        <v>1</v>
      </c>
      <c r="J305" s="1">
        <f t="shared" ca="1" si="257"/>
        <v>0</v>
      </c>
      <c r="K305" s="1">
        <f ca="1">SUMIF(INDIRECT(F301),'1-Configuracion'!E305,INDIRECT(K301))+SUMIF(INDIRECT(H301),'1-Configuracion'!E305,INDIRECT(L301))</f>
        <v>1</v>
      </c>
      <c r="L305" s="1">
        <f ca="1">SUMIF(INDIRECT(F301),'1-Configuracion'!E305,INDIRECT(L301))+SUMIF(INDIRECT(H301),'1-Configuracion'!E305,INDIRECT(K301))</f>
        <v>1</v>
      </c>
      <c r="M305" s="48">
        <f t="shared" ca="1" si="258"/>
        <v>0</v>
      </c>
      <c r="N305" s="14">
        <f t="shared" ca="1" si="259"/>
        <v>1001</v>
      </c>
      <c r="P305" s="29" t="str">
        <f t="shared" si="260"/>
        <v>F.C. Barcelona</v>
      </c>
      <c r="Q305" s="33">
        <f t="shared" ca="1" si="261"/>
        <v>34</v>
      </c>
      <c r="R305" s="1">
        <f t="shared" ca="1" si="245"/>
        <v>14</v>
      </c>
      <c r="S305" s="1">
        <f t="shared" ca="1" si="246"/>
        <v>11</v>
      </c>
      <c r="T305" s="1">
        <f t="shared" ca="1" si="247"/>
        <v>1</v>
      </c>
      <c r="U305" s="1">
        <f t="shared" ca="1" si="248"/>
        <v>2</v>
      </c>
      <c r="V305" s="1">
        <f t="shared" ca="1" si="249"/>
        <v>34</v>
      </c>
      <c r="W305" s="1">
        <f t="shared" ca="1" si="250"/>
        <v>13</v>
      </c>
      <c r="X305" s="3">
        <f t="shared" ca="1" si="251"/>
        <v>21</v>
      </c>
      <c r="Y305" s="3">
        <f t="shared" ca="1" si="252"/>
        <v>36134</v>
      </c>
      <c r="Z305">
        <f t="shared" ca="1" si="262"/>
        <v>1</v>
      </c>
      <c r="AA305">
        <f t="shared" ca="1" si="253"/>
        <v>1</v>
      </c>
      <c r="AB305" s="16">
        <f ca="1">_xlfn.RANK.EQ(Q305,Q302:Q321,0)</f>
        <v>1</v>
      </c>
      <c r="AC305" s="16">
        <f ca="1">SUMPRODUCT((AB305=AB302:AB321)*(X305&lt;X302:X321))</f>
        <v>0</v>
      </c>
      <c r="AD305" s="16">
        <f ca="1">SUMPRODUCT((AB305=AB302:AB321)*(AC305=AC302:AC321)*(V305&lt;V302:V321))</f>
        <v>0</v>
      </c>
      <c r="AE305" s="16">
        <f ca="1">COUNTIF(AA302:AA305,AA305)-1</f>
        <v>0</v>
      </c>
      <c r="AF305" s="39"/>
      <c r="AG305">
        <v>4</v>
      </c>
      <c r="AH305" s="29" t="str">
        <f ca="1">INDEX(P302:P321,MATCH(AG305,Z302:Z321,0))</f>
        <v>R.C. Celta de Vigo</v>
      </c>
      <c r="AI305" s="33">
        <f ca="1">LOOKUP(AH305,P302:P321,Q302:Q321)</f>
        <v>25</v>
      </c>
      <c r="AJ305" s="1">
        <f ca="1">LOOKUP(AH305,P302:P321,R302:R321)</f>
        <v>14</v>
      </c>
      <c r="AK305" s="1">
        <f ca="1">LOOKUP(AH305,P302:P321,S302:S321)</f>
        <v>7</v>
      </c>
      <c r="AL305" s="1">
        <f ca="1">LOOKUP(AH305,P302:P321,T302:T321)</f>
        <v>4</v>
      </c>
      <c r="AM305" s="1">
        <f ca="1">LOOKUP(AH305,P302:P321,U302:U321)</f>
        <v>3</v>
      </c>
      <c r="AN305" s="1">
        <f ca="1">LOOKUP(AH305,P302:P321,V302:V321)</f>
        <v>25</v>
      </c>
      <c r="AO305" s="1">
        <f ca="1">LOOKUP(AH305,P302:P321,W302:W321)</f>
        <v>22</v>
      </c>
      <c r="AP305" s="3">
        <f ca="1">LOOKUP(AH305,P302:P321,X302:X321)</f>
        <v>3</v>
      </c>
      <c r="AQ305" s="3">
        <f ca="1">LOOKUP(AH305,P302:P321,Y302:Y321)</f>
        <v>25325</v>
      </c>
    </row>
    <row r="306" spans="5:43" x14ac:dyDescent="0.25">
      <c r="E306" s="29" t="str">
        <f t="shared" si="254"/>
        <v>Getafe C.F.</v>
      </c>
      <c r="F306" s="33">
        <f ca="1">SUMIF(INDIRECT(F301),'1-Configuracion'!E306,INDIRECT(G301))+SUMIF(INDIRECT(H301),'1-Configuracion'!E306,INDIRECT(I301))</f>
        <v>0</v>
      </c>
      <c r="G306" s="1">
        <f ca="1">SUMIF(INDIRECT(F301),'1-Configuracion'!E306,INDIRECT(J301))+SUMIF(INDIRECT(H301),'1-Configuracion'!E306,INDIRECT(J301))</f>
        <v>1</v>
      </c>
      <c r="H306" s="1">
        <f t="shared" ca="1" si="255"/>
        <v>0</v>
      </c>
      <c r="I306" s="1">
        <f t="shared" ca="1" si="256"/>
        <v>0</v>
      </c>
      <c r="J306" s="1">
        <f t="shared" ca="1" si="257"/>
        <v>1</v>
      </c>
      <c r="K306" s="1">
        <f ca="1">SUMIF(INDIRECT(F301),'1-Configuracion'!E306,INDIRECT(K301))+SUMIF(INDIRECT(H301),'1-Configuracion'!E306,INDIRECT(L301))</f>
        <v>1</v>
      </c>
      <c r="L306" s="1">
        <f ca="1">SUMIF(INDIRECT(F301),'1-Configuracion'!E306,INDIRECT(L301))+SUMIF(INDIRECT(H301),'1-Configuracion'!E306,INDIRECT(K301))</f>
        <v>4</v>
      </c>
      <c r="M306" s="48">
        <f t="shared" ca="1" si="258"/>
        <v>-3</v>
      </c>
      <c r="N306" s="14">
        <f t="shared" ca="1" si="259"/>
        <v>-299</v>
      </c>
      <c r="P306" s="29" t="str">
        <f t="shared" si="260"/>
        <v>Getafe C.F.</v>
      </c>
      <c r="Q306" s="33">
        <f t="shared" ca="1" si="261"/>
        <v>14</v>
      </c>
      <c r="R306" s="1">
        <f t="shared" ca="1" si="245"/>
        <v>14</v>
      </c>
      <c r="S306" s="1">
        <f t="shared" ca="1" si="246"/>
        <v>4</v>
      </c>
      <c r="T306" s="1">
        <f t="shared" ca="1" si="247"/>
        <v>2</v>
      </c>
      <c r="U306" s="1">
        <f t="shared" ca="1" si="248"/>
        <v>8</v>
      </c>
      <c r="V306" s="1">
        <f t="shared" ca="1" si="249"/>
        <v>15</v>
      </c>
      <c r="W306" s="1">
        <f t="shared" ca="1" si="250"/>
        <v>23</v>
      </c>
      <c r="X306" s="3">
        <f t="shared" ca="1" si="251"/>
        <v>-8</v>
      </c>
      <c r="Y306" s="3">
        <f t="shared" ca="1" si="252"/>
        <v>13215</v>
      </c>
      <c r="Z306">
        <f t="shared" ca="1" si="262"/>
        <v>15</v>
      </c>
      <c r="AA306">
        <f t="shared" ca="1" si="253"/>
        <v>15</v>
      </c>
      <c r="AB306" s="16">
        <f ca="1">_xlfn.RANK.EQ(Q306,Q302:Q321,0)</f>
        <v>15</v>
      </c>
      <c r="AC306" s="16">
        <f ca="1">SUMPRODUCT((AB306=AB302:AB321)*(X306&lt;X302:X321))</f>
        <v>0</v>
      </c>
      <c r="AD306" s="16">
        <f ca="1">SUMPRODUCT((AB306=AB302:AB321)*(AC306=AC302:AC321)*(V306&lt;V302:V321))</f>
        <v>0</v>
      </c>
      <c r="AE306" s="16">
        <f ca="1">COUNTIF(AA302:AA306,AA306)-1</f>
        <v>0</v>
      </c>
      <c r="AF306" s="39"/>
      <c r="AG306">
        <v>5</v>
      </c>
      <c r="AH306" s="29" t="str">
        <f ca="1">INDEX(P302:P321,MATCH(AG306,Z302:Z321,0))</f>
        <v>Villarreal C.F.</v>
      </c>
      <c r="AI306" s="33">
        <f ca="1">LOOKUP(AH306,P302:P321,Q302:Q321)</f>
        <v>24</v>
      </c>
      <c r="AJ306" s="1">
        <f ca="1">LOOKUP(AH306,P302:P321,R302:R321)</f>
        <v>14</v>
      </c>
      <c r="AK306" s="1">
        <f ca="1">LOOKUP(AH306,P302:P321,S302:S321)</f>
        <v>7</v>
      </c>
      <c r="AL306" s="1">
        <f ca="1">LOOKUP(AH306,P302:P321,T302:T321)</f>
        <v>3</v>
      </c>
      <c r="AM306" s="1">
        <f ca="1">LOOKUP(AH306,P302:P321,U302:U321)</f>
        <v>4</v>
      </c>
      <c r="AN306" s="1">
        <f ca="1">LOOKUP(AH306,P302:P321,V302:V321)</f>
        <v>18</v>
      </c>
      <c r="AO306" s="1">
        <f ca="1">LOOKUP(AH306,P302:P321,W302:W321)</f>
        <v>15</v>
      </c>
      <c r="AP306" s="3">
        <f ca="1">LOOKUP(AH306,P302:P321,X302:X321)</f>
        <v>3</v>
      </c>
      <c r="AQ306" s="3">
        <f ca="1">LOOKUP(AH306,P302:P321,Y302:Y321)</f>
        <v>24318</v>
      </c>
    </row>
    <row r="307" spans="5:43" x14ac:dyDescent="0.25">
      <c r="E307" s="29" t="str">
        <f t="shared" si="254"/>
        <v>Granada C.F.</v>
      </c>
      <c r="F307" s="33">
        <f ca="1">SUMIF(INDIRECT(F301),'1-Configuracion'!E307,INDIRECT(G301))+SUMIF(INDIRECT(H301),'1-Configuracion'!E307,INDIRECT(I301))</f>
        <v>0</v>
      </c>
      <c r="G307" s="1">
        <f ca="1">SUMIF(INDIRECT(F301),'1-Configuracion'!E307,INDIRECT(J301))+SUMIF(INDIRECT(H301),'1-Configuracion'!E307,INDIRECT(J301))</f>
        <v>1</v>
      </c>
      <c r="H307" s="1">
        <f t="shared" ca="1" si="255"/>
        <v>0</v>
      </c>
      <c r="I307" s="1">
        <f t="shared" ca="1" si="256"/>
        <v>0</v>
      </c>
      <c r="J307" s="1">
        <f t="shared" ca="1" si="257"/>
        <v>1</v>
      </c>
      <c r="K307" s="1">
        <f ca="1">SUMIF(INDIRECT(F301),'1-Configuracion'!E307,INDIRECT(K301))+SUMIF(INDIRECT(H301),'1-Configuracion'!E307,INDIRECT(L301))</f>
        <v>0</v>
      </c>
      <c r="L307" s="1">
        <f ca="1">SUMIF(INDIRECT(F301),'1-Configuracion'!E307,INDIRECT(L301))+SUMIF(INDIRECT(H301),'1-Configuracion'!E307,INDIRECT(K301))</f>
        <v>2</v>
      </c>
      <c r="M307" s="48">
        <f t="shared" ca="1" si="258"/>
        <v>-2</v>
      </c>
      <c r="N307" s="14">
        <f t="shared" ca="1" si="259"/>
        <v>-200</v>
      </c>
      <c r="P307" s="29" t="str">
        <f t="shared" si="260"/>
        <v>Granada C.F.</v>
      </c>
      <c r="Q307" s="33">
        <f t="shared" ca="1" si="261"/>
        <v>11</v>
      </c>
      <c r="R307" s="1">
        <f t="shared" ca="1" si="245"/>
        <v>14</v>
      </c>
      <c r="S307" s="1">
        <f t="shared" ca="1" si="246"/>
        <v>2</v>
      </c>
      <c r="T307" s="1">
        <f t="shared" ca="1" si="247"/>
        <v>5</v>
      </c>
      <c r="U307" s="1">
        <f t="shared" ca="1" si="248"/>
        <v>7</v>
      </c>
      <c r="V307" s="1">
        <f t="shared" ca="1" si="249"/>
        <v>15</v>
      </c>
      <c r="W307" s="1">
        <f t="shared" ca="1" si="250"/>
        <v>23</v>
      </c>
      <c r="X307" s="3">
        <f t="shared" ca="1" si="251"/>
        <v>-8</v>
      </c>
      <c r="Y307" s="3">
        <f t="shared" ca="1" si="252"/>
        <v>10215</v>
      </c>
      <c r="Z307">
        <f t="shared" ca="1" si="262"/>
        <v>18</v>
      </c>
      <c r="AA307">
        <f t="shared" ca="1" si="253"/>
        <v>18</v>
      </c>
      <c r="AB307" s="16">
        <f ca="1">_xlfn.RANK.EQ(Q307,Q302:Q321,0)</f>
        <v>17</v>
      </c>
      <c r="AC307" s="16">
        <f ca="1">SUMPRODUCT((AB307=AB302:AB321)*(X307&lt;X302:X321))</f>
        <v>1</v>
      </c>
      <c r="AD307" s="16">
        <f ca="1">SUMPRODUCT((AB307=AB302:AB321)*(AC307=AC302:AC321)*(V307&lt;V302:V321))</f>
        <v>0</v>
      </c>
      <c r="AE307" s="16">
        <f ca="1">COUNTIF(AA302:AA307,AA307)-1</f>
        <v>0</v>
      </c>
      <c r="AF307" s="39"/>
      <c r="AG307">
        <v>6</v>
      </c>
      <c r="AH307" s="29" t="str">
        <f ca="1">INDEX(P302:P321,MATCH(AG307,Z302:Z321,0))</f>
        <v>Deportivo de la Coruña</v>
      </c>
      <c r="AI307" s="33">
        <f ca="1">LOOKUP(AH307,P302:P321,Q302:Q321)</f>
        <v>22</v>
      </c>
      <c r="AJ307" s="1">
        <f ca="1">LOOKUP(AH307,P302:P321,R302:R321)</f>
        <v>14</v>
      </c>
      <c r="AK307" s="1">
        <f ca="1">LOOKUP(AH307,P302:P321,S302:S321)</f>
        <v>5</v>
      </c>
      <c r="AL307" s="1">
        <f ca="1">LOOKUP(AH307,P302:P321,T302:T321)</f>
        <v>7</v>
      </c>
      <c r="AM307" s="1">
        <f ca="1">LOOKUP(AH307,P302:P321,U302:U321)</f>
        <v>2</v>
      </c>
      <c r="AN307" s="1">
        <f ca="1">LOOKUP(AH307,P302:P321,V302:V321)</f>
        <v>21</v>
      </c>
      <c r="AO307" s="1">
        <f ca="1">LOOKUP(AH307,P302:P321,W302:W321)</f>
        <v>14</v>
      </c>
      <c r="AP307" s="3">
        <f ca="1">LOOKUP(AH307,P302:P321,X302:X321)</f>
        <v>7</v>
      </c>
      <c r="AQ307" s="3">
        <f ca="1">LOOKUP(AH307,P302:P321,Y302:Y321)</f>
        <v>22721</v>
      </c>
    </row>
    <row r="308" spans="5:43" x14ac:dyDescent="0.25">
      <c r="E308" s="29" t="str">
        <f t="shared" si="254"/>
        <v>Levante U.D.</v>
      </c>
      <c r="F308" s="33">
        <f ca="1">SUMIF(INDIRECT(F301),'1-Configuracion'!E308,INDIRECT(G301))+SUMIF(INDIRECT(H301),'1-Configuracion'!E308,INDIRECT(I301))</f>
        <v>1</v>
      </c>
      <c r="G308" s="1">
        <f ca="1">SUMIF(INDIRECT(F301),'1-Configuracion'!E308,INDIRECT(J301))+SUMIF(INDIRECT(H301),'1-Configuracion'!E308,INDIRECT(J301))</f>
        <v>1</v>
      </c>
      <c r="H308" s="1">
        <f t="shared" ca="1" si="255"/>
        <v>0</v>
      </c>
      <c r="I308" s="1">
        <f t="shared" ca="1" si="256"/>
        <v>1</v>
      </c>
      <c r="J308" s="1">
        <f t="shared" ca="1" si="257"/>
        <v>0</v>
      </c>
      <c r="K308" s="1">
        <f ca="1">SUMIF(INDIRECT(F301),'1-Configuracion'!E308,INDIRECT(K301))+SUMIF(INDIRECT(H301),'1-Configuracion'!E308,INDIRECT(L301))</f>
        <v>1</v>
      </c>
      <c r="L308" s="1">
        <f ca="1">SUMIF(INDIRECT(F301),'1-Configuracion'!E308,INDIRECT(L301))+SUMIF(INDIRECT(H301),'1-Configuracion'!E308,INDIRECT(K301))</f>
        <v>1</v>
      </c>
      <c r="M308" s="48">
        <f t="shared" ca="1" si="258"/>
        <v>0</v>
      </c>
      <c r="N308" s="14">
        <f t="shared" ca="1" si="259"/>
        <v>1001</v>
      </c>
      <c r="P308" s="29" t="str">
        <f t="shared" si="260"/>
        <v>Levante U.D.</v>
      </c>
      <c r="Q308" s="33">
        <f t="shared" ca="1" si="261"/>
        <v>11</v>
      </c>
      <c r="R308" s="1">
        <f t="shared" ca="1" si="245"/>
        <v>14</v>
      </c>
      <c r="S308" s="1">
        <f t="shared" ca="1" si="246"/>
        <v>2</v>
      </c>
      <c r="T308" s="1">
        <f t="shared" ca="1" si="247"/>
        <v>5</v>
      </c>
      <c r="U308" s="1">
        <f t="shared" ca="1" si="248"/>
        <v>7</v>
      </c>
      <c r="V308" s="1">
        <f t="shared" ca="1" si="249"/>
        <v>11</v>
      </c>
      <c r="W308" s="1">
        <f t="shared" ca="1" si="250"/>
        <v>25</v>
      </c>
      <c r="X308" s="3">
        <f t="shared" ca="1" si="251"/>
        <v>-14</v>
      </c>
      <c r="Y308" s="3">
        <f t="shared" ca="1" si="252"/>
        <v>9611</v>
      </c>
      <c r="Z308">
        <f t="shared" ca="1" si="262"/>
        <v>19</v>
      </c>
      <c r="AA308">
        <f t="shared" ca="1" si="253"/>
        <v>19</v>
      </c>
      <c r="AB308" s="16">
        <f ca="1">_xlfn.RANK.EQ(Q308,Q302:Q321,0)</f>
        <v>17</v>
      </c>
      <c r="AC308" s="16">
        <f ca="1">SUMPRODUCT((AB308=AB302:AB321)*(X308&lt;X302:X321))</f>
        <v>2</v>
      </c>
      <c r="AD308" s="16">
        <f ca="1">SUMPRODUCT((AB308=AB302:AB321)*(AC308=AC302:AC321)*(V308&lt;V302:V321))</f>
        <v>0</v>
      </c>
      <c r="AE308" s="16">
        <f ca="1">COUNTIF(AA302:AA308,AA308)-1</f>
        <v>0</v>
      </c>
      <c r="AF308" s="39"/>
      <c r="AG308">
        <v>7</v>
      </c>
      <c r="AH308" s="29" t="str">
        <f ca="1">INDEX(P302:P321,MATCH(AG308,Z302:Z321,0))</f>
        <v>Athletic Club</v>
      </c>
      <c r="AI308" s="33">
        <f ca="1">LOOKUP(AH308,P302:P321,Q302:Q321)</f>
        <v>21</v>
      </c>
      <c r="AJ308" s="1">
        <f ca="1">LOOKUP(AH308,P302:P321,R302:R321)</f>
        <v>14</v>
      </c>
      <c r="AK308" s="1">
        <f ca="1">LOOKUP(AH308,P302:P321,S302:S321)</f>
        <v>6</v>
      </c>
      <c r="AL308" s="1">
        <f ca="1">LOOKUP(AH308,P302:P321,T302:T321)</f>
        <v>3</v>
      </c>
      <c r="AM308" s="1">
        <f ca="1">LOOKUP(AH308,P302:P321,U302:U321)</f>
        <v>5</v>
      </c>
      <c r="AN308" s="1">
        <f ca="1">LOOKUP(AH308,P302:P321,V302:V321)</f>
        <v>21</v>
      </c>
      <c r="AO308" s="1">
        <f ca="1">LOOKUP(AH308,P302:P321,W302:W321)</f>
        <v>16</v>
      </c>
      <c r="AP308" s="3">
        <f ca="1">LOOKUP(AH308,P302:P321,X302:X321)</f>
        <v>5</v>
      </c>
      <c r="AQ308" s="3">
        <f ca="1">LOOKUP(AH308,P302:P321,Y302:Y321)</f>
        <v>21521</v>
      </c>
    </row>
    <row r="309" spans="5:43" x14ac:dyDescent="0.25">
      <c r="E309" s="29" t="str">
        <f t="shared" si="254"/>
        <v>Málaga C.F.</v>
      </c>
      <c r="F309" s="33">
        <f ca="1">SUMIF(INDIRECT(F301),'1-Configuracion'!E309,INDIRECT(G301))+SUMIF(INDIRECT(H301),'1-Configuracion'!E309,INDIRECT(I301))</f>
        <v>1</v>
      </c>
      <c r="G309" s="1">
        <f ca="1">SUMIF(INDIRECT(F301),'1-Configuracion'!E309,INDIRECT(J301))+SUMIF(INDIRECT(H301),'1-Configuracion'!E309,INDIRECT(J301))</f>
        <v>1</v>
      </c>
      <c r="H309" s="1">
        <f t="shared" ca="1" si="255"/>
        <v>0</v>
      </c>
      <c r="I309" s="1">
        <f t="shared" ca="1" si="256"/>
        <v>1</v>
      </c>
      <c r="J309" s="1">
        <f t="shared" ca="1" si="257"/>
        <v>0</v>
      </c>
      <c r="K309" s="1">
        <f ca="1">SUMIF(INDIRECT(F301),'1-Configuracion'!E309,INDIRECT(K301))+SUMIF(INDIRECT(H301),'1-Configuracion'!E309,INDIRECT(L301))</f>
        <v>0</v>
      </c>
      <c r="L309" s="1">
        <f ca="1">SUMIF(INDIRECT(F301),'1-Configuracion'!E309,INDIRECT(L301))+SUMIF(INDIRECT(H301),'1-Configuracion'!E309,INDIRECT(K301))</f>
        <v>0</v>
      </c>
      <c r="M309" s="48">
        <f t="shared" ca="1" si="258"/>
        <v>0</v>
      </c>
      <c r="N309" s="14">
        <f t="shared" ca="1" si="259"/>
        <v>1000</v>
      </c>
      <c r="P309" s="29" t="str">
        <f t="shared" si="260"/>
        <v>Málaga C.F.</v>
      </c>
      <c r="Q309" s="33">
        <f t="shared" ca="1" si="261"/>
        <v>11</v>
      </c>
      <c r="R309" s="1">
        <f t="shared" ca="1" si="245"/>
        <v>14</v>
      </c>
      <c r="S309" s="1">
        <f t="shared" ca="1" si="246"/>
        <v>2</v>
      </c>
      <c r="T309" s="1">
        <f t="shared" ca="1" si="247"/>
        <v>5</v>
      </c>
      <c r="U309" s="1">
        <f t="shared" ca="1" si="248"/>
        <v>7</v>
      </c>
      <c r="V309" s="1">
        <f t="shared" ca="1" si="249"/>
        <v>7</v>
      </c>
      <c r="W309" s="1">
        <f t="shared" ca="1" si="250"/>
        <v>13</v>
      </c>
      <c r="X309" s="3">
        <f t="shared" ca="1" si="251"/>
        <v>-6</v>
      </c>
      <c r="Y309" s="3">
        <f t="shared" ca="1" si="252"/>
        <v>10407</v>
      </c>
      <c r="Z309">
        <f t="shared" ca="1" si="262"/>
        <v>17</v>
      </c>
      <c r="AA309">
        <f t="shared" ca="1" si="253"/>
        <v>17</v>
      </c>
      <c r="AB309" s="16">
        <f ca="1">_xlfn.RANK.EQ(Q309,Q302:Q321,0)</f>
        <v>17</v>
      </c>
      <c r="AC309" s="16">
        <f ca="1">SUMPRODUCT((AB309=AB302:AB321)*(X309&lt;X302:X321))</f>
        <v>0</v>
      </c>
      <c r="AD309" s="16">
        <f ca="1">SUMPRODUCT((AB309=AB302:AB321)*(AC309=AC302:AC321)*(V309&lt;V302:V321))</f>
        <v>0</v>
      </c>
      <c r="AE309" s="16">
        <f ca="1">COUNTIF(AA302:AA309,AA309)-1</f>
        <v>0</v>
      </c>
      <c r="AF309" s="39"/>
      <c r="AG309">
        <v>8</v>
      </c>
      <c r="AH309" s="29" t="str">
        <f ca="1">INDEX(P302:P321,MATCH(AG309,Z302:Z321,0))</f>
        <v>Valencia C.F.</v>
      </c>
      <c r="AI309" s="33">
        <f ca="1">LOOKUP(AH309,P302:P321,Q302:Q321)</f>
        <v>20</v>
      </c>
      <c r="AJ309" s="1">
        <f ca="1">LOOKUP(AH309,P302:P321,R302:R321)</f>
        <v>14</v>
      </c>
      <c r="AK309" s="1">
        <f ca="1">LOOKUP(AH309,P302:P321,S302:S321)</f>
        <v>5</v>
      </c>
      <c r="AL309" s="1">
        <f ca="1">LOOKUP(AH309,P302:P321,T302:T321)</f>
        <v>5</v>
      </c>
      <c r="AM309" s="1">
        <f ca="1">LOOKUP(AH309,P302:P321,U302:U321)</f>
        <v>4</v>
      </c>
      <c r="AN309" s="1">
        <f ca="1">LOOKUP(AH309,P302:P321,V302:V321)</f>
        <v>18</v>
      </c>
      <c r="AO309" s="1">
        <f ca="1">LOOKUP(AH309,P302:P321,W302:W321)</f>
        <v>11</v>
      </c>
      <c r="AP309" s="3">
        <f ca="1">LOOKUP(AH309,P302:P321,X302:X321)</f>
        <v>7</v>
      </c>
      <c r="AQ309" s="3">
        <f ca="1">LOOKUP(AH309,P302:P321,Y302:Y321)</f>
        <v>20718</v>
      </c>
    </row>
    <row r="310" spans="5:43" x14ac:dyDescent="0.25">
      <c r="E310" s="29" t="str">
        <f t="shared" si="254"/>
        <v>R.C. Celta de Vigo</v>
      </c>
      <c r="F310" s="33">
        <f ca="1">SUMIF(INDIRECT(F301),'1-Configuracion'!E310,INDIRECT(G301))+SUMIF(INDIRECT(H301),'1-Configuracion'!E310,INDIRECT(I301))</f>
        <v>1</v>
      </c>
      <c r="G310" s="1">
        <f ca="1">SUMIF(INDIRECT(F301),'1-Configuracion'!E310,INDIRECT(J301))+SUMIF(INDIRECT(H301),'1-Configuracion'!E310,INDIRECT(J301))</f>
        <v>1</v>
      </c>
      <c r="H310" s="1">
        <f t="shared" ca="1" si="255"/>
        <v>0</v>
      </c>
      <c r="I310" s="1">
        <f t="shared" ca="1" si="256"/>
        <v>1</v>
      </c>
      <c r="J310" s="1">
        <f t="shared" ca="1" si="257"/>
        <v>0</v>
      </c>
      <c r="K310" s="1">
        <f ca="1">SUMIF(INDIRECT(F301),'1-Configuracion'!E310,INDIRECT(K301))+SUMIF(INDIRECT(H301),'1-Configuracion'!E310,INDIRECT(L301))</f>
        <v>1</v>
      </c>
      <c r="L310" s="1">
        <f ca="1">SUMIF(INDIRECT(F301),'1-Configuracion'!E310,INDIRECT(L301))+SUMIF(INDIRECT(H301),'1-Configuracion'!E310,INDIRECT(K301))</f>
        <v>1</v>
      </c>
      <c r="M310" s="48">
        <f t="shared" ca="1" si="258"/>
        <v>0</v>
      </c>
      <c r="N310" s="14">
        <f t="shared" ca="1" si="259"/>
        <v>1001</v>
      </c>
      <c r="P310" s="29" t="str">
        <f t="shared" si="260"/>
        <v>R.C. Celta de Vigo</v>
      </c>
      <c r="Q310" s="33">
        <f t="shared" ca="1" si="261"/>
        <v>25</v>
      </c>
      <c r="R310" s="1">
        <f t="shared" ca="1" si="245"/>
        <v>14</v>
      </c>
      <c r="S310" s="1">
        <f t="shared" ca="1" si="246"/>
        <v>7</v>
      </c>
      <c r="T310" s="1">
        <f t="shared" ca="1" si="247"/>
        <v>4</v>
      </c>
      <c r="U310" s="1">
        <f t="shared" ca="1" si="248"/>
        <v>3</v>
      </c>
      <c r="V310" s="1">
        <f t="shared" ca="1" si="249"/>
        <v>25</v>
      </c>
      <c r="W310" s="1">
        <f t="shared" ca="1" si="250"/>
        <v>22</v>
      </c>
      <c r="X310" s="3">
        <f t="shared" ca="1" si="251"/>
        <v>3</v>
      </c>
      <c r="Y310" s="3">
        <f t="shared" ca="1" si="252"/>
        <v>25325</v>
      </c>
      <c r="Z310">
        <f t="shared" ca="1" si="262"/>
        <v>4</v>
      </c>
      <c r="AA310">
        <f t="shared" ca="1" si="253"/>
        <v>4</v>
      </c>
      <c r="AB310" s="16">
        <f ca="1">_xlfn.RANK.EQ(Q310,Q302:Q321,0)</f>
        <v>4</v>
      </c>
      <c r="AC310" s="16">
        <f ca="1">SUMPRODUCT((AB310=AB302:AB321)*(X310&lt;X302:X321))</f>
        <v>0</v>
      </c>
      <c r="AD310" s="16">
        <f ca="1">SUMPRODUCT((AB310=AB302:AB321)*(AC310=AC302:AC321)*(V310&lt;V302:V321))</f>
        <v>0</v>
      </c>
      <c r="AE310" s="16">
        <f ca="1">COUNTIF(AA302:AA310,AA310)-1</f>
        <v>0</v>
      </c>
      <c r="AF310" s="39"/>
      <c r="AG310">
        <v>9</v>
      </c>
      <c r="AH310" s="29" t="str">
        <f ca="1">INDEX(P302:P321,MATCH(AG310,Z302:Z321,0))</f>
        <v>S.D. Eibar</v>
      </c>
      <c r="AI310" s="33">
        <f ca="1">LOOKUP(AH310,P302:P321,Q302:Q321)</f>
        <v>20</v>
      </c>
      <c r="AJ310" s="1">
        <f ca="1">LOOKUP(AH310,P302:P321,R302:R321)</f>
        <v>14</v>
      </c>
      <c r="AK310" s="1">
        <f ca="1">LOOKUP(AH310,P302:P321,S302:S321)</f>
        <v>5</v>
      </c>
      <c r="AL310" s="1">
        <f ca="1">LOOKUP(AH310,P302:P321,T302:T321)</f>
        <v>5</v>
      </c>
      <c r="AM310" s="1">
        <f ca="1">LOOKUP(AH310,P302:P321,U302:U321)</f>
        <v>4</v>
      </c>
      <c r="AN310" s="1">
        <f ca="1">LOOKUP(AH310,P302:P321,V302:V321)</f>
        <v>17</v>
      </c>
      <c r="AO310" s="1">
        <f ca="1">LOOKUP(AH310,P302:P321,W302:W321)</f>
        <v>16</v>
      </c>
      <c r="AP310" s="3">
        <f ca="1">LOOKUP(AH310,P302:P321,X302:X321)</f>
        <v>1</v>
      </c>
      <c r="AQ310" s="3">
        <f ca="1">LOOKUP(AH310,P302:P321,Y302:Y321)</f>
        <v>20117</v>
      </c>
    </row>
    <row r="311" spans="5:43" x14ac:dyDescent="0.25">
      <c r="E311" s="29" t="str">
        <f t="shared" si="254"/>
        <v>R.C.D. Español</v>
      </c>
      <c r="F311" s="33">
        <f ca="1">SUMIF(INDIRECT(F301),'1-Configuracion'!E311,INDIRECT(G301))+SUMIF(INDIRECT(H301),'1-Configuracion'!E311,INDIRECT(I301))</f>
        <v>1</v>
      </c>
      <c r="G311" s="1">
        <f ca="1">SUMIF(INDIRECT(F301),'1-Configuracion'!E311,INDIRECT(J301))+SUMIF(INDIRECT(H301),'1-Configuracion'!E311,INDIRECT(J301))</f>
        <v>1</v>
      </c>
      <c r="H311" s="1">
        <f t="shared" ca="1" si="255"/>
        <v>0</v>
      </c>
      <c r="I311" s="1">
        <f t="shared" ca="1" si="256"/>
        <v>1</v>
      </c>
      <c r="J311" s="1">
        <f t="shared" ca="1" si="257"/>
        <v>0</v>
      </c>
      <c r="K311" s="1">
        <f ca="1">SUMIF(INDIRECT(F301),'1-Configuracion'!E311,INDIRECT(K301))+SUMIF(INDIRECT(H301),'1-Configuracion'!E311,INDIRECT(L301))</f>
        <v>1</v>
      </c>
      <c r="L311" s="1">
        <f ca="1">SUMIF(INDIRECT(F301),'1-Configuracion'!E311,INDIRECT(L301))+SUMIF(INDIRECT(H301),'1-Configuracion'!E311,INDIRECT(K301))</f>
        <v>1</v>
      </c>
      <c r="M311" s="48">
        <f t="shared" ca="1" si="258"/>
        <v>0</v>
      </c>
      <c r="N311" s="14">
        <f t="shared" ca="1" si="259"/>
        <v>1001</v>
      </c>
      <c r="P311" s="29" t="str">
        <f t="shared" si="260"/>
        <v>R.C.D. Español</v>
      </c>
      <c r="Q311" s="33">
        <f t="shared" ca="1" si="261"/>
        <v>17</v>
      </c>
      <c r="R311" s="1">
        <f t="shared" ca="1" si="245"/>
        <v>14</v>
      </c>
      <c r="S311" s="1">
        <f t="shared" ca="1" si="246"/>
        <v>5</v>
      </c>
      <c r="T311" s="1">
        <f t="shared" ca="1" si="247"/>
        <v>2</v>
      </c>
      <c r="U311" s="1">
        <f t="shared" ca="1" si="248"/>
        <v>7</v>
      </c>
      <c r="V311" s="1">
        <f t="shared" ca="1" si="249"/>
        <v>15</v>
      </c>
      <c r="W311" s="1">
        <f t="shared" ca="1" si="250"/>
        <v>25</v>
      </c>
      <c r="X311" s="3">
        <f t="shared" ca="1" si="251"/>
        <v>-10</v>
      </c>
      <c r="Y311" s="3">
        <f t="shared" ca="1" si="252"/>
        <v>16015</v>
      </c>
      <c r="Z311">
        <f t="shared" ca="1" si="262"/>
        <v>12</v>
      </c>
      <c r="AA311">
        <f t="shared" ca="1" si="253"/>
        <v>12</v>
      </c>
      <c r="AB311" s="16">
        <f ca="1">_xlfn.RANK.EQ(Q311,Q302:Q321,0)</f>
        <v>12</v>
      </c>
      <c r="AC311" s="16">
        <f ca="1">SUMPRODUCT((AB311=AB302:AB321)*(X311&lt;X302:X321))</f>
        <v>0</v>
      </c>
      <c r="AD311" s="16">
        <f ca="1">SUMPRODUCT((AB311=AB302:AB321)*(AC311=AC302:AC321)*(V311&lt;V302:V321))</f>
        <v>0</v>
      </c>
      <c r="AE311" s="16">
        <f ca="1">COUNTIF(AA302:AA311,AA311)-1</f>
        <v>0</v>
      </c>
      <c r="AF311" s="39"/>
      <c r="AG311">
        <v>10</v>
      </c>
      <c r="AH311" s="29" t="str">
        <f ca="1">INDEX(P302:P321,MATCH(AG311,Z302:Z321,0))</f>
        <v>Sevilla F.C.</v>
      </c>
      <c r="AI311" s="33">
        <f ca="1">LOOKUP(AH311,P302:P321,Q302:Q321)</f>
        <v>19</v>
      </c>
      <c r="AJ311" s="1">
        <f ca="1">LOOKUP(AH311,P302:P321,R302:R321)</f>
        <v>14</v>
      </c>
      <c r="AK311" s="1">
        <f ca="1">LOOKUP(AH311,P302:P321,S302:S321)</f>
        <v>5</v>
      </c>
      <c r="AL311" s="1">
        <f ca="1">LOOKUP(AH311,P302:P321,T302:T321)</f>
        <v>4</v>
      </c>
      <c r="AM311" s="1">
        <f ca="1">LOOKUP(AH311,P302:P321,U302:U321)</f>
        <v>5</v>
      </c>
      <c r="AN311" s="1">
        <f ca="1">LOOKUP(AH311,P302:P321,V302:V321)</f>
        <v>19</v>
      </c>
      <c r="AO311" s="1">
        <f ca="1">LOOKUP(AH311,P302:P321,W302:W321)</f>
        <v>19</v>
      </c>
      <c r="AP311" s="3">
        <f ca="1">LOOKUP(AH311,P302:P321,X302:X321)</f>
        <v>0</v>
      </c>
      <c r="AQ311" s="3">
        <f ca="1">LOOKUP(AH311,P302:P321,Y302:Y321)</f>
        <v>19019</v>
      </c>
    </row>
    <row r="312" spans="5:43" x14ac:dyDescent="0.25">
      <c r="E312" s="29" t="str">
        <f t="shared" si="254"/>
        <v>Rayo Vallecano</v>
      </c>
      <c r="F312" s="33">
        <f ca="1">SUMIF(INDIRECT(F301),'1-Configuracion'!E312,INDIRECT(G301))+SUMIF(INDIRECT(H301),'1-Configuracion'!E312,INDIRECT(I301))</f>
        <v>0</v>
      </c>
      <c r="G312" s="1">
        <f ca="1">SUMIF(INDIRECT(F301),'1-Configuracion'!E312,INDIRECT(J301))+SUMIF(INDIRECT(H301),'1-Configuracion'!E312,INDIRECT(J301))</f>
        <v>1</v>
      </c>
      <c r="H312" s="1">
        <f t="shared" ca="1" si="255"/>
        <v>0</v>
      </c>
      <c r="I312" s="1">
        <f t="shared" ca="1" si="256"/>
        <v>0</v>
      </c>
      <c r="J312" s="1">
        <f t="shared" ca="1" si="257"/>
        <v>1</v>
      </c>
      <c r="K312" s="1">
        <f ca="1">SUMIF(INDIRECT(F301),'1-Configuracion'!E312,INDIRECT(K301))+SUMIF(INDIRECT(H301),'1-Configuracion'!E312,INDIRECT(L301))</f>
        <v>1</v>
      </c>
      <c r="L312" s="1">
        <f ca="1">SUMIF(INDIRECT(F301),'1-Configuracion'!E312,INDIRECT(L301))+SUMIF(INDIRECT(H301),'1-Configuracion'!E312,INDIRECT(K301))</f>
        <v>2</v>
      </c>
      <c r="M312" s="48">
        <f t="shared" ca="1" si="258"/>
        <v>-1</v>
      </c>
      <c r="N312" s="14">
        <f t="shared" ca="1" si="259"/>
        <v>-99</v>
      </c>
      <c r="P312" s="29" t="str">
        <f t="shared" si="260"/>
        <v>Rayo Vallecano</v>
      </c>
      <c r="Q312" s="33">
        <f t="shared" ca="1" si="261"/>
        <v>14</v>
      </c>
      <c r="R312" s="1">
        <f t="shared" ca="1" si="245"/>
        <v>14</v>
      </c>
      <c r="S312" s="1">
        <f t="shared" ca="1" si="246"/>
        <v>4</v>
      </c>
      <c r="T312" s="1">
        <f t="shared" ca="1" si="247"/>
        <v>2</v>
      </c>
      <c r="U312" s="1">
        <f t="shared" ca="1" si="248"/>
        <v>8</v>
      </c>
      <c r="V312" s="1">
        <f t="shared" ca="1" si="249"/>
        <v>15</v>
      </c>
      <c r="W312" s="1">
        <f t="shared" ca="1" si="250"/>
        <v>25</v>
      </c>
      <c r="X312" s="3">
        <f t="shared" ca="1" si="251"/>
        <v>-10</v>
      </c>
      <c r="Y312" s="3">
        <f t="shared" ca="1" si="252"/>
        <v>13015</v>
      </c>
      <c r="Z312">
        <f t="shared" ca="1" si="262"/>
        <v>16</v>
      </c>
      <c r="AA312">
        <f t="shared" ca="1" si="253"/>
        <v>16</v>
      </c>
      <c r="AB312" s="16">
        <f ca="1">_xlfn.RANK.EQ(Q312,Q302:Q321,0)</f>
        <v>15</v>
      </c>
      <c r="AC312" s="16">
        <f ca="1">SUMPRODUCT((AB312=AB302:AB321)*(X312&lt;X302:X321))</f>
        <v>1</v>
      </c>
      <c r="AD312" s="16">
        <f ca="1">SUMPRODUCT((AB312=AB302:AB321)*(AC312=AC302:AC321)*(V312&lt;V302:V321))</f>
        <v>0</v>
      </c>
      <c r="AE312" s="16">
        <f ca="1">COUNTIF(AA302:AA312,AA312)-1</f>
        <v>0</v>
      </c>
      <c r="AF312" s="39"/>
      <c r="AG312">
        <v>11</v>
      </c>
      <c r="AH312" s="29" t="str">
        <f ca="1">INDEX(P302:P321,MATCH(AG312,Z302:Z321,0))</f>
        <v>Real Betis Balompié</v>
      </c>
      <c r="AI312" s="33">
        <f ca="1">LOOKUP(AH312,P302:P321,Q302:Q321)</f>
        <v>19</v>
      </c>
      <c r="AJ312" s="1">
        <f ca="1">LOOKUP(AH312,P302:P321,R302:R321)</f>
        <v>14</v>
      </c>
      <c r="AK312" s="1">
        <f ca="1">LOOKUP(AH312,P302:P321,S302:S321)</f>
        <v>5</v>
      </c>
      <c r="AL312" s="1">
        <f ca="1">LOOKUP(AH312,P302:P321,T302:T321)</f>
        <v>4</v>
      </c>
      <c r="AM312" s="1">
        <f ca="1">LOOKUP(AH312,P302:P321,U302:U321)</f>
        <v>5</v>
      </c>
      <c r="AN312" s="1">
        <f ca="1">LOOKUP(AH312,P302:P321,V302:V321)</f>
        <v>13</v>
      </c>
      <c r="AO312" s="1">
        <f ca="1">LOOKUP(AH312,P302:P321,W302:W321)</f>
        <v>18</v>
      </c>
      <c r="AP312" s="3">
        <f ca="1">LOOKUP(AH312,P302:P321,X302:X321)</f>
        <v>-5</v>
      </c>
      <c r="AQ312" s="3">
        <f ca="1">LOOKUP(AH312,P302:P321,Y302:Y321)</f>
        <v>18513</v>
      </c>
    </row>
    <row r="313" spans="5:43" x14ac:dyDescent="0.25">
      <c r="E313" s="29" t="str">
        <f t="shared" si="254"/>
        <v>Real Betis Balompié</v>
      </c>
      <c r="F313" s="33">
        <f ca="1">SUMIF(INDIRECT(F301),'1-Configuracion'!E313,INDIRECT(G301))+SUMIF(INDIRECT(H301),'1-Configuracion'!E313,INDIRECT(I301))</f>
        <v>1</v>
      </c>
      <c r="G313" s="1">
        <f ca="1">SUMIF(INDIRECT(F301),'1-Configuracion'!E313,INDIRECT(J301))+SUMIF(INDIRECT(H301),'1-Configuracion'!E313,INDIRECT(J301))</f>
        <v>1</v>
      </c>
      <c r="H313" s="1">
        <f t="shared" ca="1" si="255"/>
        <v>0</v>
      </c>
      <c r="I313" s="1">
        <f t="shared" ca="1" si="256"/>
        <v>1</v>
      </c>
      <c r="J313" s="1">
        <f t="shared" ca="1" si="257"/>
        <v>0</v>
      </c>
      <c r="K313" s="1">
        <f ca="1">SUMIF(INDIRECT(F301),'1-Configuracion'!E313,INDIRECT(K301))+SUMIF(INDIRECT(H301),'1-Configuracion'!E313,INDIRECT(L301))</f>
        <v>1</v>
      </c>
      <c r="L313" s="1">
        <f ca="1">SUMIF(INDIRECT(F301),'1-Configuracion'!E313,INDIRECT(L301))+SUMIF(INDIRECT(H301),'1-Configuracion'!E313,INDIRECT(K301))</f>
        <v>1</v>
      </c>
      <c r="M313" s="48">
        <f t="shared" ca="1" si="258"/>
        <v>0</v>
      </c>
      <c r="N313" s="14">
        <f t="shared" ca="1" si="259"/>
        <v>1001</v>
      </c>
      <c r="P313" s="29" t="str">
        <f t="shared" si="260"/>
        <v>Real Betis Balompié</v>
      </c>
      <c r="Q313" s="33">
        <f t="shared" ca="1" si="261"/>
        <v>19</v>
      </c>
      <c r="R313" s="1">
        <f t="shared" ca="1" si="245"/>
        <v>14</v>
      </c>
      <c r="S313" s="1">
        <f t="shared" ca="1" si="246"/>
        <v>5</v>
      </c>
      <c r="T313" s="1">
        <f t="shared" ca="1" si="247"/>
        <v>4</v>
      </c>
      <c r="U313" s="1">
        <f t="shared" ca="1" si="248"/>
        <v>5</v>
      </c>
      <c r="V313" s="1">
        <f t="shared" ca="1" si="249"/>
        <v>13</v>
      </c>
      <c r="W313" s="1">
        <f t="shared" ca="1" si="250"/>
        <v>18</v>
      </c>
      <c r="X313" s="3">
        <f t="shared" ca="1" si="251"/>
        <v>-5</v>
      </c>
      <c r="Y313" s="3">
        <f t="shared" ca="1" si="252"/>
        <v>18513</v>
      </c>
      <c r="Z313">
        <f t="shared" ca="1" si="262"/>
        <v>11</v>
      </c>
      <c r="AA313">
        <f t="shared" ca="1" si="253"/>
        <v>11</v>
      </c>
      <c r="AB313" s="16">
        <f ca="1">_xlfn.RANK.EQ(Q313,Q302:Q321,0)</f>
        <v>10</v>
      </c>
      <c r="AC313" s="16">
        <f ca="1">SUMPRODUCT((AB313=AB302:AB321)*(X313&lt;X302:X321))</f>
        <v>1</v>
      </c>
      <c r="AD313" s="16">
        <f ca="1">SUMPRODUCT((AB313=AB302:AB321)*(AC313=AC302:AC321)*(V313&lt;V302:V321))</f>
        <v>0</v>
      </c>
      <c r="AE313" s="16">
        <f ca="1">COUNTIF(AA302:AA313,AA313)-1</f>
        <v>0</v>
      </c>
      <c r="AF313" s="39"/>
      <c r="AG313">
        <v>12</v>
      </c>
      <c r="AH313" s="29" t="str">
        <f ca="1">INDEX(P302:P321,MATCH(AG313,Z302:Z321,0))</f>
        <v>R.C.D. Español</v>
      </c>
      <c r="AI313" s="33">
        <f ca="1">LOOKUP(AH313,P302:P321,Q302:Q321)</f>
        <v>17</v>
      </c>
      <c r="AJ313" s="1">
        <f ca="1">LOOKUP(AH313,P302:P321,R302:R321)</f>
        <v>14</v>
      </c>
      <c r="AK313" s="1">
        <f ca="1">LOOKUP(AH313,P302:P321,S302:S321)</f>
        <v>5</v>
      </c>
      <c r="AL313" s="1">
        <f ca="1">LOOKUP(AH313,P302:P321,T302:T321)</f>
        <v>2</v>
      </c>
      <c r="AM313" s="1">
        <f ca="1">LOOKUP(AH313,P302:P321,U302:U321)</f>
        <v>7</v>
      </c>
      <c r="AN313" s="1">
        <f ca="1">LOOKUP(AH313,P302:P321,V302:V321)</f>
        <v>15</v>
      </c>
      <c r="AO313" s="1">
        <f ca="1">LOOKUP(AH313,P302:P321,W302:W321)</f>
        <v>25</v>
      </c>
      <c r="AP313" s="3">
        <f ca="1">LOOKUP(AH313,P302:P321,X302:X321)</f>
        <v>-10</v>
      </c>
      <c r="AQ313" s="3">
        <f ca="1">LOOKUP(AH313,P302:P321,Y302:Y321)</f>
        <v>16015</v>
      </c>
    </row>
    <row r="314" spans="5:43" x14ac:dyDescent="0.25">
      <c r="E314" s="29" t="str">
        <f t="shared" si="254"/>
        <v>Real Madrid C.F.</v>
      </c>
      <c r="F314" s="33">
        <f ca="1">SUMIF(INDIRECT(F301),'1-Configuracion'!E314,INDIRECT(G301))+SUMIF(INDIRECT(H301),'1-Configuracion'!E314,INDIRECT(I301))</f>
        <v>3</v>
      </c>
      <c r="G314" s="1">
        <f ca="1">SUMIF(INDIRECT(F301),'1-Configuracion'!E314,INDIRECT(J301))+SUMIF(INDIRECT(H301),'1-Configuracion'!E314,INDIRECT(J301))</f>
        <v>1</v>
      </c>
      <c r="H314" s="1">
        <f t="shared" ca="1" si="255"/>
        <v>1</v>
      </c>
      <c r="I314" s="1">
        <f t="shared" ca="1" si="256"/>
        <v>0</v>
      </c>
      <c r="J314" s="1">
        <f t="shared" ca="1" si="257"/>
        <v>0</v>
      </c>
      <c r="K314" s="1">
        <f ca="1">SUMIF(INDIRECT(F301),'1-Configuracion'!E314,INDIRECT(K301))+SUMIF(INDIRECT(H301),'1-Configuracion'!E314,INDIRECT(L301))</f>
        <v>4</v>
      </c>
      <c r="L314" s="1">
        <f ca="1">SUMIF(INDIRECT(F301),'1-Configuracion'!E314,INDIRECT(L301))+SUMIF(INDIRECT(H301),'1-Configuracion'!E314,INDIRECT(K301))</f>
        <v>1</v>
      </c>
      <c r="M314" s="48">
        <f t="shared" ca="1" si="258"/>
        <v>3</v>
      </c>
      <c r="N314" s="14">
        <f t="shared" ca="1" si="259"/>
        <v>3304</v>
      </c>
      <c r="P314" s="29" t="str">
        <f t="shared" si="260"/>
        <v>Real Madrid C.F.</v>
      </c>
      <c r="Q314" s="33">
        <f t="shared" ca="1" si="261"/>
        <v>30</v>
      </c>
      <c r="R314" s="1">
        <f t="shared" ca="1" si="245"/>
        <v>14</v>
      </c>
      <c r="S314" s="1">
        <f t="shared" ca="1" si="246"/>
        <v>9</v>
      </c>
      <c r="T314" s="1">
        <f t="shared" ca="1" si="247"/>
        <v>3</v>
      </c>
      <c r="U314" s="1">
        <f t="shared" ca="1" si="248"/>
        <v>2</v>
      </c>
      <c r="V314" s="1">
        <f t="shared" ca="1" si="249"/>
        <v>32</v>
      </c>
      <c r="W314" s="1">
        <f t="shared" ca="1" si="250"/>
        <v>12</v>
      </c>
      <c r="X314" s="3">
        <f t="shared" ca="1" si="251"/>
        <v>20</v>
      </c>
      <c r="Y314" s="3">
        <f t="shared" ca="1" si="252"/>
        <v>32032</v>
      </c>
      <c r="Z314">
        <f t="shared" ca="1" si="262"/>
        <v>3</v>
      </c>
      <c r="AA314">
        <f t="shared" ca="1" si="253"/>
        <v>3</v>
      </c>
      <c r="AB314" s="16">
        <f ca="1">_xlfn.RANK.EQ(Q314,Q302:Q321,0)</f>
        <v>3</v>
      </c>
      <c r="AC314" s="16">
        <f ca="1">SUMPRODUCT((AB314=AB302:AB321)*(X314&lt;X302:X321))</f>
        <v>0</v>
      </c>
      <c r="AD314" s="16">
        <f ca="1">SUMPRODUCT((AB314=AB302:AB321)*(AC314=AC302:AC321)*(V314&lt;V302:V321))</f>
        <v>0</v>
      </c>
      <c r="AE314" s="16">
        <f ca="1">COUNTIF(AA302:AA314,AA314)-1</f>
        <v>0</v>
      </c>
      <c r="AF314" s="39"/>
      <c r="AG314">
        <v>13</v>
      </c>
      <c r="AH314" s="29" t="str">
        <f ca="1">INDEX(P302:P321,MATCH(AG314,Z302:Z321,0))</f>
        <v>Real Sociedad</v>
      </c>
      <c r="AI314" s="33">
        <f ca="1">LOOKUP(AH314,P302:P321,Q302:Q321)</f>
        <v>15</v>
      </c>
      <c r="AJ314" s="1">
        <f ca="1">LOOKUP(AH314,P302:P321,R302:R321)</f>
        <v>14</v>
      </c>
      <c r="AK314" s="1">
        <f ca="1">LOOKUP(AH314,P302:P321,S302:S321)</f>
        <v>4</v>
      </c>
      <c r="AL314" s="1">
        <f ca="1">LOOKUP(AH314,P302:P321,T302:T321)</f>
        <v>3</v>
      </c>
      <c r="AM314" s="1">
        <f ca="1">LOOKUP(AH314,P302:P321,U302:U321)</f>
        <v>7</v>
      </c>
      <c r="AN314" s="1">
        <f ca="1">LOOKUP(AH314,P302:P321,V302:V321)</f>
        <v>16</v>
      </c>
      <c r="AO314" s="1">
        <f ca="1">LOOKUP(AH314,P302:P321,W302:W321)</f>
        <v>19</v>
      </c>
      <c r="AP314" s="3">
        <f ca="1">LOOKUP(AH314,P302:P321,X302:X321)</f>
        <v>-3</v>
      </c>
      <c r="AQ314" s="3">
        <f ca="1">LOOKUP(AH314,P302:P321,Y302:Y321)</f>
        <v>14716</v>
      </c>
    </row>
    <row r="315" spans="5:43" x14ac:dyDescent="0.25">
      <c r="E315" s="29" t="str">
        <f t="shared" si="254"/>
        <v>Real Sociedad</v>
      </c>
      <c r="F315" s="33">
        <f ca="1">SUMIF(INDIRECT(F301),'1-Configuracion'!E315,INDIRECT(G301))+SUMIF(INDIRECT(H301),'1-Configuracion'!E315,INDIRECT(I301))</f>
        <v>3</v>
      </c>
      <c r="G315" s="1">
        <f ca="1">SUMIF(INDIRECT(F301),'1-Configuracion'!E315,INDIRECT(J301))+SUMIF(INDIRECT(H301),'1-Configuracion'!E315,INDIRECT(J301))</f>
        <v>1</v>
      </c>
      <c r="H315" s="1">
        <f t="shared" ca="1" si="255"/>
        <v>1</v>
      </c>
      <c r="I315" s="1">
        <f t="shared" ca="1" si="256"/>
        <v>0</v>
      </c>
      <c r="J315" s="1">
        <f t="shared" ca="1" si="257"/>
        <v>0</v>
      </c>
      <c r="K315" s="1">
        <f ca="1">SUMIF(INDIRECT(F301),'1-Configuracion'!E315,INDIRECT(K301))+SUMIF(INDIRECT(H301),'1-Configuracion'!E315,INDIRECT(L301))</f>
        <v>2</v>
      </c>
      <c r="L315" s="1">
        <f ca="1">SUMIF(INDIRECT(F301),'1-Configuracion'!E315,INDIRECT(L301))+SUMIF(INDIRECT(H301),'1-Configuracion'!E315,INDIRECT(K301))</f>
        <v>1</v>
      </c>
      <c r="M315" s="48">
        <f t="shared" ca="1" si="258"/>
        <v>1</v>
      </c>
      <c r="N315" s="14">
        <f t="shared" ca="1" si="259"/>
        <v>3102</v>
      </c>
      <c r="P315" s="29" t="str">
        <f t="shared" si="260"/>
        <v>Real Sociedad</v>
      </c>
      <c r="Q315" s="33">
        <f t="shared" ca="1" si="261"/>
        <v>15</v>
      </c>
      <c r="R315" s="1">
        <f t="shared" ca="1" si="245"/>
        <v>14</v>
      </c>
      <c r="S315" s="1">
        <f t="shared" ca="1" si="246"/>
        <v>4</v>
      </c>
      <c r="T315" s="1">
        <f t="shared" ca="1" si="247"/>
        <v>3</v>
      </c>
      <c r="U315" s="1">
        <f t="shared" ca="1" si="248"/>
        <v>7</v>
      </c>
      <c r="V315" s="1">
        <f t="shared" ca="1" si="249"/>
        <v>16</v>
      </c>
      <c r="W315" s="1">
        <f t="shared" ca="1" si="250"/>
        <v>19</v>
      </c>
      <c r="X315" s="3">
        <f t="shared" ca="1" si="251"/>
        <v>-3</v>
      </c>
      <c r="Y315" s="3">
        <f t="shared" ca="1" si="252"/>
        <v>14716</v>
      </c>
      <c r="Z315">
        <f t="shared" ca="1" si="262"/>
        <v>13</v>
      </c>
      <c r="AA315">
        <f t="shared" ca="1" si="253"/>
        <v>13</v>
      </c>
      <c r="AB315" s="16">
        <f ca="1">_xlfn.RANK.EQ(Q315,Q302:Q321,0)</f>
        <v>13</v>
      </c>
      <c r="AC315" s="16">
        <f ca="1">SUMPRODUCT((AB315=AB302:AB321)*(X315&lt;X302:X321))</f>
        <v>0</v>
      </c>
      <c r="AD315" s="16">
        <f ca="1">SUMPRODUCT((AB315=AB302:AB321)*(AC315=AC302:AC321)*(V315&lt;V302:V321))</f>
        <v>0</v>
      </c>
      <c r="AE315" s="16">
        <f ca="1">COUNTIF(AA302:AA315,AA315)-1</f>
        <v>0</v>
      </c>
      <c r="AF315" s="39"/>
      <c r="AG315">
        <v>14</v>
      </c>
      <c r="AH315" s="29" t="str">
        <f ca="1">INDEX(P302:P321,MATCH(AG315,Z302:Z321,0))</f>
        <v>Real Sporting de Gijón</v>
      </c>
      <c r="AI315" s="33">
        <f ca="1">LOOKUP(AH315,P302:P321,Q302:Q321)</f>
        <v>15</v>
      </c>
      <c r="AJ315" s="1">
        <f ca="1">LOOKUP(AH315,P302:P321,R302:R321)</f>
        <v>14</v>
      </c>
      <c r="AK315" s="1">
        <f ca="1">LOOKUP(AH315,P302:P321,S302:S321)</f>
        <v>4</v>
      </c>
      <c r="AL315" s="1">
        <f ca="1">LOOKUP(AH315,P302:P321,T302:T321)</f>
        <v>3</v>
      </c>
      <c r="AM315" s="1">
        <f ca="1">LOOKUP(AH315,P302:P321,U302:U321)</f>
        <v>7</v>
      </c>
      <c r="AN315" s="1">
        <f ca="1">LOOKUP(AH315,P302:P321,V302:V321)</f>
        <v>15</v>
      </c>
      <c r="AO315" s="1">
        <f ca="1">LOOKUP(AH315,P302:P321,W302:W321)</f>
        <v>21</v>
      </c>
      <c r="AP315" s="3">
        <f ca="1">LOOKUP(AH315,P302:P321,X302:X321)</f>
        <v>-6</v>
      </c>
      <c r="AQ315" s="3">
        <f ca="1">LOOKUP(AH315,P302:P321,Y302:Y321)</f>
        <v>14415</v>
      </c>
    </row>
    <row r="316" spans="5:43" x14ac:dyDescent="0.25">
      <c r="E316" s="29" t="str">
        <f t="shared" si="254"/>
        <v>Real Sporting de Gijón</v>
      </c>
      <c r="F316" s="33">
        <f ca="1">SUMIF(INDIRECT(F301),'1-Configuracion'!E316,INDIRECT(G301))+SUMIF(INDIRECT(H301),'1-Configuracion'!E316,INDIRECT(I301))</f>
        <v>3</v>
      </c>
      <c r="G316" s="1">
        <f ca="1">SUMIF(INDIRECT(F301),'1-Configuracion'!E316,INDIRECT(J301))+SUMIF(INDIRECT(H301),'1-Configuracion'!E316,INDIRECT(J301))</f>
        <v>1</v>
      </c>
      <c r="H316" s="1">
        <f t="shared" ca="1" si="255"/>
        <v>1</v>
      </c>
      <c r="I316" s="1">
        <f t="shared" ca="1" si="256"/>
        <v>0</v>
      </c>
      <c r="J316" s="1">
        <f t="shared" ca="1" si="257"/>
        <v>0</v>
      </c>
      <c r="K316" s="1">
        <f ca="1">SUMIF(INDIRECT(F301),'1-Configuracion'!E316,INDIRECT(K301))+SUMIF(INDIRECT(H301),'1-Configuracion'!E316,INDIRECT(L301))</f>
        <v>3</v>
      </c>
      <c r="L316" s="1">
        <f ca="1">SUMIF(INDIRECT(F301),'1-Configuracion'!E316,INDIRECT(L301))+SUMIF(INDIRECT(H301),'1-Configuracion'!E316,INDIRECT(K301))</f>
        <v>1</v>
      </c>
      <c r="M316" s="48">
        <f t="shared" ca="1" si="258"/>
        <v>2</v>
      </c>
      <c r="N316" s="14">
        <f t="shared" ca="1" si="259"/>
        <v>3203</v>
      </c>
      <c r="P316" s="29" t="str">
        <f t="shared" si="260"/>
        <v>Real Sporting de Gijón</v>
      </c>
      <c r="Q316" s="33">
        <f t="shared" ca="1" si="261"/>
        <v>15</v>
      </c>
      <c r="R316" s="1">
        <f t="shared" ca="1" si="245"/>
        <v>14</v>
      </c>
      <c r="S316" s="1">
        <f t="shared" ca="1" si="246"/>
        <v>4</v>
      </c>
      <c r="T316" s="1">
        <f t="shared" ca="1" si="247"/>
        <v>3</v>
      </c>
      <c r="U316" s="1">
        <f t="shared" ca="1" si="248"/>
        <v>7</v>
      </c>
      <c r="V316" s="1">
        <f t="shared" ca="1" si="249"/>
        <v>15</v>
      </c>
      <c r="W316" s="1">
        <f t="shared" ca="1" si="250"/>
        <v>21</v>
      </c>
      <c r="X316" s="3">
        <f t="shared" ca="1" si="251"/>
        <v>-6</v>
      </c>
      <c r="Y316" s="3">
        <f t="shared" ca="1" si="252"/>
        <v>14415</v>
      </c>
      <c r="Z316">
        <f t="shared" ca="1" si="262"/>
        <v>14</v>
      </c>
      <c r="AA316">
        <f t="shared" ca="1" si="253"/>
        <v>14</v>
      </c>
      <c r="AB316" s="16">
        <f ca="1">_xlfn.RANK.EQ(Q316,Q302:Q321,0)</f>
        <v>13</v>
      </c>
      <c r="AC316" s="16">
        <f ca="1">SUMPRODUCT((AB316=AB302:AB321)*(X316&lt;X302:X321))</f>
        <v>1</v>
      </c>
      <c r="AD316" s="16">
        <f ca="1">SUMPRODUCT((AB316=AB302:AB321)*(AC316=AC302:AC321)*(V316&lt;V302:V321))</f>
        <v>0</v>
      </c>
      <c r="AE316" s="16">
        <f ca="1">COUNTIF(AA302:AA316,AA316)-1</f>
        <v>0</v>
      </c>
      <c r="AF316" s="39"/>
      <c r="AG316">
        <v>15</v>
      </c>
      <c r="AH316" s="29" t="str">
        <f ca="1">INDEX(P302:P321,MATCH(AG316,Z302:Z321,0))</f>
        <v>Getafe C.F.</v>
      </c>
      <c r="AI316" s="33">
        <f ca="1">LOOKUP(AH316,P302:P321,Q302:Q321)</f>
        <v>14</v>
      </c>
      <c r="AJ316" s="1">
        <f ca="1">LOOKUP(AH316,P302:P321,R302:R321)</f>
        <v>14</v>
      </c>
      <c r="AK316" s="1">
        <f ca="1">LOOKUP(AH316,P302:P321,S302:S321)</f>
        <v>4</v>
      </c>
      <c r="AL316" s="1">
        <f ca="1">LOOKUP(AH316,P302:P321,T302:T321)</f>
        <v>2</v>
      </c>
      <c r="AM316" s="1">
        <f ca="1">LOOKUP(AH316,P302:P321,U302:U321)</f>
        <v>8</v>
      </c>
      <c r="AN316" s="1">
        <f ca="1">LOOKUP(AH316,P302:P321,V302:V321)</f>
        <v>15</v>
      </c>
      <c r="AO316" s="1">
        <f ca="1">LOOKUP(AH316,P302:P321,W302:W321)</f>
        <v>23</v>
      </c>
      <c r="AP316" s="3">
        <f ca="1">LOOKUP(AH316,P302:P321,X302:X321)</f>
        <v>-8</v>
      </c>
      <c r="AQ316" s="3">
        <f ca="1">LOOKUP(AH316,P302:P321,Y302:Y321)</f>
        <v>13215</v>
      </c>
    </row>
    <row r="317" spans="5:43" x14ac:dyDescent="0.25">
      <c r="E317" s="29" t="str">
        <f t="shared" si="254"/>
        <v>S.D. Eibar</v>
      </c>
      <c r="F317" s="33">
        <f ca="1">SUMIF(INDIRECT(F301),'1-Configuracion'!E317,INDIRECT(G301))+SUMIF(INDIRECT(H301),'1-Configuracion'!E317,INDIRECT(I301))</f>
        <v>0</v>
      </c>
      <c r="G317" s="1">
        <f ca="1">SUMIF(INDIRECT(F301),'1-Configuracion'!E317,INDIRECT(J301))+SUMIF(INDIRECT(H301),'1-Configuracion'!E317,INDIRECT(J301))</f>
        <v>1</v>
      </c>
      <c r="H317" s="1">
        <f t="shared" ca="1" si="255"/>
        <v>0</v>
      </c>
      <c r="I317" s="1">
        <f t="shared" ca="1" si="256"/>
        <v>0</v>
      </c>
      <c r="J317" s="1">
        <f t="shared" ca="1" si="257"/>
        <v>1</v>
      </c>
      <c r="K317" s="1">
        <f ca="1">SUMIF(INDIRECT(F301),'1-Configuracion'!E317,INDIRECT(K301))+SUMIF(INDIRECT(H301),'1-Configuracion'!E317,INDIRECT(L301))</f>
        <v>1</v>
      </c>
      <c r="L317" s="1">
        <f ca="1">SUMIF(INDIRECT(F301),'1-Configuracion'!E317,INDIRECT(L301))+SUMIF(INDIRECT(H301),'1-Configuracion'!E317,INDIRECT(K301))</f>
        <v>2</v>
      </c>
      <c r="M317" s="48">
        <f t="shared" ca="1" si="258"/>
        <v>-1</v>
      </c>
      <c r="N317" s="14">
        <f t="shared" ca="1" si="259"/>
        <v>-99</v>
      </c>
      <c r="P317" s="29" t="str">
        <f t="shared" si="260"/>
        <v>S.D. Eibar</v>
      </c>
      <c r="Q317" s="33">
        <f t="shared" ca="1" si="261"/>
        <v>20</v>
      </c>
      <c r="R317" s="1">
        <f t="shared" ca="1" si="245"/>
        <v>14</v>
      </c>
      <c r="S317" s="1">
        <f t="shared" ca="1" si="246"/>
        <v>5</v>
      </c>
      <c r="T317" s="1">
        <f t="shared" ca="1" si="247"/>
        <v>5</v>
      </c>
      <c r="U317" s="1">
        <f t="shared" ca="1" si="248"/>
        <v>4</v>
      </c>
      <c r="V317" s="1">
        <f t="shared" ca="1" si="249"/>
        <v>17</v>
      </c>
      <c r="W317" s="1">
        <f t="shared" ca="1" si="250"/>
        <v>16</v>
      </c>
      <c r="X317" s="3">
        <f t="shared" ca="1" si="251"/>
        <v>1</v>
      </c>
      <c r="Y317" s="3">
        <f t="shared" ca="1" si="252"/>
        <v>20117</v>
      </c>
      <c r="Z317">
        <f t="shared" ca="1" si="262"/>
        <v>9</v>
      </c>
      <c r="AA317">
        <f t="shared" ca="1" si="253"/>
        <v>9</v>
      </c>
      <c r="AB317" s="16">
        <f ca="1">_xlfn.RANK.EQ(Q317,Q302:Q321,0)</f>
        <v>8</v>
      </c>
      <c r="AC317" s="16">
        <f ca="1">SUMPRODUCT((AB317=AB302:AB321)*(X317&lt;X302:X321))</f>
        <v>1</v>
      </c>
      <c r="AD317" s="16">
        <f ca="1">SUMPRODUCT((AB317=AB302:AB321)*(AC317=AC302:AC321)*(V317&lt;V302:V321))</f>
        <v>0</v>
      </c>
      <c r="AE317" s="16">
        <f ca="1">COUNTIF(AA302:AA317,AA317)-1</f>
        <v>0</v>
      </c>
      <c r="AF317" s="39"/>
      <c r="AG317">
        <v>16</v>
      </c>
      <c r="AH317" s="29" t="str">
        <f ca="1">INDEX(P302:P321,MATCH(AG317,Z302:Z321,0))</f>
        <v>Rayo Vallecano</v>
      </c>
      <c r="AI317" s="33">
        <f ca="1">LOOKUP(AH317,P302:P321,Q302:Q321)</f>
        <v>14</v>
      </c>
      <c r="AJ317" s="1">
        <f ca="1">LOOKUP(AH317,P302:P321,R302:R321)</f>
        <v>14</v>
      </c>
      <c r="AK317" s="1">
        <f ca="1">LOOKUP(AH317,P302:P321,S302:S321)</f>
        <v>4</v>
      </c>
      <c r="AL317" s="1">
        <f ca="1">LOOKUP(AH317,P302:P321,T302:T321)</f>
        <v>2</v>
      </c>
      <c r="AM317" s="1">
        <f ca="1">LOOKUP(AH317,P302:P321,U302:U321)</f>
        <v>8</v>
      </c>
      <c r="AN317" s="1">
        <f ca="1">LOOKUP(AH317,P302:P321,V302:V321)</f>
        <v>15</v>
      </c>
      <c r="AO317" s="1">
        <f ca="1">LOOKUP(AH317,P302:P321,W302:W321)</f>
        <v>25</v>
      </c>
      <c r="AP317" s="3">
        <f ca="1">LOOKUP(AH317,P302:P321,X302:X321)</f>
        <v>-10</v>
      </c>
      <c r="AQ317" s="3">
        <f ca="1">LOOKUP(AH317,P302:P321,Y302:Y321)</f>
        <v>13015</v>
      </c>
    </row>
    <row r="318" spans="5:43" x14ac:dyDescent="0.25">
      <c r="E318" s="29" t="str">
        <f t="shared" si="254"/>
        <v>Sevilla F.C.</v>
      </c>
      <c r="F318" s="33">
        <f ca="1">SUMIF(INDIRECT(F301),'1-Configuracion'!E318,INDIRECT(G301))+SUMIF(INDIRECT(H301),'1-Configuracion'!E318,INDIRECT(I301))</f>
        <v>1</v>
      </c>
      <c r="G318" s="1">
        <f ca="1">SUMIF(INDIRECT(F301),'1-Configuracion'!E318,INDIRECT(J301))+SUMIF(INDIRECT(H301),'1-Configuracion'!E318,INDIRECT(J301))</f>
        <v>1</v>
      </c>
      <c r="H318" s="1">
        <f t="shared" ca="1" si="255"/>
        <v>0</v>
      </c>
      <c r="I318" s="1">
        <f t="shared" ca="1" si="256"/>
        <v>1</v>
      </c>
      <c r="J318" s="1">
        <f t="shared" ca="1" si="257"/>
        <v>0</v>
      </c>
      <c r="K318" s="1">
        <f ca="1">SUMIF(INDIRECT(F301),'1-Configuracion'!E318,INDIRECT(K301))+SUMIF(INDIRECT(H301),'1-Configuracion'!E318,INDIRECT(L301))</f>
        <v>1</v>
      </c>
      <c r="L318" s="1">
        <f ca="1">SUMIF(INDIRECT(F301),'1-Configuracion'!E318,INDIRECT(L301))+SUMIF(INDIRECT(H301),'1-Configuracion'!E318,INDIRECT(K301))</f>
        <v>1</v>
      </c>
      <c r="M318" s="48">
        <f t="shared" ca="1" si="258"/>
        <v>0</v>
      </c>
      <c r="N318" s="14">
        <f t="shared" ca="1" si="259"/>
        <v>1001</v>
      </c>
      <c r="P318" s="29" t="str">
        <f t="shared" si="260"/>
        <v>Sevilla F.C.</v>
      </c>
      <c r="Q318" s="33">
        <f t="shared" ca="1" si="261"/>
        <v>19</v>
      </c>
      <c r="R318" s="1">
        <f t="shared" ca="1" si="245"/>
        <v>14</v>
      </c>
      <c r="S318" s="1">
        <f t="shared" ca="1" si="246"/>
        <v>5</v>
      </c>
      <c r="T318" s="1">
        <f t="shared" ca="1" si="247"/>
        <v>4</v>
      </c>
      <c r="U318" s="1">
        <f t="shared" ca="1" si="248"/>
        <v>5</v>
      </c>
      <c r="V318" s="1">
        <f t="shared" ca="1" si="249"/>
        <v>19</v>
      </c>
      <c r="W318" s="1">
        <f t="shared" ca="1" si="250"/>
        <v>19</v>
      </c>
      <c r="X318" s="3">
        <f t="shared" ca="1" si="251"/>
        <v>0</v>
      </c>
      <c r="Y318" s="3">
        <f t="shared" ca="1" si="252"/>
        <v>19019</v>
      </c>
      <c r="Z318">
        <f t="shared" ca="1" si="262"/>
        <v>10</v>
      </c>
      <c r="AA318">
        <f t="shared" ca="1" si="253"/>
        <v>10</v>
      </c>
      <c r="AB318" s="16">
        <f ca="1">_xlfn.RANK.EQ(Q318,Q302:Q321,0)</f>
        <v>10</v>
      </c>
      <c r="AC318" s="16">
        <f ca="1">SUMPRODUCT((AB318=AB302:AB321)*(X318&lt;X302:X321))</f>
        <v>0</v>
      </c>
      <c r="AD318" s="16">
        <f ca="1">SUMPRODUCT((AB318=AB302:AB321)*(AC318=AC302:AC321)*(V318&lt;V302:V321))</f>
        <v>0</v>
      </c>
      <c r="AE318" s="16">
        <f ca="1">COUNTIF(AA302:AA318,AA318)-1</f>
        <v>0</v>
      </c>
      <c r="AF318" s="39"/>
      <c r="AG318">
        <v>17</v>
      </c>
      <c r="AH318" s="29" t="str">
        <f ca="1">INDEX(P302:P321,MATCH(AG318,Z302:Z321,0))</f>
        <v>Málaga C.F.</v>
      </c>
      <c r="AI318" s="33">
        <f ca="1">LOOKUP(AH318,P302:P321,Q302:Q321)</f>
        <v>11</v>
      </c>
      <c r="AJ318" s="1">
        <f ca="1">LOOKUP(AH318,P302:P321,R302:R321)</f>
        <v>14</v>
      </c>
      <c r="AK318" s="1">
        <f ca="1">LOOKUP(AH318,P302:P321,S302:S321)</f>
        <v>2</v>
      </c>
      <c r="AL318" s="1">
        <f ca="1">LOOKUP(AH318,P302:P321,T302:T321)</f>
        <v>5</v>
      </c>
      <c r="AM318" s="1">
        <f ca="1">LOOKUP(AH318,P302:P321,U302:U321)</f>
        <v>7</v>
      </c>
      <c r="AN318" s="1">
        <f ca="1">LOOKUP(AH318,P302:P321,V302:V321)</f>
        <v>7</v>
      </c>
      <c r="AO318" s="1">
        <f ca="1">LOOKUP(AH318,P302:P321,W302:W321)</f>
        <v>13</v>
      </c>
      <c r="AP318" s="3">
        <f ca="1">LOOKUP(AH318,P302:P321,X302:X321)</f>
        <v>-6</v>
      </c>
      <c r="AQ318" s="3">
        <f ca="1">LOOKUP(AH318,P302:P321,Y302:Y321)</f>
        <v>10407</v>
      </c>
    </row>
    <row r="319" spans="5:43" x14ac:dyDescent="0.25">
      <c r="E319" s="29" t="str">
        <f t="shared" si="254"/>
        <v>U.D. Las Palmas</v>
      </c>
      <c r="F319" s="33">
        <f ca="1">SUMIF(INDIRECT(F301),'1-Configuracion'!E319,INDIRECT(G301))+SUMIF(INDIRECT(H301),'1-Configuracion'!E319,INDIRECT(I301))</f>
        <v>0</v>
      </c>
      <c r="G319" s="1">
        <f ca="1">SUMIF(INDIRECT(F301),'1-Configuracion'!E319,INDIRECT(J301))+SUMIF(INDIRECT(H301),'1-Configuracion'!E319,INDIRECT(J301))</f>
        <v>1</v>
      </c>
      <c r="H319" s="1">
        <f t="shared" ca="1" si="255"/>
        <v>0</v>
      </c>
      <c r="I319" s="1">
        <f t="shared" ca="1" si="256"/>
        <v>0</v>
      </c>
      <c r="J319" s="1">
        <f t="shared" ca="1" si="257"/>
        <v>1</v>
      </c>
      <c r="K319" s="1">
        <f ca="1">SUMIF(INDIRECT(F301),'1-Configuracion'!E319,INDIRECT(K301))+SUMIF(INDIRECT(H301),'1-Configuracion'!E319,INDIRECT(L301))</f>
        <v>1</v>
      </c>
      <c r="L319" s="1">
        <f ca="1">SUMIF(INDIRECT(F301),'1-Configuracion'!E319,INDIRECT(L301))+SUMIF(INDIRECT(H301),'1-Configuracion'!E319,INDIRECT(K301))</f>
        <v>3</v>
      </c>
      <c r="M319" s="48">
        <f t="shared" ca="1" si="258"/>
        <v>-2</v>
      </c>
      <c r="N319" s="14">
        <f t="shared" ca="1" si="259"/>
        <v>-199</v>
      </c>
      <c r="P319" s="29" t="str">
        <f t="shared" si="260"/>
        <v>U.D. Las Palmas</v>
      </c>
      <c r="Q319" s="33">
        <f t="shared" ca="1" si="261"/>
        <v>10</v>
      </c>
      <c r="R319" s="1">
        <f t="shared" ca="1" si="245"/>
        <v>14</v>
      </c>
      <c r="S319" s="1">
        <f t="shared" ca="1" si="246"/>
        <v>2</v>
      </c>
      <c r="T319" s="1">
        <f t="shared" ca="1" si="247"/>
        <v>4</v>
      </c>
      <c r="U319" s="1">
        <f t="shared" ca="1" si="248"/>
        <v>8</v>
      </c>
      <c r="V319" s="1">
        <f t="shared" ca="1" si="249"/>
        <v>11</v>
      </c>
      <c r="W319" s="1">
        <f t="shared" ca="1" si="250"/>
        <v>22</v>
      </c>
      <c r="X319" s="3">
        <f t="shared" ca="1" si="251"/>
        <v>-11</v>
      </c>
      <c r="Y319" s="3">
        <f t="shared" ca="1" si="252"/>
        <v>8911</v>
      </c>
      <c r="Z319">
        <f t="shared" ca="1" si="262"/>
        <v>20</v>
      </c>
      <c r="AA319">
        <f t="shared" ca="1" si="253"/>
        <v>20</v>
      </c>
      <c r="AB319" s="16">
        <f ca="1">_xlfn.RANK.EQ(Q319,Q302:Q321,0)</f>
        <v>20</v>
      </c>
      <c r="AC319" s="16">
        <f ca="1">SUMPRODUCT((AB319=AB302:AB321)*(X319&lt;X302:X321))</f>
        <v>0</v>
      </c>
      <c r="AD319" s="16">
        <f ca="1">SUMPRODUCT((AB319=AB302:AB321)*(AC319=AC302:AC321)*(V319&lt;V302:V321))</f>
        <v>0</v>
      </c>
      <c r="AE319" s="16">
        <f ca="1">COUNTIF(AA302:AA319,AA319)-1</f>
        <v>0</v>
      </c>
      <c r="AF319" s="39"/>
      <c r="AG319">
        <v>18</v>
      </c>
      <c r="AH319" s="29" t="str">
        <f ca="1">INDEX(P302:P321,MATCH(AG319,Z302:Z321,0))</f>
        <v>Granada C.F.</v>
      </c>
      <c r="AI319" s="33">
        <f ca="1">LOOKUP(AH319,P302:P321,Q302:Q321)</f>
        <v>11</v>
      </c>
      <c r="AJ319" s="1">
        <f ca="1">LOOKUP(AH319,P302:P321,R302:R321)</f>
        <v>14</v>
      </c>
      <c r="AK319" s="1">
        <f ca="1">LOOKUP(AH319,P302:P321,S302:S321)</f>
        <v>2</v>
      </c>
      <c r="AL319" s="1">
        <f ca="1">LOOKUP(AH319,P302:P321,T302:T321)</f>
        <v>5</v>
      </c>
      <c r="AM319" s="1">
        <f ca="1">LOOKUP(AH319,P302:P321,U302:U321)</f>
        <v>7</v>
      </c>
      <c r="AN319" s="1">
        <f ca="1">LOOKUP(AH319,P302:P321,V302:V321)</f>
        <v>15</v>
      </c>
      <c r="AO319" s="1">
        <f ca="1">LOOKUP(AH319,P302:P321,W302:W321)</f>
        <v>23</v>
      </c>
      <c r="AP319" s="3">
        <f ca="1">LOOKUP(AH319,P302:P321,X302:X321)</f>
        <v>-8</v>
      </c>
      <c r="AQ319" s="3">
        <f ca="1">LOOKUP(AH319,P302:P321,Y302:Y321)</f>
        <v>10215</v>
      </c>
    </row>
    <row r="320" spans="5:43" x14ac:dyDescent="0.25">
      <c r="E320" s="29" t="str">
        <f t="shared" si="254"/>
        <v>Valencia C.F.</v>
      </c>
      <c r="F320" s="33">
        <f ca="1">SUMIF(INDIRECT(F301),'1-Configuracion'!E320,INDIRECT(G301))+SUMIF(INDIRECT(H301),'1-Configuracion'!E320,INDIRECT(I301))</f>
        <v>1</v>
      </c>
      <c r="G320" s="1">
        <f ca="1">SUMIF(INDIRECT(F301),'1-Configuracion'!E320,INDIRECT(J301))+SUMIF(INDIRECT(H301),'1-Configuracion'!E320,INDIRECT(J301))</f>
        <v>1</v>
      </c>
      <c r="H320" s="1">
        <f t="shared" ca="1" si="255"/>
        <v>0</v>
      </c>
      <c r="I320" s="1">
        <f t="shared" ca="1" si="256"/>
        <v>1</v>
      </c>
      <c r="J320" s="1">
        <f t="shared" ca="1" si="257"/>
        <v>0</v>
      </c>
      <c r="K320" s="1">
        <f ca="1">SUMIF(INDIRECT(F301),'1-Configuracion'!E320,INDIRECT(K301))+SUMIF(INDIRECT(H301),'1-Configuracion'!E320,INDIRECT(L301))</f>
        <v>1</v>
      </c>
      <c r="L320" s="1">
        <f ca="1">SUMIF(INDIRECT(F301),'1-Configuracion'!E320,INDIRECT(L301))+SUMIF(INDIRECT(H301),'1-Configuracion'!E320,INDIRECT(K301))</f>
        <v>1</v>
      </c>
      <c r="M320" s="48">
        <f t="shared" ca="1" si="258"/>
        <v>0</v>
      </c>
      <c r="N320" s="14">
        <f t="shared" ca="1" si="259"/>
        <v>1001</v>
      </c>
      <c r="P320" s="29" t="str">
        <f t="shared" si="260"/>
        <v>Valencia C.F.</v>
      </c>
      <c r="Q320" s="33">
        <f t="shared" ca="1" si="261"/>
        <v>20</v>
      </c>
      <c r="R320" s="1">
        <f t="shared" ca="1" si="245"/>
        <v>14</v>
      </c>
      <c r="S320" s="1">
        <f t="shared" ca="1" si="246"/>
        <v>5</v>
      </c>
      <c r="T320" s="1">
        <f t="shared" ca="1" si="247"/>
        <v>5</v>
      </c>
      <c r="U320" s="1">
        <f t="shared" ca="1" si="248"/>
        <v>4</v>
      </c>
      <c r="V320" s="1">
        <f t="shared" ca="1" si="249"/>
        <v>18</v>
      </c>
      <c r="W320" s="1">
        <f t="shared" ca="1" si="250"/>
        <v>11</v>
      </c>
      <c r="X320" s="3">
        <f t="shared" ca="1" si="251"/>
        <v>7</v>
      </c>
      <c r="Y320" s="3">
        <f t="shared" ca="1" si="252"/>
        <v>20718</v>
      </c>
      <c r="Z320">
        <f t="shared" ca="1" si="262"/>
        <v>8</v>
      </c>
      <c r="AA320">
        <f t="shared" ca="1" si="253"/>
        <v>8</v>
      </c>
      <c r="AB320" s="16">
        <f ca="1">_xlfn.RANK.EQ(Q320,Q302:Q321,0)</f>
        <v>8</v>
      </c>
      <c r="AC320" s="16">
        <f ca="1">SUMPRODUCT((AB320=AB302:AB321)*(X320&lt;X302:X321))</f>
        <v>0</v>
      </c>
      <c r="AD320" s="16">
        <f ca="1">SUMPRODUCT((AB320=AB302:AB321)*(AC320=AC302:AC321)*(V320&lt;V302:V321))</f>
        <v>0</v>
      </c>
      <c r="AE320" s="16">
        <f ca="1">COUNTIF(AA302:AA320,AA320)-1</f>
        <v>0</v>
      </c>
      <c r="AF320" s="39"/>
      <c r="AG320">
        <v>19</v>
      </c>
      <c r="AH320" s="29" t="str">
        <f ca="1">INDEX(P302:P321,MATCH(AG320,Z302:Z321,0))</f>
        <v>Levante U.D.</v>
      </c>
      <c r="AI320" s="33">
        <f ca="1">LOOKUP(AH320,P302:P321,Q302:Q321)</f>
        <v>11</v>
      </c>
      <c r="AJ320" s="1">
        <f ca="1">LOOKUP(AH320,P302:P321,R302:R321)</f>
        <v>14</v>
      </c>
      <c r="AK320" s="1">
        <f ca="1">LOOKUP(AH320,P302:P321,S302:S321)</f>
        <v>2</v>
      </c>
      <c r="AL320" s="1">
        <f ca="1">LOOKUP(AH320,P302:P321,T302:T321)</f>
        <v>5</v>
      </c>
      <c r="AM320" s="1">
        <f ca="1">LOOKUP(AH320,P302:P321,U302:U321)</f>
        <v>7</v>
      </c>
      <c r="AN320" s="1">
        <f ca="1">LOOKUP(AH320,P302:P321,V302:V321)</f>
        <v>11</v>
      </c>
      <c r="AO320" s="1">
        <f ca="1">LOOKUP(AH320,P302:P321,W302:W321)</f>
        <v>25</v>
      </c>
      <c r="AP320" s="3">
        <f ca="1">LOOKUP(AH320,P302:P321,X302:X321)</f>
        <v>-14</v>
      </c>
      <c r="AQ320" s="3">
        <f ca="1">LOOKUP(AH320,P302:P321,Y302:Y321)</f>
        <v>9611</v>
      </c>
    </row>
    <row r="321" spans="5:43" ht="15.75" thickBot="1" x14ac:dyDescent="0.3">
      <c r="E321" s="30" t="str">
        <f t="shared" si="254"/>
        <v>Villarreal C.F.</v>
      </c>
      <c r="F321" s="34">
        <f ca="1">SUMIF(INDIRECT(F301),'1-Configuracion'!E321,INDIRECT(G301))+SUMIF(INDIRECT(H301),'1-Configuracion'!E321,INDIRECT(I301))</f>
        <v>3</v>
      </c>
      <c r="G321" s="9">
        <f ca="1">SUMIF(INDIRECT(F301),'1-Configuracion'!E321,INDIRECT(J301))+SUMIF(INDIRECT(H301),'1-Configuracion'!E321,INDIRECT(J301))</f>
        <v>1</v>
      </c>
      <c r="H321" s="9">
        <f t="shared" ca="1" si="255"/>
        <v>1</v>
      </c>
      <c r="I321" s="9">
        <f t="shared" ca="1" si="256"/>
        <v>0</v>
      </c>
      <c r="J321" s="9">
        <f t="shared" ca="1" si="257"/>
        <v>0</v>
      </c>
      <c r="K321" s="9">
        <f ca="1">SUMIF(INDIRECT(F301),'1-Configuracion'!E321,INDIRECT(K301))+SUMIF(INDIRECT(H301),'1-Configuracion'!E321,INDIRECT(L301))</f>
        <v>2</v>
      </c>
      <c r="L321" s="9">
        <f ca="1">SUMIF(INDIRECT(F301),'1-Configuracion'!E321,INDIRECT(L301))+SUMIF(INDIRECT(H301),'1-Configuracion'!E321,INDIRECT(K301))</f>
        <v>1</v>
      </c>
      <c r="M321" s="49">
        <f t="shared" ca="1" si="258"/>
        <v>1</v>
      </c>
      <c r="N321" s="15">
        <f t="shared" ca="1" si="259"/>
        <v>3102</v>
      </c>
      <c r="P321" s="30" t="str">
        <f t="shared" si="260"/>
        <v>Villarreal C.F.</v>
      </c>
      <c r="Q321" s="34">
        <f t="shared" ca="1" si="261"/>
        <v>24</v>
      </c>
      <c r="R321" s="9">
        <f t="shared" ca="1" si="245"/>
        <v>14</v>
      </c>
      <c r="S321" s="9">
        <f t="shared" ca="1" si="246"/>
        <v>7</v>
      </c>
      <c r="T321" s="9">
        <f t="shared" ca="1" si="247"/>
        <v>3</v>
      </c>
      <c r="U321" s="9">
        <f t="shared" ca="1" si="248"/>
        <v>4</v>
      </c>
      <c r="V321" s="9">
        <f t="shared" ca="1" si="249"/>
        <v>18</v>
      </c>
      <c r="W321" s="9">
        <f t="shared" ca="1" si="250"/>
        <v>15</v>
      </c>
      <c r="X321" s="11">
        <f t="shared" ca="1" si="251"/>
        <v>3</v>
      </c>
      <c r="Y321" s="11">
        <f t="shared" ca="1" si="252"/>
        <v>24318</v>
      </c>
      <c r="Z321">
        <f t="shared" ca="1" si="262"/>
        <v>5</v>
      </c>
      <c r="AA321">
        <f t="shared" ca="1" si="253"/>
        <v>5</v>
      </c>
      <c r="AB321" s="16">
        <f ca="1">_xlfn.RANK.EQ(Q321,Q302:Q321,0)</f>
        <v>5</v>
      </c>
      <c r="AC321" s="16">
        <f ca="1">SUMPRODUCT((AB321=AB302:AB321)*(X321&lt;X302:X321))</f>
        <v>0</v>
      </c>
      <c r="AD321" s="16">
        <f ca="1">SUMPRODUCT((AB321=AB302:AB321)*(AC321=AC302:AC321)*(V321&lt;V302:V321))</f>
        <v>0</v>
      </c>
      <c r="AE321" s="16">
        <f ca="1">COUNTIF(AA302:AA321,AA321)-1</f>
        <v>0</v>
      </c>
      <c r="AF321" s="39"/>
      <c r="AG321">
        <v>20</v>
      </c>
      <c r="AH321" s="30" t="str">
        <f ca="1">INDEX(P302:P321,MATCH(AG321,Z302:Z321,0))</f>
        <v>U.D. Las Palmas</v>
      </c>
      <c r="AI321" s="34">
        <f ca="1">LOOKUP(AH321,P302:P321,Q302:Q321)</f>
        <v>10</v>
      </c>
      <c r="AJ321" s="9">
        <f ca="1">LOOKUP(AH321,P302:P321,R302:R321)</f>
        <v>14</v>
      </c>
      <c r="AK321" s="9">
        <f ca="1">LOOKUP(AH321,P302:P321,S302:S321)</f>
        <v>2</v>
      </c>
      <c r="AL321" s="9">
        <f ca="1">LOOKUP(AH321,P302:P321,T302:T321)</f>
        <v>4</v>
      </c>
      <c r="AM321" s="9">
        <f ca="1">LOOKUP(AH321,P302:P321,U302:U321)</f>
        <v>8</v>
      </c>
      <c r="AN321" s="9">
        <f ca="1">LOOKUP(AH321,P302:P321,V302:V321)</f>
        <v>11</v>
      </c>
      <c r="AO321" s="9">
        <f ca="1">LOOKUP(AH321,P302:P321,W302:W321)</f>
        <v>22</v>
      </c>
      <c r="AP321" s="11">
        <f ca="1">LOOKUP(AH321,P302:P321,X302:X321)</f>
        <v>-11</v>
      </c>
      <c r="AQ321" s="11">
        <f ca="1">LOOKUP(AH321,P302:P321,Y302:Y321)</f>
        <v>8911</v>
      </c>
    </row>
    <row r="322" spans="5:43" ht="15.75" thickBot="1" x14ac:dyDescent="0.3"/>
    <row r="323" spans="5:43" ht="15.75" thickBot="1" x14ac:dyDescent="0.3">
      <c r="E323" s="36">
        <v>15</v>
      </c>
      <c r="F323" s="43" t="s">
        <v>20</v>
      </c>
      <c r="G323" s="43" t="s">
        <v>21</v>
      </c>
      <c r="H323" s="43" t="s">
        <v>22</v>
      </c>
      <c r="I323" s="43" t="s">
        <v>23</v>
      </c>
      <c r="J323" s="43" t="s">
        <v>24</v>
      </c>
      <c r="K323" s="43" t="s">
        <v>25</v>
      </c>
      <c r="L323" s="43" t="s">
        <v>26</v>
      </c>
      <c r="M323" s="44" t="s">
        <v>90</v>
      </c>
      <c r="N323" s="46" t="s">
        <v>91</v>
      </c>
      <c r="P323" s="36">
        <f>E323</f>
        <v>15</v>
      </c>
      <c r="Q323" s="37" t="s">
        <v>20</v>
      </c>
      <c r="R323" s="35" t="s">
        <v>21</v>
      </c>
      <c r="S323" s="31" t="s">
        <v>22</v>
      </c>
      <c r="T323" s="31" t="s">
        <v>23</v>
      </c>
      <c r="U323" s="31" t="s">
        <v>24</v>
      </c>
      <c r="V323" s="31" t="s">
        <v>25</v>
      </c>
      <c r="W323" s="31" t="s">
        <v>26</v>
      </c>
      <c r="X323" s="32" t="s">
        <v>90</v>
      </c>
      <c r="Y323" s="32" t="s">
        <v>91</v>
      </c>
      <c r="Z323" s="136" t="s">
        <v>162</v>
      </c>
      <c r="AA323" t="s">
        <v>161</v>
      </c>
      <c r="AB323" t="s">
        <v>148</v>
      </c>
      <c r="AC323" t="s">
        <v>90</v>
      </c>
      <c r="AD323" t="s">
        <v>25</v>
      </c>
      <c r="AE323" t="s">
        <v>160</v>
      </c>
      <c r="AF323" s="38"/>
      <c r="AH323" s="36">
        <f>P323</f>
        <v>15</v>
      </c>
      <c r="AI323" s="37" t="s">
        <v>20</v>
      </c>
      <c r="AJ323" s="35" t="s">
        <v>21</v>
      </c>
      <c r="AK323" s="31" t="s">
        <v>22</v>
      </c>
      <c r="AL323" s="31" t="s">
        <v>23</v>
      </c>
      <c r="AM323" s="31" t="s">
        <v>24</v>
      </c>
      <c r="AN323" s="31" t="s">
        <v>25</v>
      </c>
      <c r="AO323" s="31" t="s">
        <v>26</v>
      </c>
      <c r="AP323" s="32" t="s">
        <v>90</v>
      </c>
      <c r="AQ323" s="32" t="s">
        <v>91</v>
      </c>
    </row>
    <row r="324" spans="5:43" ht="15.75" thickBot="1" x14ac:dyDescent="0.3">
      <c r="E324" s="39"/>
      <c r="F324" s="41" t="str">
        <f>'1-Rangos'!C15</f>
        <v>'1-Jornadas'!BC30:BC39</v>
      </c>
      <c r="G324" s="41" t="str">
        <f>'1-Rangos'!D15</f>
        <v>'1-Jornadas'!BA30:BA39</v>
      </c>
      <c r="H324" s="41" t="str">
        <f>'1-Rangos'!E15</f>
        <v>'1-Jornadas'!BF30:BF39</v>
      </c>
      <c r="I324" s="41" t="str">
        <f>'1-Rangos'!F15</f>
        <v>'1-Jornadas'!BH30:BH39</v>
      </c>
      <c r="J324" s="41" t="str">
        <f>'1-Rangos'!G15</f>
        <v>'1-Jornadas'!AZ30:AZ39</v>
      </c>
      <c r="K324" s="41" t="str">
        <f>'1-Rangos'!H15</f>
        <v>'1-Jornadas'!BD30:BD39</v>
      </c>
      <c r="L324" s="41" t="str">
        <f>'1-Rangos'!I15</f>
        <v>'1-Jornadas'!BE30:BE39</v>
      </c>
      <c r="M324" s="39"/>
      <c r="N324" s="39"/>
    </row>
    <row r="325" spans="5:43" x14ac:dyDescent="0.25">
      <c r="E325" s="29" t="str">
        <f>E302</f>
        <v>Athletic Club</v>
      </c>
      <c r="F325" s="45">
        <f ca="1">SUMIF(INDIRECT(F324),'1-Configuracion'!E325,INDIRECT(G324))+SUMIF(INDIRECT(H324),'1-Configuracion'!E325,INDIRECT(I324))</f>
        <v>0</v>
      </c>
      <c r="G325" s="42">
        <f ca="1">SUMIF(INDIRECT(F324),'1-Configuracion'!E325,INDIRECT(J324))+SUMIF(INDIRECT(H324),'1-Configuracion'!E325,INDIRECT(J324))</f>
        <v>1</v>
      </c>
      <c r="H325" s="42">
        <f ca="1">IF(G325&gt;0,IF(F325=3,1,0),0)</f>
        <v>0</v>
      </c>
      <c r="I325" s="42">
        <f ca="1">IF(G325&gt;0,IF(F325=1,1,0),0)</f>
        <v>0</v>
      </c>
      <c r="J325" s="42">
        <f ca="1">IF(G325&gt;0,IF(F325=0,1,0),0)</f>
        <v>1</v>
      </c>
      <c r="K325" s="42">
        <f ca="1">SUMIF(INDIRECT(F324),'1-Configuracion'!E325,INDIRECT(K324))+SUMIF(INDIRECT(H324),'1-Configuracion'!E325,INDIRECT(L324))</f>
        <v>1</v>
      </c>
      <c r="L325" s="42">
        <f ca="1">SUMIF(INDIRECT(F324),'1-Configuracion'!E325,INDIRECT(L324))+SUMIF(INDIRECT(H324),'1-Configuracion'!E325,INDIRECT(K324))</f>
        <v>2</v>
      </c>
      <c r="M325" s="47">
        <f ca="1">K325-L325</f>
        <v>-1</v>
      </c>
      <c r="N325" s="50">
        <f ca="1">F325*1000+M325*100+K325</f>
        <v>-99</v>
      </c>
      <c r="P325" s="29" t="str">
        <f>E325</f>
        <v>Athletic Club</v>
      </c>
      <c r="Q325" s="33">
        <f ca="1">F325+Q302</f>
        <v>21</v>
      </c>
      <c r="R325" s="1">
        <f t="shared" ref="R325:R344" ca="1" si="263">G325+R302</f>
        <v>15</v>
      </c>
      <c r="S325" s="1">
        <f t="shared" ref="S325:S344" ca="1" si="264">H325+S302</f>
        <v>6</v>
      </c>
      <c r="T325" s="1">
        <f t="shared" ref="T325:T344" ca="1" si="265">I325+T302</f>
        <v>3</v>
      </c>
      <c r="U325" s="1">
        <f t="shared" ref="U325:U344" ca="1" si="266">J325+U302</f>
        <v>6</v>
      </c>
      <c r="V325" s="1">
        <f t="shared" ref="V325:V344" ca="1" si="267">K325+V302</f>
        <v>22</v>
      </c>
      <c r="W325" s="1">
        <f t="shared" ref="W325:W344" ca="1" si="268">L325+W302</f>
        <v>18</v>
      </c>
      <c r="X325" s="3">
        <f t="shared" ref="X325:X344" ca="1" si="269">M325+X302</f>
        <v>4</v>
      </c>
      <c r="Y325" s="3">
        <f t="shared" ref="Y325:Y344" ca="1" si="270">N325+Y302</f>
        <v>21422</v>
      </c>
      <c r="Z325">
        <f ca="1">AA325+AE325</f>
        <v>9</v>
      </c>
      <c r="AA325">
        <f t="shared" ref="AA325:AA344" ca="1" si="271">SUM(AB325:AD325)</f>
        <v>9</v>
      </c>
      <c r="AB325" s="16">
        <f ca="1">_xlfn.RANK.EQ(Q325,Q325:Q344,0)</f>
        <v>8</v>
      </c>
      <c r="AC325" s="16">
        <f ca="1">SUMPRODUCT((AB325=AB325:AB344)*(X325&lt;X325:X344))</f>
        <v>1</v>
      </c>
      <c r="AD325" s="16">
        <f ca="1">SUMPRODUCT((AB325=AB325:AB344)*(AC325=AC325:AC344)*(V325&lt;V325:V344))</f>
        <v>0</v>
      </c>
      <c r="AE325" s="16">
        <f ca="1">COUNTIF(AA325:AA325,AA325)-1</f>
        <v>0</v>
      </c>
      <c r="AF325" s="39"/>
      <c r="AG325">
        <v>1</v>
      </c>
      <c r="AH325" s="29" t="str">
        <f ca="1">INDEX(P325:P344,MATCH(AG325,Z325:Z344,0))</f>
        <v>F.C. Barcelona</v>
      </c>
      <c r="AI325" s="33">
        <f ca="1">LOOKUP(AH325,P325:P344,Q325:Q344)</f>
        <v>35</v>
      </c>
      <c r="AJ325" s="1">
        <f ca="1">LOOKUP(AH325,P325:P344,R325:R344)</f>
        <v>15</v>
      </c>
      <c r="AK325" s="1">
        <f ca="1">LOOKUP(AH325,P325:P344,S325:S344)</f>
        <v>11</v>
      </c>
      <c r="AL325" s="1">
        <f ca="1">LOOKUP(AH325,P325:P344,T325:T344)</f>
        <v>2</v>
      </c>
      <c r="AM325" s="1">
        <f ca="1">LOOKUP(AH325,P325:P344,U325:U344)</f>
        <v>2</v>
      </c>
      <c r="AN325" s="1">
        <f ca="1">LOOKUP(AH325,P325:P344,V325:V344)</f>
        <v>36</v>
      </c>
      <c r="AO325" s="1">
        <f ca="1">LOOKUP(AH325,P325:P344,W325:W344)</f>
        <v>15</v>
      </c>
      <c r="AP325" s="3">
        <f ca="1">LOOKUP(AH325,P325:P344,X325:X344)</f>
        <v>21</v>
      </c>
      <c r="AQ325" s="3">
        <f ca="1">LOOKUP(AH325,P325:P344,Y325:Y344)</f>
        <v>37136</v>
      </c>
    </row>
    <row r="326" spans="5:43" x14ac:dyDescent="0.25">
      <c r="E326" s="29" t="str">
        <f t="shared" ref="E326:E344" si="272">E303</f>
        <v>Atlético de Madrid</v>
      </c>
      <c r="F326" s="33">
        <f ca="1">SUMIF(INDIRECT(F324),'1-Configuracion'!E326,INDIRECT(G324))+SUMIF(INDIRECT(H324),'1-Configuracion'!E326,INDIRECT(I324))</f>
        <v>3</v>
      </c>
      <c r="G326" s="1">
        <f ca="1">SUMIF(INDIRECT(F324),'1-Configuracion'!E326,INDIRECT(J324))+SUMIF(INDIRECT(H324),'1-Configuracion'!E326,INDIRECT(J324))</f>
        <v>1</v>
      </c>
      <c r="H326" s="1">
        <f t="shared" ref="H326:H344" ca="1" si="273">IF(G326&gt;0,IF(F326=3,1,0),0)</f>
        <v>1</v>
      </c>
      <c r="I326" s="1">
        <f t="shared" ref="I326:I344" ca="1" si="274">IF(G326&gt;0,IF(F326=1,1,0),0)</f>
        <v>0</v>
      </c>
      <c r="J326" s="1">
        <f t="shared" ref="J326:J344" ca="1" si="275">IF(G326&gt;0,IF(F326=0,1,0),0)</f>
        <v>0</v>
      </c>
      <c r="K326" s="1">
        <f ca="1">SUMIF(INDIRECT(F324),'1-Configuracion'!E326,INDIRECT(K324))+SUMIF(INDIRECT(H324),'1-Configuracion'!E326,INDIRECT(L324))</f>
        <v>2</v>
      </c>
      <c r="L326" s="1">
        <f ca="1">SUMIF(INDIRECT(F324),'1-Configuracion'!E326,INDIRECT(L324))+SUMIF(INDIRECT(H324),'1-Configuracion'!E326,INDIRECT(K324))</f>
        <v>1</v>
      </c>
      <c r="M326" s="48">
        <f t="shared" ref="M326:M344" ca="1" si="276">K326-L326</f>
        <v>1</v>
      </c>
      <c r="N326" s="14">
        <f t="shared" ref="N326:N344" ca="1" si="277">F326*1000+M326*100+K326</f>
        <v>3102</v>
      </c>
      <c r="P326" s="29" t="str">
        <f t="shared" ref="P326:P344" si="278">E326</f>
        <v>Atlético de Madrid</v>
      </c>
      <c r="Q326" s="33">
        <f t="shared" ref="Q326:Q344" ca="1" si="279">F326+Q303</f>
        <v>35</v>
      </c>
      <c r="R326" s="1">
        <f t="shared" ca="1" si="263"/>
        <v>15</v>
      </c>
      <c r="S326" s="1">
        <f t="shared" ca="1" si="264"/>
        <v>11</v>
      </c>
      <c r="T326" s="1">
        <f t="shared" ca="1" si="265"/>
        <v>2</v>
      </c>
      <c r="U326" s="1">
        <f t="shared" ca="1" si="266"/>
        <v>2</v>
      </c>
      <c r="V326" s="1">
        <f t="shared" ca="1" si="267"/>
        <v>22</v>
      </c>
      <c r="W326" s="1">
        <f t="shared" ca="1" si="268"/>
        <v>7</v>
      </c>
      <c r="X326" s="3">
        <f t="shared" ca="1" si="269"/>
        <v>15</v>
      </c>
      <c r="Y326" s="3">
        <f t="shared" ca="1" si="270"/>
        <v>36522</v>
      </c>
      <c r="Z326">
        <f t="shared" ref="Z326:Z344" ca="1" si="280">AA326+AE326</f>
        <v>2</v>
      </c>
      <c r="AA326">
        <f t="shared" ca="1" si="271"/>
        <v>2</v>
      </c>
      <c r="AB326" s="16">
        <f ca="1">_xlfn.RANK.EQ(Q326,Q325:Q344,0)</f>
        <v>1</v>
      </c>
      <c r="AC326" s="16">
        <f ca="1">SUMPRODUCT((AB326=AB325:AB344)*(X326&lt;X325:X344))</f>
        <v>1</v>
      </c>
      <c r="AD326" s="16">
        <f ca="1">SUMPRODUCT((AB326=AB325:AB344)*(AC326=AC325:AC344)*(V326&lt;V325:V344))</f>
        <v>0</v>
      </c>
      <c r="AE326" s="16">
        <f ca="1">COUNTIF(AA325:AA326,AA326)-1</f>
        <v>0</v>
      </c>
      <c r="AF326" s="39"/>
      <c r="AG326">
        <v>2</v>
      </c>
      <c r="AH326" s="29" t="str">
        <f ca="1">INDEX(P325:P344,MATCH(AG326,Z325:Z344,0))</f>
        <v>Atlético de Madrid</v>
      </c>
      <c r="AI326" s="33">
        <f ca="1">LOOKUP(AH326,P325:P344,Q325:Q344)</f>
        <v>35</v>
      </c>
      <c r="AJ326" s="1">
        <f ca="1">LOOKUP(AH326,P325:P344,R325:R344)</f>
        <v>15</v>
      </c>
      <c r="AK326" s="1">
        <f ca="1">LOOKUP(AH326,P325:P344,S325:S344)</f>
        <v>11</v>
      </c>
      <c r="AL326" s="1">
        <f ca="1">LOOKUP(AH326,P325:P344,T325:T344)</f>
        <v>2</v>
      </c>
      <c r="AM326" s="1">
        <f ca="1">LOOKUP(AH326,P325:P344,U325:U344)</f>
        <v>2</v>
      </c>
      <c r="AN326" s="1">
        <f ca="1">LOOKUP(AH326,P325:P344,V325:V344)</f>
        <v>22</v>
      </c>
      <c r="AO326" s="1">
        <f ca="1">LOOKUP(AH326,P325:P344,W325:W344)</f>
        <v>7</v>
      </c>
      <c r="AP326" s="3">
        <f ca="1">LOOKUP(AH326,P325:P344,X325:X344)</f>
        <v>15</v>
      </c>
      <c r="AQ326" s="3">
        <f ca="1">LOOKUP(AH326,P325:P344,Y325:Y344)</f>
        <v>36522</v>
      </c>
    </row>
    <row r="327" spans="5:43" x14ac:dyDescent="0.25">
      <c r="E327" s="29" t="str">
        <f t="shared" si="272"/>
        <v>Deportivo de la Coruña</v>
      </c>
      <c r="F327" s="33">
        <f ca="1">SUMIF(INDIRECT(F324),'1-Configuracion'!E327,INDIRECT(G324))+SUMIF(INDIRECT(H324),'1-Configuracion'!E327,INDIRECT(I324))</f>
        <v>1</v>
      </c>
      <c r="G327" s="1">
        <f ca="1">SUMIF(INDIRECT(F324),'1-Configuracion'!E327,INDIRECT(J324))+SUMIF(INDIRECT(H324),'1-Configuracion'!E327,INDIRECT(J324))</f>
        <v>1</v>
      </c>
      <c r="H327" s="1">
        <f t="shared" ca="1" si="273"/>
        <v>0</v>
      </c>
      <c r="I327" s="1">
        <f t="shared" ca="1" si="274"/>
        <v>1</v>
      </c>
      <c r="J327" s="1">
        <f t="shared" ca="1" si="275"/>
        <v>0</v>
      </c>
      <c r="K327" s="1">
        <f ca="1">SUMIF(INDIRECT(F324),'1-Configuracion'!E327,INDIRECT(K324))+SUMIF(INDIRECT(H324),'1-Configuracion'!E327,INDIRECT(L324))</f>
        <v>2</v>
      </c>
      <c r="L327" s="1">
        <f ca="1">SUMIF(INDIRECT(F324),'1-Configuracion'!E327,INDIRECT(L324))+SUMIF(INDIRECT(H324),'1-Configuracion'!E327,INDIRECT(K324))</f>
        <v>2</v>
      </c>
      <c r="M327" s="48">
        <f t="shared" ca="1" si="276"/>
        <v>0</v>
      </c>
      <c r="N327" s="14">
        <f t="shared" ca="1" si="277"/>
        <v>1002</v>
      </c>
      <c r="P327" s="29" t="str">
        <f t="shared" si="278"/>
        <v>Deportivo de la Coruña</v>
      </c>
      <c r="Q327" s="33">
        <f t="shared" ca="1" si="279"/>
        <v>23</v>
      </c>
      <c r="R327" s="1">
        <f t="shared" ca="1" si="263"/>
        <v>15</v>
      </c>
      <c r="S327" s="1">
        <f t="shared" ca="1" si="264"/>
        <v>5</v>
      </c>
      <c r="T327" s="1">
        <f t="shared" ca="1" si="265"/>
        <v>8</v>
      </c>
      <c r="U327" s="1">
        <f t="shared" ca="1" si="266"/>
        <v>2</v>
      </c>
      <c r="V327" s="1">
        <f t="shared" ca="1" si="267"/>
        <v>23</v>
      </c>
      <c r="W327" s="1">
        <f t="shared" ca="1" si="268"/>
        <v>16</v>
      </c>
      <c r="X327" s="3">
        <f t="shared" ca="1" si="269"/>
        <v>7</v>
      </c>
      <c r="Y327" s="3">
        <f t="shared" ca="1" si="270"/>
        <v>23723</v>
      </c>
      <c r="Z327">
        <f t="shared" ca="1" si="280"/>
        <v>6</v>
      </c>
      <c r="AA327">
        <f t="shared" ca="1" si="271"/>
        <v>6</v>
      </c>
      <c r="AB327" s="16">
        <f ca="1">_xlfn.RANK.EQ(Q327,Q325:Q344,0)</f>
        <v>6</v>
      </c>
      <c r="AC327" s="16">
        <f ca="1">SUMPRODUCT((AB327=AB325:AB344)*(X327&lt;X325:X344))</f>
        <v>0</v>
      </c>
      <c r="AD327" s="16">
        <f ca="1">SUMPRODUCT((AB327=AB325:AB344)*(AC327=AC325:AC344)*(V327&lt;V325:V344))</f>
        <v>0</v>
      </c>
      <c r="AE327" s="16">
        <f ca="1">COUNTIF(AA325:AA327,AA327)-1</f>
        <v>0</v>
      </c>
      <c r="AF327" s="39"/>
      <c r="AG327">
        <v>3</v>
      </c>
      <c r="AH327" s="29" t="str">
        <f ca="1">INDEX(P325:P344,MATCH(AG327,Z325:Z344,0))</f>
        <v>Real Madrid C.F.</v>
      </c>
      <c r="AI327" s="33">
        <f ca="1">LOOKUP(AH327,P325:P344,Q325:Q344)</f>
        <v>30</v>
      </c>
      <c r="AJ327" s="1">
        <f ca="1">LOOKUP(AH327,P325:P344,R325:R344)</f>
        <v>15</v>
      </c>
      <c r="AK327" s="1">
        <f ca="1">LOOKUP(AH327,P325:P344,S325:S344)</f>
        <v>9</v>
      </c>
      <c r="AL327" s="1">
        <f ca="1">LOOKUP(AH327,P325:P344,T325:T344)</f>
        <v>3</v>
      </c>
      <c r="AM327" s="1">
        <f ca="1">LOOKUP(AH327,P325:P344,U325:U344)</f>
        <v>3</v>
      </c>
      <c r="AN327" s="1">
        <f ca="1">LOOKUP(AH327,P325:P344,V325:V344)</f>
        <v>32</v>
      </c>
      <c r="AO327" s="1">
        <f ca="1">LOOKUP(AH327,P325:P344,W325:W344)</f>
        <v>13</v>
      </c>
      <c r="AP327" s="3">
        <f ca="1">LOOKUP(AH327,P325:P344,X325:X344)</f>
        <v>19</v>
      </c>
      <c r="AQ327" s="3">
        <f ca="1">LOOKUP(AH327,P325:P344,Y325:Y344)</f>
        <v>31932</v>
      </c>
    </row>
    <row r="328" spans="5:43" x14ac:dyDescent="0.25">
      <c r="E328" s="29" t="str">
        <f t="shared" si="272"/>
        <v>F.C. Barcelona</v>
      </c>
      <c r="F328" s="33">
        <f ca="1">SUMIF(INDIRECT(F324),'1-Configuracion'!E328,INDIRECT(G324))+SUMIF(INDIRECT(H324),'1-Configuracion'!E328,INDIRECT(I324))</f>
        <v>1</v>
      </c>
      <c r="G328" s="1">
        <f ca="1">SUMIF(INDIRECT(F324),'1-Configuracion'!E328,INDIRECT(J324))+SUMIF(INDIRECT(H324),'1-Configuracion'!E328,INDIRECT(J324))</f>
        <v>1</v>
      </c>
      <c r="H328" s="1">
        <f t="shared" ca="1" si="273"/>
        <v>0</v>
      </c>
      <c r="I328" s="1">
        <f t="shared" ca="1" si="274"/>
        <v>1</v>
      </c>
      <c r="J328" s="1">
        <f t="shared" ca="1" si="275"/>
        <v>0</v>
      </c>
      <c r="K328" s="1">
        <f ca="1">SUMIF(INDIRECT(F324),'1-Configuracion'!E328,INDIRECT(K324))+SUMIF(INDIRECT(H324),'1-Configuracion'!E328,INDIRECT(L324))</f>
        <v>2</v>
      </c>
      <c r="L328" s="1">
        <f ca="1">SUMIF(INDIRECT(F324),'1-Configuracion'!E328,INDIRECT(L324))+SUMIF(INDIRECT(H324),'1-Configuracion'!E328,INDIRECT(K324))</f>
        <v>2</v>
      </c>
      <c r="M328" s="48">
        <f t="shared" ca="1" si="276"/>
        <v>0</v>
      </c>
      <c r="N328" s="14">
        <f t="shared" ca="1" si="277"/>
        <v>1002</v>
      </c>
      <c r="P328" s="29" t="str">
        <f t="shared" si="278"/>
        <v>F.C. Barcelona</v>
      </c>
      <c r="Q328" s="33">
        <f t="shared" ca="1" si="279"/>
        <v>35</v>
      </c>
      <c r="R328" s="1">
        <f t="shared" ca="1" si="263"/>
        <v>15</v>
      </c>
      <c r="S328" s="1">
        <f t="shared" ca="1" si="264"/>
        <v>11</v>
      </c>
      <c r="T328" s="1">
        <f t="shared" ca="1" si="265"/>
        <v>2</v>
      </c>
      <c r="U328" s="1">
        <f t="shared" ca="1" si="266"/>
        <v>2</v>
      </c>
      <c r="V328" s="1">
        <f t="shared" ca="1" si="267"/>
        <v>36</v>
      </c>
      <c r="W328" s="1">
        <f t="shared" ca="1" si="268"/>
        <v>15</v>
      </c>
      <c r="X328" s="3">
        <f t="shared" ca="1" si="269"/>
        <v>21</v>
      </c>
      <c r="Y328" s="3">
        <f t="shared" ca="1" si="270"/>
        <v>37136</v>
      </c>
      <c r="Z328">
        <f t="shared" ca="1" si="280"/>
        <v>1</v>
      </c>
      <c r="AA328">
        <f t="shared" ca="1" si="271"/>
        <v>1</v>
      </c>
      <c r="AB328" s="16">
        <f ca="1">_xlfn.RANK.EQ(Q328,Q325:Q344,0)</f>
        <v>1</v>
      </c>
      <c r="AC328" s="16">
        <f ca="1">SUMPRODUCT((AB328=AB325:AB344)*(X328&lt;X325:X344))</f>
        <v>0</v>
      </c>
      <c r="AD328" s="16">
        <f ca="1">SUMPRODUCT((AB328=AB325:AB344)*(AC328=AC325:AC344)*(V328&lt;V325:V344))</f>
        <v>0</v>
      </c>
      <c r="AE328" s="16">
        <f ca="1">COUNTIF(AA325:AA328,AA328)-1</f>
        <v>0</v>
      </c>
      <c r="AF328" s="39"/>
      <c r="AG328">
        <v>4</v>
      </c>
      <c r="AH328" s="29" t="str">
        <f ca="1">INDEX(P325:P344,MATCH(AG328,Z325:Z344,0))</f>
        <v>R.C. Celta de Vigo</v>
      </c>
      <c r="AI328" s="33">
        <f ca="1">LOOKUP(AH328,P325:P344,Q325:Q344)</f>
        <v>28</v>
      </c>
      <c r="AJ328" s="1">
        <f ca="1">LOOKUP(AH328,P325:P344,R325:R344)</f>
        <v>15</v>
      </c>
      <c r="AK328" s="1">
        <f ca="1">LOOKUP(AH328,P325:P344,S325:S344)</f>
        <v>8</v>
      </c>
      <c r="AL328" s="1">
        <f ca="1">LOOKUP(AH328,P325:P344,T325:T344)</f>
        <v>4</v>
      </c>
      <c r="AM328" s="1">
        <f ca="1">LOOKUP(AH328,P325:P344,U325:U344)</f>
        <v>3</v>
      </c>
      <c r="AN328" s="1">
        <f ca="1">LOOKUP(AH328,P325:P344,V325:V344)</f>
        <v>26</v>
      </c>
      <c r="AO328" s="1">
        <f ca="1">LOOKUP(AH328,P325:P344,W325:W344)</f>
        <v>22</v>
      </c>
      <c r="AP328" s="3">
        <f ca="1">LOOKUP(AH328,P325:P344,X325:X344)</f>
        <v>4</v>
      </c>
      <c r="AQ328" s="3">
        <f ca="1">LOOKUP(AH328,P325:P344,Y325:Y344)</f>
        <v>28426</v>
      </c>
    </row>
    <row r="329" spans="5:43" x14ac:dyDescent="0.25">
      <c r="E329" s="29" t="str">
        <f t="shared" si="272"/>
        <v>Getafe C.F.</v>
      </c>
      <c r="F329" s="33">
        <f ca="1">SUMIF(INDIRECT(F324),'1-Configuracion'!E329,INDIRECT(G324))+SUMIF(INDIRECT(H324),'1-Configuracion'!E329,INDIRECT(I324))</f>
        <v>1</v>
      </c>
      <c r="G329" s="1">
        <f ca="1">SUMIF(INDIRECT(F324),'1-Configuracion'!E329,INDIRECT(J324))+SUMIF(INDIRECT(H324),'1-Configuracion'!E329,INDIRECT(J324))</f>
        <v>1</v>
      </c>
      <c r="H329" s="1">
        <f t="shared" ca="1" si="273"/>
        <v>0</v>
      </c>
      <c r="I329" s="1">
        <f t="shared" ca="1" si="274"/>
        <v>1</v>
      </c>
      <c r="J329" s="1">
        <f t="shared" ca="1" si="275"/>
        <v>0</v>
      </c>
      <c r="K329" s="1">
        <f ca="1">SUMIF(INDIRECT(F324),'1-Configuracion'!E329,INDIRECT(K324))+SUMIF(INDIRECT(H324),'1-Configuracion'!E329,INDIRECT(L324))</f>
        <v>1</v>
      </c>
      <c r="L329" s="1">
        <f ca="1">SUMIF(INDIRECT(F324),'1-Configuracion'!E329,INDIRECT(L324))+SUMIF(INDIRECT(H324),'1-Configuracion'!E329,INDIRECT(K324))</f>
        <v>1</v>
      </c>
      <c r="M329" s="48">
        <f t="shared" ca="1" si="276"/>
        <v>0</v>
      </c>
      <c r="N329" s="14">
        <f t="shared" ca="1" si="277"/>
        <v>1001</v>
      </c>
      <c r="P329" s="29" t="str">
        <f t="shared" si="278"/>
        <v>Getafe C.F.</v>
      </c>
      <c r="Q329" s="33">
        <f t="shared" ca="1" si="279"/>
        <v>15</v>
      </c>
      <c r="R329" s="1">
        <f t="shared" ca="1" si="263"/>
        <v>15</v>
      </c>
      <c r="S329" s="1">
        <f t="shared" ca="1" si="264"/>
        <v>4</v>
      </c>
      <c r="T329" s="1">
        <f t="shared" ca="1" si="265"/>
        <v>3</v>
      </c>
      <c r="U329" s="1">
        <f t="shared" ca="1" si="266"/>
        <v>8</v>
      </c>
      <c r="V329" s="1">
        <f t="shared" ca="1" si="267"/>
        <v>16</v>
      </c>
      <c r="W329" s="1">
        <f t="shared" ca="1" si="268"/>
        <v>24</v>
      </c>
      <c r="X329" s="3">
        <f t="shared" ca="1" si="269"/>
        <v>-8</v>
      </c>
      <c r="Y329" s="3">
        <f t="shared" ca="1" si="270"/>
        <v>14216</v>
      </c>
      <c r="Z329">
        <f t="shared" ca="1" si="280"/>
        <v>14</v>
      </c>
      <c r="AA329">
        <f t="shared" ca="1" si="271"/>
        <v>14</v>
      </c>
      <c r="AB329" s="16">
        <f ca="1">_xlfn.RANK.EQ(Q329,Q325:Q344,0)</f>
        <v>14</v>
      </c>
      <c r="AC329" s="16">
        <f ca="1">SUMPRODUCT((AB329=AB325:AB344)*(X329&lt;X325:X344))</f>
        <v>0</v>
      </c>
      <c r="AD329" s="16">
        <f ca="1">SUMPRODUCT((AB329=AB325:AB344)*(AC329=AC325:AC344)*(V329&lt;V325:V344))</f>
        <v>0</v>
      </c>
      <c r="AE329" s="16">
        <f ca="1">COUNTIF(AA325:AA329,AA329)-1</f>
        <v>0</v>
      </c>
      <c r="AF329" s="39"/>
      <c r="AG329">
        <v>5</v>
      </c>
      <c r="AH329" s="29" t="str">
        <f ca="1">INDEX(P325:P344,MATCH(AG329,Z325:Z344,0))</f>
        <v>Villarreal C.F.</v>
      </c>
      <c r="AI329" s="33">
        <f ca="1">LOOKUP(AH329,P325:P344,Q325:Q344)</f>
        <v>27</v>
      </c>
      <c r="AJ329" s="1">
        <f ca="1">LOOKUP(AH329,P325:P344,R325:R344)</f>
        <v>15</v>
      </c>
      <c r="AK329" s="1">
        <f ca="1">LOOKUP(AH329,P325:P344,S325:S344)</f>
        <v>8</v>
      </c>
      <c r="AL329" s="1">
        <f ca="1">LOOKUP(AH329,P325:P344,T325:T344)</f>
        <v>3</v>
      </c>
      <c r="AM329" s="1">
        <f ca="1">LOOKUP(AH329,P325:P344,U325:U344)</f>
        <v>4</v>
      </c>
      <c r="AN329" s="1">
        <f ca="1">LOOKUP(AH329,P325:P344,V325:V344)</f>
        <v>19</v>
      </c>
      <c r="AO329" s="1">
        <f ca="1">LOOKUP(AH329,P325:P344,W325:W344)</f>
        <v>15</v>
      </c>
      <c r="AP329" s="3">
        <f ca="1">LOOKUP(AH329,P325:P344,X325:X344)</f>
        <v>4</v>
      </c>
      <c r="AQ329" s="3">
        <f ca="1">LOOKUP(AH329,P325:P344,Y325:Y344)</f>
        <v>27419</v>
      </c>
    </row>
    <row r="330" spans="5:43" x14ac:dyDescent="0.25">
      <c r="E330" s="29" t="str">
        <f t="shared" si="272"/>
        <v>Granada C.F.</v>
      </c>
      <c r="F330" s="33">
        <f ca="1">SUMIF(INDIRECT(F324),'1-Configuracion'!E330,INDIRECT(G324))+SUMIF(INDIRECT(H324),'1-Configuracion'!E330,INDIRECT(I324))</f>
        <v>3</v>
      </c>
      <c r="G330" s="1">
        <f ca="1">SUMIF(INDIRECT(F324),'1-Configuracion'!E330,INDIRECT(J324))+SUMIF(INDIRECT(H324),'1-Configuracion'!E330,INDIRECT(J324))</f>
        <v>1</v>
      </c>
      <c r="H330" s="1">
        <f t="shared" ca="1" si="273"/>
        <v>1</v>
      </c>
      <c r="I330" s="1">
        <f t="shared" ca="1" si="274"/>
        <v>0</v>
      </c>
      <c r="J330" s="1">
        <f t="shared" ca="1" si="275"/>
        <v>0</v>
      </c>
      <c r="K330" s="1">
        <f ca="1">SUMIF(INDIRECT(F324),'1-Configuracion'!E330,INDIRECT(K324))+SUMIF(INDIRECT(H324),'1-Configuracion'!E330,INDIRECT(L324))</f>
        <v>2</v>
      </c>
      <c r="L330" s="1">
        <f ca="1">SUMIF(INDIRECT(F324),'1-Configuracion'!E330,INDIRECT(L324))+SUMIF(INDIRECT(H324),'1-Configuracion'!E330,INDIRECT(K324))</f>
        <v>1</v>
      </c>
      <c r="M330" s="48">
        <f t="shared" ca="1" si="276"/>
        <v>1</v>
      </c>
      <c r="N330" s="14">
        <f t="shared" ca="1" si="277"/>
        <v>3102</v>
      </c>
      <c r="P330" s="29" t="str">
        <f t="shared" si="278"/>
        <v>Granada C.F.</v>
      </c>
      <c r="Q330" s="33">
        <f t="shared" ca="1" si="279"/>
        <v>14</v>
      </c>
      <c r="R330" s="1">
        <f t="shared" ca="1" si="263"/>
        <v>15</v>
      </c>
      <c r="S330" s="1">
        <f t="shared" ca="1" si="264"/>
        <v>3</v>
      </c>
      <c r="T330" s="1">
        <f t="shared" ca="1" si="265"/>
        <v>5</v>
      </c>
      <c r="U330" s="1">
        <f t="shared" ca="1" si="266"/>
        <v>7</v>
      </c>
      <c r="V330" s="1">
        <f t="shared" ca="1" si="267"/>
        <v>17</v>
      </c>
      <c r="W330" s="1">
        <f t="shared" ca="1" si="268"/>
        <v>24</v>
      </c>
      <c r="X330" s="3">
        <f t="shared" ca="1" si="269"/>
        <v>-7</v>
      </c>
      <c r="Y330" s="3">
        <f t="shared" ca="1" si="270"/>
        <v>13317</v>
      </c>
      <c r="Z330">
        <f t="shared" ca="1" si="280"/>
        <v>17</v>
      </c>
      <c r="AA330">
        <f t="shared" ca="1" si="271"/>
        <v>17</v>
      </c>
      <c r="AB330" s="16">
        <f ca="1">_xlfn.RANK.EQ(Q330,Q325:Q344,0)</f>
        <v>16</v>
      </c>
      <c r="AC330" s="16">
        <f ca="1">SUMPRODUCT((AB330=AB325:AB344)*(X330&lt;X325:X344))</f>
        <v>1</v>
      </c>
      <c r="AD330" s="16">
        <f ca="1">SUMPRODUCT((AB330=AB325:AB344)*(AC330=AC325:AC344)*(V330&lt;V325:V344))</f>
        <v>0</v>
      </c>
      <c r="AE330" s="16">
        <f ca="1">COUNTIF(AA325:AA330,AA330)-1</f>
        <v>0</v>
      </c>
      <c r="AF330" s="39"/>
      <c r="AG330">
        <v>6</v>
      </c>
      <c r="AH330" s="29" t="str">
        <f ca="1">INDEX(P325:P344,MATCH(AG330,Z325:Z344,0))</f>
        <v>Deportivo de la Coruña</v>
      </c>
      <c r="AI330" s="33">
        <f ca="1">LOOKUP(AH330,P325:P344,Q325:Q344)</f>
        <v>23</v>
      </c>
      <c r="AJ330" s="1">
        <f ca="1">LOOKUP(AH330,P325:P344,R325:R344)</f>
        <v>15</v>
      </c>
      <c r="AK330" s="1">
        <f ca="1">LOOKUP(AH330,P325:P344,S325:S344)</f>
        <v>5</v>
      </c>
      <c r="AL330" s="1">
        <f ca="1">LOOKUP(AH330,P325:P344,T325:T344)</f>
        <v>8</v>
      </c>
      <c r="AM330" s="1">
        <f ca="1">LOOKUP(AH330,P325:P344,U325:U344)</f>
        <v>2</v>
      </c>
      <c r="AN330" s="1">
        <f ca="1">LOOKUP(AH330,P325:P344,V325:V344)</f>
        <v>23</v>
      </c>
      <c r="AO330" s="1">
        <f ca="1">LOOKUP(AH330,P325:P344,W325:W344)</f>
        <v>16</v>
      </c>
      <c r="AP330" s="3">
        <f ca="1">LOOKUP(AH330,P325:P344,X325:X344)</f>
        <v>7</v>
      </c>
      <c r="AQ330" s="3">
        <f ca="1">LOOKUP(AH330,P325:P344,Y325:Y344)</f>
        <v>23723</v>
      </c>
    </row>
    <row r="331" spans="5:43" x14ac:dyDescent="0.25">
      <c r="E331" s="29" t="str">
        <f t="shared" si="272"/>
        <v>Levante U.D.</v>
      </c>
      <c r="F331" s="33">
        <f ca="1">SUMIF(INDIRECT(F324),'1-Configuracion'!E331,INDIRECT(G324))+SUMIF(INDIRECT(H324),'1-Configuracion'!E331,INDIRECT(I324))</f>
        <v>0</v>
      </c>
      <c r="G331" s="1">
        <f ca="1">SUMIF(INDIRECT(F324),'1-Configuracion'!E331,INDIRECT(J324))+SUMIF(INDIRECT(H324),'1-Configuracion'!E331,INDIRECT(J324))</f>
        <v>1</v>
      </c>
      <c r="H331" s="1">
        <f t="shared" ca="1" si="273"/>
        <v>0</v>
      </c>
      <c r="I331" s="1">
        <f t="shared" ca="1" si="274"/>
        <v>0</v>
      </c>
      <c r="J331" s="1">
        <f t="shared" ca="1" si="275"/>
        <v>1</v>
      </c>
      <c r="K331" s="1">
        <f ca="1">SUMIF(INDIRECT(F324),'1-Configuracion'!E331,INDIRECT(K324))+SUMIF(INDIRECT(H324),'1-Configuracion'!E331,INDIRECT(L324))</f>
        <v>1</v>
      </c>
      <c r="L331" s="1">
        <f ca="1">SUMIF(INDIRECT(F324),'1-Configuracion'!E331,INDIRECT(L324))+SUMIF(INDIRECT(H324),'1-Configuracion'!E331,INDIRECT(K324))</f>
        <v>2</v>
      </c>
      <c r="M331" s="48">
        <f t="shared" ca="1" si="276"/>
        <v>-1</v>
      </c>
      <c r="N331" s="14">
        <f t="shared" ca="1" si="277"/>
        <v>-99</v>
      </c>
      <c r="P331" s="29" t="str">
        <f t="shared" si="278"/>
        <v>Levante U.D.</v>
      </c>
      <c r="Q331" s="33">
        <f t="shared" ca="1" si="279"/>
        <v>11</v>
      </c>
      <c r="R331" s="1">
        <f t="shared" ca="1" si="263"/>
        <v>15</v>
      </c>
      <c r="S331" s="1">
        <f t="shared" ca="1" si="264"/>
        <v>2</v>
      </c>
      <c r="T331" s="1">
        <f t="shared" ca="1" si="265"/>
        <v>5</v>
      </c>
      <c r="U331" s="1">
        <f t="shared" ca="1" si="266"/>
        <v>8</v>
      </c>
      <c r="V331" s="1">
        <f t="shared" ca="1" si="267"/>
        <v>12</v>
      </c>
      <c r="W331" s="1">
        <f t="shared" ca="1" si="268"/>
        <v>27</v>
      </c>
      <c r="X331" s="3">
        <f t="shared" ca="1" si="269"/>
        <v>-15</v>
      </c>
      <c r="Y331" s="3">
        <f t="shared" ca="1" si="270"/>
        <v>9512</v>
      </c>
      <c r="Z331">
        <f t="shared" ca="1" si="280"/>
        <v>20</v>
      </c>
      <c r="AA331">
        <f t="shared" ca="1" si="271"/>
        <v>20</v>
      </c>
      <c r="AB331" s="16">
        <f ca="1">_xlfn.RANK.EQ(Q331,Q325:Q344,0)</f>
        <v>20</v>
      </c>
      <c r="AC331" s="16">
        <f ca="1">SUMPRODUCT((AB331=AB325:AB344)*(X331&lt;X325:X344))</f>
        <v>0</v>
      </c>
      <c r="AD331" s="16">
        <f ca="1">SUMPRODUCT((AB331=AB325:AB344)*(AC331=AC325:AC344)*(V331&lt;V325:V344))</f>
        <v>0</v>
      </c>
      <c r="AE331" s="16">
        <f ca="1">COUNTIF(AA325:AA331,AA331)-1</f>
        <v>0</v>
      </c>
      <c r="AF331" s="39"/>
      <c r="AG331">
        <v>7</v>
      </c>
      <c r="AH331" s="29" t="str">
        <f ca="1">INDEX(P325:P344,MATCH(AG331,Z325:Z344,0))</f>
        <v>Sevilla F.C.</v>
      </c>
      <c r="AI331" s="33">
        <f ca="1">LOOKUP(AH331,P325:P344,Q325:Q344)</f>
        <v>22</v>
      </c>
      <c r="AJ331" s="1">
        <f ca="1">LOOKUP(AH331,P325:P344,R325:R344)</f>
        <v>15</v>
      </c>
      <c r="AK331" s="1">
        <f ca="1">LOOKUP(AH331,P325:P344,S325:S344)</f>
        <v>6</v>
      </c>
      <c r="AL331" s="1">
        <f ca="1">LOOKUP(AH331,P325:P344,T325:T344)</f>
        <v>4</v>
      </c>
      <c r="AM331" s="1">
        <f ca="1">LOOKUP(AH331,P325:P344,U325:U344)</f>
        <v>5</v>
      </c>
      <c r="AN331" s="1">
        <f ca="1">LOOKUP(AH331,P325:P344,V325:V344)</f>
        <v>21</v>
      </c>
      <c r="AO331" s="1">
        <f ca="1">LOOKUP(AH331,P325:P344,W325:W344)</f>
        <v>19</v>
      </c>
      <c r="AP331" s="3">
        <f ca="1">LOOKUP(AH331,P325:P344,X325:X344)</f>
        <v>2</v>
      </c>
      <c r="AQ331" s="3">
        <f ca="1">LOOKUP(AH331,P325:P344,Y325:Y344)</f>
        <v>22221</v>
      </c>
    </row>
    <row r="332" spans="5:43" x14ac:dyDescent="0.25">
      <c r="E332" s="29" t="str">
        <f t="shared" si="272"/>
        <v>Málaga C.F.</v>
      </c>
      <c r="F332" s="33">
        <f ca="1">SUMIF(INDIRECT(F324),'1-Configuracion'!E332,INDIRECT(G324))+SUMIF(INDIRECT(H324),'1-Configuracion'!E332,INDIRECT(I324))</f>
        <v>3</v>
      </c>
      <c r="G332" s="1">
        <f ca="1">SUMIF(INDIRECT(F324),'1-Configuracion'!E332,INDIRECT(J324))+SUMIF(INDIRECT(H324),'1-Configuracion'!E332,INDIRECT(J324))</f>
        <v>1</v>
      </c>
      <c r="H332" s="1">
        <f t="shared" ca="1" si="273"/>
        <v>1</v>
      </c>
      <c r="I332" s="1">
        <f t="shared" ca="1" si="274"/>
        <v>0</v>
      </c>
      <c r="J332" s="1">
        <f t="shared" ca="1" si="275"/>
        <v>0</v>
      </c>
      <c r="K332" s="1">
        <f ca="1">SUMIF(INDIRECT(F324),'1-Configuracion'!E332,INDIRECT(K324))+SUMIF(INDIRECT(H324),'1-Configuracion'!E332,INDIRECT(L324))</f>
        <v>2</v>
      </c>
      <c r="L332" s="1">
        <f ca="1">SUMIF(INDIRECT(F324),'1-Configuracion'!E332,INDIRECT(L324))+SUMIF(INDIRECT(H324),'1-Configuracion'!E332,INDIRECT(K324))</f>
        <v>1</v>
      </c>
      <c r="M332" s="48">
        <f t="shared" ca="1" si="276"/>
        <v>1</v>
      </c>
      <c r="N332" s="14">
        <f t="shared" ca="1" si="277"/>
        <v>3102</v>
      </c>
      <c r="P332" s="29" t="str">
        <f t="shared" si="278"/>
        <v>Málaga C.F.</v>
      </c>
      <c r="Q332" s="33">
        <f t="shared" ca="1" si="279"/>
        <v>14</v>
      </c>
      <c r="R332" s="1">
        <f t="shared" ca="1" si="263"/>
        <v>15</v>
      </c>
      <c r="S332" s="1">
        <f t="shared" ca="1" si="264"/>
        <v>3</v>
      </c>
      <c r="T332" s="1">
        <f t="shared" ca="1" si="265"/>
        <v>5</v>
      </c>
      <c r="U332" s="1">
        <f t="shared" ca="1" si="266"/>
        <v>7</v>
      </c>
      <c r="V332" s="1">
        <f t="shared" ca="1" si="267"/>
        <v>9</v>
      </c>
      <c r="W332" s="1">
        <f t="shared" ca="1" si="268"/>
        <v>14</v>
      </c>
      <c r="X332" s="3">
        <f t="shared" ca="1" si="269"/>
        <v>-5</v>
      </c>
      <c r="Y332" s="3">
        <f t="shared" ca="1" si="270"/>
        <v>13509</v>
      </c>
      <c r="Z332">
        <f t="shared" ca="1" si="280"/>
        <v>16</v>
      </c>
      <c r="AA332">
        <f t="shared" ca="1" si="271"/>
        <v>16</v>
      </c>
      <c r="AB332" s="16">
        <f ca="1">_xlfn.RANK.EQ(Q332,Q325:Q344,0)</f>
        <v>16</v>
      </c>
      <c r="AC332" s="16">
        <f ca="1">SUMPRODUCT((AB332=AB325:AB344)*(X332&lt;X325:X344))</f>
        <v>0</v>
      </c>
      <c r="AD332" s="16">
        <f ca="1">SUMPRODUCT((AB332=AB325:AB344)*(AC332=AC325:AC344)*(V332&lt;V325:V344))</f>
        <v>0</v>
      </c>
      <c r="AE332" s="16">
        <f ca="1">COUNTIF(AA325:AA332,AA332)-1</f>
        <v>0</v>
      </c>
      <c r="AF332" s="39"/>
      <c r="AG332">
        <v>8</v>
      </c>
      <c r="AH332" s="29" t="str">
        <f ca="1">INDEX(P325:P344,MATCH(AG332,Z325:Z344,0))</f>
        <v>Valencia C.F.</v>
      </c>
      <c r="AI332" s="33">
        <f ca="1">LOOKUP(AH332,P325:P344,Q325:Q344)</f>
        <v>21</v>
      </c>
      <c r="AJ332" s="1">
        <f ca="1">LOOKUP(AH332,P325:P344,R325:R344)</f>
        <v>15</v>
      </c>
      <c r="AK332" s="1">
        <f ca="1">LOOKUP(AH332,P325:P344,S325:S344)</f>
        <v>5</v>
      </c>
      <c r="AL332" s="1">
        <f ca="1">LOOKUP(AH332,P325:P344,T325:T344)</f>
        <v>6</v>
      </c>
      <c r="AM332" s="1">
        <f ca="1">LOOKUP(AH332,P325:P344,U325:U344)</f>
        <v>4</v>
      </c>
      <c r="AN332" s="1">
        <f ca="1">LOOKUP(AH332,P325:P344,V325:V344)</f>
        <v>19</v>
      </c>
      <c r="AO332" s="1">
        <f ca="1">LOOKUP(AH332,P325:P344,W325:W344)</f>
        <v>12</v>
      </c>
      <c r="AP332" s="3">
        <f ca="1">LOOKUP(AH332,P325:P344,X325:X344)</f>
        <v>7</v>
      </c>
      <c r="AQ332" s="3">
        <f ca="1">LOOKUP(AH332,P325:P344,Y325:Y344)</f>
        <v>21719</v>
      </c>
    </row>
    <row r="333" spans="5:43" x14ac:dyDescent="0.25">
      <c r="E333" s="29" t="str">
        <f t="shared" si="272"/>
        <v>R.C. Celta de Vigo</v>
      </c>
      <c r="F333" s="33">
        <f ca="1">SUMIF(INDIRECT(F324),'1-Configuracion'!E333,INDIRECT(G324))+SUMIF(INDIRECT(H324),'1-Configuracion'!E333,INDIRECT(I324))</f>
        <v>3</v>
      </c>
      <c r="G333" s="1">
        <f ca="1">SUMIF(INDIRECT(F324),'1-Configuracion'!E333,INDIRECT(J324))+SUMIF(INDIRECT(H324),'1-Configuracion'!E333,INDIRECT(J324))</f>
        <v>1</v>
      </c>
      <c r="H333" s="1">
        <f t="shared" ca="1" si="273"/>
        <v>1</v>
      </c>
      <c r="I333" s="1">
        <f t="shared" ca="1" si="274"/>
        <v>0</v>
      </c>
      <c r="J333" s="1">
        <f t="shared" ca="1" si="275"/>
        <v>0</v>
      </c>
      <c r="K333" s="1">
        <f ca="1">SUMIF(INDIRECT(F324),'1-Configuracion'!E333,INDIRECT(K324))+SUMIF(INDIRECT(H324),'1-Configuracion'!E333,INDIRECT(L324))</f>
        <v>1</v>
      </c>
      <c r="L333" s="1">
        <f ca="1">SUMIF(INDIRECT(F324),'1-Configuracion'!E333,INDIRECT(L324))+SUMIF(INDIRECT(H324),'1-Configuracion'!E333,INDIRECT(K324))</f>
        <v>0</v>
      </c>
      <c r="M333" s="48">
        <f t="shared" ca="1" si="276"/>
        <v>1</v>
      </c>
      <c r="N333" s="14">
        <f t="shared" ca="1" si="277"/>
        <v>3101</v>
      </c>
      <c r="P333" s="29" t="str">
        <f t="shared" si="278"/>
        <v>R.C. Celta de Vigo</v>
      </c>
      <c r="Q333" s="33">
        <f t="shared" ca="1" si="279"/>
        <v>28</v>
      </c>
      <c r="R333" s="1">
        <f t="shared" ca="1" si="263"/>
        <v>15</v>
      </c>
      <c r="S333" s="1">
        <f t="shared" ca="1" si="264"/>
        <v>8</v>
      </c>
      <c r="T333" s="1">
        <f t="shared" ca="1" si="265"/>
        <v>4</v>
      </c>
      <c r="U333" s="1">
        <f t="shared" ca="1" si="266"/>
        <v>3</v>
      </c>
      <c r="V333" s="1">
        <f t="shared" ca="1" si="267"/>
        <v>26</v>
      </c>
      <c r="W333" s="1">
        <f t="shared" ca="1" si="268"/>
        <v>22</v>
      </c>
      <c r="X333" s="3">
        <f t="shared" ca="1" si="269"/>
        <v>4</v>
      </c>
      <c r="Y333" s="3">
        <f t="shared" ca="1" si="270"/>
        <v>28426</v>
      </c>
      <c r="Z333">
        <f t="shared" ca="1" si="280"/>
        <v>4</v>
      </c>
      <c r="AA333">
        <f t="shared" ca="1" si="271"/>
        <v>4</v>
      </c>
      <c r="AB333" s="16">
        <f ca="1">_xlfn.RANK.EQ(Q333,Q325:Q344,0)</f>
        <v>4</v>
      </c>
      <c r="AC333" s="16">
        <f ca="1">SUMPRODUCT((AB333=AB325:AB344)*(X333&lt;X325:X344))</f>
        <v>0</v>
      </c>
      <c r="AD333" s="16">
        <f ca="1">SUMPRODUCT((AB333=AB325:AB344)*(AC333=AC325:AC344)*(V333&lt;V325:V344))</f>
        <v>0</v>
      </c>
      <c r="AE333" s="16">
        <f ca="1">COUNTIF(AA325:AA333,AA333)-1</f>
        <v>0</v>
      </c>
      <c r="AF333" s="39"/>
      <c r="AG333">
        <v>9</v>
      </c>
      <c r="AH333" s="29" t="str">
        <f ca="1">INDEX(P325:P344,MATCH(AG333,Z325:Z344,0))</f>
        <v>Athletic Club</v>
      </c>
      <c r="AI333" s="33">
        <f ca="1">LOOKUP(AH333,P325:P344,Q325:Q344)</f>
        <v>21</v>
      </c>
      <c r="AJ333" s="1">
        <f ca="1">LOOKUP(AH333,P325:P344,R325:R344)</f>
        <v>15</v>
      </c>
      <c r="AK333" s="1">
        <f ca="1">LOOKUP(AH333,P325:P344,S325:S344)</f>
        <v>6</v>
      </c>
      <c r="AL333" s="1">
        <f ca="1">LOOKUP(AH333,P325:P344,T325:T344)</f>
        <v>3</v>
      </c>
      <c r="AM333" s="1">
        <f ca="1">LOOKUP(AH333,P325:P344,U325:U344)</f>
        <v>6</v>
      </c>
      <c r="AN333" s="1">
        <f ca="1">LOOKUP(AH333,P325:P344,V325:V344)</f>
        <v>22</v>
      </c>
      <c r="AO333" s="1">
        <f ca="1">LOOKUP(AH333,P325:P344,W325:W344)</f>
        <v>18</v>
      </c>
      <c r="AP333" s="3">
        <f ca="1">LOOKUP(AH333,P325:P344,X325:X344)</f>
        <v>4</v>
      </c>
      <c r="AQ333" s="3">
        <f ca="1">LOOKUP(AH333,P325:P344,Y325:Y344)</f>
        <v>21422</v>
      </c>
    </row>
    <row r="334" spans="5:43" x14ac:dyDescent="0.25">
      <c r="E334" s="29" t="str">
        <f t="shared" si="272"/>
        <v>R.C.D. Español</v>
      </c>
      <c r="F334" s="33">
        <f ca="1">SUMIF(INDIRECT(F324),'1-Configuracion'!E334,INDIRECT(G324))+SUMIF(INDIRECT(H324),'1-Configuracion'!E334,INDIRECT(I324))</f>
        <v>0</v>
      </c>
      <c r="G334" s="1">
        <f ca="1">SUMIF(INDIRECT(F324),'1-Configuracion'!E334,INDIRECT(J324))+SUMIF(INDIRECT(H324),'1-Configuracion'!E334,INDIRECT(J324))</f>
        <v>1</v>
      </c>
      <c r="H334" s="1">
        <f t="shared" ca="1" si="273"/>
        <v>0</v>
      </c>
      <c r="I334" s="1">
        <f t="shared" ca="1" si="274"/>
        <v>0</v>
      </c>
      <c r="J334" s="1">
        <f t="shared" ca="1" si="275"/>
        <v>1</v>
      </c>
      <c r="K334" s="1">
        <f ca="1">SUMIF(INDIRECT(F324),'1-Configuracion'!E334,INDIRECT(K324))+SUMIF(INDIRECT(H324),'1-Configuracion'!E334,INDIRECT(L324))</f>
        <v>0</v>
      </c>
      <c r="L334" s="1">
        <f ca="1">SUMIF(INDIRECT(F324),'1-Configuracion'!E334,INDIRECT(L324))+SUMIF(INDIRECT(H324),'1-Configuracion'!E334,INDIRECT(K324))</f>
        <v>1</v>
      </c>
      <c r="M334" s="48">
        <f t="shared" ca="1" si="276"/>
        <v>-1</v>
      </c>
      <c r="N334" s="14">
        <f t="shared" ca="1" si="277"/>
        <v>-100</v>
      </c>
      <c r="P334" s="29" t="str">
        <f t="shared" si="278"/>
        <v>R.C.D. Español</v>
      </c>
      <c r="Q334" s="33">
        <f t="shared" ca="1" si="279"/>
        <v>17</v>
      </c>
      <c r="R334" s="1">
        <f t="shared" ca="1" si="263"/>
        <v>15</v>
      </c>
      <c r="S334" s="1">
        <f t="shared" ca="1" si="264"/>
        <v>5</v>
      </c>
      <c r="T334" s="1">
        <f t="shared" ca="1" si="265"/>
        <v>2</v>
      </c>
      <c r="U334" s="1">
        <f t="shared" ca="1" si="266"/>
        <v>8</v>
      </c>
      <c r="V334" s="1">
        <f t="shared" ca="1" si="267"/>
        <v>15</v>
      </c>
      <c r="W334" s="1">
        <f t="shared" ca="1" si="268"/>
        <v>26</v>
      </c>
      <c r="X334" s="3">
        <f t="shared" ca="1" si="269"/>
        <v>-11</v>
      </c>
      <c r="Y334" s="3">
        <f t="shared" ca="1" si="270"/>
        <v>15915</v>
      </c>
      <c r="Z334">
        <f t="shared" ca="1" si="280"/>
        <v>12</v>
      </c>
      <c r="AA334">
        <f t="shared" ca="1" si="271"/>
        <v>12</v>
      </c>
      <c r="AB334" s="16">
        <f ca="1">_xlfn.RANK.EQ(Q334,Q325:Q344,0)</f>
        <v>12</v>
      </c>
      <c r="AC334" s="16">
        <f ca="1">SUMPRODUCT((AB334=AB325:AB344)*(X334&lt;X325:X344))</f>
        <v>0</v>
      </c>
      <c r="AD334" s="16">
        <f ca="1">SUMPRODUCT((AB334=AB325:AB344)*(AC334=AC325:AC344)*(V334&lt;V325:V344))</f>
        <v>0</v>
      </c>
      <c r="AE334" s="16">
        <f ca="1">COUNTIF(AA325:AA334,AA334)-1</f>
        <v>0</v>
      </c>
      <c r="AF334" s="39"/>
      <c r="AG334">
        <v>10</v>
      </c>
      <c r="AH334" s="29" t="str">
        <f ca="1">INDEX(P325:P344,MATCH(AG334,Z325:Z344,0))</f>
        <v>S.D. Eibar</v>
      </c>
      <c r="AI334" s="33">
        <f ca="1">LOOKUP(AH334,P325:P344,Q325:Q344)</f>
        <v>21</v>
      </c>
      <c r="AJ334" s="1">
        <f ca="1">LOOKUP(AH334,P325:P344,R325:R344)</f>
        <v>15</v>
      </c>
      <c r="AK334" s="1">
        <f ca="1">LOOKUP(AH334,P325:P344,S325:S344)</f>
        <v>5</v>
      </c>
      <c r="AL334" s="1">
        <f ca="1">LOOKUP(AH334,P325:P344,T325:T344)</f>
        <v>6</v>
      </c>
      <c r="AM334" s="1">
        <f ca="1">LOOKUP(AH334,P325:P344,U325:U344)</f>
        <v>4</v>
      </c>
      <c r="AN334" s="1">
        <f ca="1">LOOKUP(AH334,P325:P344,V325:V344)</f>
        <v>18</v>
      </c>
      <c r="AO334" s="1">
        <f ca="1">LOOKUP(AH334,P325:P344,W325:W344)</f>
        <v>17</v>
      </c>
      <c r="AP334" s="3">
        <f ca="1">LOOKUP(AH334,P325:P344,X325:X344)</f>
        <v>1</v>
      </c>
      <c r="AQ334" s="3">
        <f ca="1">LOOKUP(AH334,P325:P344,Y325:Y344)</f>
        <v>21118</v>
      </c>
    </row>
    <row r="335" spans="5:43" x14ac:dyDescent="0.25">
      <c r="E335" s="29" t="str">
        <f t="shared" si="272"/>
        <v>Rayo Vallecano</v>
      </c>
      <c r="F335" s="33">
        <f ca="1">SUMIF(INDIRECT(F324),'1-Configuracion'!E335,INDIRECT(G324))+SUMIF(INDIRECT(H324),'1-Configuracion'!E335,INDIRECT(I324))</f>
        <v>0</v>
      </c>
      <c r="G335" s="1">
        <f ca="1">SUMIF(INDIRECT(F324),'1-Configuracion'!E335,INDIRECT(J324))+SUMIF(INDIRECT(H324),'1-Configuracion'!E335,INDIRECT(J324))</f>
        <v>1</v>
      </c>
      <c r="H335" s="1">
        <f t="shared" ca="1" si="273"/>
        <v>0</v>
      </c>
      <c r="I335" s="1">
        <f t="shared" ca="1" si="274"/>
        <v>0</v>
      </c>
      <c r="J335" s="1">
        <f t="shared" ca="1" si="275"/>
        <v>1</v>
      </c>
      <c r="K335" s="1">
        <f ca="1">SUMIF(INDIRECT(F324),'1-Configuracion'!E335,INDIRECT(K324))+SUMIF(INDIRECT(H324),'1-Configuracion'!E335,INDIRECT(L324))</f>
        <v>1</v>
      </c>
      <c r="L335" s="1">
        <f ca="1">SUMIF(INDIRECT(F324),'1-Configuracion'!E335,INDIRECT(L324))+SUMIF(INDIRECT(H324),'1-Configuracion'!E335,INDIRECT(K324))</f>
        <v>2</v>
      </c>
      <c r="M335" s="48">
        <f t="shared" ca="1" si="276"/>
        <v>-1</v>
      </c>
      <c r="N335" s="14">
        <f t="shared" ca="1" si="277"/>
        <v>-99</v>
      </c>
      <c r="P335" s="29" t="str">
        <f t="shared" si="278"/>
        <v>Rayo Vallecano</v>
      </c>
      <c r="Q335" s="33">
        <f t="shared" ca="1" si="279"/>
        <v>14</v>
      </c>
      <c r="R335" s="1">
        <f t="shared" ca="1" si="263"/>
        <v>15</v>
      </c>
      <c r="S335" s="1">
        <f t="shared" ca="1" si="264"/>
        <v>4</v>
      </c>
      <c r="T335" s="1">
        <f t="shared" ca="1" si="265"/>
        <v>2</v>
      </c>
      <c r="U335" s="1">
        <f t="shared" ca="1" si="266"/>
        <v>9</v>
      </c>
      <c r="V335" s="1">
        <f t="shared" ca="1" si="267"/>
        <v>16</v>
      </c>
      <c r="W335" s="1">
        <f t="shared" ca="1" si="268"/>
        <v>27</v>
      </c>
      <c r="X335" s="3">
        <f t="shared" ca="1" si="269"/>
        <v>-11</v>
      </c>
      <c r="Y335" s="3">
        <f t="shared" ca="1" si="270"/>
        <v>12916</v>
      </c>
      <c r="Z335">
        <f t="shared" ca="1" si="280"/>
        <v>18</v>
      </c>
      <c r="AA335">
        <f t="shared" ca="1" si="271"/>
        <v>18</v>
      </c>
      <c r="AB335" s="16">
        <f ca="1">_xlfn.RANK.EQ(Q335,Q325:Q344,0)</f>
        <v>16</v>
      </c>
      <c r="AC335" s="16">
        <f ca="1">SUMPRODUCT((AB335=AB325:AB344)*(X335&lt;X325:X344))</f>
        <v>2</v>
      </c>
      <c r="AD335" s="16">
        <f ca="1">SUMPRODUCT((AB335=AB325:AB344)*(AC335=AC325:AC344)*(V335&lt;V325:V344))</f>
        <v>0</v>
      </c>
      <c r="AE335" s="16">
        <f ca="1">COUNTIF(AA325:AA335,AA335)-1</f>
        <v>0</v>
      </c>
      <c r="AF335" s="39"/>
      <c r="AG335">
        <v>11</v>
      </c>
      <c r="AH335" s="29" t="str">
        <f ca="1">INDEX(P325:P344,MATCH(AG335,Z325:Z344,0))</f>
        <v>Real Betis Balompié</v>
      </c>
      <c r="AI335" s="33">
        <f ca="1">LOOKUP(AH335,P325:P344,Q325:Q344)</f>
        <v>19</v>
      </c>
      <c r="AJ335" s="1">
        <f ca="1">LOOKUP(AH335,P325:P344,R325:R344)</f>
        <v>15</v>
      </c>
      <c r="AK335" s="1">
        <f ca="1">LOOKUP(AH335,P325:P344,S325:S344)</f>
        <v>5</v>
      </c>
      <c r="AL335" s="1">
        <f ca="1">LOOKUP(AH335,P325:P344,T325:T344)</f>
        <v>4</v>
      </c>
      <c r="AM335" s="1">
        <f ca="1">LOOKUP(AH335,P325:P344,U325:U344)</f>
        <v>6</v>
      </c>
      <c r="AN335" s="1">
        <f ca="1">LOOKUP(AH335,P325:P344,V325:V344)</f>
        <v>13</v>
      </c>
      <c r="AO335" s="1">
        <f ca="1">LOOKUP(AH335,P325:P344,W325:W344)</f>
        <v>19</v>
      </c>
      <c r="AP335" s="3">
        <f ca="1">LOOKUP(AH335,P325:P344,X325:X344)</f>
        <v>-6</v>
      </c>
      <c r="AQ335" s="3">
        <f ca="1">LOOKUP(AH335,P325:P344,Y325:Y344)</f>
        <v>18413</v>
      </c>
    </row>
    <row r="336" spans="5:43" x14ac:dyDescent="0.25">
      <c r="E336" s="29" t="str">
        <f t="shared" si="272"/>
        <v>Real Betis Balompié</v>
      </c>
      <c r="F336" s="33">
        <f ca="1">SUMIF(INDIRECT(F324),'1-Configuracion'!E336,INDIRECT(G324))+SUMIF(INDIRECT(H324),'1-Configuracion'!E336,INDIRECT(I324))</f>
        <v>0</v>
      </c>
      <c r="G336" s="1">
        <f ca="1">SUMIF(INDIRECT(F324),'1-Configuracion'!E336,INDIRECT(J324))+SUMIF(INDIRECT(H324),'1-Configuracion'!E336,INDIRECT(J324))</f>
        <v>1</v>
      </c>
      <c r="H336" s="1">
        <f t="shared" ca="1" si="273"/>
        <v>0</v>
      </c>
      <c r="I336" s="1">
        <f t="shared" ca="1" si="274"/>
        <v>0</v>
      </c>
      <c r="J336" s="1">
        <f t="shared" ca="1" si="275"/>
        <v>1</v>
      </c>
      <c r="K336" s="1">
        <f ca="1">SUMIF(INDIRECT(F324),'1-Configuracion'!E336,INDIRECT(K324))+SUMIF(INDIRECT(H324),'1-Configuracion'!E336,INDIRECT(L324))</f>
        <v>0</v>
      </c>
      <c r="L336" s="1">
        <f ca="1">SUMIF(INDIRECT(F324),'1-Configuracion'!E336,INDIRECT(L324))+SUMIF(INDIRECT(H324),'1-Configuracion'!E336,INDIRECT(K324))</f>
        <v>1</v>
      </c>
      <c r="M336" s="48">
        <f t="shared" ca="1" si="276"/>
        <v>-1</v>
      </c>
      <c r="N336" s="14">
        <f t="shared" ca="1" si="277"/>
        <v>-100</v>
      </c>
      <c r="P336" s="29" t="str">
        <f t="shared" si="278"/>
        <v>Real Betis Balompié</v>
      </c>
      <c r="Q336" s="33">
        <f t="shared" ca="1" si="279"/>
        <v>19</v>
      </c>
      <c r="R336" s="1">
        <f t="shared" ca="1" si="263"/>
        <v>15</v>
      </c>
      <c r="S336" s="1">
        <f t="shared" ca="1" si="264"/>
        <v>5</v>
      </c>
      <c r="T336" s="1">
        <f t="shared" ca="1" si="265"/>
        <v>4</v>
      </c>
      <c r="U336" s="1">
        <f t="shared" ca="1" si="266"/>
        <v>6</v>
      </c>
      <c r="V336" s="1">
        <f t="shared" ca="1" si="267"/>
        <v>13</v>
      </c>
      <c r="W336" s="1">
        <f t="shared" ca="1" si="268"/>
        <v>19</v>
      </c>
      <c r="X336" s="3">
        <f t="shared" ca="1" si="269"/>
        <v>-6</v>
      </c>
      <c r="Y336" s="3">
        <f t="shared" ca="1" si="270"/>
        <v>18413</v>
      </c>
      <c r="Z336">
        <f t="shared" ca="1" si="280"/>
        <v>11</v>
      </c>
      <c r="AA336">
        <f t="shared" ca="1" si="271"/>
        <v>11</v>
      </c>
      <c r="AB336" s="16">
        <f ca="1">_xlfn.RANK.EQ(Q336,Q325:Q344,0)</f>
        <v>11</v>
      </c>
      <c r="AC336" s="16">
        <f ca="1">SUMPRODUCT((AB336=AB325:AB344)*(X336&lt;X325:X344))</f>
        <v>0</v>
      </c>
      <c r="AD336" s="16">
        <f ca="1">SUMPRODUCT((AB336=AB325:AB344)*(AC336=AC325:AC344)*(V336&lt;V325:V344))</f>
        <v>0</v>
      </c>
      <c r="AE336" s="16">
        <f ca="1">COUNTIF(AA325:AA336,AA336)-1</f>
        <v>0</v>
      </c>
      <c r="AF336" s="39"/>
      <c r="AG336">
        <v>12</v>
      </c>
      <c r="AH336" s="29" t="str">
        <f ca="1">INDEX(P325:P344,MATCH(AG336,Z325:Z344,0))</f>
        <v>R.C.D. Español</v>
      </c>
      <c r="AI336" s="33">
        <f ca="1">LOOKUP(AH336,P325:P344,Q325:Q344)</f>
        <v>17</v>
      </c>
      <c r="AJ336" s="1">
        <f ca="1">LOOKUP(AH336,P325:P344,R325:R344)</f>
        <v>15</v>
      </c>
      <c r="AK336" s="1">
        <f ca="1">LOOKUP(AH336,P325:P344,S325:S344)</f>
        <v>5</v>
      </c>
      <c r="AL336" s="1">
        <f ca="1">LOOKUP(AH336,P325:P344,T325:T344)</f>
        <v>2</v>
      </c>
      <c r="AM336" s="1">
        <f ca="1">LOOKUP(AH336,P325:P344,U325:U344)</f>
        <v>8</v>
      </c>
      <c r="AN336" s="1">
        <f ca="1">LOOKUP(AH336,P325:P344,V325:V344)</f>
        <v>15</v>
      </c>
      <c r="AO336" s="1">
        <f ca="1">LOOKUP(AH336,P325:P344,W325:W344)</f>
        <v>26</v>
      </c>
      <c r="AP336" s="3">
        <f ca="1">LOOKUP(AH336,P325:P344,X325:X344)</f>
        <v>-11</v>
      </c>
      <c r="AQ336" s="3">
        <f ca="1">LOOKUP(AH336,P325:P344,Y325:Y344)</f>
        <v>15915</v>
      </c>
    </row>
    <row r="337" spans="5:43" x14ac:dyDescent="0.25">
      <c r="E337" s="29" t="str">
        <f t="shared" si="272"/>
        <v>Real Madrid C.F.</v>
      </c>
      <c r="F337" s="33">
        <f ca="1">SUMIF(INDIRECT(F324),'1-Configuracion'!E337,INDIRECT(G324))+SUMIF(INDIRECT(H324),'1-Configuracion'!E337,INDIRECT(I324))</f>
        <v>0</v>
      </c>
      <c r="G337" s="1">
        <f ca="1">SUMIF(INDIRECT(F324),'1-Configuracion'!E337,INDIRECT(J324))+SUMIF(INDIRECT(H324),'1-Configuracion'!E337,INDIRECT(J324))</f>
        <v>1</v>
      </c>
      <c r="H337" s="1">
        <f t="shared" ca="1" si="273"/>
        <v>0</v>
      </c>
      <c r="I337" s="1">
        <f t="shared" ca="1" si="274"/>
        <v>0</v>
      </c>
      <c r="J337" s="1">
        <f t="shared" ca="1" si="275"/>
        <v>1</v>
      </c>
      <c r="K337" s="1">
        <f ca="1">SUMIF(INDIRECT(F324),'1-Configuracion'!E337,INDIRECT(K324))+SUMIF(INDIRECT(H324),'1-Configuracion'!E337,INDIRECT(L324))</f>
        <v>0</v>
      </c>
      <c r="L337" s="1">
        <f ca="1">SUMIF(INDIRECT(F324),'1-Configuracion'!E337,INDIRECT(L324))+SUMIF(INDIRECT(H324),'1-Configuracion'!E337,INDIRECT(K324))</f>
        <v>1</v>
      </c>
      <c r="M337" s="48">
        <f t="shared" ca="1" si="276"/>
        <v>-1</v>
      </c>
      <c r="N337" s="14">
        <f t="shared" ca="1" si="277"/>
        <v>-100</v>
      </c>
      <c r="P337" s="29" t="str">
        <f t="shared" si="278"/>
        <v>Real Madrid C.F.</v>
      </c>
      <c r="Q337" s="33">
        <f t="shared" ca="1" si="279"/>
        <v>30</v>
      </c>
      <c r="R337" s="1">
        <f t="shared" ca="1" si="263"/>
        <v>15</v>
      </c>
      <c r="S337" s="1">
        <f t="shared" ca="1" si="264"/>
        <v>9</v>
      </c>
      <c r="T337" s="1">
        <f t="shared" ca="1" si="265"/>
        <v>3</v>
      </c>
      <c r="U337" s="1">
        <f t="shared" ca="1" si="266"/>
        <v>3</v>
      </c>
      <c r="V337" s="1">
        <f t="shared" ca="1" si="267"/>
        <v>32</v>
      </c>
      <c r="W337" s="1">
        <f t="shared" ca="1" si="268"/>
        <v>13</v>
      </c>
      <c r="X337" s="3">
        <f t="shared" ca="1" si="269"/>
        <v>19</v>
      </c>
      <c r="Y337" s="3">
        <f t="shared" ca="1" si="270"/>
        <v>31932</v>
      </c>
      <c r="Z337">
        <f t="shared" ca="1" si="280"/>
        <v>3</v>
      </c>
      <c r="AA337">
        <f t="shared" ca="1" si="271"/>
        <v>3</v>
      </c>
      <c r="AB337" s="16">
        <f ca="1">_xlfn.RANK.EQ(Q337,Q325:Q344,0)</f>
        <v>3</v>
      </c>
      <c r="AC337" s="16">
        <f ca="1">SUMPRODUCT((AB337=AB325:AB344)*(X337&lt;X325:X344))</f>
        <v>0</v>
      </c>
      <c r="AD337" s="16">
        <f ca="1">SUMPRODUCT((AB337=AB325:AB344)*(AC337=AC325:AC344)*(V337&lt;V325:V344))</f>
        <v>0</v>
      </c>
      <c r="AE337" s="16">
        <f ca="1">COUNTIF(AA325:AA337,AA337)-1</f>
        <v>0</v>
      </c>
      <c r="AF337" s="39"/>
      <c r="AG337">
        <v>13</v>
      </c>
      <c r="AH337" s="29" t="str">
        <f ca="1">INDEX(P325:P344,MATCH(AG337,Z325:Z344,0))</f>
        <v>Real Sociedad</v>
      </c>
      <c r="AI337" s="33">
        <f ca="1">LOOKUP(AH337,P325:P344,Q325:Q344)</f>
        <v>16</v>
      </c>
      <c r="AJ337" s="1">
        <f ca="1">LOOKUP(AH337,P325:P344,R325:R344)</f>
        <v>15</v>
      </c>
      <c r="AK337" s="1">
        <f ca="1">LOOKUP(AH337,P325:P344,S325:S344)</f>
        <v>4</v>
      </c>
      <c r="AL337" s="1">
        <f ca="1">LOOKUP(AH337,P325:P344,T325:T344)</f>
        <v>4</v>
      </c>
      <c r="AM337" s="1">
        <f ca="1">LOOKUP(AH337,P325:P344,U325:U344)</f>
        <v>7</v>
      </c>
      <c r="AN337" s="1">
        <f ca="1">LOOKUP(AH337,P325:P344,V325:V344)</f>
        <v>17</v>
      </c>
      <c r="AO337" s="1">
        <f ca="1">LOOKUP(AH337,P325:P344,W325:W344)</f>
        <v>20</v>
      </c>
      <c r="AP337" s="3">
        <f ca="1">LOOKUP(AH337,P325:P344,X325:X344)</f>
        <v>-3</v>
      </c>
      <c r="AQ337" s="3">
        <f ca="1">LOOKUP(AH337,P325:P344,Y325:Y344)</f>
        <v>15717</v>
      </c>
    </row>
    <row r="338" spans="5:43" x14ac:dyDescent="0.25">
      <c r="E338" s="29" t="str">
        <f t="shared" si="272"/>
        <v>Real Sociedad</v>
      </c>
      <c r="F338" s="33">
        <f ca="1">SUMIF(INDIRECT(F324),'1-Configuracion'!E338,INDIRECT(G324))+SUMIF(INDIRECT(H324),'1-Configuracion'!E338,INDIRECT(I324))</f>
        <v>1</v>
      </c>
      <c r="G338" s="1">
        <f ca="1">SUMIF(INDIRECT(F324),'1-Configuracion'!E338,INDIRECT(J324))+SUMIF(INDIRECT(H324),'1-Configuracion'!E338,INDIRECT(J324))</f>
        <v>1</v>
      </c>
      <c r="H338" s="1">
        <f t="shared" ca="1" si="273"/>
        <v>0</v>
      </c>
      <c r="I338" s="1">
        <f t="shared" ca="1" si="274"/>
        <v>1</v>
      </c>
      <c r="J338" s="1">
        <f t="shared" ca="1" si="275"/>
        <v>0</v>
      </c>
      <c r="K338" s="1">
        <f ca="1">SUMIF(INDIRECT(F324),'1-Configuracion'!E338,INDIRECT(K324))+SUMIF(INDIRECT(H324),'1-Configuracion'!E338,INDIRECT(L324))</f>
        <v>1</v>
      </c>
      <c r="L338" s="1">
        <f ca="1">SUMIF(INDIRECT(F324),'1-Configuracion'!E338,INDIRECT(L324))+SUMIF(INDIRECT(H324),'1-Configuracion'!E338,INDIRECT(K324))</f>
        <v>1</v>
      </c>
      <c r="M338" s="48">
        <f t="shared" ca="1" si="276"/>
        <v>0</v>
      </c>
      <c r="N338" s="14">
        <f t="shared" ca="1" si="277"/>
        <v>1001</v>
      </c>
      <c r="P338" s="29" t="str">
        <f t="shared" si="278"/>
        <v>Real Sociedad</v>
      </c>
      <c r="Q338" s="33">
        <f t="shared" ca="1" si="279"/>
        <v>16</v>
      </c>
      <c r="R338" s="1">
        <f t="shared" ca="1" si="263"/>
        <v>15</v>
      </c>
      <c r="S338" s="1">
        <f t="shared" ca="1" si="264"/>
        <v>4</v>
      </c>
      <c r="T338" s="1">
        <f t="shared" ca="1" si="265"/>
        <v>4</v>
      </c>
      <c r="U338" s="1">
        <f t="shared" ca="1" si="266"/>
        <v>7</v>
      </c>
      <c r="V338" s="1">
        <f t="shared" ca="1" si="267"/>
        <v>17</v>
      </c>
      <c r="W338" s="1">
        <f t="shared" ca="1" si="268"/>
        <v>20</v>
      </c>
      <c r="X338" s="3">
        <f t="shared" ca="1" si="269"/>
        <v>-3</v>
      </c>
      <c r="Y338" s="3">
        <f t="shared" ca="1" si="270"/>
        <v>15717</v>
      </c>
      <c r="Z338">
        <f t="shared" ca="1" si="280"/>
        <v>13</v>
      </c>
      <c r="AA338">
        <f t="shared" ca="1" si="271"/>
        <v>13</v>
      </c>
      <c r="AB338" s="16">
        <f ca="1">_xlfn.RANK.EQ(Q338,Q325:Q344,0)</f>
        <v>13</v>
      </c>
      <c r="AC338" s="16">
        <f ca="1">SUMPRODUCT((AB338=AB325:AB344)*(X338&lt;X325:X344))</f>
        <v>0</v>
      </c>
      <c r="AD338" s="16">
        <f ca="1">SUMPRODUCT((AB338=AB325:AB344)*(AC338=AC325:AC344)*(V338&lt;V325:V344))</f>
        <v>0</v>
      </c>
      <c r="AE338" s="16">
        <f ca="1">COUNTIF(AA325:AA338,AA338)-1</f>
        <v>0</v>
      </c>
      <c r="AF338" s="39"/>
      <c r="AG338">
        <v>14</v>
      </c>
      <c r="AH338" s="29" t="str">
        <f ca="1">INDEX(P325:P344,MATCH(AG338,Z325:Z344,0))</f>
        <v>Getafe C.F.</v>
      </c>
      <c r="AI338" s="33">
        <f ca="1">LOOKUP(AH338,P325:P344,Q325:Q344)</f>
        <v>15</v>
      </c>
      <c r="AJ338" s="1">
        <f ca="1">LOOKUP(AH338,P325:P344,R325:R344)</f>
        <v>15</v>
      </c>
      <c r="AK338" s="1">
        <f ca="1">LOOKUP(AH338,P325:P344,S325:S344)</f>
        <v>4</v>
      </c>
      <c r="AL338" s="1">
        <f ca="1">LOOKUP(AH338,P325:P344,T325:T344)</f>
        <v>3</v>
      </c>
      <c r="AM338" s="1">
        <f ca="1">LOOKUP(AH338,P325:P344,U325:U344)</f>
        <v>8</v>
      </c>
      <c r="AN338" s="1">
        <f ca="1">LOOKUP(AH338,P325:P344,V325:V344)</f>
        <v>16</v>
      </c>
      <c r="AO338" s="1">
        <f ca="1">LOOKUP(AH338,P325:P344,W325:W344)</f>
        <v>24</v>
      </c>
      <c r="AP338" s="3">
        <f ca="1">LOOKUP(AH338,P325:P344,X325:X344)</f>
        <v>-8</v>
      </c>
      <c r="AQ338" s="3">
        <f ca="1">LOOKUP(AH338,P325:P344,Y325:Y344)</f>
        <v>14216</v>
      </c>
    </row>
    <row r="339" spans="5:43" x14ac:dyDescent="0.25">
      <c r="E339" s="29" t="str">
        <f t="shared" si="272"/>
        <v>Real Sporting de Gijón</v>
      </c>
      <c r="F339" s="33">
        <f ca="1">SUMIF(INDIRECT(F324),'1-Configuracion'!E339,INDIRECT(G324))+SUMIF(INDIRECT(H324),'1-Configuracion'!E339,INDIRECT(I324))</f>
        <v>0</v>
      </c>
      <c r="G339" s="1">
        <f ca="1">SUMIF(INDIRECT(F324),'1-Configuracion'!E339,INDIRECT(J324))+SUMIF(INDIRECT(H324),'1-Configuracion'!E339,INDIRECT(J324))</f>
        <v>1</v>
      </c>
      <c r="H339" s="1">
        <f t="shared" ca="1" si="273"/>
        <v>0</v>
      </c>
      <c r="I339" s="1">
        <f t="shared" ca="1" si="274"/>
        <v>0</v>
      </c>
      <c r="J339" s="1">
        <f t="shared" ca="1" si="275"/>
        <v>1</v>
      </c>
      <c r="K339" s="1">
        <f ca="1">SUMIF(INDIRECT(F324),'1-Configuracion'!E339,INDIRECT(K324))+SUMIF(INDIRECT(H324),'1-Configuracion'!E339,INDIRECT(L324))</f>
        <v>0</v>
      </c>
      <c r="L339" s="1">
        <f ca="1">SUMIF(INDIRECT(F324),'1-Configuracion'!E339,INDIRECT(L324))+SUMIF(INDIRECT(H324),'1-Configuracion'!E339,INDIRECT(K324))</f>
        <v>2</v>
      </c>
      <c r="M339" s="48">
        <f t="shared" ca="1" si="276"/>
        <v>-2</v>
      </c>
      <c r="N339" s="14">
        <f t="shared" ca="1" si="277"/>
        <v>-200</v>
      </c>
      <c r="P339" s="29" t="str">
        <f t="shared" si="278"/>
        <v>Real Sporting de Gijón</v>
      </c>
      <c r="Q339" s="33">
        <f t="shared" ca="1" si="279"/>
        <v>15</v>
      </c>
      <c r="R339" s="1">
        <f t="shared" ca="1" si="263"/>
        <v>15</v>
      </c>
      <c r="S339" s="1">
        <f t="shared" ca="1" si="264"/>
        <v>4</v>
      </c>
      <c r="T339" s="1">
        <f t="shared" ca="1" si="265"/>
        <v>3</v>
      </c>
      <c r="U339" s="1">
        <f t="shared" ca="1" si="266"/>
        <v>8</v>
      </c>
      <c r="V339" s="1">
        <f t="shared" ca="1" si="267"/>
        <v>15</v>
      </c>
      <c r="W339" s="1">
        <f t="shared" ca="1" si="268"/>
        <v>23</v>
      </c>
      <c r="X339" s="3">
        <f t="shared" ca="1" si="269"/>
        <v>-8</v>
      </c>
      <c r="Y339" s="3">
        <f t="shared" ca="1" si="270"/>
        <v>14215</v>
      </c>
      <c r="Z339">
        <f t="shared" ca="1" si="280"/>
        <v>15</v>
      </c>
      <c r="AA339">
        <f t="shared" ca="1" si="271"/>
        <v>15</v>
      </c>
      <c r="AB339" s="16">
        <f ca="1">_xlfn.RANK.EQ(Q339,Q325:Q344,0)</f>
        <v>14</v>
      </c>
      <c r="AC339" s="16">
        <f ca="1">SUMPRODUCT((AB339=AB325:AB344)*(X339&lt;X325:X344))</f>
        <v>0</v>
      </c>
      <c r="AD339" s="16">
        <f ca="1">SUMPRODUCT((AB339=AB325:AB344)*(AC339=AC325:AC344)*(V339&lt;V325:V344))</f>
        <v>1</v>
      </c>
      <c r="AE339" s="16">
        <f ca="1">COUNTIF(AA325:AA339,AA339)-1</f>
        <v>0</v>
      </c>
      <c r="AF339" s="39"/>
      <c r="AG339">
        <v>15</v>
      </c>
      <c r="AH339" s="29" t="str">
        <f ca="1">INDEX(P325:P344,MATCH(AG339,Z325:Z344,0))</f>
        <v>Real Sporting de Gijón</v>
      </c>
      <c r="AI339" s="33">
        <f ca="1">LOOKUP(AH339,P325:P344,Q325:Q344)</f>
        <v>15</v>
      </c>
      <c r="AJ339" s="1">
        <f ca="1">LOOKUP(AH339,P325:P344,R325:R344)</f>
        <v>15</v>
      </c>
      <c r="AK339" s="1">
        <f ca="1">LOOKUP(AH339,P325:P344,S325:S344)</f>
        <v>4</v>
      </c>
      <c r="AL339" s="1">
        <f ca="1">LOOKUP(AH339,P325:P344,T325:T344)</f>
        <v>3</v>
      </c>
      <c r="AM339" s="1">
        <f ca="1">LOOKUP(AH339,P325:P344,U325:U344)</f>
        <v>8</v>
      </c>
      <c r="AN339" s="1">
        <f ca="1">LOOKUP(AH339,P325:P344,V325:V344)</f>
        <v>15</v>
      </c>
      <c r="AO339" s="1">
        <f ca="1">LOOKUP(AH339,P325:P344,W325:W344)</f>
        <v>23</v>
      </c>
      <c r="AP339" s="3">
        <f ca="1">LOOKUP(AH339,P325:P344,X325:X344)</f>
        <v>-8</v>
      </c>
      <c r="AQ339" s="3">
        <f ca="1">LOOKUP(AH339,P325:P344,Y325:Y344)</f>
        <v>14215</v>
      </c>
    </row>
    <row r="340" spans="5:43" x14ac:dyDescent="0.25">
      <c r="E340" s="29" t="str">
        <f t="shared" si="272"/>
        <v>S.D. Eibar</v>
      </c>
      <c r="F340" s="33">
        <f ca="1">SUMIF(INDIRECT(F324),'1-Configuracion'!E340,INDIRECT(G324))+SUMIF(INDIRECT(H324),'1-Configuracion'!E340,INDIRECT(I324))</f>
        <v>1</v>
      </c>
      <c r="G340" s="1">
        <f ca="1">SUMIF(INDIRECT(F324),'1-Configuracion'!E340,INDIRECT(J324))+SUMIF(INDIRECT(H324),'1-Configuracion'!E340,INDIRECT(J324))</f>
        <v>1</v>
      </c>
      <c r="H340" s="1">
        <f t="shared" ca="1" si="273"/>
        <v>0</v>
      </c>
      <c r="I340" s="1">
        <f t="shared" ca="1" si="274"/>
        <v>1</v>
      </c>
      <c r="J340" s="1">
        <f t="shared" ca="1" si="275"/>
        <v>0</v>
      </c>
      <c r="K340" s="1">
        <f ca="1">SUMIF(INDIRECT(F324),'1-Configuracion'!E340,INDIRECT(K324))+SUMIF(INDIRECT(H324),'1-Configuracion'!E340,INDIRECT(L324))</f>
        <v>1</v>
      </c>
      <c r="L340" s="1">
        <f ca="1">SUMIF(INDIRECT(F324),'1-Configuracion'!E340,INDIRECT(L324))+SUMIF(INDIRECT(H324),'1-Configuracion'!E340,INDIRECT(K324))</f>
        <v>1</v>
      </c>
      <c r="M340" s="48">
        <f t="shared" ca="1" si="276"/>
        <v>0</v>
      </c>
      <c r="N340" s="14">
        <f t="shared" ca="1" si="277"/>
        <v>1001</v>
      </c>
      <c r="P340" s="29" t="str">
        <f t="shared" si="278"/>
        <v>S.D. Eibar</v>
      </c>
      <c r="Q340" s="33">
        <f t="shared" ca="1" si="279"/>
        <v>21</v>
      </c>
      <c r="R340" s="1">
        <f t="shared" ca="1" si="263"/>
        <v>15</v>
      </c>
      <c r="S340" s="1">
        <f t="shared" ca="1" si="264"/>
        <v>5</v>
      </c>
      <c r="T340" s="1">
        <f t="shared" ca="1" si="265"/>
        <v>6</v>
      </c>
      <c r="U340" s="1">
        <f t="shared" ca="1" si="266"/>
        <v>4</v>
      </c>
      <c r="V340" s="1">
        <f t="shared" ca="1" si="267"/>
        <v>18</v>
      </c>
      <c r="W340" s="1">
        <f t="shared" ca="1" si="268"/>
        <v>17</v>
      </c>
      <c r="X340" s="3">
        <f t="shared" ca="1" si="269"/>
        <v>1</v>
      </c>
      <c r="Y340" s="3">
        <f t="shared" ca="1" si="270"/>
        <v>21118</v>
      </c>
      <c r="Z340">
        <f t="shared" ca="1" si="280"/>
        <v>10</v>
      </c>
      <c r="AA340">
        <f t="shared" ca="1" si="271"/>
        <v>10</v>
      </c>
      <c r="AB340" s="16">
        <f ca="1">_xlfn.RANK.EQ(Q340,Q325:Q344,0)</f>
        <v>8</v>
      </c>
      <c r="AC340" s="16">
        <f ca="1">SUMPRODUCT((AB340=AB325:AB344)*(X340&lt;X325:X344))</f>
        <v>2</v>
      </c>
      <c r="AD340" s="16">
        <f ca="1">SUMPRODUCT((AB340=AB325:AB344)*(AC340=AC325:AC344)*(V340&lt;V325:V344))</f>
        <v>0</v>
      </c>
      <c r="AE340" s="16">
        <f ca="1">COUNTIF(AA325:AA340,AA340)-1</f>
        <v>0</v>
      </c>
      <c r="AF340" s="39"/>
      <c r="AG340">
        <v>16</v>
      </c>
      <c r="AH340" s="29" t="str">
        <f ca="1">INDEX(P325:P344,MATCH(AG340,Z325:Z344,0))</f>
        <v>Málaga C.F.</v>
      </c>
      <c r="AI340" s="33">
        <f ca="1">LOOKUP(AH340,P325:P344,Q325:Q344)</f>
        <v>14</v>
      </c>
      <c r="AJ340" s="1">
        <f ca="1">LOOKUP(AH340,P325:P344,R325:R344)</f>
        <v>15</v>
      </c>
      <c r="AK340" s="1">
        <f ca="1">LOOKUP(AH340,P325:P344,S325:S344)</f>
        <v>3</v>
      </c>
      <c r="AL340" s="1">
        <f ca="1">LOOKUP(AH340,P325:P344,T325:T344)</f>
        <v>5</v>
      </c>
      <c r="AM340" s="1">
        <f ca="1">LOOKUP(AH340,P325:P344,U325:U344)</f>
        <v>7</v>
      </c>
      <c r="AN340" s="1">
        <f ca="1">LOOKUP(AH340,P325:P344,V325:V344)</f>
        <v>9</v>
      </c>
      <c r="AO340" s="1">
        <f ca="1">LOOKUP(AH340,P325:P344,W325:W344)</f>
        <v>14</v>
      </c>
      <c r="AP340" s="3">
        <f ca="1">LOOKUP(AH340,P325:P344,X325:X344)</f>
        <v>-5</v>
      </c>
      <c r="AQ340" s="3">
        <f ca="1">LOOKUP(AH340,P325:P344,Y325:Y344)</f>
        <v>13509</v>
      </c>
    </row>
    <row r="341" spans="5:43" x14ac:dyDescent="0.25">
      <c r="E341" s="29" t="str">
        <f t="shared" si="272"/>
        <v>Sevilla F.C.</v>
      </c>
      <c r="F341" s="33">
        <f ca="1">SUMIF(INDIRECT(F324),'1-Configuracion'!E341,INDIRECT(G324))+SUMIF(INDIRECT(H324),'1-Configuracion'!E341,INDIRECT(I324))</f>
        <v>3</v>
      </c>
      <c r="G341" s="1">
        <f ca="1">SUMIF(INDIRECT(F324),'1-Configuracion'!E341,INDIRECT(J324))+SUMIF(INDIRECT(H324),'1-Configuracion'!E341,INDIRECT(J324))</f>
        <v>1</v>
      </c>
      <c r="H341" s="1">
        <f t="shared" ca="1" si="273"/>
        <v>1</v>
      </c>
      <c r="I341" s="1">
        <f t="shared" ca="1" si="274"/>
        <v>0</v>
      </c>
      <c r="J341" s="1">
        <f t="shared" ca="1" si="275"/>
        <v>0</v>
      </c>
      <c r="K341" s="1">
        <f ca="1">SUMIF(INDIRECT(F324),'1-Configuracion'!E341,INDIRECT(K324))+SUMIF(INDIRECT(H324),'1-Configuracion'!E341,INDIRECT(L324))</f>
        <v>2</v>
      </c>
      <c r="L341" s="1">
        <f ca="1">SUMIF(INDIRECT(F324),'1-Configuracion'!E341,INDIRECT(L324))+SUMIF(INDIRECT(H324),'1-Configuracion'!E341,INDIRECT(K324))</f>
        <v>0</v>
      </c>
      <c r="M341" s="48">
        <f t="shared" ca="1" si="276"/>
        <v>2</v>
      </c>
      <c r="N341" s="14">
        <f t="shared" ca="1" si="277"/>
        <v>3202</v>
      </c>
      <c r="P341" s="29" t="str">
        <f t="shared" si="278"/>
        <v>Sevilla F.C.</v>
      </c>
      <c r="Q341" s="33">
        <f t="shared" ca="1" si="279"/>
        <v>22</v>
      </c>
      <c r="R341" s="1">
        <f t="shared" ca="1" si="263"/>
        <v>15</v>
      </c>
      <c r="S341" s="1">
        <f t="shared" ca="1" si="264"/>
        <v>6</v>
      </c>
      <c r="T341" s="1">
        <f t="shared" ca="1" si="265"/>
        <v>4</v>
      </c>
      <c r="U341" s="1">
        <f t="shared" ca="1" si="266"/>
        <v>5</v>
      </c>
      <c r="V341" s="1">
        <f t="shared" ca="1" si="267"/>
        <v>21</v>
      </c>
      <c r="W341" s="1">
        <f t="shared" ca="1" si="268"/>
        <v>19</v>
      </c>
      <c r="X341" s="3">
        <f t="shared" ca="1" si="269"/>
        <v>2</v>
      </c>
      <c r="Y341" s="3">
        <f t="shared" ca="1" si="270"/>
        <v>22221</v>
      </c>
      <c r="Z341">
        <f t="shared" ca="1" si="280"/>
        <v>7</v>
      </c>
      <c r="AA341">
        <f t="shared" ca="1" si="271"/>
        <v>7</v>
      </c>
      <c r="AB341" s="16">
        <f ca="1">_xlfn.RANK.EQ(Q341,Q325:Q344,0)</f>
        <v>7</v>
      </c>
      <c r="AC341" s="16">
        <f ca="1">SUMPRODUCT((AB341=AB325:AB344)*(X341&lt;X325:X344))</f>
        <v>0</v>
      </c>
      <c r="AD341" s="16">
        <f ca="1">SUMPRODUCT((AB341=AB325:AB344)*(AC341=AC325:AC344)*(V341&lt;V325:V344))</f>
        <v>0</v>
      </c>
      <c r="AE341" s="16">
        <f ca="1">COUNTIF(AA325:AA341,AA341)-1</f>
        <v>0</v>
      </c>
      <c r="AF341" s="39"/>
      <c r="AG341">
        <v>17</v>
      </c>
      <c r="AH341" s="29" t="str">
        <f ca="1">INDEX(P325:P344,MATCH(AG341,Z325:Z344,0))</f>
        <v>Granada C.F.</v>
      </c>
      <c r="AI341" s="33">
        <f ca="1">LOOKUP(AH341,P325:P344,Q325:Q344)</f>
        <v>14</v>
      </c>
      <c r="AJ341" s="1">
        <f ca="1">LOOKUP(AH341,P325:P344,R325:R344)</f>
        <v>15</v>
      </c>
      <c r="AK341" s="1">
        <f ca="1">LOOKUP(AH341,P325:P344,S325:S344)</f>
        <v>3</v>
      </c>
      <c r="AL341" s="1">
        <f ca="1">LOOKUP(AH341,P325:P344,T325:T344)</f>
        <v>5</v>
      </c>
      <c r="AM341" s="1">
        <f ca="1">LOOKUP(AH341,P325:P344,U325:U344)</f>
        <v>7</v>
      </c>
      <c r="AN341" s="1">
        <f ca="1">LOOKUP(AH341,P325:P344,V325:V344)</f>
        <v>17</v>
      </c>
      <c r="AO341" s="1">
        <f ca="1">LOOKUP(AH341,P325:P344,W325:W344)</f>
        <v>24</v>
      </c>
      <c r="AP341" s="3">
        <f ca="1">LOOKUP(AH341,P325:P344,X325:X344)</f>
        <v>-7</v>
      </c>
      <c r="AQ341" s="3">
        <f ca="1">LOOKUP(AH341,P325:P344,Y325:Y344)</f>
        <v>13317</v>
      </c>
    </row>
    <row r="342" spans="5:43" x14ac:dyDescent="0.25">
      <c r="E342" s="29" t="str">
        <f t="shared" si="272"/>
        <v>U.D. Las Palmas</v>
      </c>
      <c r="F342" s="33">
        <f ca="1">SUMIF(INDIRECT(F324),'1-Configuracion'!E342,INDIRECT(G324))+SUMIF(INDIRECT(H324),'1-Configuracion'!E342,INDIRECT(I324))</f>
        <v>3</v>
      </c>
      <c r="G342" s="1">
        <f ca="1">SUMIF(INDIRECT(F324),'1-Configuracion'!E342,INDIRECT(J324))+SUMIF(INDIRECT(H324),'1-Configuracion'!E342,INDIRECT(J324))</f>
        <v>1</v>
      </c>
      <c r="H342" s="1">
        <f t="shared" ca="1" si="273"/>
        <v>1</v>
      </c>
      <c r="I342" s="1">
        <f t="shared" ca="1" si="274"/>
        <v>0</v>
      </c>
      <c r="J342" s="1">
        <f t="shared" ca="1" si="275"/>
        <v>0</v>
      </c>
      <c r="K342" s="1">
        <f ca="1">SUMIF(INDIRECT(F324),'1-Configuracion'!E342,INDIRECT(K324))+SUMIF(INDIRECT(H324),'1-Configuracion'!E342,INDIRECT(L324))</f>
        <v>1</v>
      </c>
      <c r="L342" s="1">
        <f ca="1">SUMIF(INDIRECT(F324),'1-Configuracion'!E342,INDIRECT(L324))+SUMIF(INDIRECT(H324),'1-Configuracion'!E342,INDIRECT(K324))</f>
        <v>0</v>
      </c>
      <c r="M342" s="48">
        <f t="shared" ca="1" si="276"/>
        <v>1</v>
      </c>
      <c r="N342" s="14">
        <f t="shared" ca="1" si="277"/>
        <v>3101</v>
      </c>
      <c r="P342" s="29" t="str">
        <f t="shared" si="278"/>
        <v>U.D. Las Palmas</v>
      </c>
      <c r="Q342" s="33">
        <f t="shared" ca="1" si="279"/>
        <v>13</v>
      </c>
      <c r="R342" s="1">
        <f t="shared" ca="1" si="263"/>
        <v>15</v>
      </c>
      <c r="S342" s="1">
        <f t="shared" ca="1" si="264"/>
        <v>3</v>
      </c>
      <c r="T342" s="1">
        <f t="shared" ca="1" si="265"/>
        <v>4</v>
      </c>
      <c r="U342" s="1">
        <f t="shared" ca="1" si="266"/>
        <v>8</v>
      </c>
      <c r="V342" s="1">
        <f t="shared" ca="1" si="267"/>
        <v>12</v>
      </c>
      <c r="W342" s="1">
        <f t="shared" ca="1" si="268"/>
        <v>22</v>
      </c>
      <c r="X342" s="3">
        <f t="shared" ca="1" si="269"/>
        <v>-10</v>
      </c>
      <c r="Y342" s="3">
        <f t="shared" ca="1" si="270"/>
        <v>12012</v>
      </c>
      <c r="Z342">
        <f t="shared" ca="1" si="280"/>
        <v>19</v>
      </c>
      <c r="AA342">
        <f t="shared" ca="1" si="271"/>
        <v>19</v>
      </c>
      <c r="AB342" s="16">
        <f ca="1">_xlfn.RANK.EQ(Q342,Q325:Q344,0)</f>
        <v>19</v>
      </c>
      <c r="AC342" s="16">
        <f ca="1">SUMPRODUCT((AB342=AB325:AB344)*(X342&lt;X325:X344))</f>
        <v>0</v>
      </c>
      <c r="AD342" s="16">
        <f ca="1">SUMPRODUCT((AB342=AB325:AB344)*(AC342=AC325:AC344)*(V342&lt;V325:V344))</f>
        <v>0</v>
      </c>
      <c r="AE342" s="16">
        <f ca="1">COUNTIF(AA325:AA342,AA342)-1</f>
        <v>0</v>
      </c>
      <c r="AF342" s="39"/>
      <c r="AG342">
        <v>18</v>
      </c>
      <c r="AH342" s="29" t="str">
        <f ca="1">INDEX(P325:P344,MATCH(AG342,Z325:Z344,0))</f>
        <v>Rayo Vallecano</v>
      </c>
      <c r="AI342" s="33">
        <f ca="1">LOOKUP(AH342,P325:P344,Q325:Q344)</f>
        <v>14</v>
      </c>
      <c r="AJ342" s="1">
        <f ca="1">LOOKUP(AH342,P325:P344,R325:R344)</f>
        <v>15</v>
      </c>
      <c r="AK342" s="1">
        <f ca="1">LOOKUP(AH342,P325:P344,S325:S344)</f>
        <v>4</v>
      </c>
      <c r="AL342" s="1">
        <f ca="1">LOOKUP(AH342,P325:P344,T325:T344)</f>
        <v>2</v>
      </c>
      <c r="AM342" s="1">
        <f ca="1">LOOKUP(AH342,P325:P344,U325:U344)</f>
        <v>9</v>
      </c>
      <c r="AN342" s="1">
        <f ca="1">LOOKUP(AH342,P325:P344,V325:V344)</f>
        <v>16</v>
      </c>
      <c r="AO342" s="1">
        <f ca="1">LOOKUP(AH342,P325:P344,W325:W344)</f>
        <v>27</v>
      </c>
      <c r="AP342" s="3">
        <f ca="1">LOOKUP(AH342,P325:P344,X325:X344)</f>
        <v>-11</v>
      </c>
      <c r="AQ342" s="3">
        <f ca="1">LOOKUP(AH342,P325:P344,Y325:Y344)</f>
        <v>12916</v>
      </c>
    </row>
    <row r="343" spans="5:43" x14ac:dyDescent="0.25">
      <c r="E343" s="29" t="str">
        <f t="shared" si="272"/>
        <v>Valencia C.F.</v>
      </c>
      <c r="F343" s="33">
        <f ca="1">SUMIF(INDIRECT(F324),'1-Configuracion'!E343,INDIRECT(G324))+SUMIF(INDIRECT(H324),'1-Configuracion'!E343,INDIRECT(I324))</f>
        <v>1</v>
      </c>
      <c r="G343" s="1">
        <f ca="1">SUMIF(INDIRECT(F324),'1-Configuracion'!E343,INDIRECT(J324))+SUMIF(INDIRECT(H324),'1-Configuracion'!E343,INDIRECT(J324))</f>
        <v>1</v>
      </c>
      <c r="H343" s="1">
        <f t="shared" ca="1" si="273"/>
        <v>0</v>
      </c>
      <c r="I343" s="1">
        <f t="shared" ca="1" si="274"/>
        <v>1</v>
      </c>
      <c r="J343" s="1">
        <f t="shared" ca="1" si="275"/>
        <v>0</v>
      </c>
      <c r="K343" s="1">
        <f ca="1">SUMIF(INDIRECT(F324),'1-Configuracion'!E343,INDIRECT(K324))+SUMIF(INDIRECT(H324),'1-Configuracion'!E343,INDIRECT(L324))</f>
        <v>1</v>
      </c>
      <c r="L343" s="1">
        <f ca="1">SUMIF(INDIRECT(F324),'1-Configuracion'!E343,INDIRECT(L324))+SUMIF(INDIRECT(H324),'1-Configuracion'!E343,INDIRECT(K324))</f>
        <v>1</v>
      </c>
      <c r="M343" s="48">
        <f t="shared" ca="1" si="276"/>
        <v>0</v>
      </c>
      <c r="N343" s="14">
        <f t="shared" ca="1" si="277"/>
        <v>1001</v>
      </c>
      <c r="P343" s="29" t="str">
        <f t="shared" si="278"/>
        <v>Valencia C.F.</v>
      </c>
      <c r="Q343" s="33">
        <f t="shared" ca="1" si="279"/>
        <v>21</v>
      </c>
      <c r="R343" s="1">
        <f t="shared" ca="1" si="263"/>
        <v>15</v>
      </c>
      <c r="S343" s="1">
        <f t="shared" ca="1" si="264"/>
        <v>5</v>
      </c>
      <c r="T343" s="1">
        <f t="shared" ca="1" si="265"/>
        <v>6</v>
      </c>
      <c r="U343" s="1">
        <f t="shared" ca="1" si="266"/>
        <v>4</v>
      </c>
      <c r="V343" s="1">
        <f t="shared" ca="1" si="267"/>
        <v>19</v>
      </c>
      <c r="W343" s="1">
        <f t="shared" ca="1" si="268"/>
        <v>12</v>
      </c>
      <c r="X343" s="3">
        <f t="shared" ca="1" si="269"/>
        <v>7</v>
      </c>
      <c r="Y343" s="3">
        <f t="shared" ca="1" si="270"/>
        <v>21719</v>
      </c>
      <c r="Z343">
        <f t="shared" ca="1" si="280"/>
        <v>8</v>
      </c>
      <c r="AA343">
        <f t="shared" ca="1" si="271"/>
        <v>8</v>
      </c>
      <c r="AB343" s="16">
        <f ca="1">_xlfn.RANK.EQ(Q343,Q325:Q344,0)</f>
        <v>8</v>
      </c>
      <c r="AC343" s="16">
        <f ca="1">SUMPRODUCT((AB343=AB325:AB344)*(X343&lt;X325:X344))</f>
        <v>0</v>
      </c>
      <c r="AD343" s="16">
        <f ca="1">SUMPRODUCT((AB343=AB325:AB344)*(AC343=AC325:AC344)*(V343&lt;V325:V344))</f>
        <v>0</v>
      </c>
      <c r="AE343" s="16">
        <f ca="1">COUNTIF(AA325:AA343,AA343)-1</f>
        <v>0</v>
      </c>
      <c r="AF343" s="39"/>
      <c r="AG343">
        <v>19</v>
      </c>
      <c r="AH343" s="29" t="str">
        <f ca="1">INDEX(P325:P344,MATCH(AG343,Z325:Z344,0))</f>
        <v>U.D. Las Palmas</v>
      </c>
      <c r="AI343" s="33">
        <f ca="1">LOOKUP(AH343,P325:P344,Q325:Q344)</f>
        <v>13</v>
      </c>
      <c r="AJ343" s="1">
        <f ca="1">LOOKUP(AH343,P325:P344,R325:R344)</f>
        <v>15</v>
      </c>
      <c r="AK343" s="1">
        <f ca="1">LOOKUP(AH343,P325:P344,S325:S344)</f>
        <v>3</v>
      </c>
      <c r="AL343" s="1">
        <f ca="1">LOOKUP(AH343,P325:P344,T325:T344)</f>
        <v>4</v>
      </c>
      <c r="AM343" s="1">
        <f ca="1">LOOKUP(AH343,P325:P344,U325:U344)</f>
        <v>8</v>
      </c>
      <c r="AN343" s="1">
        <f ca="1">LOOKUP(AH343,P325:P344,V325:V344)</f>
        <v>12</v>
      </c>
      <c r="AO343" s="1">
        <f ca="1">LOOKUP(AH343,P325:P344,W325:W344)</f>
        <v>22</v>
      </c>
      <c r="AP343" s="3">
        <f ca="1">LOOKUP(AH343,P325:P344,X325:X344)</f>
        <v>-10</v>
      </c>
      <c r="AQ343" s="3">
        <f ca="1">LOOKUP(AH343,P325:P344,Y325:Y344)</f>
        <v>12012</v>
      </c>
    </row>
    <row r="344" spans="5:43" ht="15.75" thickBot="1" x14ac:dyDescent="0.3">
      <c r="E344" s="30" t="str">
        <f t="shared" si="272"/>
        <v>Villarreal C.F.</v>
      </c>
      <c r="F344" s="34">
        <f ca="1">SUMIF(INDIRECT(F324),'1-Configuracion'!E344,INDIRECT(G324))+SUMIF(INDIRECT(H324),'1-Configuracion'!E344,INDIRECT(I324))</f>
        <v>3</v>
      </c>
      <c r="G344" s="9">
        <f ca="1">SUMIF(INDIRECT(F324),'1-Configuracion'!E344,INDIRECT(J324))+SUMIF(INDIRECT(H324),'1-Configuracion'!E344,INDIRECT(J324))</f>
        <v>1</v>
      </c>
      <c r="H344" s="9">
        <f t="shared" ca="1" si="273"/>
        <v>1</v>
      </c>
      <c r="I344" s="9">
        <f t="shared" ca="1" si="274"/>
        <v>0</v>
      </c>
      <c r="J344" s="9">
        <f t="shared" ca="1" si="275"/>
        <v>0</v>
      </c>
      <c r="K344" s="9">
        <f ca="1">SUMIF(INDIRECT(F324),'1-Configuracion'!E344,INDIRECT(K324))+SUMIF(INDIRECT(H324),'1-Configuracion'!E344,INDIRECT(L324))</f>
        <v>1</v>
      </c>
      <c r="L344" s="9">
        <f ca="1">SUMIF(INDIRECT(F324),'1-Configuracion'!E344,INDIRECT(L324))+SUMIF(INDIRECT(H324),'1-Configuracion'!E344,INDIRECT(K324))</f>
        <v>0</v>
      </c>
      <c r="M344" s="49">
        <f t="shared" ca="1" si="276"/>
        <v>1</v>
      </c>
      <c r="N344" s="15">
        <f t="shared" ca="1" si="277"/>
        <v>3101</v>
      </c>
      <c r="P344" s="30" t="str">
        <f t="shared" si="278"/>
        <v>Villarreal C.F.</v>
      </c>
      <c r="Q344" s="34">
        <f t="shared" ca="1" si="279"/>
        <v>27</v>
      </c>
      <c r="R344" s="9">
        <f t="shared" ca="1" si="263"/>
        <v>15</v>
      </c>
      <c r="S344" s="9">
        <f t="shared" ca="1" si="264"/>
        <v>8</v>
      </c>
      <c r="T344" s="9">
        <f t="shared" ca="1" si="265"/>
        <v>3</v>
      </c>
      <c r="U344" s="9">
        <f t="shared" ca="1" si="266"/>
        <v>4</v>
      </c>
      <c r="V344" s="9">
        <f t="shared" ca="1" si="267"/>
        <v>19</v>
      </c>
      <c r="W344" s="9">
        <f t="shared" ca="1" si="268"/>
        <v>15</v>
      </c>
      <c r="X344" s="11">
        <f t="shared" ca="1" si="269"/>
        <v>4</v>
      </c>
      <c r="Y344" s="11">
        <f t="shared" ca="1" si="270"/>
        <v>27419</v>
      </c>
      <c r="Z344">
        <f t="shared" ca="1" si="280"/>
        <v>5</v>
      </c>
      <c r="AA344">
        <f t="shared" ca="1" si="271"/>
        <v>5</v>
      </c>
      <c r="AB344" s="16">
        <f ca="1">_xlfn.RANK.EQ(Q344,Q325:Q344,0)</f>
        <v>5</v>
      </c>
      <c r="AC344" s="16">
        <f ca="1">SUMPRODUCT((AB344=AB325:AB344)*(X344&lt;X325:X344))</f>
        <v>0</v>
      </c>
      <c r="AD344" s="16">
        <f ca="1">SUMPRODUCT((AB344=AB325:AB344)*(AC344=AC325:AC344)*(V344&lt;V325:V344))</f>
        <v>0</v>
      </c>
      <c r="AE344" s="16">
        <f ca="1">COUNTIF(AA325:AA344,AA344)-1</f>
        <v>0</v>
      </c>
      <c r="AF344" s="39"/>
      <c r="AG344">
        <v>20</v>
      </c>
      <c r="AH344" s="30" t="str">
        <f ca="1">INDEX(P325:P344,MATCH(AG344,Z325:Z344,0))</f>
        <v>Levante U.D.</v>
      </c>
      <c r="AI344" s="34">
        <f ca="1">LOOKUP(AH344,P325:P344,Q325:Q344)</f>
        <v>11</v>
      </c>
      <c r="AJ344" s="9">
        <f ca="1">LOOKUP(AH344,P325:P344,R325:R344)</f>
        <v>15</v>
      </c>
      <c r="AK344" s="9">
        <f ca="1">LOOKUP(AH344,P325:P344,S325:S344)</f>
        <v>2</v>
      </c>
      <c r="AL344" s="9">
        <f ca="1">LOOKUP(AH344,P325:P344,T325:T344)</f>
        <v>5</v>
      </c>
      <c r="AM344" s="9">
        <f ca="1">LOOKUP(AH344,P325:P344,U325:U344)</f>
        <v>8</v>
      </c>
      <c r="AN344" s="9">
        <f ca="1">LOOKUP(AH344,P325:P344,V325:V344)</f>
        <v>12</v>
      </c>
      <c r="AO344" s="9">
        <f ca="1">LOOKUP(AH344,P325:P344,W325:W344)</f>
        <v>27</v>
      </c>
      <c r="AP344" s="11">
        <f ca="1">LOOKUP(AH344,P325:P344,X325:X344)</f>
        <v>-15</v>
      </c>
      <c r="AQ344" s="11">
        <f ca="1">LOOKUP(AH344,P325:P344,Y325:Y344)</f>
        <v>9512</v>
      </c>
    </row>
    <row r="345" spans="5:43" ht="15.75" thickBot="1" x14ac:dyDescent="0.3"/>
    <row r="346" spans="5:43" ht="15.75" thickBot="1" x14ac:dyDescent="0.3">
      <c r="E346" s="36">
        <v>16</v>
      </c>
      <c r="F346" s="43" t="s">
        <v>20</v>
      </c>
      <c r="G346" s="43" t="s">
        <v>21</v>
      </c>
      <c r="H346" s="43" t="s">
        <v>22</v>
      </c>
      <c r="I346" s="43" t="s">
        <v>23</v>
      </c>
      <c r="J346" s="43" t="s">
        <v>24</v>
      </c>
      <c r="K346" s="43" t="s">
        <v>25</v>
      </c>
      <c r="L346" s="43" t="s">
        <v>26</v>
      </c>
      <c r="M346" s="44" t="s">
        <v>90</v>
      </c>
      <c r="N346" s="46" t="s">
        <v>91</v>
      </c>
      <c r="P346" s="36">
        <f>E346</f>
        <v>16</v>
      </c>
      <c r="Q346" s="37" t="s">
        <v>20</v>
      </c>
      <c r="R346" s="35" t="s">
        <v>21</v>
      </c>
      <c r="S346" s="31" t="s">
        <v>22</v>
      </c>
      <c r="T346" s="31" t="s">
        <v>23</v>
      </c>
      <c r="U346" s="31" t="s">
        <v>24</v>
      </c>
      <c r="V346" s="31" t="s">
        <v>25</v>
      </c>
      <c r="W346" s="31" t="s">
        <v>26</v>
      </c>
      <c r="X346" s="32" t="s">
        <v>90</v>
      </c>
      <c r="Y346" s="32" t="s">
        <v>91</v>
      </c>
      <c r="Z346" s="136" t="s">
        <v>162</v>
      </c>
      <c r="AA346" t="s">
        <v>161</v>
      </c>
      <c r="AB346" t="s">
        <v>148</v>
      </c>
      <c r="AC346" t="s">
        <v>90</v>
      </c>
      <c r="AD346" t="s">
        <v>25</v>
      </c>
      <c r="AE346" t="s">
        <v>160</v>
      </c>
      <c r="AH346" s="36">
        <f>P346</f>
        <v>16</v>
      </c>
      <c r="AI346" s="37" t="s">
        <v>20</v>
      </c>
      <c r="AJ346" s="35" t="s">
        <v>21</v>
      </c>
      <c r="AK346" s="31" t="s">
        <v>22</v>
      </c>
      <c r="AL346" s="31" t="s">
        <v>23</v>
      </c>
      <c r="AM346" s="31" t="s">
        <v>24</v>
      </c>
      <c r="AN346" s="31" t="s">
        <v>25</v>
      </c>
      <c r="AO346" s="31" t="s">
        <v>26</v>
      </c>
      <c r="AP346" s="32" t="s">
        <v>90</v>
      </c>
      <c r="AQ346" s="32" t="s">
        <v>91</v>
      </c>
    </row>
    <row r="347" spans="5:43" ht="15.75" thickBot="1" x14ac:dyDescent="0.3">
      <c r="E347" s="39"/>
      <c r="F347" s="41" t="str">
        <f>'1-Rangos'!C16</f>
        <v>'1-Jornadas'!BC42:BC51</v>
      </c>
      <c r="G347" s="41" t="str">
        <f>'1-Rangos'!D16</f>
        <v>'1-Jornadas'!BA42:BA51</v>
      </c>
      <c r="H347" s="41" t="str">
        <f>'1-Rangos'!E16</f>
        <v>'1-Jornadas'!BF42:BF51</v>
      </c>
      <c r="I347" s="41" t="str">
        <f>'1-Rangos'!F16</f>
        <v>'1-Jornadas'!BH42:BH51</v>
      </c>
      <c r="J347" s="41" t="str">
        <f>'1-Rangos'!G16</f>
        <v>'1-Jornadas'!AZ42:AZ51</v>
      </c>
      <c r="K347" s="41" t="str">
        <f>'1-Rangos'!H16</f>
        <v>'1-Jornadas'!BD42:BD51</v>
      </c>
      <c r="L347" s="41" t="str">
        <f>'1-Rangos'!I16</f>
        <v>'1-Jornadas'!BE42:BE51</v>
      </c>
      <c r="M347" s="39"/>
      <c r="N347" s="39"/>
      <c r="AF347" s="38"/>
    </row>
    <row r="348" spans="5:43" x14ac:dyDescent="0.25">
      <c r="E348" s="29" t="str">
        <f>E325</f>
        <v>Athletic Club</v>
      </c>
      <c r="F348" s="45">
        <f ca="1">SUMIF(INDIRECT(F347),'1-Configuracion'!E348,INDIRECT(G347))+SUMIF(INDIRECT(H347),'1-Configuracion'!E348,INDIRECT(I347))</f>
        <v>3</v>
      </c>
      <c r="G348" s="42">
        <f ca="1">SUMIF(INDIRECT(F347),'1-Configuracion'!E348,INDIRECT(J347))+SUMIF(INDIRECT(H347),'1-Configuracion'!E348,INDIRECT(J347))</f>
        <v>1</v>
      </c>
      <c r="H348" s="42">
        <f ca="1">IF(G348&gt;0,IF(F348=3,1,0),0)</f>
        <v>1</v>
      </c>
      <c r="I348" s="42">
        <f ca="1">IF(G348&gt;0,IF(F348=1,1,0),0)</f>
        <v>0</v>
      </c>
      <c r="J348" s="42">
        <f ca="1">IF(G348&gt;0,IF(F348=0,1,0),0)</f>
        <v>0</v>
      </c>
      <c r="K348" s="42">
        <f ca="1">SUMIF(INDIRECT(F347),'1-Configuracion'!E348,INDIRECT(K347))+SUMIF(INDIRECT(H347),'1-Configuracion'!E348,INDIRECT(L347))</f>
        <v>2</v>
      </c>
      <c r="L348" s="42">
        <f ca="1">SUMIF(INDIRECT(F347),'1-Configuracion'!E348,INDIRECT(L347))+SUMIF(INDIRECT(H347),'1-Configuracion'!E348,INDIRECT(K347))</f>
        <v>0</v>
      </c>
      <c r="M348" s="47">
        <f ca="1">K348-L348</f>
        <v>2</v>
      </c>
      <c r="N348" s="50">
        <f ca="1">F348*1000+M348*100+K348</f>
        <v>3202</v>
      </c>
      <c r="P348" s="29" t="str">
        <f>E348</f>
        <v>Athletic Club</v>
      </c>
      <c r="Q348" s="33">
        <f ca="1">F348+Q325</f>
        <v>24</v>
      </c>
      <c r="R348" s="1">
        <f t="shared" ref="R348:R367" ca="1" si="281">G348+R325</f>
        <v>16</v>
      </c>
      <c r="S348" s="1">
        <f t="shared" ref="S348:S367" ca="1" si="282">H348+S325</f>
        <v>7</v>
      </c>
      <c r="T348" s="1">
        <f t="shared" ref="T348:T367" ca="1" si="283">I348+T325</f>
        <v>3</v>
      </c>
      <c r="U348" s="1">
        <f t="shared" ref="U348:U367" ca="1" si="284">J348+U325</f>
        <v>6</v>
      </c>
      <c r="V348" s="1">
        <f t="shared" ref="V348:V367" ca="1" si="285">K348+V325</f>
        <v>24</v>
      </c>
      <c r="W348" s="1">
        <f t="shared" ref="W348:W367" ca="1" si="286">L348+W325</f>
        <v>18</v>
      </c>
      <c r="X348" s="3">
        <f t="shared" ref="X348:X367" ca="1" si="287">M348+X325</f>
        <v>6</v>
      </c>
      <c r="Y348" s="3">
        <f t="shared" ref="Y348:Y367" ca="1" si="288">N348+Y325</f>
        <v>24624</v>
      </c>
      <c r="Z348">
        <f ca="1">AA348+AE348</f>
        <v>7</v>
      </c>
      <c r="AA348">
        <f t="shared" ref="AA348:AA367" ca="1" si="289">SUM(AB348:AD348)</f>
        <v>7</v>
      </c>
      <c r="AB348" s="16">
        <f ca="1">_xlfn.RANK.EQ(Q348,Q348:Q367,0)</f>
        <v>7</v>
      </c>
      <c r="AC348" s="16">
        <f ca="1">SUMPRODUCT((AB348=AB348:AB367)*(X348&lt;X348:X367))</f>
        <v>0</v>
      </c>
      <c r="AD348" s="16">
        <f ca="1">SUMPRODUCT((AB348=AB348:AB367)*(AC348=AC348:AC367)*(V348&lt;V348:V367))</f>
        <v>0</v>
      </c>
      <c r="AE348" s="16">
        <f ca="1">COUNTIF(AA348:AA348,AA348)-1</f>
        <v>0</v>
      </c>
      <c r="AF348" s="39"/>
      <c r="AG348">
        <v>1</v>
      </c>
      <c r="AH348" s="29" t="str">
        <f ca="1">INDEX(P348:P367,MATCH(AG348,Z348:Z367,0))</f>
        <v>F.C. Barcelona</v>
      </c>
      <c r="AI348" s="33">
        <f ca="1">LOOKUP(AH348,P348:P367,Q348:Q367)</f>
        <v>35</v>
      </c>
      <c r="AJ348" s="1">
        <f ca="1">LOOKUP(AH348,P348:P367,R348:R367)</f>
        <v>15</v>
      </c>
      <c r="AK348" s="1">
        <f ca="1">LOOKUP(AH348,P348:P367,S348:S367)</f>
        <v>11</v>
      </c>
      <c r="AL348" s="1">
        <f ca="1">LOOKUP(AH348,P348:P367,T348:T367)</f>
        <v>2</v>
      </c>
      <c r="AM348" s="1">
        <f ca="1">LOOKUP(AH348,P348:P367,U348:U367)</f>
        <v>2</v>
      </c>
      <c r="AN348" s="1">
        <f ca="1">LOOKUP(AH348,P348:P367,V348:V367)</f>
        <v>36</v>
      </c>
      <c r="AO348" s="1">
        <f ca="1">LOOKUP(AH348,P348:P367,W348:W367)</f>
        <v>15</v>
      </c>
      <c r="AP348" s="3">
        <f ca="1">LOOKUP(AH348,P348:P367,X348:X367)</f>
        <v>21</v>
      </c>
      <c r="AQ348" s="3">
        <f ca="1">LOOKUP(AH348,P348:P367,Y348:Y367)</f>
        <v>37136</v>
      </c>
    </row>
    <row r="349" spans="5:43" x14ac:dyDescent="0.25">
      <c r="E349" s="29" t="str">
        <f t="shared" ref="E349:E367" si="290">E326</f>
        <v>Atlético de Madrid</v>
      </c>
      <c r="F349" s="33">
        <f ca="1">SUMIF(INDIRECT(F347),'1-Configuracion'!E349,INDIRECT(G347))+SUMIF(INDIRECT(H347),'1-Configuracion'!E349,INDIRECT(I347))</f>
        <v>0</v>
      </c>
      <c r="G349" s="1">
        <f ca="1">SUMIF(INDIRECT(F347),'1-Configuracion'!E349,INDIRECT(J347))+SUMIF(INDIRECT(H347),'1-Configuracion'!E349,INDIRECT(J347))</f>
        <v>1</v>
      </c>
      <c r="H349" s="1">
        <f t="shared" ref="H349:H367" ca="1" si="291">IF(G349&gt;0,IF(F349=3,1,0),0)</f>
        <v>0</v>
      </c>
      <c r="I349" s="1">
        <f t="shared" ref="I349:I367" ca="1" si="292">IF(G349&gt;0,IF(F349=1,1,0),0)</f>
        <v>0</v>
      </c>
      <c r="J349" s="1">
        <f t="shared" ref="J349:J367" ca="1" si="293">IF(G349&gt;0,IF(F349=0,1,0),0)</f>
        <v>1</v>
      </c>
      <c r="K349" s="1">
        <f ca="1">SUMIF(INDIRECT(F347),'1-Configuracion'!E349,INDIRECT(K347))+SUMIF(INDIRECT(H347),'1-Configuracion'!E349,INDIRECT(L347))</f>
        <v>0</v>
      </c>
      <c r="L349" s="1">
        <f ca="1">SUMIF(INDIRECT(F347),'1-Configuracion'!E349,INDIRECT(L347))+SUMIF(INDIRECT(H347),'1-Configuracion'!E349,INDIRECT(K347))</f>
        <v>1</v>
      </c>
      <c r="M349" s="48">
        <f t="shared" ref="M349:M367" ca="1" si="294">K349-L349</f>
        <v>-1</v>
      </c>
      <c r="N349" s="14">
        <f t="shared" ref="N349:N367" ca="1" si="295">F349*1000+M349*100+K349</f>
        <v>-100</v>
      </c>
      <c r="P349" s="29" t="str">
        <f t="shared" ref="P349:P367" si="296">E349</f>
        <v>Atlético de Madrid</v>
      </c>
      <c r="Q349" s="33">
        <f t="shared" ref="Q349:Q367" ca="1" si="297">F349+Q326</f>
        <v>35</v>
      </c>
      <c r="R349" s="1">
        <f t="shared" ca="1" si="281"/>
        <v>16</v>
      </c>
      <c r="S349" s="1">
        <f t="shared" ca="1" si="282"/>
        <v>11</v>
      </c>
      <c r="T349" s="1">
        <f t="shared" ca="1" si="283"/>
        <v>2</v>
      </c>
      <c r="U349" s="1">
        <f t="shared" ca="1" si="284"/>
        <v>3</v>
      </c>
      <c r="V349" s="1">
        <f t="shared" ca="1" si="285"/>
        <v>22</v>
      </c>
      <c r="W349" s="1">
        <f t="shared" ca="1" si="286"/>
        <v>8</v>
      </c>
      <c r="X349" s="3">
        <f t="shared" ca="1" si="287"/>
        <v>14</v>
      </c>
      <c r="Y349" s="3">
        <f t="shared" ca="1" si="288"/>
        <v>36422</v>
      </c>
      <c r="Z349">
        <f t="shared" ref="Z349:Z367" ca="1" si="298">AA349+AE349</f>
        <v>2</v>
      </c>
      <c r="AA349">
        <f t="shared" ca="1" si="289"/>
        <v>2</v>
      </c>
      <c r="AB349" s="16">
        <f ca="1">_xlfn.RANK.EQ(Q349,Q348:Q367,0)</f>
        <v>1</v>
      </c>
      <c r="AC349" s="16">
        <f ca="1">SUMPRODUCT((AB349=AB348:AB367)*(X349&lt;X348:X367))</f>
        <v>1</v>
      </c>
      <c r="AD349" s="16">
        <f ca="1">SUMPRODUCT((AB349=AB348:AB367)*(AC349=AC348:AC367)*(V349&lt;V348:V367))</f>
        <v>0</v>
      </c>
      <c r="AE349" s="16">
        <f ca="1">COUNTIF(AA348:AA349,AA349)-1</f>
        <v>0</v>
      </c>
      <c r="AF349" s="39"/>
      <c r="AG349">
        <v>2</v>
      </c>
      <c r="AH349" s="29" t="str">
        <f ca="1">INDEX(P348:P367,MATCH(AG349,Z348:Z367,0))</f>
        <v>Atlético de Madrid</v>
      </c>
      <c r="AI349" s="33">
        <f ca="1">LOOKUP(AH349,P348:P367,Q348:Q367)</f>
        <v>35</v>
      </c>
      <c r="AJ349" s="1">
        <f ca="1">LOOKUP(AH349,P348:P367,R348:R367)</f>
        <v>16</v>
      </c>
      <c r="AK349" s="1">
        <f ca="1">LOOKUP(AH349,P348:P367,S348:S367)</f>
        <v>11</v>
      </c>
      <c r="AL349" s="1">
        <f ca="1">LOOKUP(AH349,P348:P367,T348:T367)</f>
        <v>2</v>
      </c>
      <c r="AM349" s="1">
        <f ca="1">LOOKUP(AH349,P348:P367,U348:U367)</f>
        <v>3</v>
      </c>
      <c r="AN349" s="1">
        <f ca="1">LOOKUP(AH349,P348:P367,V348:V367)</f>
        <v>22</v>
      </c>
      <c r="AO349" s="1">
        <f ca="1">LOOKUP(AH349,P348:P367,W348:W367)</f>
        <v>8</v>
      </c>
      <c r="AP349" s="3">
        <f ca="1">LOOKUP(AH349,P348:P367,X348:X367)</f>
        <v>14</v>
      </c>
      <c r="AQ349" s="3">
        <f ca="1">LOOKUP(AH349,P348:P367,Y348:Y367)</f>
        <v>36422</v>
      </c>
    </row>
    <row r="350" spans="5:43" x14ac:dyDescent="0.25">
      <c r="E350" s="29" t="str">
        <f t="shared" si="290"/>
        <v>Deportivo de la Coruña</v>
      </c>
      <c r="F350" s="33">
        <f ca="1">SUMIF(INDIRECT(F347),'1-Configuracion'!E350,INDIRECT(G347))+SUMIF(INDIRECT(H347),'1-Configuracion'!E350,INDIRECT(I347))</f>
        <v>3</v>
      </c>
      <c r="G350" s="1">
        <f ca="1">SUMIF(INDIRECT(F347),'1-Configuracion'!E350,INDIRECT(J347))+SUMIF(INDIRECT(H347),'1-Configuracion'!E350,INDIRECT(J347))</f>
        <v>1</v>
      </c>
      <c r="H350" s="1">
        <f t="shared" ca="1" si="291"/>
        <v>1</v>
      </c>
      <c r="I350" s="1">
        <f t="shared" ca="1" si="292"/>
        <v>0</v>
      </c>
      <c r="J350" s="1">
        <f t="shared" ca="1" si="293"/>
        <v>0</v>
      </c>
      <c r="K350" s="1">
        <f ca="1">SUMIF(INDIRECT(F347),'1-Configuracion'!E350,INDIRECT(K347))+SUMIF(INDIRECT(H347),'1-Configuracion'!E350,INDIRECT(L347))</f>
        <v>2</v>
      </c>
      <c r="L350" s="1">
        <f ca="1">SUMIF(INDIRECT(F347),'1-Configuracion'!E350,INDIRECT(L347))+SUMIF(INDIRECT(H347),'1-Configuracion'!E350,INDIRECT(K347))</f>
        <v>0</v>
      </c>
      <c r="M350" s="48">
        <f t="shared" ca="1" si="294"/>
        <v>2</v>
      </c>
      <c r="N350" s="14">
        <f t="shared" ca="1" si="295"/>
        <v>3202</v>
      </c>
      <c r="P350" s="29" t="str">
        <f t="shared" si="296"/>
        <v>Deportivo de la Coruña</v>
      </c>
      <c r="Q350" s="33">
        <f t="shared" ca="1" si="297"/>
        <v>26</v>
      </c>
      <c r="R350" s="1">
        <f t="shared" ca="1" si="281"/>
        <v>16</v>
      </c>
      <c r="S350" s="1">
        <f t="shared" ca="1" si="282"/>
        <v>6</v>
      </c>
      <c r="T350" s="1">
        <f t="shared" ca="1" si="283"/>
        <v>8</v>
      </c>
      <c r="U350" s="1">
        <f t="shared" ca="1" si="284"/>
        <v>2</v>
      </c>
      <c r="V350" s="1">
        <f t="shared" ca="1" si="285"/>
        <v>25</v>
      </c>
      <c r="W350" s="1">
        <f t="shared" ca="1" si="286"/>
        <v>16</v>
      </c>
      <c r="X350" s="3">
        <f t="shared" ca="1" si="287"/>
        <v>9</v>
      </c>
      <c r="Y350" s="3">
        <f t="shared" ca="1" si="288"/>
        <v>26925</v>
      </c>
      <c r="Z350">
        <f t="shared" ca="1" si="298"/>
        <v>6</v>
      </c>
      <c r="AA350">
        <f t="shared" ca="1" si="289"/>
        <v>6</v>
      </c>
      <c r="AB350" s="16">
        <f ca="1">_xlfn.RANK.EQ(Q350,Q348:Q367,0)</f>
        <v>6</v>
      </c>
      <c r="AC350" s="16">
        <f ca="1">SUMPRODUCT((AB350=AB348:AB367)*(X350&lt;X348:X367))</f>
        <v>0</v>
      </c>
      <c r="AD350" s="16">
        <f ca="1">SUMPRODUCT((AB350=AB348:AB367)*(AC350=AC348:AC367)*(V350&lt;V348:V367))</f>
        <v>0</v>
      </c>
      <c r="AE350" s="16">
        <f ca="1">COUNTIF(AA348:AA350,AA350)-1</f>
        <v>0</v>
      </c>
      <c r="AF350" s="39"/>
      <c r="AG350">
        <v>3</v>
      </c>
      <c r="AH350" s="29" t="str">
        <f ca="1">INDEX(P348:P367,MATCH(AG350,Z348:Z367,0))</f>
        <v>Real Madrid C.F.</v>
      </c>
      <c r="AI350" s="33">
        <f ca="1">LOOKUP(AH350,P348:P367,Q348:Q367)</f>
        <v>33</v>
      </c>
      <c r="AJ350" s="1">
        <f ca="1">LOOKUP(AH350,P348:P367,R348:R367)</f>
        <v>16</v>
      </c>
      <c r="AK350" s="1">
        <f ca="1">LOOKUP(AH350,P348:P367,S348:S367)</f>
        <v>10</v>
      </c>
      <c r="AL350" s="1">
        <f ca="1">LOOKUP(AH350,P348:P367,T348:T367)</f>
        <v>3</v>
      </c>
      <c r="AM350" s="1">
        <f ca="1">LOOKUP(AH350,P348:P367,U348:U367)</f>
        <v>3</v>
      </c>
      <c r="AN350" s="1">
        <f ca="1">LOOKUP(AH350,P348:P367,V348:V367)</f>
        <v>42</v>
      </c>
      <c r="AO350" s="1">
        <f ca="1">LOOKUP(AH350,P348:P367,W348:W367)</f>
        <v>15</v>
      </c>
      <c r="AP350" s="3">
        <f ca="1">LOOKUP(AH350,P348:P367,X348:X367)</f>
        <v>27</v>
      </c>
      <c r="AQ350" s="3">
        <f ca="1">LOOKUP(AH350,P348:P367,Y348:Y367)</f>
        <v>35742</v>
      </c>
    </row>
    <row r="351" spans="5:43" x14ac:dyDescent="0.25">
      <c r="E351" s="29" t="str">
        <f t="shared" si="290"/>
        <v>F.C. Barcelona</v>
      </c>
      <c r="F351" s="33">
        <f ca="1">SUMIF(INDIRECT(F347),'1-Configuracion'!E351,INDIRECT(G347))+SUMIF(INDIRECT(H347),'1-Configuracion'!E351,INDIRECT(I347))</f>
        <v>0</v>
      </c>
      <c r="G351" s="1">
        <f ca="1">SUMIF(INDIRECT(F347),'1-Configuracion'!E351,INDIRECT(J347))+SUMIF(INDIRECT(H347),'1-Configuracion'!E351,INDIRECT(J347))</f>
        <v>0</v>
      </c>
      <c r="H351" s="1">
        <f t="shared" ca="1" si="291"/>
        <v>0</v>
      </c>
      <c r="I351" s="1">
        <f t="shared" ca="1" si="292"/>
        <v>0</v>
      </c>
      <c r="J351" s="1">
        <f t="shared" ca="1" si="293"/>
        <v>0</v>
      </c>
      <c r="K351" s="1">
        <f ca="1">SUMIF(INDIRECT(F347),'1-Configuracion'!E351,INDIRECT(K347))+SUMIF(INDIRECT(H347),'1-Configuracion'!E351,INDIRECT(L347))</f>
        <v>0</v>
      </c>
      <c r="L351" s="1">
        <f ca="1">SUMIF(INDIRECT(F347),'1-Configuracion'!E351,INDIRECT(L347))+SUMIF(INDIRECT(H347),'1-Configuracion'!E351,INDIRECT(K347))</f>
        <v>0</v>
      </c>
      <c r="M351" s="48">
        <f t="shared" ca="1" si="294"/>
        <v>0</v>
      </c>
      <c r="N351" s="14">
        <f t="shared" ca="1" si="295"/>
        <v>0</v>
      </c>
      <c r="P351" s="29" t="str">
        <f t="shared" si="296"/>
        <v>F.C. Barcelona</v>
      </c>
      <c r="Q351" s="33">
        <f t="shared" ca="1" si="297"/>
        <v>35</v>
      </c>
      <c r="R351" s="1">
        <f t="shared" ca="1" si="281"/>
        <v>15</v>
      </c>
      <c r="S351" s="1">
        <f t="shared" ca="1" si="282"/>
        <v>11</v>
      </c>
      <c r="T351" s="1">
        <f t="shared" ca="1" si="283"/>
        <v>2</v>
      </c>
      <c r="U351" s="1">
        <f t="shared" ca="1" si="284"/>
        <v>2</v>
      </c>
      <c r="V351" s="1">
        <f t="shared" ca="1" si="285"/>
        <v>36</v>
      </c>
      <c r="W351" s="1">
        <f t="shared" ca="1" si="286"/>
        <v>15</v>
      </c>
      <c r="X351" s="3">
        <f t="shared" ca="1" si="287"/>
        <v>21</v>
      </c>
      <c r="Y351" s="3">
        <f t="shared" ca="1" si="288"/>
        <v>37136</v>
      </c>
      <c r="Z351">
        <f t="shared" ca="1" si="298"/>
        <v>1</v>
      </c>
      <c r="AA351">
        <f t="shared" ca="1" si="289"/>
        <v>1</v>
      </c>
      <c r="AB351" s="16">
        <f ca="1">_xlfn.RANK.EQ(Q351,Q348:Q367,0)</f>
        <v>1</v>
      </c>
      <c r="AC351" s="16">
        <f ca="1">SUMPRODUCT((AB351=AB348:AB367)*(X351&lt;X348:X367))</f>
        <v>0</v>
      </c>
      <c r="AD351" s="16">
        <f ca="1">SUMPRODUCT((AB351=AB348:AB367)*(AC351=AC348:AC367)*(V351&lt;V348:V367))</f>
        <v>0</v>
      </c>
      <c r="AE351" s="16">
        <f ca="1">COUNTIF(AA348:AA351,AA351)-1</f>
        <v>0</v>
      </c>
      <c r="AF351" s="39"/>
      <c r="AG351">
        <v>4</v>
      </c>
      <c r="AH351" s="29" t="str">
        <f ca="1">INDEX(P348:P367,MATCH(AG351,Z348:Z367,0))</f>
        <v>R.C. Celta de Vigo</v>
      </c>
      <c r="AI351" s="33">
        <f ca="1">LOOKUP(AH351,P348:P367,Q348:Q367)</f>
        <v>31</v>
      </c>
      <c r="AJ351" s="1">
        <f ca="1">LOOKUP(AH351,P348:P367,R348:R367)</f>
        <v>16</v>
      </c>
      <c r="AK351" s="1">
        <f ca="1">LOOKUP(AH351,P348:P367,S348:S367)</f>
        <v>9</v>
      </c>
      <c r="AL351" s="1">
        <f ca="1">LOOKUP(AH351,P348:P367,T348:T367)</f>
        <v>4</v>
      </c>
      <c r="AM351" s="1">
        <f ca="1">LOOKUP(AH351,P348:P367,U348:U367)</f>
        <v>3</v>
      </c>
      <c r="AN351" s="1">
        <f ca="1">LOOKUP(AH351,P348:P367,V348:V367)</f>
        <v>28</v>
      </c>
      <c r="AO351" s="1">
        <f ca="1">LOOKUP(AH351,P348:P367,W348:W367)</f>
        <v>22</v>
      </c>
      <c r="AP351" s="3">
        <f ca="1">LOOKUP(AH351,P348:P367,X348:X367)</f>
        <v>6</v>
      </c>
      <c r="AQ351" s="3">
        <f ca="1">LOOKUP(AH351,P348:P367,Y348:Y367)</f>
        <v>31628</v>
      </c>
    </row>
    <row r="352" spans="5:43" x14ac:dyDescent="0.25">
      <c r="E352" s="29" t="str">
        <f t="shared" si="290"/>
        <v>Getafe C.F.</v>
      </c>
      <c r="F352" s="33">
        <f ca="1">SUMIF(INDIRECT(F347),'1-Configuracion'!E352,INDIRECT(G347))+SUMIF(INDIRECT(H347),'1-Configuracion'!E352,INDIRECT(I347))</f>
        <v>1</v>
      </c>
      <c r="G352" s="1">
        <f ca="1">SUMIF(INDIRECT(F347),'1-Configuracion'!E352,INDIRECT(J347))+SUMIF(INDIRECT(H347),'1-Configuracion'!E352,INDIRECT(J347))</f>
        <v>1</v>
      </c>
      <c r="H352" s="1">
        <f t="shared" ca="1" si="291"/>
        <v>0</v>
      </c>
      <c r="I352" s="1">
        <f t="shared" ca="1" si="292"/>
        <v>1</v>
      </c>
      <c r="J352" s="1">
        <f t="shared" ca="1" si="293"/>
        <v>0</v>
      </c>
      <c r="K352" s="1">
        <f ca="1">SUMIF(INDIRECT(F347),'1-Configuracion'!E352,INDIRECT(K347))+SUMIF(INDIRECT(H347),'1-Configuracion'!E352,INDIRECT(L347))</f>
        <v>2</v>
      </c>
      <c r="L352" s="1">
        <f ca="1">SUMIF(INDIRECT(F347),'1-Configuracion'!E352,INDIRECT(L347))+SUMIF(INDIRECT(H347),'1-Configuracion'!E352,INDIRECT(K347))</f>
        <v>2</v>
      </c>
      <c r="M352" s="48">
        <f t="shared" ca="1" si="294"/>
        <v>0</v>
      </c>
      <c r="N352" s="14">
        <f t="shared" ca="1" si="295"/>
        <v>1002</v>
      </c>
      <c r="P352" s="29" t="str">
        <f t="shared" si="296"/>
        <v>Getafe C.F.</v>
      </c>
      <c r="Q352" s="33">
        <f t="shared" ca="1" si="297"/>
        <v>16</v>
      </c>
      <c r="R352" s="1">
        <f t="shared" ca="1" si="281"/>
        <v>16</v>
      </c>
      <c r="S352" s="1">
        <f t="shared" ca="1" si="282"/>
        <v>4</v>
      </c>
      <c r="T352" s="1">
        <f t="shared" ca="1" si="283"/>
        <v>4</v>
      </c>
      <c r="U352" s="1">
        <f t="shared" ca="1" si="284"/>
        <v>8</v>
      </c>
      <c r="V352" s="1">
        <f t="shared" ca="1" si="285"/>
        <v>18</v>
      </c>
      <c r="W352" s="1">
        <f t="shared" ca="1" si="286"/>
        <v>26</v>
      </c>
      <c r="X352" s="3">
        <f t="shared" ca="1" si="287"/>
        <v>-8</v>
      </c>
      <c r="Y352" s="3">
        <f t="shared" ca="1" si="288"/>
        <v>15218</v>
      </c>
      <c r="Z352">
        <f t="shared" ca="1" si="298"/>
        <v>15</v>
      </c>
      <c r="AA352">
        <f t="shared" ca="1" si="289"/>
        <v>15</v>
      </c>
      <c r="AB352" s="16">
        <f ca="1">_xlfn.RANK.EQ(Q352,Q348:Q367,0)</f>
        <v>14</v>
      </c>
      <c r="AC352" s="16">
        <f ca="1">SUMPRODUCT((AB352=AB348:AB367)*(X352&lt;X348:X367))</f>
        <v>1</v>
      </c>
      <c r="AD352" s="16">
        <f ca="1">SUMPRODUCT((AB352=AB348:AB367)*(AC352=AC348:AC367)*(V352&lt;V348:V367))</f>
        <v>0</v>
      </c>
      <c r="AE352" s="16">
        <f ca="1">COUNTIF(AA348:AA352,AA352)-1</f>
        <v>0</v>
      </c>
      <c r="AF352" s="39"/>
      <c r="AG352">
        <v>5</v>
      </c>
      <c r="AH352" s="29" t="str">
        <f ca="1">INDEX(P348:P367,MATCH(AG352,Z348:Z367,0))</f>
        <v>Villarreal C.F.</v>
      </c>
      <c r="AI352" s="33">
        <f ca="1">LOOKUP(AH352,P348:P367,Q348:Q367)</f>
        <v>30</v>
      </c>
      <c r="AJ352" s="1">
        <f ca="1">LOOKUP(AH352,P348:P367,R348:R367)</f>
        <v>16</v>
      </c>
      <c r="AK352" s="1">
        <f ca="1">LOOKUP(AH352,P348:P367,S348:S367)</f>
        <v>9</v>
      </c>
      <c r="AL352" s="1">
        <f ca="1">LOOKUP(AH352,P348:P367,T348:T367)</f>
        <v>3</v>
      </c>
      <c r="AM352" s="1">
        <f ca="1">LOOKUP(AH352,P348:P367,U348:U367)</f>
        <v>4</v>
      </c>
      <c r="AN352" s="1">
        <f ca="1">LOOKUP(AH352,P348:P367,V348:V367)</f>
        <v>21</v>
      </c>
      <c r="AO352" s="1">
        <f ca="1">LOOKUP(AH352,P348:P367,W348:W367)</f>
        <v>15</v>
      </c>
      <c r="AP352" s="3">
        <f ca="1">LOOKUP(AH352,P348:P367,X348:X367)</f>
        <v>6</v>
      </c>
      <c r="AQ352" s="3">
        <f ca="1">LOOKUP(AH352,P348:P367,Y348:Y367)</f>
        <v>30621</v>
      </c>
    </row>
    <row r="353" spans="5:43" x14ac:dyDescent="0.25">
      <c r="E353" s="29" t="str">
        <f t="shared" si="290"/>
        <v>Granada C.F.</v>
      </c>
      <c r="F353" s="33">
        <f ca="1">SUMIF(INDIRECT(F347),'1-Configuracion'!E353,INDIRECT(G347))+SUMIF(INDIRECT(H347),'1-Configuracion'!E353,INDIRECT(I347))</f>
        <v>0</v>
      </c>
      <c r="G353" s="1">
        <f ca="1">SUMIF(INDIRECT(F347),'1-Configuracion'!E353,INDIRECT(J347))+SUMIF(INDIRECT(H347),'1-Configuracion'!E353,INDIRECT(J347))</f>
        <v>1</v>
      </c>
      <c r="H353" s="1">
        <f t="shared" ca="1" si="291"/>
        <v>0</v>
      </c>
      <c r="I353" s="1">
        <f t="shared" ca="1" si="292"/>
        <v>0</v>
      </c>
      <c r="J353" s="1">
        <f t="shared" ca="1" si="293"/>
        <v>1</v>
      </c>
      <c r="K353" s="1">
        <f ca="1">SUMIF(INDIRECT(F347),'1-Configuracion'!E353,INDIRECT(K347))+SUMIF(INDIRECT(H347),'1-Configuracion'!E353,INDIRECT(L347))</f>
        <v>0</v>
      </c>
      <c r="L353" s="1">
        <f ca="1">SUMIF(INDIRECT(F347),'1-Configuracion'!E353,INDIRECT(L347))+SUMIF(INDIRECT(H347),'1-Configuracion'!E353,INDIRECT(K347))</f>
        <v>2</v>
      </c>
      <c r="M353" s="48">
        <f t="shared" ca="1" si="294"/>
        <v>-2</v>
      </c>
      <c r="N353" s="14">
        <f t="shared" ca="1" si="295"/>
        <v>-200</v>
      </c>
      <c r="P353" s="29" t="str">
        <f t="shared" si="296"/>
        <v>Granada C.F.</v>
      </c>
      <c r="Q353" s="33">
        <f t="shared" ca="1" si="297"/>
        <v>14</v>
      </c>
      <c r="R353" s="1">
        <f t="shared" ca="1" si="281"/>
        <v>16</v>
      </c>
      <c r="S353" s="1">
        <f t="shared" ca="1" si="282"/>
        <v>3</v>
      </c>
      <c r="T353" s="1">
        <f t="shared" ca="1" si="283"/>
        <v>5</v>
      </c>
      <c r="U353" s="1">
        <f t="shared" ca="1" si="284"/>
        <v>8</v>
      </c>
      <c r="V353" s="1">
        <f t="shared" ca="1" si="285"/>
        <v>17</v>
      </c>
      <c r="W353" s="1">
        <f t="shared" ca="1" si="286"/>
        <v>26</v>
      </c>
      <c r="X353" s="3">
        <f t="shared" ca="1" si="287"/>
        <v>-9</v>
      </c>
      <c r="Y353" s="3">
        <f t="shared" ca="1" si="288"/>
        <v>13117</v>
      </c>
      <c r="Z353">
        <f t="shared" ca="1" si="298"/>
        <v>17</v>
      </c>
      <c r="AA353">
        <f t="shared" ca="1" si="289"/>
        <v>17</v>
      </c>
      <c r="AB353" s="16">
        <f ca="1">_xlfn.RANK.EQ(Q353,Q348:Q367,0)</f>
        <v>17</v>
      </c>
      <c r="AC353" s="16">
        <f ca="1">SUMPRODUCT((AB353=AB348:AB367)*(X353&lt;X348:X367))</f>
        <v>0</v>
      </c>
      <c r="AD353" s="16">
        <f ca="1">SUMPRODUCT((AB353=AB348:AB367)*(AC353=AC348:AC367)*(V353&lt;V348:V367))</f>
        <v>0</v>
      </c>
      <c r="AE353" s="16">
        <f ca="1">COUNTIF(AA348:AA353,AA353)-1</f>
        <v>0</v>
      </c>
      <c r="AF353" s="39"/>
      <c r="AG353">
        <v>6</v>
      </c>
      <c r="AH353" s="29" t="str">
        <f ca="1">INDEX(P348:P367,MATCH(AG353,Z348:Z367,0))</f>
        <v>Deportivo de la Coruña</v>
      </c>
      <c r="AI353" s="33">
        <f ca="1">LOOKUP(AH353,P348:P367,Q348:Q367)</f>
        <v>26</v>
      </c>
      <c r="AJ353" s="1">
        <f ca="1">LOOKUP(AH353,P348:P367,R348:R367)</f>
        <v>16</v>
      </c>
      <c r="AK353" s="1">
        <f ca="1">LOOKUP(AH353,P348:P367,S348:S367)</f>
        <v>6</v>
      </c>
      <c r="AL353" s="1">
        <f ca="1">LOOKUP(AH353,P348:P367,T348:T367)</f>
        <v>8</v>
      </c>
      <c r="AM353" s="1">
        <f ca="1">LOOKUP(AH353,P348:P367,U348:U367)</f>
        <v>2</v>
      </c>
      <c r="AN353" s="1">
        <f ca="1">LOOKUP(AH353,P348:P367,V348:V367)</f>
        <v>25</v>
      </c>
      <c r="AO353" s="1">
        <f ca="1">LOOKUP(AH353,P348:P367,W348:W367)</f>
        <v>16</v>
      </c>
      <c r="AP353" s="3">
        <f ca="1">LOOKUP(AH353,P348:P367,X348:X367)</f>
        <v>9</v>
      </c>
      <c r="AQ353" s="3">
        <f ca="1">LOOKUP(AH353,P348:P367,Y348:Y367)</f>
        <v>26925</v>
      </c>
    </row>
    <row r="354" spans="5:43" x14ac:dyDescent="0.25">
      <c r="E354" s="29" t="str">
        <f t="shared" si="290"/>
        <v>Levante U.D.</v>
      </c>
      <c r="F354" s="33">
        <f ca="1">SUMIF(INDIRECT(F347),'1-Configuracion'!E354,INDIRECT(G347))+SUMIF(INDIRECT(H347),'1-Configuracion'!E354,INDIRECT(I347))</f>
        <v>0</v>
      </c>
      <c r="G354" s="1">
        <f ca="1">SUMIF(INDIRECT(F347),'1-Configuracion'!E354,INDIRECT(J347))+SUMIF(INDIRECT(H347),'1-Configuracion'!E354,INDIRECT(J347))</f>
        <v>1</v>
      </c>
      <c r="H354" s="1">
        <f t="shared" ca="1" si="291"/>
        <v>0</v>
      </c>
      <c r="I354" s="1">
        <f t="shared" ca="1" si="292"/>
        <v>0</v>
      </c>
      <c r="J354" s="1">
        <f t="shared" ca="1" si="293"/>
        <v>1</v>
      </c>
      <c r="K354" s="1">
        <f ca="1">SUMIF(INDIRECT(F347),'1-Configuracion'!E354,INDIRECT(K347))+SUMIF(INDIRECT(H347),'1-Configuracion'!E354,INDIRECT(L347))</f>
        <v>0</v>
      </c>
      <c r="L354" s="1">
        <f ca="1">SUMIF(INDIRECT(F347),'1-Configuracion'!E354,INDIRECT(L347))+SUMIF(INDIRECT(H347),'1-Configuracion'!E354,INDIRECT(K347))</f>
        <v>2</v>
      </c>
      <c r="M354" s="48">
        <f t="shared" ca="1" si="294"/>
        <v>-2</v>
      </c>
      <c r="N354" s="14">
        <f t="shared" ca="1" si="295"/>
        <v>-200</v>
      </c>
      <c r="P354" s="29" t="str">
        <f t="shared" si="296"/>
        <v>Levante U.D.</v>
      </c>
      <c r="Q354" s="33">
        <f t="shared" ca="1" si="297"/>
        <v>11</v>
      </c>
      <c r="R354" s="1">
        <f t="shared" ca="1" si="281"/>
        <v>16</v>
      </c>
      <c r="S354" s="1">
        <f t="shared" ca="1" si="282"/>
        <v>2</v>
      </c>
      <c r="T354" s="1">
        <f t="shared" ca="1" si="283"/>
        <v>5</v>
      </c>
      <c r="U354" s="1">
        <f t="shared" ca="1" si="284"/>
        <v>9</v>
      </c>
      <c r="V354" s="1">
        <f t="shared" ca="1" si="285"/>
        <v>12</v>
      </c>
      <c r="W354" s="1">
        <f t="shared" ca="1" si="286"/>
        <v>29</v>
      </c>
      <c r="X354" s="3">
        <f t="shared" ca="1" si="287"/>
        <v>-17</v>
      </c>
      <c r="Y354" s="3">
        <f t="shared" ca="1" si="288"/>
        <v>9312</v>
      </c>
      <c r="Z354">
        <f t="shared" ca="1" si="298"/>
        <v>20</v>
      </c>
      <c r="AA354">
        <f t="shared" ca="1" si="289"/>
        <v>20</v>
      </c>
      <c r="AB354" s="16">
        <f ca="1">_xlfn.RANK.EQ(Q354,Q348:Q367,0)</f>
        <v>20</v>
      </c>
      <c r="AC354" s="16">
        <f ca="1">SUMPRODUCT((AB354=AB348:AB367)*(X354&lt;X348:X367))</f>
        <v>0</v>
      </c>
      <c r="AD354" s="16">
        <f ca="1">SUMPRODUCT((AB354=AB348:AB367)*(AC354=AC348:AC367)*(V354&lt;V348:V367))</f>
        <v>0</v>
      </c>
      <c r="AE354" s="16">
        <f ca="1">COUNTIF(AA348:AA354,AA354)-1</f>
        <v>0</v>
      </c>
      <c r="AF354" s="39"/>
      <c r="AG354">
        <v>7</v>
      </c>
      <c r="AH354" s="29" t="str">
        <f ca="1">INDEX(P348:P367,MATCH(AG354,Z348:Z367,0))</f>
        <v>Athletic Club</v>
      </c>
      <c r="AI354" s="33">
        <f ca="1">LOOKUP(AH354,P348:P367,Q348:Q367)</f>
        <v>24</v>
      </c>
      <c r="AJ354" s="1">
        <f ca="1">LOOKUP(AH354,P348:P367,R348:R367)</f>
        <v>16</v>
      </c>
      <c r="AK354" s="1">
        <f ca="1">LOOKUP(AH354,P348:P367,S348:S367)</f>
        <v>7</v>
      </c>
      <c r="AL354" s="1">
        <f ca="1">LOOKUP(AH354,P348:P367,T348:T367)</f>
        <v>3</v>
      </c>
      <c r="AM354" s="1">
        <f ca="1">LOOKUP(AH354,P348:P367,U348:U367)</f>
        <v>6</v>
      </c>
      <c r="AN354" s="1">
        <f ca="1">LOOKUP(AH354,P348:P367,V348:V367)</f>
        <v>24</v>
      </c>
      <c r="AO354" s="1">
        <f ca="1">LOOKUP(AH354,P348:P367,W348:W367)</f>
        <v>18</v>
      </c>
      <c r="AP354" s="3">
        <f ca="1">LOOKUP(AH354,P348:P367,X348:X367)</f>
        <v>6</v>
      </c>
      <c r="AQ354" s="3">
        <f ca="1">LOOKUP(AH354,P348:P367,Y348:Y367)</f>
        <v>24624</v>
      </c>
    </row>
    <row r="355" spans="5:43" x14ac:dyDescent="0.25">
      <c r="E355" s="29" t="str">
        <f t="shared" si="290"/>
        <v>Málaga C.F.</v>
      </c>
      <c r="F355" s="33">
        <f ca="1">SUMIF(INDIRECT(F347),'1-Configuracion'!E355,INDIRECT(G347))+SUMIF(INDIRECT(H347),'1-Configuracion'!E355,INDIRECT(I347))</f>
        <v>3</v>
      </c>
      <c r="G355" s="1">
        <f ca="1">SUMIF(INDIRECT(F347),'1-Configuracion'!E355,INDIRECT(J347))+SUMIF(INDIRECT(H347),'1-Configuracion'!E355,INDIRECT(J347))</f>
        <v>1</v>
      </c>
      <c r="H355" s="1">
        <f t="shared" ca="1" si="291"/>
        <v>1</v>
      </c>
      <c r="I355" s="1">
        <f t="shared" ca="1" si="292"/>
        <v>0</v>
      </c>
      <c r="J355" s="1">
        <f t="shared" ca="1" si="293"/>
        <v>0</v>
      </c>
      <c r="K355" s="1">
        <f ca="1">SUMIF(INDIRECT(F347),'1-Configuracion'!E355,INDIRECT(K347))+SUMIF(INDIRECT(H347),'1-Configuracion'!E355,INDIRECT(L347))</f>
        <v>1</v>
      </c>
      <c r="L355" s="1">
        <f ca="1">SUMIF(INDIRECT(F347),'1-Configuracion'!E355,INDIRECT(L347))+SUMIF(INDIRECT(H347),'1-Configuracion'!E355,INDIRECT(K347))</f>
        <v>0</v>
      </c>
      <c r="M355" s="48">
        <f t="shared" ca="1" si="294"/>
        <v>1</v>
      </c>
      <c r="N355" s="14">
        <f t="shared" ca="1" si="295"/>
        <v>3101</v>
      </c>
      <c r="P355" s="29" t="str">
        <f t="shared" si="296"/>
        <v>Málaga C.F.</v>
      </c>
      <c r="Q355" s="33">
        <f t="shared" ca="1" si="297"/>
        <v>17</v>
      </c>
      <c r="R355" s="1">
        <f t="shared" ca="1" si="281"/>
        <v>16</v>
      </c>
      <c r="S355" s="1">
        <f t="shared" ca="1" si="282"/>
        <v>4</v>
      </c>
      <c r="T355" s="1">
        <f t="shared" ca="1" si="283"/>
        <v>5</v>
      </c>
      <c r="U355" s="1">
        <f t="shared" ca="1" si="284"/>
        <v>7</v>
      </c>
      <c r="V355" s="1">
        <f t="shared" ca="1" si="285"/>
        <v>10</v>
      </c>
      <c r="W355" s="1">
        <f t="shared" ca="1" si="286"/>
        <v>14</v>
      </c>
      <c r="X355" s="3">
        <f t="shared" ca="1" si="287"/>
        <v>-4</v>
      </c>
      <c r="Y355" s="3">
        <f t="shared" ca="1" si="288"/>
        <v>16610</v>
      </c>
      <c r="Z355">
        <f t="shared" ca="1" si="298"/>
        <v>13</v>
      </c>
      <c r="AA355">
        <f t="shared" ca="1" si="289"/>
        <v>13</v>
      </c>
      <c r="AB355" s="16">
        <f ca="1">_xlfn.RANK.EQ(Q355,Q348:Q367,0)</f>
        <v>13</v>
      </c>
      <c r="AC355" s="16">
        <f ca="1">SUMPRODUCT((AB355=AB348:AB367)*(X355&lt;X348:X367))</f>
        <v>0</v>
      </c>
      <c r="AD355" s="16">
        <f ca="1">SUMPRODUCT((AB355=AB348:AB367)*(AC355=AC348:AC367)*(V355&lt;V348:V367))</f>
        <v>0</v>
      </c>
      <c r="AE355" s="16">
        <f ca="1">COUNTIF(AA348:AA355,AA355)-1</f>
        <v>0</v>
      </c>
      <c r="AF355" s="39"/>
      <c r="AG355">
        <v>8</v>
      </c>
      <c r="AH355" s="29" t="str">
        <f ca="1">INDEX(P348:P367,MATCH(AG355,Z348:Z367,0))</f>
        <v>Sevilla F.C.</v>
      </c>
      <c r="AI355" s="33">
        <f ca="1">LOOKUP(AH355,P348:P367,Q348:Q367)</f>
        <v>23</v>
      </c>
      <c r="AJ355" s="1">
        <f ca="1">LOOKUP(AH355,P348:P367,R348:R367)</f>
        <v>16</v>
      </c>
      <c r="AK355" s="1">
        <f ca="1">LOOKUP(AH355,P348:P367,S348:S367)</f>
        <v>6</v>
      </c>
      <c r="AL355" s="1">
        <f ca="1">LOOKUP(AH355,P348:P367,T348:T367)</f>
        <v>5</v>
      </c>
      <c r="AM355" s="1">
        <f ca="1">LOOKUP(AH355,P348:P367,U348:U367)</f>
        <v>5</v>
      </c>
      <c r="AN355" s="1">
        <f ca="1">LOOKUP(AH355,P348:P367,V348:V367)</f>
        <v>21</v>
      </c>
      <c r="AO355" s="1">
        <f ca="1">LOOKUP(AH355,P348:P367,W348:W367)</f>
        <v>19</v>
      </c>
      <c r="AP355" s="3">
        <f ca="1">LOOKUP(AH355,P348:P367,X348:X367)</f>
        <v>2</v>
      </c>
      <c r="AQ355" s="3">
        <f ca="1">LOOKUP(AH355,P348:P367,Y348:Y367)</f>
        <v>23221</v>
      </c>
    </row>
    <row r="356" spans="5:43" x14ac:dyDescent="0.25">
      <c r="E356" s="29" t="str">
        <f t="shared" si="290"/>
        <v>R.C. Celta de Vigo</v>
      </c>
      <c r="F356" s="33">
        <f ca="1">SUMIF(INDIRECT(F347),'1-Configuracion'!E356,INDIRECT(G347))+SUMIF(INDIRECT(H347),'1-Configuracion'!E356,INDIRECT(I347))</f>
        <v>3</v>
      </c>
      <c r="G356" s="1">
        <f ca="1">SUMIF(INDIRECT(F347),'1-Configuracion'!E356,INDIRECT(J347))+SUMIF(INDIRECT(H347),'1-Configuracion'!E356,INDIRECT(J347))</f>
        <v>1</v>
      </c>
      <c r="H356" s="1">
        <f t="shared" ca="1" si="291"/>
        <v>1</v>
      </c>
      <c r="I356" s="1">
        <f t="shared" ca="1" si="292"/>
        <v>0</v>
      </c>
      <c r="J356" s="1">
        <f t="shared" ca="1" si="293"/>
        <v>0</v>
      </c>
      <c r="K356" s="1">
        <f ca="1">SUMIF(INDIRECT(F347),'1-Configuracion'!E356,INDIRECT(K347))+SUMIF(INDIRECT(H347),'1-Configuracion'!E356,INDIRECT(L347))</f>
        <v>2</v>
      </c>
      <c r="L356" s="1">
        <f ca="1">SUMIF(INDIRECT(F347),'1-Configuracion'!E356,INDIRECT(L347))+SUMIF(INDIRECT(H347),'1-Configuracion'!E356,INDIRECT(K347))</f>
        <v>0</v>
      </c>
      <c r="M356" s="48">
        <f t="shared" ca="1" si="294"/>
        <v>2</v>
      </c>
      <c r="N356" s="14">
        <f t="shared" ca="1" si="295"/>
        <v>3202</v>
      </c>
      <c r="P356" s="29" t="str">
        <f t="shared" si="296"/>
        <v>R.C. Celta de Vigo</v>
      </c>
      <c r="Q356" s="33">
        <f t="shared" ca="1" si="297"/>
        <v>31</v>
      </c>
      <c r="R356" s="1">
        <f t="shared" ca="1" si="281"/>
        <v>16</v>
      </c>
      <c r="S356" s="1">
        <f t="shared" ca="1" si="282"/>
        <v>9</v>
      </c>
      <c r="T356" s="1">
        <f t="shared" ca="1" si="283"/>
        <v>4</v>
      </c>
      <c r="U356" s="1">
        <f t="shared" ca="1" si="284"/>
        <v>3</v>
      </c>
      <c r="V356" s="1">
        <f t="shared" ca="1" si="285"/>
        <v>28</v>
      </c>
      <c r="W356" s="1">
        <f t="shared" ca="1" si="286"/>
        <v>22</v>
      </c>
      <c r="X356" s="3">
        <f t="shared" ca="1" si="287"/>
        <v>6</v>
      </c>
      <c r="Y356" s="3">
        <f t="shared" ca="1" si="288"/>
        <v>31628</v>
      </c>
      <c r="Z356">
        <f t="shared" ca="1" si="298"/>
        <v>4</v>
      </c>
      <c r="AA356">
        <f t="shared" ca="1" si="289"/>
        <v>4</v>
      </c>
      <c r="AB356" s="16">
        <f ca="1">_xlfn.RANK.EQ(Q356,Q348:Q367,0)</f>
        <v>4</v>
      </c>
      <c r="AC356" s="16">
        <f ca="1">SUMPRODUCT((AB356=AB348:AB367)*(X356&lt;X348:X367))</f>
        <v>0</v>
      </c>
      <c r="AD356" s="16">
        <f ca="1">SUMPRODUCT((AB356=AB348:AB367)*(AC356=AC348:AC367)*(V356&lt;V348:V367))</f>
        <v>0</v>
      </c>
      <c r="AE356" s="16">
        <f ca="1">COUNTIF(AA348:AA356,AA356)-1</f>
        <v>0</v>
      </c>
      <c r="AF356" s="39"/>
      <c r="AG356">
        <v>9</v>
      </c>
      <c r="AH356" s="29" t="str">
        <f ca="1">INDEX(P348:P367,MATCH(AG356,Z348:Z367,0))</f>
        <v>Valencia C.F.</v>
      </c>
      <c r="AI356" s="33">
        <f ca="1">LOOKUP(AH356,P348:P367,Q348:Q367)</f>
        <v>22</v>
      </c>
      <c r="AJ356" s="1">
        <f ca="1">LOOKUP(AH356,P348:P367,R348:R367)</f>
        <v>16</v>
      </c>
      <c r="AK356" s="1">
        <f ca="1">LOOKUP(AH356,P348:P367,S348:S367)</f>
        <v>5</v>
      </c>
      <c r="AL356" s="1">
        <f ca="1">LOOKUP(AH356,P348:P367,T348:T367)</f>
        <v>7</v>
      </c>
      <c r="AM356" s="1">
        <f ca="1">LOOKUP(AH356,P348:P367,U348:U367)</f>
        <v>4</v>
      </c>
      <c r="AN356" s="1">
        <f ca="1">LOOKUP(AH356,P348:P367,V348:V367)</f>
        <v>21</v>
      </c>
      <c r="AO356" s="1">
        <f ca="1">LOOKUP(AH356,P348:P367,W348:W367)</f>
        <v>14</v>
      </c>
      <c r="AP356" s="3">
        <f ca="1">LOOKUP(AH356,P348:P367,X348:X367)</f>
        <v>7</v>
      </c>
      <c r="AQ356" s="3">
        <f ca="1">LOOKUP(AH356,P348:P367,Y348:Y367)</f>
        <v>22721</v>
      </c>
    </row>
    <row r="357" spans="5:43" x14ac:dyDescent="0.25">
      <c r="E357" s="29" t="str">
        <f t="shared" si="290"/>
        <v>R.C.D. Español</v>
      </c>
      <c r="F357" s="33">
        <f ca="1">SUMIF(INDIRECT(F347),'1-Configuracion'!E357,INDIRECT(G347))+SUMIF(INDIRECT(H347),'1-Configuracion'!E357,INDIRECT(I347))</f>
        <v>3</v>
      </c>
      <c r="G357" s="1">
        <f ca="1">SUMIF(INDIRECT(F347),'1-Configuracion'!E357,INDIRECT(J347))+SUMIF(INDIRECT(H347),'1-Configuracion'!E357,INDIRECT(J347))</f>
        <v>1</v>
      </c>
      <c r="H357" s="1">
        <f t="shared" ca="1" si="291"/>
        <v>1</v>
      </c>
      <c r="I357" s="1">
        <f t="shared" ca="1" si="292"/>
        <v>0</v>
      </c>
      <c r="J357" s="1">
        <f t="shared" ca="1" si="293"/>
        <v>0</v>
      </c>
      <c r="K357" s="1">
        <f ca="1">SUMIF(INDIRECT(F347),'1-Configuracion'!E357,INDIRECT(K347))+SUMIF(INDIRECT(H347),'1-Configuracion'!E357,INDIRECT(L347))</f>
        <v>1</v>
      </c>
      <c r="L357" s="1">
        <f ca="1">SUMIF(INDIRECT(F347),'1-Configuracion'!E357,INDIRECT(L347))+SUMIF(INDIRECT(H347),'1-Configuracion'!E357,INDIRECT(K347))</f>
        <v>0</v>
      </c>
      <c r="M357" s="48">
        <f t="shared" ca="1" si="294"/>
        <v>1</v>
      </c>
      <c r="N357" s="14">
        <f t="shared" ca="1" si="295"/>
        <v>3101</v>
      </c>
      <c r="P357" s="29" t="str">
        <f t="shared" si="296"/>
        <v>R.C.D. Español</v>
      </c>
      <c r="Q357" s="33">
        <f t="shared" ca="1" si="297"/>
        <v>20</v>
      </c>
      <c r="R357" s="1">
        <f t="shared" ca="1" si="281"/>
        <v>16</v>
      </c>
      <c r="S357" s="1">
        <f t="shared" ca="1" si="282"/>
        <v>6</v>
      </c>
      <c r="T357" s="1">
        <f t="shared" ca="1" si="283"/>
        <v>2</v>
      </c>
      <c r="U357" s="1">
        <f t="shared" ca="1" si="284"/>
        <v>8</v>
      </c>
      <c r="V357" s="1">
        <f t="shared" ca="1" si="285"/>
        <v>16</v>
      </c>
      <c r="W357" s="1">
        <f t="shared" ca="1" si="286"/>
        <v>26</v>
      </c>
      <c r="X357" s="3">
        <f t="shared" ca="1" si="287"/>
        <v>-10</v>
      </c>
      <c r="Y357" s="3">
        <f t="shared" ca="1" si="288"/>
        <v>19016</v>
      </c>
      <c r="Z357">
        <f t="shared" ca="1" si="298"/>
        <v>12</v>
      </c>
      <c r="AA357">
        <f t="shared" ca="1" si="289"/>
        <v>12</v>
      </c>
      <c r="AB357" s="16">
        <f ca="1">_xlfn.RANK.EQ(Q357,Q348:Q367,0)</f>
        <v>11</v>
      </c>
      <c r="AC357" s="16">
        <f ca="1">SUMPRODUCT((AB357=AB348:AB367)*(X357&lt;X348:X367))</f>
        <v>1</v>
      </c>
      <c r="AD357" s="16">
        <f ca="1">SUMPRODUCT((AB357=AB348:AB367)*(AC357=AC348:AC367)*(V357&lt;V348:V367))</f>
        <v>0</v>
      </c>
      <c r="AE357" s="16">
        <f ca="1">COUNTIF(AA348:AA357,AA357)-1</f>
        <v>0</v>
      </c>
      <c r="AF357" s="39"/>
      <c r="AG357">
        <v>10</v>
      </c>
      <c r="AH357" s="29" t="str">
        <f ca="1">INDEX(P348:P367,MATCH(AG357,Z348:Z367,0))</f>
        <v>S.D. Eibar</v>
      </c>
      <c r="AI357" s="33">
        <f ca="1">LOOKUP(AH357,P348:P367,Q348:Q367)</f>
        <v>21</v>
      </c>
      <c r="AJ357" s="1">
        <f ca="1">LOOKUP(AH357,P348:P367,R348:R367)</f>
        <v>16</v>
      </c>
      <c r="AK357" s="1">
        <f ca="1">LOOKUP(AH357,P348:P367,S348:S367)</f>
        <v>5</v>
      </c>
      <c r="AL357" s="1">
        <f ca="1">LOOKUP(AH357,P348:P367,T348:T367)</f>
        <v>6</v>
      </c>
      <c r="AM357" s="1">
        <f ca="1">LOOKUP(AH357,P348:P367,U348:U367)</f>
        <v>5</v>
      </c>
      <c r="AN357" s="1">
        <f ca="1">LOOKUP(AH357,P348:P367,V348:V367)</f>
        <v>18</v>
      </c>
      <c r="AO357" s="1">
        <f ca="1">LOOKUP(AH357,P348:P367,W348:W367)</f>
        <v>19</v>
      </c>
      <c r="AP357" s="3">
        <f ca="1">LOOKUP(AH357,P348:P367,X348:X367)</f>
        <v>-1</v>
      </c>
      <c r="AQ357" s="3">
        <f ca="1">LOOKUP(AH357,P348:P367,Y348:Y367)</f>
        <v>20918</v>
      </c>
    </row>
    <row r="358" spans="5:43" x14ac:dyDescent="0.25">
      <c r="E358" s="29" t="str">
        <f t="shared" si="290"/>
        <v>Rayo Vallecano</v>
      </c>
      <c r="F358" s="33">
        <f ca="1">SUMIF(INDIRECT(F347),'1-Configuracion'!E358,INDIRECT(G347))+SUMIF(INDIRECT(H347),'1-Configuracion'!E358,INDIRECT(I347))</f>
        <v>0</v>
      </c>
      <c r="G358" s="1">
        <f ca="1">SUMIF(INDIRECT(F347),'1-Configuracion'!E358,INDIRECT(J347))+SUMIF(INDIRECT(H347),'1-Configuracion'!E358,INDIRECT(J347))</f>
        <v>1</v>
      </c>
      <c r="H358" s="1">
        <f t="shared" ca="1" si="291"/>
        <v>0</v>
      </c>
      <c r="I358" s="1">
        <f t="shared" ca="1" si="292"/>
        <v>0</v>
      </c>
      <c r="J358" s="1">
        <f t="shared" ca="1" si="293"/>
        <v>1</v>
      </c>
      <c r="K358" s="1">
        <f ca="1">SUMIF(INDIRECT(F347),'1-Configuracion'!E358,INDIRECT(K347))+SUMIF(INDIRECT(H347),'1-Configuracion'!E358,INDIRECT(L347))</f>
        <v>2</v>
      </c>
      <c r="L358" s="1">
        <f ca="1">SUMIF(INDIRECT(F347),'1-Configuracion'!E358,INDIRECT(L347))+SUMIF(INDIRECT(H347),'1-Configuracion'!E358,INDIRECT(K347))</f>
        <v>10</v>
      </c>
      <c r="M358" s="48">
        <f t="shared" ca="1" si="294"/>
        <v>-8</v>
      </c>
      <c r="N358" s="14">
        <f t="shared" ca="1" si="295"/>
        <v>-798</v>
      </c>
      <c r="P358" s="29" t="str">
        <f t="shared" si="296"/>
        <v>Rayo Vallecano</v>
      </c>
      <c r="Q358" s="33">
        <f t="shared" ca="1" si="297"/>
        <v>14</v>
      </c>
      <c r="R358" s="1">
        <f t="shared" ca="1" si="281"/>
        <v>16</v>
      </c>
      <c r="S358" s="1">
        <f t="shared" ca="1" si="282"/>
        <v>4</v>
      </c>
      <c r="T358" s="1">
        <f t="shared" ca="1" si="283"/>
        <v>2</v>
      </c>
      <c r="U358" s="1">
        <f t="shared" ca="1" si="284"/>
        <v>10</v>
      </c>
      <c r="V358" s="1">
        <f t="shared" ca="1" si="285"/>
        <v>18</v>
      </c>
      <c r="W358" s="1">
        <f t="shared" ca="1" si="286"/>
        <v>37</v>
      </c>
      <c r="X358" s="3">
        <f t="shared" ca="1" si="287"/>
        <v>-19</v>
      </c>
      <c r="Y358" s="3">
        <f t="shared" ca="1" si="288"/>
        <v>12118</v>
      </c>
      <c r="Z358">
        <f t="shared" ca="1" si="298"/>
        <v>18</v>
      </c>
      <c r="AA358">
        <f t="shared" ca="1" si="289"/>
        <v>18</v>
      </c>
      <c r="AB358" s="16">
        <f ca="1">_xlfn.RANK.EQ(Q358,Q348:Q367,0)</f>
        <v>17</v>
      </c>
      <c r="AC358" s="16">
        <f ca="1">SUMPRODUCT((AB358=AB348:AB367)*(X358&lt;X348:X367))</f>
        <v>1</v>
      </c>
      <c r="AD358" s="16">
        <f ca="1">SUMPRODUCT((AB358=AB348:AB367)*(AC358=AC348:AC367)*(V358&lt;V348:V367))</f>
        <v>0</v>
      </c>
      <c r="AE358" s="16">
        <f ca="1">COUNTIF(AA348:AA358,AA358)-1</f>
        <v>0</v>
      </c>
      <c r="AF358" s="39"/>
      <c r="AG358">
        <v>11</v>
      </c>
      <c r="AH358" s="29" t="str">
        <f ca="1">INDEX(P348:P367,MATCH(AG358,Z348:Z367,0))</f>
        <v>Real Betis Balompié</v>
      </c>
      <c r="AI358" s="33">
        <f ca="1">LOOKUP(AH358,P348:P367,Q348:Q367)</f>
        <v>20</v>
      </c>
      <c r="AJ358" s="1">
        <f ca="1">LOOKUP(AH358,P348:P367,R348:R367)</f>
        <v>16</v>
      </c>
      <c r="AK358" s="1">
        <f ca="1">LOOKUP(AH358,P348:P367,S348:S367)</f>
        <v>5</v>
      </c>
      <c r="AL358" s="1">
        <f ca="1">LOOKUP(AH358,P348:P367,T348:T367)</f>
        <v>5</v>
      </c>
      <c r="AM358" s="1">
        <f ca="1">LOOKUP(AH358,P348:P367,U348:U367)</f>
        <v>6</v>
      </c>
      <c r="AN358" s="1">
        <f ca="1">LOOKUP(AH358,P348:P367,V348:V367)</f>
        <v>13</v>
      </c>
      <c r="AO358" s="1">
        <f ca="1">LOOKUP(AH358,P348:P367,W348:W367)</f>
        <v>19</v>
      </c>
      <c r="AP358" s="3">
        <f ca="1">LOOKUP(AH358,P348:P367,X348:X367)</f>
        <v>-6</v>
      </c>
      <c r="AQ358" s="3">
        <f ca="1">LOOKUP(AH358,P348:P367,Y348:Y367)</f>
        <v>19413</v>
      </c>
    </row>
    <row r="359" spans="5:43" x14ac:dyDescent="0.25">
      <c r="E359" s="29" t="str">
        <f t="shared" si="290"/>
        <v>Real Betis Balompié</v>
      </c>
      <c r="F359" s="33">
        <f ca="1">SUMIF(INDIRECT(F347),'1-Configuracion'!E359,INDIRECT(G347))+SUMIF(INDIRECT(H347),'1-Configuracion'!E359,INDIRECT(I347))</f>
        <v>1</v>
      </c>
      <c r="G359" s="1">
        <f ca="1">SUMIF(INDIRECT(F347),'1-Configuracion'!E359,INDIRECT(J347))+SUMIF(INDIRECT(H347),'1-Configuracion'!E359,INDIRECT(J347))</f>
        <v>1</v>
      </c>
      <c r="H359" s="1">
        <f t="shared" ca="1" si="291"/>
        <v>0</v>
      </c>
      <c r="I359" s="1">
        <f t="shared" ca="1" si="292"/>
        <v>1</v>
      </c>
      <c r="J359" s="1">
        <f t="shared" ca="1" si="293"/>
        <v>0</v>
      </c>
      <c r="K359" s="1">
        <f ca="1">SUMIF(INDIRECT(F347),'1-Configuracion'!E359,INDIRECT(K347))+SUMIF(INDIRECT(H347),'1-Configuracion'!E359,INDIRECT(L347))</f>
        <v>0</v>
      </c>
      <c r="L359" s="1">
        <f ca="1">SUMIF(INDIRECT(F347),'1-Configuracion'!E359,INDIRECT(L347))+SUMIF(INDIRECT(H347),'1-Configuracion'!E359,INDIRECT(K347))</f>
        <v>0</v>
      </c>
      <c r="M359" s="48">
        <f t="shared" ca="1" si="294"/>
        <v>0</v>
      </c>
      <c r="N359" s="14">
        <f t="shared" ca="1" si="295"/>
        <v>1000</v>
      </c>
      <c r="P359" s="29" t="str">
        <f t="shared" si="296"/>
        <v>Real Betis Balompié</v>
      </c>
      <c r="Q359" s="33">
        <f t="shared" ca="1" si="297"/>
        <v>20</v>
      </c>
      <c r="R359" s="1">
        <f t="shared" ca="1" si="281"/>
        <v>16</v>
      </c>
      <c r="S359" s="1">
        <f t="shared" ca="1" si="282"/>
        <v>5</v>
      </c>
      <c r="T359" s="1">
        <f t="shared" ca="1" si="283"/>
        <v>5</v>
      </c>
      <c r="U359" s="1">
        <f t="shared" ca="1" si="284"/>
        <v>6</v>
      </c>
      <c r="V359" s="1">
        <f t="shared" ca="1" si="285"/>
        <v>13</v>
      </c>
      <c r="W359" s="1">
        <f t="shared" ca="1" si="286"/>
        <v>19</v>
      </c>
      <c r="X359" s="3">
        <f t="shared" ca="1" si="287"/>
        <v>-6</v>
      </c>
      <c r="Y359" s="3">
        <f t="shared" ca="1" si="288"/>
        <v>19413</v>
      </c>
      <c r="Z359">
        <f t="shared" ca="1" si="298"/>
        <v>11</v>
      </c>
      <c r="AA359">
        <f t="shared" ca="1" si="289"/>
        <v>11</v>
      </c>
      <c r="AB359" s="16">
        <f ca="1">_xlfn.RANK.EQ(Q359,Q348:Q367,0)</f>
        <v>11</v>
      </c>
      <c r="AC359" s="16">
        <f ca="1">SUMPRODUCT((AB359=AB348:AB367)*(X359&lt;X348:X367))</f>
        <v>0</v>
      </c>
      <c r="AD359" s="16">
        <f ca="1">SUMPRODUCT((AB359=AB348:AB367)*(AC359=AC348:AC367)*(V359&lt;V348:V367))</f>
        <v>0</v>
      </c>
      <c r="AE359" s="16">
        <f ca="1">COUNTIF(AA348:AA359,AA359)-1</f>
        <v>0</v>
      </c>
      <c r="AF359" s="39"/>
      <c r="AG359">
        <v>12</v>
      </c>
      <c r="AH359" s="29" t="str">
        <f ca="1">INDEX(P348:P367,MATCH(AG359,Z348:Z367,0))</f>
        <v>R.C.D. Español</v>
      </c>
      <c r="AI359" s="33">
        <f ca="1">LOOKUP(AH359,P348:P367,Q348:Q367)</f>
        <v>20</v>
      </c>
      <c r="AJ359" s="1">
        <f ca="1">LOOKUP(AH359,P348:P367,R348:R367)</f>
        <v>16</v>
      </c>
      <c r="AK359" s="1">
        <f ca="1">LOOKUP(AH359,P348:P367,S348:S367)</f>
        <v>6</v>
      </c>
      <c r="AL359" s="1">
        <f ca="1">LOOKUP(AH359,P348:P367,T348:T367)</f>
        <v>2</v>
      </c>
      <c r="AM359" s="1">
        <f ca="1">LOOKUP(AH359,P348:P367,U348:U367)</f>
        <v>8</v>
      </c>
      <c r="AN359" s="1">
        <f ca="1">LOOKUP(AH359,P348:P367,V348:V367)</f>
        <v>16</v>
      </c>
      <c r="AO359" s="1">
        <f ca="1">LOOKUP(AH359,P348:P367,W348:W367)</f>
        <v>26</v>
      </c>
      <c r="AP359" s="3">
        <f ca="1">LOOKUP(AH359,P348:P367,X348:X367)</f>
        <v>-10</v>
      </c>
      <c r="AQ359" s="3">
        <f ca="1">LOOKUP(AH359,P348:P367,Y348:Y367)</f>
        <v>19016</v>
      </c>
    </row>
    <row r="360" spans="5:43" x14ac:dyDescent="0.25">
      <c r="E360" s="29" t="str">
        <f t="shared" si="290"/>
        <v>Real Madrid C.F.</v>
      </c>
      <c r="F360" s="33">
        <f ca="1">SUMIF(INDIRECT(F347),'1-Configuracion'!E360,INDIRECT(G347))+SUMIF(INDIRECT(H347),'1-Configuracion'!E360,INDIRECT(I347))</f>
        <v>3</v>
      </c>
      <c r="G360" s="1">
        <f ca="1">SUMIF(INDIRECT(F347),'1-Configuracion'!E360,INDIRECT(J347))+SUMIF(INDIRECT(H347),'1-Configuracion'!E360,INDIRECT(J347))</f>
        <v>1</v>
      </c>
      <c r="H360" s="1">
        <f t="shared" ca="1" si="291"/>
        <v>1</v>
      </c>
      <c r="I360" s="1">
        <f t="shared" ca="1" si="292"/>
        <v>0</v>
      </c>
      <c r="J360" s="1">
        <f t="shared" ca="1" si="293"/>
        <v>0</v>
      </c>
      <c r="K360" s="1">
        <f ca="1">SUMIF(INDIRECT(F347),'1-Configuracion'!E360,INDIRECT(K347))+SUMIF(INDIRECT(H347),'1-Configuracion'!E360,INDIRECT(L347))</f>
        <v>10</v>
      </c>
      <c r="L360" s="1">
        <f ca="1">SUMIF(INDIRECT(F347),'1-Configuracion'!E360,INDIRECT(L347))+SUMIF(INDIRECT(H347),'1-Configuracion'!E360,INDIRECT(K347))</f>
        <v>2</v>
      </c>
      <c r="M360" s="48">
        <f t="shared" ca="1" si="294"/>
        <v>8</v>
      </c>
      <c r="N360" s="14">
        <f t="shared" ca="1" si="295"/>
        <v>3810</v>
      </c>
      <c r="P360" s="29" t="str">
        <f t="shared" si="296"/>
        <v>Real Madrid C.F.</v>
      </c>
      <c r="Q360" s="33">
        <f t="shared" ca="1" si="297"/>
        <v>33</v>
      </c>
      <c r="R360" s="1">
        <f t="shared" ca="1" si="281"/>
        <v>16</v>
      </c>
      <c r="S360" s="1">
        <f t="shared" ca="1" si="282"/>
        <v>10</v>
      </c>
      <c r="T360" s="1">
        <f t="shared" ca="1" si="283"/>
        <v>3</v>
      </c>
      <c r="U360" s="1">
        <f t="shared" ca="1" si="284"/>
        <v>3</v>
      </c>
      <c r="V360" s="1">
        <f t="shared" ca="1" si="285"/>
        <v>42</v>
      </c>
      <c r="W360" s="1">
        <f t="shared" ca="1" si="286"/>
        <v>15</v>
      </c>
      <c r="X360" s="3">
        <f t="shared" ca="1" si="287"/>
        <v>27</v>
      </c>
      <c r="Y360" s="3">
        <f t="shared" ca="1" si="288"/>
        <v>35742</v>
      </c>
      <c r="Z360">
        <f t="shared" ca="1" si="298"/>
        <v>3</v>
      </c>
      <c r="AA360">
        <f t="shared" ca="1" si="289"/>
        <v>3</v>
      </c>
      <c r="AB360" s="16">
        <f ca="1">_xlfn.RANK.EQ(Q360,Q348:Q367,0)</f>
        <v>3</v>
      </c>
      <c r="AC360" s="16">
        <f ca="1">SUMPRODUCT((AB360=AB348:AB367)*(X360&lt;X348:X367))</f>
        <v>0</v>
      </c>
      <c r="AD360" s="16">
        <f ca="1">SUMPRODUCT((AB360=AB348:AB367)*(AC360=AC348:AC367)*(V360&lt;V348:V367))</f>
        <v>0</v>
      </c>
      <c r="AE360" s="16">
        <f ca="1">COUNTIF(AA348:AA360,AA360)-1</f>
        <v>0</v>
      </c>
      <c r="AF360" s="39"/>
      <c r="AG360">
        <v>13</v>
      </c>
      <c r="AH360" s="29" t="str">
        <f ca="1">INDEX(P348:P367,MATCH(AG360,Z348:Z367,0))</f>
        <v>Málaga C.F.</v>
      </c>
      <c r="AI360" s="33">
        <f ca="1">LOOKUP(AH360,P348:P367,Q348:Q367)</f>
        <v>17</v>
      </c>
      <c r="AJ360" s="1">
        <f ca="1">LOOKUP(AH360,P348:P367,R348:R367)</f>
        <v>16</v>
      </c>
      <c r="AK360" s="1">
        <f ca="1">LOOKUP(AH360,P348:P367,S348:S367)</f>
        <v>4</v>
      </c>
      <c r="AL360" s="1">
        <f ca="1">LOOKUP(AH360,P348:P367,T348:T367)</f>
        <v>5</v>
      </c>
      <c r="AM360" s="1">
        <f ca="1">LOOKUP(AH360,P348:P367,U348:U367)</f>
        <v>7</v>
      </c>
      <c r="AN360" s="1">
        <f ca="1">LOOKUP(AH360,P348:P367,V348:V367)</f>
        <v>10</v>
      </c>
      <c r="AO360" s="1">
        <f ca="1">LOOKUP(AH360,P348:P367,W348:W367)</f>
        <v>14</v>
      </c>
      <c r="AP360" s="3">
        <f ca="1">LOOKUP(AH360,P348:P367,X348:X367)</f>
        <v>-4</v>
      </c>
      <c r="AQ360" s="3">
        <f ca="1">LOOKUP(AH360,P348:P367,Y348:Y367)</f>
        <v>16610</v>
      </c>
    </row>
    <row r="361" spans="5:43" x14ac:dyDescent="0.25">
      <c r="E361" s="29" t="str">
        <f t="shared" si="290"/>
        <v>Real Sociedad</v>
      </c>
      <c r="F361" s="33">
        <f ca="1">SUMIF(INDIRECT(F347),'1-Configuracion'!E361,INDIRECT(G347))+SUMIF(INDIRECT(H347),'1-Configuracion'!E361,INDIRECT(I347))</f>
        <v>0</v>
      </c>
      <c r="G361" s="1">
        <f ca="1">SUMIF(INDIRECT(F347),'1-Configuracion'!E361,INDIRECT(J347))+SUMIF(INDIRECT(H347),'1-Configuracion'!E361,INDIRECT(J347))</f>
        <v>1</v>
      </c>
      <c r="H361" s="1">
        <f t="shared" ca="1" si="291"/>
        <v>0</v>
      </c>
      <c r="I361" s="1">
        <f t="shared" ca="1" si="292"/>
        <v>0</v>
      </c>
      <c r="J361" s="1">
        <f t="shared" ca="1" si="293"/>
        <v>1</v>
      </c>
      <c r="K361" s="1">
        <f ca="1">SUMIF(INDIRECT(F347),'1-Configuracion'!E361,INDIRECT(K347))+SUMIF(INDIRECT(H347),'1-Configuracion'!E361,INDIRECT(L347))</f>
        <v>0</v>
      </c>
      <c r="L361" s="1">
        <f ca="1">SUMIF(INDIRECT(F347),'1-Configuracion'!E361,INDIRECT(L347))+SUMIF(INDIRECT(H347),'1-Configuracion'!E361,INDIRECT(K347))</f>
        <v>2</v>
      </c>
      <c r="M361" s="48">
        <f t="shared" ca="1" si="294"/>
        <v>-2</v>
      </c>
      <c r="N361" s="14">
        <f t="shared" ca="1" si="295"/>
        <v>-200</v>
      </c>
      <c r="P361" s="29" t="str">
        <f t="shared" si="296"/>
        <v>Real Sociedad</v>
      </c>
      <c r="Q361" s="33">
        <f t="shared" ca="1" si="297"/>
        <v>16</v>
      </c>
      <c r="R361" s="1">
        <f t="shared" ca="1" si="281"/>
        <v>16</v>
      </c>
      <c r="S361" s="1">
        <f t="shared" ca="1" si="282"/>
        <v>4</v>
      </c>
      <c r="T361" s="1">
        <f t="shared" ca="1" si="283"/>
        <v>4</v>
      </c>
      <c r="U361" s="1">
        <f t="shared" ca="1" si="284"/>
        <v>8</v>
      </c>
      <c r="V361" s="1">
        <f t="shared" ca="1" si="285"/>
        <v>17</v>
      </c>
      <c r="W361" s="1">
        <f t="shared" ca="1" si="286"/>
        <v>22</v>
      </c>
      <c r="X361" s="3">
        <f t="shared" ca="1" si="287"/>
        <v>-5</v>
      </c>
      <c r="Y361" s="3">
        <f t="shared" ca="1" si="288"/>
        <v>15517</v>
      </c>
      <c r="Z361">
        <f t="shared" ca="1" si="298"/>
        <v>14</v>
      </c>
      <c r="AA361">
        <f t="shared" ca="1" si="289"/>
        <v>14</v>
      </c>
      <c r="AB361" s="16">
        <f ca="1">_xlfn.RANK.EQ(Q361,Q348:Q367,0)</f>
        <v>14</v>
      </c>
      <c r="AC361" s="16">
        <f ca="1">SUMPRODUCT((AB361=AB348:AB367)*(X361&lt;X348:X367))</f>
        <v>0</v>
      </c>
      <c r="AD361" s="16">
        <f ca="1">SUMPRODUCT((AB361=AB348:AB367)*(AC361=AC348:AC367)*(V361&lt;V348:V367))</f>
        <v>0</v>
      </c>
      <c r="AE361" s="16">
        <f ca="1">COUNTIF(AA348:AA361,AA361)-1</f>
        <v>0</v>
      </c>
      <c r="AF361" s="39"/>
      <c r="AG361">
        <v>14</v>
      </c>
      <c r="AH361" s="29" t="str">
        <f ca="1">INDEX(P348:P367,MATCH(AG361,Z348:Z367,0))</f>
        <v>Real Sociedad</v>
      </c>
      <c r="AI361" s="33">
        <f ca="1">LOOKUP(AH361,P348:P367,Q348:Q367)</f>
        <v>16</v>
      </c>
      <c r="AJ361" s="1">
        <f ca="1">LOOKUP(AH361,P348:P367,R348:R367)</f>
        <v>16</v>
      </c>
      <c r="AK361" s="1">
        <f ca="1">LOOKUP(AH361,P348:P367,S348:S367)</f>
        <v>4</v>
      </c>
      <c r="AL361" s="1">
        <f ca="1">LOOKUP(AH361,P348:P367,T348:T367)</f>
        <v>4</v>
      </c>
      <c r="AM361" s="1">
        <f ca="1">LOOKUP(AH361,P348:P367,U348:U367)</f>
        <v>8</v>
      </c>
      <c r="AN361" s="1">
        <f ca="1">LOOKUP(AH361,P348:P367,V348:V367)</f>
        <v>17</v>
      </c>
      <c r="AO361" s="1">
        <f ca="1">LOOKUP(AH361,P348:P367,W348:W367)</f>
        <v>22</v>
      </c>
      <c r="AP361" s="3">
        <f ca="1">LOOKUP(AH361,P348:P367,X348:X367)</f>
        <v>-5</v>
      </c>
      <c r="AQ361" s="3">
        <f ca="1">LOOKUP(AH361,P348:P367,Y348:Y367)</f>
        <v>15517</v>
      </c>
    </row>
    <row r="362" spans="5:43" x14ac:dyDescent="0.25">
      <c r="E362" s="29" t="str">
        <f t="shared" si="290"/>
        <v>Real Sporting de Gijón</v>
      </c>
      <c r="F362" s="33">
        <f ca="1">SUMIF(INDIRECT(F347),'1-Configuracion'!E362,INDIRECT(G347))+SUMIF(INDIRECT(H347),'1-Configuracion'!E362,INDIRECT(I347))</f>
        <v>0</v>
      </c>
      <c r="G362" s="1">
        <f ca="1">SUMIF(INDIRECT(F347),'1-Configuracion'!E362,INDIRECT(J347))+SUMIF(INDIRECT(H347),'1-Configuracion'!E362,INDIRECT(J347))</f>
        <v>0</v>
      </c>
      <c r="H362" s="1">
        <f t="shared" ca="1" si="291"/>
        <v>0</v>
      </c>
      <c r="I362" s="1">
        <f t="shared" ca="1" si="292"/>
        <v>0</v>
      </c>
      <c r="J362" s="1">
        <f t="shared" ca="1" si="293"/>
        <v>0</v>
      </c>
      <c r="K362" s="1">
        <f ca="1">SUMIF(INDIRECT(F347),'1-Configuracion'!E362,INDIRECT(K347))+SUMIF(INDIRECT(H347),'1-Configuracion'!E362,INDIRECT(L347))</f>
        <v>0</v>
      </c>
      <c r="L362" s="1">
        <f ca="1">SUMIF(INDIRECT(F347),'1-Configuracion'!E362,INDIRECT(L347))+SUMIF(INDIRECT(H347),'1-Configuracion'!E362,INDIRECT(K347))</f>
        <v>0</v>
      </c>
      <c r="M362" s="48">
        <f t="shared" ca="1" si="294"/>
        <v>0</v>
      </c>
      <c r="N362" s="14">
        <f t="shared" ca="1" si="295"/>
        <v>0</v>
      </c>
      <c r="P362" s="29" t="str">
        <f t="shared" si="296"/>
        <v>Real Sporting de Gijón</v>
      </c>
      <c r="Q362" s="33">
        <f t="shared" ca="1" si="297"/>
        <v>15</v>
      </c>
      <c r="R362" s="1">
        <f t="shared" ca="1" si="281"/>
        <v>15</v>
      </c>
      <c r="S362" s="1">
        <f t="shared" ca="1" si="282"/>
        <v>4</v>
      </c>
      <c r="T362" s="1">
        <f t="shared" ca="1" si="283"/>
        <v>3</v>
      </c>
      <c r="U362" s="1">
        <f t="shared" ca="1" si="284"/>
        <v>8</v>
      </c>
      <c r="V362" s="1">
        <f t="shared" ca="1" si="285"/>
        <v>15</v>
      </c>
      <c r="W362" s="1">
        <f t="shared" ca="1" si="286"/>
        <v>23</v>
      </c>
      <c r="X362" s="3">
        <f t="shared" ca="1" si="287"/>
        <v>-8</v>
      </c>
      <c r="Y362" s="3">
        <f t="shared" ca="1" si="288"/>
        <v>14215</v>
      </c>
      <c r="Z362">
        <f t="shared" ca="1" si="298"/>
        <v>16</v>
      </c>
      <c r="AA362">
        <f t="shared" ca="1" si="289"/>
        <v>16</v>
      </c>
      <c r="AB362" s="16">
        <f ca="1">_xlfn.RANK.EQ(Q362,Q348:Q367,0)</f>
        <v>16</v>
      </c>
      <c r="AC362" s="16">
        <f ca="1">SUMPRODUCT((AB362=AB348:AB367)*(X362&lt;X348:X367))</f>
        <v>0</v>
      </c>
      <c r="AD362" s="16">
        <f ca="1">SUMPRODUCT((AB362=AB348:AB367)*(AC362=AC348:AC367)*(V362&lt;V348:V367))</f>
        <v>0</v>
      </c>
      <c r="AE362" s="16">
        <f ca="1">COUNTIF(AA348:AA362,AA362)-1</f>
        <v>0</v>
      </c>
      <c r="AF362" s="39"/>
      <c r="AG362">
        <v>15</v>
      </c>
      <c r="AH362" s="29" t="str">
        <f ca="1">INDEX(P348:P367,MATCH(AG362,Z348:Z367,0))</f>
        <v>Getafe C.F.</v>
      </c>
      <c r="AI362" s="33">
        <f ca="1">LOOKUP(AH362,P348:P367,Q348:Q367)</f>
        <v>16</v>
      </c>
      <c r="AJ362" s="1">
        <f ca="1">LOOKUP(AH362,P348:P367,R348:R367)</f>
        <v>16</v>
      </c>
      <c r="AK362" s="1">
        <f ca="1">LOOKUP(AH362,P348:P367,S348:S367)</f>
        <v>4</v>
      </c>
      <c r="AL362" s="1">
        <f ca="1">LOOKUP(AH362,P348:P367,T348:T367)</f>
        <v>4</v>
      </c>
      <c r="AM362" s="1">
        <f ca="1">LOOKUP(AH362,P348:P367,U348:U367)</f>
        <v>8</v>
      </c>
      <c r="AN362" s="1">
        <f ca="1">LOOKUP(AH362,P348:P367,V348:V367)</f>
        <v>18</v>
      </c>
      <c r="AO362" s="1">
        <f ca="1">LOOKUP(AH362,P348:P367,W348:W367)</f>
        <v>26</v>
      </c>
      <c r="AP362" s="3">
        <f ca="1">LOOKUP(AH362,P348:P367,X348:X367)</f>
        <v>-8</v>
      </c>
      <c r="AQ362" s="3">
        <f ca="1">LOOKUP(AH362,P348:P367,Y348:Y367)</f>
        <v>15218</v>
      </c>
    </row>
    <row r="363" spans="5:43" x14ac:dyDescent="0.25">
      <c r="E363" s="29" t="str">
        <f t="shared" si="290"/>
        <v>S.D. Eibar</v>
      </c>
      <c r="F363" s="33">
        <f ca="1">SUMIF(INDIRECT(F347),'1-Configuracion'!E363,INDIRECT(G347))+SUMIF(INDIRECT(H347),'1-Configuracion'!E363,INDIRECT(I347))</f>
        <v>0</v>
      </c>
      <c r="G363" s="1">
        <f ca="1">SUMIF(INDIRECT(F347),'1-Configuracion'!E363,INDIRECT(J347))+SUMIF(INDIRECT(H347),'1-Configuracion'!E363,INDIRECT(J347))</f>
        <v>1</v>
      </c>
      <c r="H363" s="1">
        <f t="shared" ca="1" si="291"/>
        <v>0</v>
      </c>
      <c r="I363" s="1">
        <f t="shared" ca="1" si="292"/>
        <v>0</v>
      </c>
      <c r="J363" s="1">
        <f t="shared" ca="1" si="293"/>
        <v>1</v>
      </c>
      <c r="K363" s="1">
        <f ca="1">SUMIF(INDIRECT(F347),'1-Configuracion'!E363,INDIRECT(K347))+SUMIF(INDIRECT(H347),'1-Configuracion'!E363,INDIRECT(L347))</f>
        <v>0</v>
      </c>
      <c r="L363" s="1">
        <f ca="1">SUMIF(INDIRECT(F347),'1-Configuracion'!E363,INDIRECT(L347))+SUMIF(INDIRECT(H347),'1-Configuracion'!E363,INDIRECT(K347))</f>
        <v>2</v>
      </c>
      <c r="M363" s="48">
        <f t="shared" ca="1" si="294"/>
        <v>-2</v>
      </c>
      <c r="N363" s="14">
        <f t="shared" ca="1" si="295"/>
        <v>-200</v>
      </c>
      <c r="P363" s="29" t="str">
        <f t="shared" si="296"/>
        <v>S.D. Eibar</v>
      </c>
      <c r="Q363" s="33">
        <f t="shared" ca="1" si="297"/>
        <v>21</v>
      </c>
      <c r="R363" s="1">
        <f t="shared" ca="1" si="281"/>
        <v>16</v>
      </c>
      <c r="S363" s="1">
        <f t="shared" ca="1" si="282"/>
        <v>5</v>
      </c>
      <c r="T363" s="1">
        <f t="shared" ca="1" si="283"/>
        <v>6</v>
      </c>
      <c r="U363" s="1">
        <f t="shared" ca="1" si="284"/>
        <v>5</v>
      </c>
      <c r="V363" s="1">
        <f t="shared" ca="1" si="285"/>
        <v>18</v>
      </c>
      <c r="W363" s="1">
        <f t="shared" ca="1" si="286"/>
        <v>19</v>
      </c>
      <c r="X363" s="3">
        <f t="shared" ca="1" si="287"/>
        <v>-1</v>
      </c>
      <c r="Y363" s="3">
        <f t="shared" ca="1" si="288"/>
        <v>20918</v>
      </c>
      <c r="Z363">
        <f t="shared" ca="1" si="298"/>
        <v>10</v>
      </c>
      <c r="AA363">
        <f t="shared" ca="1" si="289"/>
        <v>10</v>
      </c>
      <c r="AB363" s="16">
        <f ca="1">_xlfn.RANK.EQ(Q363,Q348:Q367,0)</f>
        <v>10</v>
      </c>
      <c r="AC363" s="16">
        <f ca="1">SUMPRODUCT((AB363=AB348:AB367)*(X363&lt;X348:X367))</f>
        <v>0</v>
      </c>
      <c r="AD363" s="16">
        <f ca="1">SUMPRODUCT((AB363=AB348:AB367)*(AC363=AC348:AC367)*(V363&lt;V348:V367))</f>
        <v>0</v>
      </c>
      <c r="AE363" s="16">
        <f ca="1">COUNTIF(AA348:AA363,AA363)-1</f>
        <v>0</v>
      </c>
      <c r="AF363" s="39"/>
      <c r="AG363">
        <v>16</v>
      </c>
      <c r="AH363" s="29" t="str">
        <f ca="1">INDEX(P348:P367,MATCH(AG363,Z348:Z367,0))</f>
        <v>Real Sporting de Gijón</v>
      </c>
      <c r="AI363" s="33">
        <f ca="1">LOOKUP(AH363,P348:P367,Q348:Q367)</f>
        <v>15</v>
      </c>
      <c r="AJ363" s="1">
        <f ca="1">LOOKUP(AH363,P348:P367,R348:R367)</f>
        <v>15</v>
      </c>
      <c r="AK363" s="1">
        <f ca="1">LOOKUP(AH363,P348:P367,S348:S367)</f>
        <v>4</v>
      </c>
      <c r="AL363" s="1">
        <f ca="1">LOOKUP(AH363,P348:P367,T348:T367)</f>
        <v>3</v>
      </c>
      <c r="AM363" s="1">
        <f ca="1">LOOKUP(AH363,P348:P367,U348:U367)</f>
        <v>8</v>
      </c>
      <c r="AN363" s="1">
        <f ca="1">LOOKUP(AH363,P348:P367,V348:V367)</f>
        <v>15</v>
      </c>
      <c r="AO363" s="1">
        <f ca="1">LOOKUP(AH363,P348:P367,W348:W367)</f>
        <v>23</v>
      </c>
      <c r="AP363" s="3">
        <f ca="1">LOOKUP(AH363,P348:P367,X348:X367)</f>
        <v>-8</v>
      </c>
      <c r="AQ363" s="3">
        <f ca="1">LOOKUP(AH363,P348:P367,Y348:Y367)</f>
        <v>14215</v>
      </c>
    </row>
    <row r="364" spans="5:43" x14ac:dyDescent="0.25">
      <c r="E364" s="29" t="str">
        <f t="shared" si="290"/>
        <v>Sevilla F.C.</v>
      </c>
      <c r="F364" s="33">
        <f ca="1">SUMIF(INDIRECT(F347),'1-Configuracion'!E364,INDIRECT(G347))+SUMIF(INDIRECT(H347),'1-Configuracion'!E364,INDIRECT(I347))</f>
        <v>1</v>
      </c>
      <c r="G364" s="1">
        <f ca="1">SUMIF(INDIRECT(F347),'1-Configuracion'!E364,INDIRECT(J347))+SUMIF(INDIRECT(H347),'1-Configuracion'!E364,INDIRECT(J347))</f>
        <v>1</v>
      </c>
      <c r="H364" s="1">
        <f t="shared" ca="1" si="291"/>
        <v>0</v>
      </c>
      <c r="I364" s="1">
        <f t="shared" ca="1" si="292"/>
        <v>1</v>
      </c>
      <c r="J364" s="1">
        <f t="shared" ca="1" si="293"/>
        <v>0</v>
      </c>
      <c r="K364" s="1">
        <f ca="1">SUMIF(INDIRECT(F347),'1-Configuracion'!E364,INDIRECT(K347))+SUMIF(INDIRECT(H347),'1-Configuracion'!E364,INDIRECT(L347))</f>
        <v>0</v>
      </c>
      <c r="L364" s="1">
        <f ca="1">SUMIF(INDIRECT(F347),'1-Configuracion'!E364,INDIRECT(L347))+SUMIF(INDIRECT(H347),'1-Configuracion'!E364,INDIRECT(K347))</f>
        <v>0</v>
      </c>
      <c r="M364" s="48">
        <f t="shared" ca="1" si="294"/>
        <v>0</v>
      </c>
      <c r="N364" s="14">
        <f t="shared" ca="1" si="295"/>
        <v>1000</v>
      </c>
      <c r="P364" s="29" t="str">
        <f t="shared" si="296"/>
        <v>Sevilla F.C.</v>
      </c>
      <c r="Q364" s="33">
        <f t="shared" ca="1" si="297"/>
        <v>23</v>
      </c>
      <c r="R364" s="1">
        <f t="shared" ca="1" si="281"/>
        <v>16</v>
      </c>
      <c r="S364" s="1">
        <f t="shared" ca="1" si="282"/>
        <v>6</v>
      </c>
      <c r="T364" s="1">
        <f t="shared" ca="1" si="283"/>
        <v>5</v>
      </c>
      <c r="U364" s="1">
        <f t="shared" ca="1" si="284"/>
        <v>5</v>
      </c>
      <c r="V364" s="1">
        <f t="shared" ca="1" si="285"/>
        <v>21</v>
      </c>
      <c r="W364" s="1">
        <f t="shared" ca="1" si="286"/>
        <v>19</v>
      </c>
      <c r="X364" s="3">
        <f t="shared" ca="1" si="287"/>
        <v>2</v>
      </c>
      <c r="Y364" s="3">
        <f t="shared" ca="1" si="288"/>
        <v>23221</v>
      </c>
      <c r="Z364">
        <f t="shared" ca="1" si="298"/>
        <v>8</v>
      </c>
      <c r="AA364">
        <f t="shared" ca="1" si="289"/>
        <v>8</v>
      </c>
      <c r="AB364" s="16">
        <f ca="1">_xlfn.RANK.EQ(Q364,Q348:Q367,0)</f>
        <v>8</v>
      </c>
      <c r="AC364" s="16">
        <f ca="1">SUMPRODUCT((AB364=AB348:AB367)*(X364&lt;X348:X367))</f>
        <v>0</v>
      </c>
      <c r="AD364" s="16">
        <f ca="1">SUMPRODUCT((AB364=AB348:AB367)*(AC364=AC348:AC367)*(V364&lt;V348:V367))</f>
        <v>0</v>
      </c>
      <c r="AE364" s="16">
        <f ca="1">COUNTIF(AA348:AA364,AA364)-1</f>
        <v>0</v>
      </c>
      <c r="AF364" s="39"/>
      <c r="AG364">
        <v>17</v>
      </c>
      <c r="AH364" s="29" t="str">
        <f ca="1">INDEX(P348:P367,MATCH(AG364,Z348:Z367,0))</f>
        <v>Granada C.F.</v>
      </c>
      <c r="AI364" s="33">
        <f ca="1">LOOKUP(AH364,P348:P367,Q348:Q367)</f>
        <v>14</v>
      </c>
      <c r="AJ364" s="1">
        <f ca="1">LOOKUP(AH364,P348:P367,R348:R367)</f>
        <v>16</v>
      </c>
      <c r="AK364" s="1">
        <f ca="1">LOOKUP(AH364,P348:P367,S348:S367)</f>
        <v>3</v>
      </c>
      <c r="AL364" s="1">
        <f ca="1">LOOKUP(AH364,P348:P367,T348:T367)</f>
        <v>5</v>
      </c>
      <c r="AM364" s="1">
        <f ca="1">LOOKUP(AH364,P348:P367,U348:U367)</f>
        <v>8</v>
      </c>
      <c r="AN364" s="1">
        <f ca="1">LOOKUP(AH364,P348:P367,V348:V367)</f>
        <v>17</v>
      </c>
      <c r="AO364" s="1">
        <f ca="1">LOOKUP(AH364,P348:P367,W348:W367)</f>
        <v>26</v>
      </c>
      <c r="AP364" s="3">
        <f ca="1">LOOKUP(AH364,P348:P367,X348:X367)</f>
        <v>-9</v>
      </c>
      <c r="AQ364" s="3">
        <f ca="1">LOOKUP(AH364,P348:P367,Y348:Y367)</f>
        <v>13117</v>
      </c>
    </row>
    <row r="365" spans="5:43" x14ac:dyDescent="0.25">
      <c r="E365" s="29" t="str">
        <f t="shared" si="290"/>
        <v>U.D. Las Palmas</v>
      </c>
      <c r="F365" s="33">
        <f ca="1">SUMIF(INDIRECT(F347),'1-Configuracion'!E365,INDIRECT(G347))+SUMIF(INDIRECT(H347),'1-Configuracion'!E365,INDIRECT(I347))</f>
        <v>0</v>
      </c>
      <c r="G365" s="1">
        <f ca="1">SUMIF(INDIRECT(F347),'1-Configuracion'!E365,INDIRECT(J347))+SUMIF(INDIRECT(H347),'1-Configuracion'!E365,INDIRECT(J347))</f>
        <v>1</v>
      </c>
      <c r="H365" s="1">
        <f t="shared" ca="1" si="291"/>
        <v>0</v>
      </c>
      <c r="I365" s="1">
        <f t="shared" ca="1" si="292"/>
        <v>0</v>
      </c>
      <c r="J365" s="1">
        <f t="shared" ca="1" si="293"/>
        <v>1</v>
      </c>
      <c r="K365" s="1">
        <f ca="1">SUMIF(INDIRECT(F347),'1-Configuracion'!E365,INDIRECT(K347))+SUMIF(INDIRECT(H347),'1-Configuracion'!E365,INDIRECT(L347))</f>
        <v>0</v>
      </c>
      <c r="L365" s="1">
        <f ca="1">SUMIF(INDIRECT(F347),'1-Configuracion'!E365,INDIRECT(L347))+SUMIF(INDIRECT(H347),'1-Configuracion'!E365,INDIRECT(K347))</f>
        <v>1</v>
      </c>
      <c r="M365" s="48">
        <f t="shared" ca="1" si="294"/>
        <v>-1</v>
      </c>
      <c r="N365" s="14">
        <f t="shared" ca="1" si="295"/>
        <v>-100</v>
      </c>
      <c r="P365" s="29" t="str">
        <f t="shared" si="296"/>
        <v>U.D. Las Palmas</v>
      </c>
      <c r="Q365" s="33">
        <f t="shared" ca="1" si="297"/>
        <v>13</v>
      </c>
      <c r="R365" s="1">
        <f t="shared" ca="1" si="281"/>
        <v>16</v>
      </c>
      <c r="S365" s="1">
        <f t="shared" ca="1" si="282"/>
        <v>3</v>
      </c>
      <c r="T365" s="1">
        <f t="shared" ca="1" si="283"/>
        <v>4</v>
      </c>
      <c r="U365" s="1">
        <f t="shared" ca="1" si="284"/>
        <v>9</v>
      </c>
      <c r="V365" s="1">
        <f t="shared" ca="1" si="285"/>
        <v>12</v>
      </c>
      <c r="W365" s="1">
        <f t="shared" ca="1" si="286"/>
        <v>23</v>
      </c>
      <c r="X365" s="3">
        <f t="shared" ca="1" si="287"/>
        <v>-11</v>
      </c>
      <c r="Y365" s="3">
        <f t="shared" ca="1" si="288"/>
        <v>11912</v>
      </c>
      <c r="Z365">
        <f t="shared" ca="1" si="298"/>
        <v>19</v>
      </c>
      <c r="AA365">
        <f t="shared" ca="1" si="289"/>
        <v>19</v>
      </c>
      <c r="AB365" s="16">
        <f ca="1">_xlfn.RANK.EQ(Q365,Q348:Q367,0)</f>
        <v>19</v>
      </c>
      <c r="AC365" s="16">
        <f ca="1">SUMPRODUCT((AB365=AB348:AB367)*(X365&lt;X348:X367))</f>
        <v>0</v>
      </c>
      <c r="AD365" s="16">
        <f ca="1">SUMPRODUCT((AB365=AB348:AB367)*(AC365=AC348:AC367)*(V365&lt;V348:V367))</f>
        <v>0</v>
      </c>
      <c r="AE365" s="16">
        <f ca="1">COUNTIF(AA348:AA365,AA365)-1</f>
        <v>0</v>
      </c>
      <c r="AF365" s="39"/>
      <c r="AG365">
        <v>18</v>
      </c>
      <c r="AH365" s="29" t="str">
        <f ca="1">INDEX(P348:P367,MATCH(AG365,Z348:Z367,0))</f>
        <v>Rayo Vallecano</v>
      </c>
      <c r="AI365" s="33">
        <f ca="1">LOOKUP(AH365,P348:P367,Q348:Q367)</f>
        <v>14</v>
      </c>
      <c r="AJ365" s="1">
        <f ca="1">LOOKUP(AH365,P348:P367,R348:R367)</f>
        <v>16</v>
      </c>
      <c r="AK365" s="1">
        <f ca="1">LOOKUP(AH365,P348:P367,S348:S367)</f>
        <v>4</v>
      </c>
      <c r="AL365" s="1">
        <f ca="1">LOOKUP(AH365,P348:P367,T348:T367)</f>
        <v>2</v>
      </c>
      <c r="AM365" s="1">
        <f ca="1">LOOKUP(AH365,P348:P367,U348:U367)</f>
        <v>10</v>
      </c>
      <c r="AN365" s="1">
        <f ca="1">LOOKUP(AH365,P348:P367,V348:V367)</f>
        <v>18</v>
      </c>
      <c r="AO365" s="1">
        <f ca="1">LOOKUP(AH365,P348:P367,W348:W367)</f>
        <v>37</v>
      </c>
      <c r="AP365" s="3">
        <f ca="1">LOOKUP(AH365,P348:P367,X348:X367)</f>
        <v>-19</v>
      </c>
      <c r="AQ365" s="3">
        <f ca="1">LOOKUP(AH365,P348:P367,Y348:Y367)</f>
        <v>12118</v>
      </c>
    </row>
    <row r="366" spans="5:43" x14ac:dyDescent="0.25">
      <c r="E366" s="29" t="str">
        <f t="shared" si="290"/>
        <v>Valencia C.F.</v>
      </c>
      <c r="F366" s="33">
        <f ca="1">SUMIF(INDIRECT(F347),'1-Configuracion'!E366,INDIRECT(G347))+SUMIF(INDIRECT(H347),'1-Configuracion'!E366,INDIRECT(I347))</f>
        <v>1</v>
      </c>
      <c r="G366" s="1">
        <f ca="1">SUMIF(INDIRECT(F347),'1-Configuracion'!E366,INDIRECT(J347))+SUMIF(INDIRECT(H347),'1-Configuracion'!E366,INDIRECT(J347))</f>
        <v>1</v>
      </c>
      <c r="H366" s="1">
        <f t="shared" ca="1" si="291"/>
        <v>0</v>
      </c>
      <c r="I366" s="1">
        <f t="shared" ca="1" si="292"/>
        <v>1</v>
      </c>
      <c r="J366" s="1">
        <f t="shared" ca="1" si="293"/>
        <v>0</v>
      </c>
      <c r="K366" s="1">
        <f ca="1">SUMIF(INDIRECT(F347),'1-Configuracion'!E366,INDIRECT(K347))+SUMIF(INDIRECT(H347),'1-Configuracion'!E366,INDIRECT(L347))</f>
        <v>2</v>
      </c>
      <c r="L366" s="1">
        <f ca="1">SUMIF(INDIRECT(F347),'1-Configuracion'!E366,INDIRECT(L347))+SUMIF(INDIRECT(H347),'1-Configuracion'!E366,INDIRECT(K347))</f>
        <v>2</v>
      </c>
      <c r="M366" s="48">
        <f t="shared" ca="1" si="294"/>
        <v>0</v>
      </c>
      <c r="N366" s="14">
        <f t="shared" ca="1" si="295"/>
        <v>1002</v>
      </c>
      <c r="P366" s="29" t="str">
        <f t="shared" si="296"/>
        <v>Valencia C.F.</v>
      </c>
      <c r="Q366" s="33">
        <f t="shared" ca="1" si="297"/>
        <v>22</v>
      </c>
      <c r="R366" s="1">
        <f t="shared" ca="1" si="281"/>
        <v>16</v>
      </c>
      <c r="S366" s="1">
        <f t="shared" ca="1" si="282"/>
        <v>5</v>
      </c>
      <c r="T366" s="1">
        <f t="shared" ca="1" si="283"/>
        <v>7</v>
      </c>
      <c r="U366" s="1">
        <f t="shared" ca="1" si="284"/>
        <v>4</v>
      </c>
      <c r="V366" s="1">
        <f t="shared" ca="1" si="285"/>
        <v>21</v>
      </c>
      <c r="W366" s="1">
        <f t="shared" ca="1" si="286"/>
        <v>14</v>
      </c>
      <c r="X366" s="3">
        <f t="shared" ca="1" si="287"/>
        <v>7</v>
      </c>
      <c r="Y366" s="3">
        <f t="shared" ca="1" si="288"/>
        <v>22721</v>
      </c>
      <c r="Z366">
        <f t="shared" ca="1" si="298"/>
        <v>9</v>
      </c>
      <c r="AA366">
        <f t="shared" ca="1" si="289"/>
        <v>9</v>
      </c>
      <c r="AB366" s="16">
        <f ca="1">_xlfn.RANK.EQ(Q366,Q348:Q367,0)</f>
        <v>9</v>
      </c>
      <c r="AC366" s="16">
        <f ca="1">SUMPRODUCT((AB366=AB348:AB367)*(X366&lt;X348:X367))</f>
        <v>0</v>
      </c>
      <c r="AD366" s="16">
        <f ca="1">SUMPRODUCT((AB366=AB348:AB367)*(AC366=AC348:AC367)*(V366&lt;V348:V367))</f>
        <v>0</v>
      </c>
      <c r="AE366" s="16">
        <f ca="1">COUNTIF(AA348:AA366,AA366)-1</f>
        <v>0</v>
      </c>
      <c r="AF366" s="39"/>
      <c r="AG366">
        <v>19</v>
      </c>
      <c r="AH366" s="29" t="str">
        <f ca="1">INDEX(P348:P367,MATCH(AG366,Z348:Z367,0))</f>
        <v>U.D. Las Palmas</v>
      </c>
      <c r="AI366" s="33">
        <f ca="1">LOOKUP(AH366,P348:P367,Q348:Q367)</f>
        <v>13</v>
      </c>
      <c r="AJ366" s="1">
        <f ca="1">LOOKUP(AH366,P348:P367,R348:R367)</f>
        <v>16</v>
      </c>
      <c r="AK366" s="1">
        <f ca="1">LOOKUP(AH366,P348:P367,S348:S367)</f>
        <v>3</v>
      </c>
      <c r="AL366" s="1">
        <f ca="1">LOOKUP(AH366,P348:P367,T348:T367)</f>
        <v>4</v>
      </c>
      <c r="AM366" s="1">
        <f ca="1">LOOKUP(AH366,P348:P367,U348:U367)</f>
        <v>9</v>
      </c>
      <c r="AN366" s="1">
        <f ca="1">LOOKUP(AH366,P348:P367,V348:V367)</f>
        <v>12</v>
      </c>
      <c r="AO366" s="1">
        <f ca="1">LOOKUP(AH366,P348:P367,W348:W367)</f>
        <v>23</v>
      </c>
      <c r="AP366" s="3">
        <f ca="1">LOOKUP(AH366,P348:P367,X348:X367)</f>
        <v>-11</v>
      </c>
      <c r="AQ366" s="3">
        <f ca="1">LOOKUP(AH366,P348:P367,Y348:Y367)</f>
        <v>11912</v>
      </c>
    </row>
    <row r="367" spans="5:43" ht="15.75" thickBot="1" x14ac:dyDescent="0.3">
      <c r="E367" s="30" t="str">
        <f t="shared" si="290"/>
        <v>Villarreal C.F.</v>
      </c>
      <c r="F367" s="34">
        <f ca="1">SUMIF(INDIRECT(F347),'1-Configuracion'!E367,INDIRECT(G347))+SUMIF(INDIRECT(H347),'1-Configuracion'!E367,INDIRECT(I347))</f>
        <v>3</v>
      </c>
      <c r="G367" s="9">
        <f ca="1">SUMIF(INDIRECT(F347),'1-Configuracion'!E367,INDIRECT(J347))+SUMIF(INDIRECT(H347),'1-Configuracion'!E367,INDIRECT(J347))</f>
        <v>1</v>
      </c>
      <c r="H367" s="9">
        <f t="shared" ca="1" si="291"/>
        <v>1</v>
      </c>
      <c r="I367" s="9">
        <f t="shared" ca="1" si="292"/>
        <v>0</v>
      </c>
      <c r="J367" s="9">
        <f t="shared" ca="1" si="293"/>
        <v>0</v>
      </c>
      <c r="K367" s="9">
        <f ca="1">SUMIF(INDIRECT(F347),'1-Configuracion'!E367,INDIRECT(K347))+SUMIF(INDIRECT(H347),'1-Configuracion'!E367,INDIRECT(L347))</f>
        <v>2</v>
      </c>
      <c r="L367" s="9">
        <f ca="1">SUMIF(INDIRECT(F347),'1-Configuracion'!E367,INDIRECT(L347))+SUMIF(INDIRECT(H347),'1-Configuracion'!E367,INDIRECT(K347))</f>
        <v>0</v>
      </c>
      <c r="M367" s="49">
        <f t="shared" ca="1" si="294"/>
        <v>2</v>
      </c>
      <c r="N367" s="15">
        <f t="shared" ca="1" si="295"/>
        <v>3202</v>
      </c>
      <c r="P367" s="30" t="str">
        <f t="shared" si="296"/>
        <v>Villarreal C.F.</v>
      </c>
      <c r="Q367" s="34">
        <f t="shared" ca="1" si="297"/>
        <v>30</v>
      </c>
      <c r="R367" s="9">
        <f t="shared" ca="1" si="281"/>
        <v>16</v>
      </c>
      <c r="S367" s="9">
        <f t="shared" ca="1" si="282"/>
        <v>9</v>
      </c>
      <c r="T367" s="9">
        <f t="shared" ca="1" si="283"/>
        <v>3</v>
      </c>
      <c r="U367" s="9">
        <f t="shared" ca="1" si="284"/>
        <v>4</v>
      </c>
      <c r="V367" s="9">
        <f t="shared" ca="1" si="285"/>
        <v>21</v>
      </c>
      <c r="W367" s="9">
        <f t="shared" ca="1" si="286"/>
        <v>15</v>
      </c>
      <c r="X367" s="11">
        <f t="shared" ca="1" si="287"/>
        <v>6</v>
      </c>
      <c r="Y367" s="11">
        <f t="shared" ca="1" si="288"/>
        <v>30621</v>
      </c>
      <c r="Z367">
        <f t="shared" ca="1" si="298"/>
        <v>5</v>
      </c>
      <c r="AA367">
        <f t="shared" ca="1" si="289"/>
        <v>5</v>
      </c>
      <c r="AB367" s="16">
        <f ca="1">_xlfn.RANK.EQ(Q367,Q348:Q367,0)</f>
        <v>5</v>
      </c>
      <c r="AC367" s="16">
        <f ca="1">SUMPRODUCT((AB367=AB348:AB367)*(X367&lt;X348:X367))</f>
        <v>0</v>
      </c>
      <c r="AD367" s="16">
        <f ca="1">SUMPRODUCT((AB367=AB348:AB367)*(AC367=AC348:AC367)*(V367&lt;V348:V367))</f>
        <v>0</v>
      </c>
      <c r="AE367" s="16">
        <f ca="1">COUNTIF(AA348:AA367,AA367)-1</f>
        <v>0</v>
      </c>
      <c r="AF367" s="39"/>
      <c r="AG367">
        <v>20</v>
      </c>
      <c r="AH367" s="30" t="str">
        <f ca="1">INDEX(P348:P367,MATCH(AG367,Z348:Z367,0))</f>
        <v>Levante U.D.</v>
      </c>
      <c r="AI367" s="34">
        <f ca="1">LOOKUP(AH367,P348:P367,Q348:Q367)</f>
        <v>11</v>
      </c>
      <c r="AJ367" s="9">
        <f ca="1">LOOKUP(AH367,P348:P367,R348:R367)</f>
        <v>16</v>
      </c>
      <c r="AK367" s="9">
        <f ca="1">LOOKUP(AH367,P348:P367,S348:S367)</f>
        <v>2</v>
      </c>
      <c r="AL367" s="9">
        <f ca="1">LOOKUP(AH367,P348:P367,T348:T367)</f>
        <v>5</v>
      </c>
      <c r="AM367" s="9">
        <f ca="1">LOOKUP(AH367,P348:P367,U348:U367)</f>
        <v>9</v>
      </c>
      <c r="AN367" s="9">
        <f ca="1">LOOKUP(AH367,P348:P367,V348:V367)</f>
        <v>12</v>
      </c>
      <c r="AO367" s="9">
        <f ca="1">LOOKUP(AH367,P348:P367,W348:W367)</f>
        <v>29</v>
      </c>
      <c r="AP367" s="11">
        <f ca="1">LOOKUP(AH367,P348:P367,X348:X367)</f>
        <v>-17</v>
      </c>
      <c r="AQ367" s="11">
        <f ca="1">LOOKUP(AH367,P348:P367,Y348:Y367)</f>
        <v>9312</v>
      </c>
    </row>
    <row r="368" spans="5:43" ht="15.75" thickBot="1" x14ac:dyDescent="0.3"/>
    <row r="369" spans="5:43" ht="15.75" thickBot="1" x14ac:dyDescent="0.3">
      <c r="E369" s="36">
        <v>17</v>
      </c>
      <c r="F369" s="43" t="s">
        <v>20</v>
      </c>
      <c r="G369" s="43" t="s">
        <v>21</v>
      </c>
      <c r="H369" s="43" t="s">
        <v>22</v>
      </c>
      <c r="I369" s="43" t="s">
        <v>23</v>
      </c>
      <c r="J369" s="43" t="s">
        <v>24</v>
      </c>
      <c r="K369" s="43" t="s">
        <v>25</v>
      </c>
      <c r="L369" s="43" t="s">
        <v>26</v>
      </c>
      <c r="M369" s="44" t="s">
        <v>90</v>
      </c>
      <c r="N369" s="46" t="s">
        <v>91</v>
      </c>
      <c r="P369" s="36">
        <f>E369</f>
        <v>17</v>
      </c>
      <c r="Q369" s="37" t="s">
        <v>20</v>
      </c>
      <c r="R369" s="35" t="s">
        <v>21</v>
      </c>
      <c r="S369" s="31" t="s">
        <v>22</v>
      </c>
      <c r="T369" s="31" t="s">
        <v>23</v>
      </c>
      <c r="U369" s="31" t="s">
        <v>24</v>
      </c>
      <c r="V369" s="31" t="s">
        <v>25</v>
      </c>
      <c r="W369" s="31" t="s">
        <v>26</v>
      </c>
      <c r="X369" s="32" t="s">
        <v>90</v>
      </c>
      <c r="Y369" s="32" t="s">
        <v>91</v>
      </c>
      <c r="Z369" s="136" t="s">
        <v>162</v>
      </c>
      <c r="AA369" t="s">
        <v>161</v>
      </c>
      <c r="AB369" t="s">
        <v>148</v>
      </c>
      <c r="AC369" t="s">
        <v>90</v>
      </c>
      <c r="AD369" t="s">
        <v>25</v>
      </c>
      <c r="AE369" t="s">
        <v>160</v>
      </c>
      <c r="AF369" s="38"/>
      <c r="AH369" s="36">
        <f>P369</f>
        <v>17</v>
      </c>
      <c r="AI369" s="37" t="s">
        <v>20</v>
      </c>
      <c r="AJ369" s="35" t="s">
        <v>21</v>
      </c>
      <c r="AK369" s="31" t="s">
        <v>22</v>
      </c>
      <c r="AL369" s="31" t="s">
        <v>23</v>
      </c>
      <c r="AM369" s="31" t="s">
        <v>24</v>
      </c>
      <c r="AN369" s="31" t="s">
        <v>25</v>
      </c>
      <c r="AO369" s="31" t="s">
        <v>26</v>
      </c>
      <c r="AP369" s="32" t="s">
        <v>90</v>
      </c>
      <c r="AQ369" s="32" t="s">
        <v>91</v>
      </c>
    </row>
    <row r="370" spans="5:43" ht="15.75" thickBot="1" x14ac:dyDescent="0.3">
      <c r="E370" s="39"/>
      <c r="F370" s="41" t="str">
        <f>'1-Rangos'!C17</f>
        <v>'1-Jornadas'!BP6:BP15</v>
      </c>
      <c r="G370" s="41" t="str">
        <f>'1-Rangos'!D17</f>
        <v>'1-Jornadas'!BN6:BN15</v>
      </c>
      <c r="H370" s="41" t="str">
        <f>'1-Rangos'!E17</f>
        <v>'1-Jornadas'!BS6:BS15</v>
      </c>
      <c r="I370" s="41" t="str">
        <f>'1-Rangos'!F17</f>
        <v>'1-Jornadas'!BU6:BU15</v>
      </c>
      <c r="J370" s="41" t="str">
        <f>'1-Rangos'!G17</f>
        <v>'1-Jornadas'!BM6:BM15</v>
      </c>
      <c r="K370" s="41" t="str">
        <f>'1-Rangos'!H17</f>
        <v>'1-Jornadas'!BQ6:BQ15</v>
      </c>
      <c r="L370" s="41" t="str">
        <f>'1-Rangos'!I17</f>
        <v>'1-Jornadas'!BR6:BR15</v>
      </c>
      <c r="M370" s="39"/>
      <c r="N370" s="39"/>
    </row>
    <row r="371" spans="5:43" x14ac:dyDescent="0.25">
      <c r="E371" s="29" t="str">
        <f>E348</f>
        <v>Athletic Club</v>
      </c>
      <c r="F371" s="45">
        <f ca="1">SUMIF(INDIRECT(F370),'1-Configuracion'!E371,INDIRECT(G370))+SUMIF(INDIRECT(H370),'1-Configuracion'!E371,INDIRECT(I370))</f>
        <v>0</v>
      </c>
      <c r="G371" s="42">
        <f ca="1">SUMIF(INDIRECT(F370),'1-Configuracion'!E371,INDIRECT(J370))+SUMIF(INDIRECT(H370),'1-Configuracion'!E371,INDIRECT(J370))</f>
        <v>0</v>
      </c>
      <c r="H371" s="42">
        <f ca="1">IF(G371&gt;0,IF(F371=3,1,0),0)</f>
        <v>0</v>
      </c>
      <c r="I371" s="42">
        <f ca="1">IF(G371&gt;0,IF(F371=1,1,0),0)</f>
        <v>0</v>
      </c>
      <c r="J371" s="42">
        <f ca="1">IF(G371&gt;0,IF(F371=0,1,0),0)</f>
        <v>0</v>
      </c>
      <c r="K371" s="42">
        <f ca="1">SUMIF(INDIRECT(F370),'1-Configuracion'!E371,INDIRECT(K370))+SUMIF(INDIRECT(H370),'1-Configuracion'!E371,INDIRECT(L370))</f>
        <v>0</v>
      </c>
      <c r="L371" s="42">
        <f ca="1">SUMIF(INDIRECT(F370),'1-Configuracion'!E371,INDIRECT(L370))+SUMIF(INDIRECT(H370),'1-Configuracion'!E371,INDIRECT(K370))</f>
        <v>0</v>
      </c>
      <c r="M371" s="47">
        <f ca="1">K371-L371</f>
        <v>0</v>
      </c>
      <c r="N371" s="50">
        <f ca="1">F371*1000+M371*100+K371</f>
        <v>0</v>
      </c>
      <c r="P371" s="29" t="str">
        <f>E371</f>
        <v>Athletic Club</v>
      </c>
      <c r="Q371" s="33">
        <f ca="1">F371+Q348</f>
        <v>24</v>
      </c>
      <c r="R371" s="1">
        <f t="shared" ref="R371:R390" ca="1" si="299">G371+R348</f>
        <v>16</v>
      </c>
      <c r="S371" s="1">
        <f t="shared" ref="S371:S390" ca="1" si="300">H371+S348</f>
        <v>7</v>
      </c>
      <c r="T371" s="1">
        <f t="shared" ref="T371:T390" ca="1" si="301">I371+T348</f>
        <v>3</v>
      </c>
      <c r="U371" s="1">
        <f t="shared" ref="U371:U390" ca="1" si="302">J371+U348</f>
        <v>6</v>
      </c>
      <c r="V371" s="1">
        <f t="shared" ref="V371:V390" ca="1" si="303">K371+V348</f>
        <v>24</v>
      </c>
      <c r="W371" s="1">
        <f t="shared" ref="W371:W390" ca="1" si="304">L371+W348</f>
        <v>18</v>
      </c>
      <c r="X371" s="3">
        <f t="shared" ref="X371:X390" ca="1" si="305">M371+X348</f>
        <v>6</v>
      </c>
      <c r="Y371" s="3">
        <f t="shared" ref="Y371:Y390" ca="1" si="306">N371+Y348</f>
        <v>24624</v>
      </c>
      <c r="Z371">
        <f ca="1">AA371+AE371</f>
        <v>7</v>
      </c>
      <c r="AA371">
        <f t="shared" ref="AA371:AA390" ca="1" si="307">SUM(AB371:AD371)</f>
        <v>7</v>
      </c>
      <c r="AB371" s="16">
        <f ca="1">_xlfn.RANK.EQ(Q371,Q371:Q390,0)</f>
        <v>7</v>
      </c>
      <c r="AC371" s="16">
        <f ca="1">SUMPRODUCT((AB371=AB371:AB390)*(X371&lt;X371:X390))</f>
        <v>0</v>
      </c>
      <c r="AD371" s="16">
        <f ca="1">SUMPRODUCT((AB371=AB371:AB390)*(AC371=AC371:AC390)*(V371&lt;V371:V390))</f>
        <v>0</v>
      </c>
      <c r="AE371" s="16">
        <f ca="1">COUNTIF(AA371:AA371,AA371)-1</f>
        <v>0</v>
      </c>
      <c r="AF371" s="39"/>
      <c r="AG371">
        <v>1</v>
      </c>
      <c r="AH371" s="29" t="str">
        <f ca="1">INDEX(P371:P390,MATCH(AG371,Z371:Z390,0))</f>
        <v>F.C. Barcelona</v>
      </c>
      <c r="AI371" s="33">
        <f ca="1">LOOKUP(AH371,P371:P390,Q371:Q390)</f>
        <v>35</v>
      </c>
      <c r="AJ371" s="1">
        <f ca="1">LOOKUP(AH371,P371:P390,R371:R390)</f>
        <v>15</v>
      </c>
      <c r="AK371" s="1">
        <f ca="1">LOOKUP(AH371,P371:P390,S371:S390)</f>
        <v>11</v>
      </c>
      <c r="AL371" s="1">
        <f ca="1">LOOKUP(AH371,P371:P390,T371:T390)</f>
        <v>2</v>
      </c>
      <c r="AM371" s="1">
        <f ca="1">LOOKUP(AH371,P371:P390,U371:U390)</f>
        <v>2</v>
      </c>
      <c r="AN371" s="1">
        <f ca="1">LOOKUP(AH371,P371:P390,V371:V390)</f>
        <v>36</v>
      </c>
      <c r="AO371" s="1">
        <f ca="1">LOOKUP(AH371,P371:P390,W371:W390)</f>
        <v>15</v>
      </c>
      <c r="AP371" s="3">
        <f ca="1">LOOKUP(AH371,P371:P390,X371:X390)</f>
        <v>21</v>
      </c>
      <c r="AQ371" s="3">
        <f ca="1">LOOKUP(AH371,P371:P390,Y371:Y390)</f>
        <v>37136</v>
      </c>
    </row>
    <row r="372" spans="5:43" x14ac:dyDescent="0.25">
      <c r="E372" s="29" t="str">
        <f t="shared" ref="E372:E390" si="308">E349</f>
        <v>Atlético de Madrid</v>
      </c>
      <c r="F372" s="33">
        <f ca="1">SUMIF(INDIRECT(F370),'1-Configuracion'!E372,INDIRECT(G370))+SUMIF(INDIRECT(H370),'1-Configuracion'!E372,INDIRECT(I370))</f>
        <v>0</v>
      </c>
      <c r="G372" s="1">
        <f ca="1">SUMIF(INDIRECT(F370),'1-Configuracion'!E372,INDIRECT(J370))+SUMIF(INDIRECT(H370),'1-Configuracion'!E372,INDIRECT(J370))</f>
        <v>0</v>
      </c>
      <c r="H372" s="1">
        <f t="shared" ref="H372:H390" ca="1" si="309">IF(G372&gt;0,IF(F372=3,1,0),0)</f>
        <v>0</v>
      </c>
      <c r="I372" s="1">
        <f t="shared" ref="I372:I390" ca="1" si="310">IF(G372&gt;0,IF(F372=1,1,0),0)</f>
        <v>0</v>
      </c>
      <c r="J372" s="1">
        <f t="shared" ref="J372:J390" ca="1" si="311">IF(G372&gt;0,IF(F372=0,1,0),0)</f>
        <v>0</v>
      </c>
      <c r="K372" s="1">
        <f ca="1">SUMIF(INDIRECT(F370),'1-Configuracion'!E372,INDIRECT(K370))+SUMIF(INDIRECT(H370),'1-Configuracion'!E372,INDIRECT(L370))</f>
        <v>0</v>
      </c>
      <c r="L372" s="1">
        <f ca="1">SUMIF(INDIRECT(F370),'1-Configuracion'!E372,INDIRECT(L370))+SUMIF(INDIRECT(H370),'1-Configuracion'!E372,INDIRECT(K370))</f>
        <v>0</v>
      </c>
      <c r="M372" s="48">
        <f t="shared" ref="M372:M390" ca="1" si="312">K372-L372</f>
        <v>0</v>
      </c>
      <c r="N372" s="14">
        <f t="shared" ref="N372:N390" ca="1" si="313">F372*1000+M372*100+K372</f>
        <v>0</v>
      </c>
      <c r="P372" s="29" t="str">
        <f t="shared" ref="P372:P390" si="314">E372</f>
        <v>Atlético de Madrid</v>
      </c>
      <c r="Q372" s="33">
        <f t="shared" ref="Q372:Q390" ca="1" si="315">F372+Q349</f>
        <v>35</v>
      </c>
      <c r="R372" s="1">
        <f t="shared" ca="1" si="299"/>
        <v>16</v>
      </c>
      <c r="S372" s="1">
        <f t="shared" ca="1" si="300"/>
        <v>11</v>
      </c>
      <c r="T372" s="1">
        <f t="shared" ca="1" si="301"/>
        <v>2</v>
      </c>
      <c r="U372" s="1">
        <f t="shared" ca="1" si="302"/>
        <v>3</v>
      </c>
      <c r="V372" s="1">
        <f t="shared" ca="1" si="303"/>
        <v>22</v>
      </c>
      <c r="W372" s="1">
        <f t="shared" ca="1" si="304"/>
        <v>8</v>
      </c>
      <c r="X372" s="3">
        <f t="shared" ca="1" si="305"/>
        <v>14</v>
      </c>
      <c r="Y372" s="3">
        <f t="shared" ca="1" si="306"/>
        <v>36422</v>
      </c>
      <c r="Z372">
        <f t="shared" ref="Z372:Z390" ca="1" si="316">AA372+AE372</f>
        <v>2</v>
      </c>
      <c r="AA372">
        <f t="shared" ca="1" si="307"/>
        <v>2</v>
      </c>
      <c r="AB372" s="16">
        <f ca="1">_xlfn.RANK.EQ(Q372,Q371:Q390,0)</f>
        <v>1</v>
      </c>
      <c r="AC372" s="16">
        <f ca="1">SUMPRODUCT((AB372=AB371:AB390)*(X372&lt;X371:X390))</f>
        <v>1</v>
      </c>
      <c r="AD372" s="16">
        <f ca="1">SUMPRODUCT((AB372=AB371:AB390)*(AC372=AC371:AC390)*(V372&lt;V371:V390))</f>
        <v>0</v>
      </c>
      <c r="AE372" s="16">
        <f ca="1">COUNTIF(AA371:AA372,AA372)-1</f>
        <v>0</v>
      </c>
      <c r="AF372" s="39"/>
      <c r="AG372">
        <v>2</v>
      </c>
      <c r="AH372" s="29" t="str">
        <f ca="1">INDEX(P371:P390,MATCH(AG372,Z371:Z390,0))</f>
        <v>Atlético de Madrid</v>
      </c>
      <c r="AI372" s="33">
        <f ca="1">LOOKUP(AH372,P371:P390,Q371:Q390)</f>
        <v>35</v>
      </c>
      <c r="AJ372" s="1">
        <f ca="1">LOOKUP(AH372,P371:P390,R371:R390)</f>
        <v>16</v>
      </c>
      <c r="AK372" s="1">
        <f ca="1">LOOKUP(AH372,P371:P390,S371:S390)</f>
        <v>11</v>
      </c>
      <c r="AL372" s="1">
        <f ca="1">LOOKUP(AH372,P371:P390,T371:T390)</f>
        <v>2</v>
      </c>
      <c r="AM372" s="1">
        <f ca="1">LOOKUP(AH372,P371:P390,U371:U390)</f>
        <v>3</v>
      </c>
      <c r="AN372" s="1">
        <f ca="1">LOOKUP(AH372,P371:P390,V371:V390)</f>
        <v>22</v>
      </c>
      <c r="AO372" s="1">
        <f ca="1">LOOKUP(AH372,P371:P390,W371:W390)</f>
        <v>8</v>
      </c>
      <c r="AP372" s="3">
        <f ca="1">LOOKUP(AH372,P371:P390,X371:X390)</f>
        <v>14</v>
      </c>
      <c r="AQ372" s="3">
        <f ca="1">LOOKUP(AH372,P371:P390,Y371:Y390)</f>
        <v>36422</v>
      </c>
    </row>
    <row r="373" spans="5:43" x14ac:dyDescent="0.25">
      <c r="E373" s="29" t="str">
        <f t="shared" si="308"/>
        <v>Deportivo de la Coruña</v>
      </c>
      <c r="F373" s="33">
        <f ca="1">SUMIF(INDIRECT(F370),'1-Configuracion'!E373,INDIRECT(G370))+SUMIF(INDIRECT(H370),'1-Configuracion'!E373,INDIRECT(I370))</f>
        <v>0</v>
      </c>
      <c r="G373" s="1">
        <f ca="1">SUMIF(INDIRECT(F370),'1-Configuracion'!E373,INDIRECT(J370))+SUMIF(INDIRECT(H370),'1-Configuracion'!E373,INDIRECT(J370))</f>
        <v>0</v>
      </c>
      <c r="H373" s="1">
        <f t="shared" ca="1" si="309"/>
        <v>0</v>
      </c>
      <c r="I373" s="1">
        <f t="shared" ca="1" si="310"/>
        <v>0</v>
      </c>
      <c r="J373" s="1">
        <f t="shared" ca="1" si="311"/>
        <v>0</v>
      </c>
      <c r="K373" s="1">
        <f ca="1">SUMIF(INDIRECT(F370),'1-Configuracion'!E373,INDIRECT(K370))+SUMIF(INDIRECT(H370),'1-Configuracion'!E373,INDIRECT(L370))</f>
        <v>0</v>
      </c>
      <c r="L373" s="1">
        <f ca="1">SUMIF(INDIRECT(F370),'1-Configuracion'!E373,INDIRECT(L370))+SUMIF(INDIRECT(H370),'1-Configuracion'!E373,INDIRECT(K370))</f>
        <v>0</v>
      </c>
      <c r="M373" s="48">
        <f t="shared" ca="1" si="312"/>
        <v>0</v>
      </c>
      <c r="N373" s="14">
        <f t="shared" ca="1" si="313"/>
        <v>0</v>
      </c>
      <c r="P373" s="29" t="str">
        <f t="shared" si="314"/>
        <v>Deportivo de la Coruña</v>
      </c>
      <c r="Q373" s="33">
        <f t="shared" ca="1" si="315"/>
        <v>26</v>
      </c>
      <c r="R373" s="1">
        <f t="shared" ca="1" si="299"/>
        <v>16</v>
      </c>
      <c r="S373" s="1">
        <f t="shared" ca="1" si="300"/>
        <v>6</v>
      </c>
      <c r="T373" s="1">
        <f t="shared" ca="1" si="301"/>
        <v>8</v>
      </c>
      <c r="U373" s="1">
        <f t="shared" ca="1" si="302"/>
        <v>2</v>
      </c>
      <c r="V373" s="1">
        <f t="shared" ca="1" si="303"/>
        <v>25</v>
      </c>
      <c r="W373" s="1">
        <f t="shared" ca="1" si="304"/>
        <v>16</v>
      </c>
      <c r="X373" s="3">
        <f t="shared" ca="1" si="305"/>
        <v>9</v>
      </c>
      <c r="Y373" s="3">
        <f t="shared" ca="1" si="306"/>
        <v>26925</v>
      </c>
      <c r="Z373">
        <f t="shared" ca="1" si="316"/>
        <v>6</v>
      </c>
      <c r="AA373">
        <f t="shared" ca="1" si="307"/>
        <v>6</v>
      </c>
      <c r="AB373" s="16">
        <f ca="1">_xlfn.RANK.EQ(Q373,Q371:Q390,0)</f>
        <v>6</v>
      </c>
      <c r="AC373" s="16">
        <f ca="1">SUMPRODUCT((AB373=AB371:AB390)*(X373&lt;X371:X390))</f>
        <v>0</v>
      </c>
      <c r="AD373" s="16">
        <f ca="1">SUMPRODUCT((AB373=AB371:AB390)*(AC373=AC371:AC390)*(V373&lt;V371:V390))</f>
        <v>0</v>
      </c>
      <c r="AE373" s="16">
        <f ca="1">COUNTIF(AA371:AA373,AA373)-1</f>
        <v>0</v>
      </c>
      <c r="AF373" s="39"/>
      <c r="AG373">
        <v>3</v>
      </c>
      <c r="AH373" s="29" t="str">
        <f ca="1">INDEX(P371:P390,MATCH(AG373,Z371:Z390,0))</f>
        <v>Real Madrid C.F.</v>
      </c>
      <c r="AI373" s="33">
        <f ca="1">LOOKUP(AH373,P371:P390,Q371:Q390)</f>
        <v>33</v>
      </c>
      <c r="AJ373" s="1">
        <f ca="1">LOOKUP(AH373,P371:P390,R371:R390)</f>
        <v>16</v>
      </c>
      <c r="AK373" s="1">
        <f ca="1">LOOKUP(AH373,P371:P390,S371:S390)</f>
        <v>10</v>
      </c>
      <c r="AL373" s="1">
        <f ca="1">LOOKUP(AH373,P371:P390,T371:T390)</f>
        <v>3</v>
      </c>
      <c r="AM373" s="1">
        <f ca="1">LOOKUP(AH373,P371:P390,U371:U390)</f>
        <v>3</v>
      </c>
      <c r="AN373" s="1">
        <f ca="1">LOOKUP(AH373,P371:P390,V371:V390)</f>
        <v>42</v>
      </c>
      <c r="AO373" s="1">
        <f ca="1">LOOKUP(AH373,P371:P390,W371:W390)</f>
        <v>15</v>
      </c>
      <c r="AP373" s="3">
        <f ca="1">LOOKUP(AH373,P371:P390,X371:X390)</f>
        <v>27</v>
      </c>
      <c r="AQ373" s="3">
        <f ca="1">LOOKUP(AH373,P371:P390,Y371:Y390)</f>
        <v>35742</v>
      </c>
    </row>
    <row r="374" spans="5:43" x14ac:dyDescent="0.25">
      <c r="E374" s="29" t="str">
        <f t="shared" si="308"/>
        <v>F.C. Barcelona</v>
      </c>
      <c r="F374" s="33">
        <f ca="1">SUMIF(INDIRECT(F370),'1-Configuracion'!E374,INDIRECT(G370))+SUMIF(INDIRECT(H370),'1-Configuracion'!E374,INDIRECT(I370))</f>
        <v>0</v>
      </c>
      <c r="G374" s="1">
        <f ca="1">SUMIF(INDIRECT(F370),'1-Configuracion'!E374,INDIRECT(J370))+SUMIF(INDIRECT(H370),'1-Configuracion'!E374,INDIRECT(J370))</f>
        <v>0</v>
      </c>
      <c r="H374" s="1">
        <f t="shared" ca="1" si="309"/>
        <v>0</v>
      </c>
      <c r="I374" s="1">
        <f t="shared" ca="1" si="310"/>
        <v>0</v>
      </c>
      <c r="J374" s="1">
        <f t="shared" ca="1" si="311"/>
        <v>0</v>
      </c>
      <c r="K374" s="1">
        <f ca="1">SUMIF(INDIRECT(F370),'1-Configuracion'!E374,INDIRECT(K370))+SUMIF(INDIRECT(H370),'1-Configuracion'!E374,INDIRECT(L370))</f>
        <v>0</v>
      </c>
      <c r="L374" s="1">
        <f ca="1">SUMIF(INDIRECT(F370),'1-Configuracion'!E374,INDIRECT(L370))+SUMIF(INDIRECT(H370),'1-Configuracion'!E374,INDIRECT(K370))</f>
        <v>0</v>
      </c>
      <c r="M374" s="48">
        <f t="shared" ca="1" si="312"/>
        <v>0</v>
      </c>
      <c r="N374" s="14">
        <f t="shared" ca="1" si="313"/>
        <v>0</v>
      </c>
      <c r="P374" s="29" t="str">
        <f t="shared" si="314"/>
        <v>F.C. Barcelona</v>
      </c>
      <c r="Q374" s="33">
        <f t="shared" ca="1" si="315"/>
        <v>35</v>
      </c>
      <c r="R374" s="1">
        <f t="shared" ca="1" si="299"/>
        <v>15</v>
      </c>
      <c r="S374" s="1">
        <f t="shared" ca="1" si="300"/>
        <v>11</v>
      </c>
      <c r="T374" s="1">
        <f t="shared" ca="1" si="301"/>
        <v>2</v>
      </c>
      <c r="U374" s="1">
        <f t="shared" ca="1" si="302"/>
        <v>2</v>
      </c>
      <c r="V374" s="1">
        <f t="shared" ca="1" si="303"/>
        <v>36</v>
      </c>
      <c r="W374" s="1">
        <f t="shared" ca="1" si="304"/>
        <v>15</v>
      </c>
      <c r="X374" s="3">
        <f t="shared" ca="1" si="305"/>
        <v>21</v>
      </c>
      <c r="Y374" s="3">
        <f t="shared" ca="1" si="306"/>
        <v>37136</v>
      </c>
      <c r="Z374">
        <f t="shared" ca="1" si="316"/>
        <v>1</v>
      </c>
      <c r="AA374">
        <f t="shared" ca="1" si="307"/>
        <v>1</v>
      </c>
      <c r="AB374" s="16">
        <f ca="1">_xlfn.RANK.EQ(Q374,Q371:Q390,0)</f>
        <v>1</v>
      </c>
      <c r="AC374" s="16">
        <f ca="1">SUMPRODUCT((AB374=AB371:AB390)*(X374&lt;X371:X390))</f>
        <v>0</v>
      </c>
      <c r="AD374" s="16">
        <f ca="1">SUMPRODUCT((AB374=AB371:AB390)*(AC374=AC371:AC390)*(V374&lt;V371:V390))</f>
        <v>0</v>
      </c>
      <c r="AE374" s="16">
        <f ca="1">COUNTIF(AA371:AA374,AA374)-1</f>
        <v>0</v>
      </c>
      <c r="AF374" s="39"/>
      <c r="AG374">
        <v>4</v>
      </c>
      <c r="AH374" s="29" t="str">
        <f ca="1">INDEX(P371:P390,MATCH(AG374,Z371:Z390,0))</f>
        <v>R.C. Celta de Vigo</v>
      </c>
      <c r="AI374" s="33">
        <f ca="1">LOOKUP(AH374,P371:P390,Q371:Q390)</f>
        <v>31</v>
      </c>
      <c r="AJ374" s="1">
        <f ca="1">LOOKUP(AH374,P371:P390,R371:R390)</f>
        <v>16</v>
      </c>
      <c r="AK374" s="1">
        <f ca="1">LOOKUP(AH374,P371:P390,S371:S390)</f>
        <v>9</v>
      </c>
      <c r="AL374" s="1">
        <f ca="1">LOOKUP(AH374,P371:P390,T371:T390)</f>
        <v>4</v>
      </c>
      <c r="AM374" s="1">
        <f ca="1">LOOKUP(AH374,P371:P390,U371:U390)</f>
        <v>3</v>
      </c>
      <c r="AN374" s="1">
        <f ca="1">LOOKUP(AH374,P371:P390,V371:V390)</f>
        <v>28</v>
      </c>
      <c r="AO374" s="1">
        <f ca="1">LOOKUP(AH374,P371:P390,W371:W390)</f>
        <v>22</v>
      </c>
      <c r="AP374" s="3">
        <f ca="1">LOOKUP(AH374,P371:P390,X371:X390)</f>
        <v>6</v>
      </c>
      <c r="AQ374" s="3">
        <f ca="1">LOOKUP(AH374,P371:P390,Y371:Y390)</f>
        <v>31628</v>
      </c>
    </row>
    <row r="375" spans="5:43" x14ac:dyDescent="0.25">
      <c r="E375" s="29" t="str">
        <f t="shared" si="308"/>
        <v>Getafe C.F.</v>
      </c>
      <c r="F375" s="33">
        <f ca="1">SUMIF(INDIRECT(F370),'1-Configuracion'!E375,INDIRECT(G370))+SUMIF(INDIRECT(H370),'1-Configuracion'!E375,INDIRECT(I370))</f>
        <v>0</v>
      </c>
      <c r="G375" s="1">
        <f ca="1">SUMIF(INDIRECT(F370),'1-Configuracion'!E375,INDIRECT(J370))+SUMIF(INDIRECT(H370),'1-Configuracion'!E375,INDIRECT(J370))</f>
        <v>0</v>
      </c>
      <c r="H375" s="1">
        <f t="shared" ca="1" si="309"/>
        <v>0</v>
      </c>
      <c r="I375" s="1">
        <f t="shared" ca="1" si="310"/>
        <v>0</v>
      </c>
      <c r="J375" s="1">
        <f t="shared" ca="1" si="311"/>
        <v>0</v>
      </c>
      <c r="K375" s="1">
        <f ca="1">SUMIF(INDIRECT(F370),'1-Configuracion'!E375,INDIRECT(K370))+SUMIF(INDIRECT(H370),'1-Configuracion'!E375,INDIRECT(L370))</f>
        <v>0</v>
      </c>
      <c r="L375" s="1">
        <f ca="1">SUMIF(INDIRECT(F370),'1-Configuracion'!E375,INDIRECT(L370))+SUMIF(INDIRECT(H370),'1-Configuracion'!E375,INDIRECT(K370))</f>
        <v>0</v>
      </c>
      <c r="M375" s="48">
        <f t="shared" ca="1" si="312"/>
        <v>0</v>
      </c>
      <c r="N375" s="14">
        <f t="shared" ca="1" si="313"/>
        <v>0</v>
      </c>
      <c r="P375" s="29" t="str">
        <f t="shared" si="314"/>
        <v>Getafe C.F.</v>
      </c>
      <c r="Q375" s="33">
        <f t="shared" ca="1" si="315"/>
        <v>16</v>
      </c>
      <c r="R375" s="1">
        <f t="shared" ca="1" si="299"/>
        <v>16</v>
      </c>
      <c r="S375" s="1">
        <f t="shared" ca="1" si="300"/>
        <v>4</v>
      </c>
      <c r="T375" s="1">
        <f t="shared" ca="1" si="301"/>
        <v>4</v>
      </c>
      <c r="U375" s="1">
        <f t="shared" ca="1" si="302"/>
        <v>8</v>
      </c>
      <c r="V375" s="1">
        <f t="shared" ca="1" si="303"/>
        <v>18</v>
      </c>
      <c r="W375" s="1">
        <f t="shared" ca="1" si="304"/>
        <v>26</v>
      </c>
      <c r="X375" s="3">
        <f t="shared" ca="1" si="305"/>
        <v>-8</v>
      </c>
      <c r="Y375" s="3">
        <f t="shared" ca="1" si="306"/>
        <v>15218</v>
      </c>
      <c r="Z375">
        <f t="shared" ca="1" si="316"/>
        <v>15</v>
      </c>
      <c r="AA375">
        <f t="shared" ca="1" si="307"/>
        <v>15</v>
      </c>
      <c r="AB375" s="16">
        <f ca="1">_xlfn.RANK.EQ(Q375,Q371:Q390,0)</f>
        <v>14</v>
      </c>
      <c r="AC375" s="16">
        <f ca="1">SUMPRODUCT((AB375=AB371:AB390)*(X375&lt;X371:X390))</f>
        <v>1</v>
      </c>
      <c r="AD375" s="16">
        <f ca="1">SUMPRODUCT((AB375=AB371:AB390)*(AC375=AC371:AC390)*(V375&lt;V371:V390))</f>
        <v>0</v>
      </c>
      <c r="AE375" s="16">
        <f ca="1">COUNTIF(AA371:AA375,AA375)-1</f>
        <v>0</v>
      </c>
      <c r="AF375" s="39"/>
      <c r="AG375">
        <v>5</v>
      </c>
      <c r="AH375" s="29" t="str">
        <f ca="1">INDEX(P371:P390,MATCH(AG375,Z371:Z390,0))</f>
        <v>Villarreal C.F.</v>
      </c>
      <c r="AI375" s="33">
        <f ca="1">LOOKUP(AH375,P371:P390,Q371:Q390)</f>
        <v>30</v>
      </c>
      <c r="AJ375" s="1">
        <f ca="1">LOOKUP(AH375,P371:P390,R371:R390)</f>
        <v>16</v>
      </c>
      <c r="AK375" s="1">
        <f ca="1">LOOKUP(AH375,P371:P390,S371:S390)</f>
        <v>9</v>
      </c>
      <c r="AL375" s="1">
        <f ca="1">LOOKUP(AH375,P371:P390,T371:T390)</f>
        <v>3</v>
      </c>
      <c r="AM375" s="1">
        <f ca="1">LOOKUP(AH375,P371:P390,U371:U390)</f>
        <v>4</v>
      </c>
      <c r="AN375" s="1">
        <f ca="1">LOOKUP(AH375,P371:P390,V371:V390)</f>
        <v>21</v>
      </c>
      <c r="AO375" s="1">
        <f ca="1">LOOKUP(AH375,P371:P390,W371:W390)</f>
        <v>15</v>
      </c>
      <c r="AP375" s="3">
        <f ca="1">LOOKUP(AH375,P371:P390,X371:X390)</f>
        <v>6</v>
      </c>
      <c r="AQ375" s="3">
        <f ca="1">LOOKUP(AH375,P371:P390,Y371:Y390)</f>
        <v>30621</v>
      </c>
    </row>
    <row r="376" spans="5:43" x14ac:dyDescent="0.25">
      <c r="E376" s="29" t="str">
        <f t="shared" si="308"/>
        <v>Granada C.F.</v>
      </c>
      <c r="F376" s="33">
        <f ca="1">SUMIF(INDIRECT(F370),'1-Configuracion'!E376,INDIRECT(G370))+SUMIF(INDIRECT(H370),'1-Configuracion'!E376,INDIRECT(I370))</f>
        <v>0</v>
      </c>
      <c r="G376" s="1">
        <f ca="1">SUMIF(INDIRECT(F370),'1-Configuracion'!E376,INDIRECT(J370))+SUMIF(INDIRECT(H370),'1-Configuracion'!E376,INDIRECT(J370))</f>
        <v>0</v>
      </c>
      <c r="H376" s="1">
        <f t="shared" ca="1" si="309"/>
        <v>0</v>
      </c>
      <c r="I376" s="1">
        <f t="shared" ca="1" si="310"/>
        <v>0</v>
      </c>
      <c r="J376" s="1">
        <f t="shared" ca="1" si="311"/>
        <v>0</v>
      </c>
      <c r="K376" s="1">
        <f ca="1">SUMIF(INDIRECT(F370),'1-Configuracion'!E376,INDIRECT(K370))+SUMIF(INDIRECT(H370),'1-Configuracion'!E376,INDIRECT(L370))</f>
        <v>0</v>
      </c>
      <c r="L376" s="1">
        <f ca="1">SUMIF(INDIRECT(F370),'1-Configuracion'!E376,INDIRECT(L370))+SUMIF(INDIRECT(H370),'1-Configuracion'!E376,INDIRECT(K370))</f>
        <v>0</v>
      </c>
      <c r="M376" s="48">
        <f t="shared" ca="1" si="312"/>
        <v>0</v>
      </c>
      <c r="N376" s="14">
        <f t="shared" ca="1" si="313"/>
        <v>0</v>
      </c>
      <c r="P376" s="29" t="str">
        <f t="shared" si="314"/>
        <v>Granada C.F.</v>
      </c>
      <c r="Q376" s="33">
        <f t="shared" ca="1" si="315"/>
        <v>14</v>
      </c>
      <c r="R376" s="1">
        <f t="shared" ca="1" si="299"/>
        <v>16</v>
      </c>
      <c r="S376" s="1">
        <f t="shared" ca="1" si="300"/>
        <v>3</v>
      </c>
      <c r="T376" s="1">
        <f t="shared" ca="1" si="301"/>
        <v>5</v>
      </c>
      <c r="U376" s="1">
        <f t="shared" ca="1" si="302"/>
        <v>8</v>
      </c>
      <c r="V376" s="1">
        <f t="shared" ca="1" si="303"/>
        <v>17</v>
      </c>
      <c r="W376" s="1">
        <f t="shared" ca="1" si="304"/>
        <v>26</v>
      </c>
      <c r="X376" s="3">
        <f t="shared" ca="1" si="305"/>
        <v>-9</v>
      </c>
      <c r="Y376" s="3">
        <f t="shared" ca="1" si="306"/>
        <v>13117</v>
      </c>
      <c r="Z376">
        <f t="shared" ca="1" si="316"/>
        <v>17</v>
      </c>
      <c r="AA376">
        <f t="shared" ca="1" si="307"/>
        <v>17</v>
      </c>
      <c r="AB376" s="16">
        <f ca="1">_xlfn.RANK.EQ(Q376,Q371:Q390,0)</f>
        <v>17</v>
      </c>
      <c r="AC376" s="16">
        <f ca="1">SUMPRODUCT((AB376=AB371:AB390)*(X376&lt;X371:X390))</f>
        <v>0</v>
      </c>
      <c r="AD376" s="16">
        <f ca="1">SUMPRODUCT((AB376=AB371:AB390)*(AC376=AC371:AC390)*(V376&lt;V371:V390))</f>
        <v>0</v>
      </c>
      <c r="AE376" s="16">
        <f ca="1">COUNTIF(AA371:AA376,AA376)-1</f>
        <v>0</v>
      </c>
      <c r="AF376" s="39"/>
      <c r="AG376">
        <v>6</v>
      </c>
      <c r="AH376" s="29" t="str">
        <f ca="1">INDEX(P371:P390,MATCH(AG376,Z371:Z390,0))</f>
        <v>Deportivo de la Coruña</v>
      </c>
      <c r="AI376" s="33">
        <f ca="1">LOOKUP(AH376,P371:P390,Q371:Q390)</f>
        <v>26</v>
      </c>
      <c r="AJ376" s="1">
        <f ca="1">LOOKUP(AH376,P371:P390,R371:R390)</f>
        <v>16</v>
      </c>
      <c r="AK376" s="1">
        <f ca="1">LOOKUP(AH376,P371:P390,S371:S390)</f>
        <v>6</v>
      </c>
      <c r="AL376" s="1">
        <f ca="1">LOOKUP(AH376,P371:P390,T371:T390)</f>
        <v>8</v>
      </c>
      <c r="AM376" s="1">
        <f ca="1">LOOKUP(AH376,P371:P390,U371:U390)</f>
        <v>2</v>
      </c>
      <c r="AN376" s="1">
        <f ca="1">LOOKUP(AH376,P371:P390,V371:V390)</f>
        <v>25</v>
      </c>
      <c r="AO376" s="1">
        <f ca="1">LOOKUP(AH376,P371:P390,W371:W390)</f>
        <v>16</v>
      </c>
      <c r="AP376" s="3">
        <f ca="1">LOOKUP(AH376,P371:P390,X371:X390)</f>
        <v>9</v>
      </c>
      <c r="AQ376" s="3">
        <f ca="1">LOOKUP(AH376,P371:P390,Y371:Y390)</f>
        <v>26925</v>
      </c>
    </row>
    <row r="377" spans="5:43" x14ac:dyDescent="0.25">
      <c r="E377" s="29" t="str">
        <f t="shared" si="308"/>
        <v>Levante U.D.</v>
      </c>
      <c r="F377" s="33">
        <f ca="1">SUMIF(INDIRECT(F370),'1-Configuracion'!E377,INDIRECT(G370))+SUMIF(INDIRECT(H370),'1-Configuracion'!E377,INDIRECT(I370))</f>
        <v>0</v>
      </c>
      <c r="G377" s="1">
        <f ca="1">SUMIF(INDIRECT(F370),'1-Configuracion'!E377,INDIRECT(J370))+SUMIF(INDIRECT(H370),'1-Configuracion'!E377,INDIRECT(J370))</f>
        <v>0</v>
      </c>
      <c r="H377" s="1">
        <f t="shared" ca="1" si="309"/>
        <v>0</v>
      </c>
      <c r="I377" s="1">
        <f t="shared" ca="1" si="310"/>
        <v>0</v>
      </c>
      <c r="J377" s="1">
        <f t="shared" ca="1" si="311"/>
        <v>0</v>
      </c>
      <c r="K377" s="1">
        <f ca="1">SUMIF(INDIRECT(F370),'1-Configuracion'!E377,INDIRECT(K370))+SUMIF(INDIRECT(H370),'1-Configuracion'!E377,INDIRECT(L370))</f>
        <v>0</v>
      </c>
      <c r="L377" s="1">
        <f ca="1">SUMIF(INDIRECT(F370),'1-Configuracion'!E377,INDIRECT(L370))+SUMIF(INDIRECT(H370),'1-Configuracion'!E377,INDIRECT(K370))</f>
        <v>0</v>
      </c>
      <c r="M377" s="48">
        <f t="shared" ca="1" si="312"/>
        <v>0</v>
      </c>
      <c r="N377" s="14">
        <f t="shared" ca="1" si="313"/>
        <v>0</v>
      </c>
      <c r="P377" s="29" t="str">
        <f t="shared" si="314"/>
        <v>Levante U.D.</v>
      </c>
      <c r="Q377" s="33">
        <f t="shared" ca="1" si="315"/>
        <v>11</v>
      </c>
      <c r="R377" s="1">
        <f t="shared" ca="1" si="299"/>
        <v>16</v>
      </c>
      <c r="S377" s="1">
        <f t="shared" ca="1" si="300"/>
        <v>2</v>
      </c>
      <c r="T377" s="1">
        <f t="shared" ca="1" si="301"/>
        <v>5</v>
      </c>
      <c r="U377" s="1">
        <f t="shared" ca="1" si="302"/>
        <v>9</v>
      </c>
      <c r="V377" s="1">
        <f t="shared" ca="1" si="303"/>
        <v>12</v>
      </c>
      <c r="W377" s="1">
        <f t="shared" ca="1" si="304"/>
        <v>29</v>
      </c>
      <c r="X377" s="3">
        <f t="shared" ca="1" si="305"/>
        <v>-17</v>
      </c>
      <c r="Y377" s="3">
        <f t="shared" ca="1" si="306"/>
        <v>9312</v>
      </c>
      <c r="Z377">
        <f t="shared" ca="1" si="316"/>
        <v>20</v>
      </c>
      <c r="AA377">
        <f t="shared" ca="1" si="307"/>
        <v>20</v>
      </c>
      <c r="AB377" s="16">
        <f ca="1">_xlfn.RANK.EQ(Q377,Q371:Q390,0)</f>
        <v>20</v>
      </c>
      <c r="AC377" s="16">
        <f ca="1">SUMPRODUCT((AB377=AB371:AB390)*(X377&lt;X371:X390))</f>
        <v>0</v>
      </c>
      <c r="AD377" s="16">
        <f ca="1">SUMPRODUCT((AB377=AB371:AB390)*(AC377=AC371:AC390)*(V377&lt;V371:V390))</f>
        <v>0</v>
      </c>
      <c r="AE377" s="16">
        <f ca="1">COUNTIF(AA371:AA377,AA377)-1</f>
        <v>0</v>
      </c>
      <c r="AF377" s="39"/>
      <c r="AG377">
        <v>7</v>
      </c>
      <c r="AH377" s="29" t="str">
        <f ca="1">INDEX(P371:P390,MATCH(AG377,Z371:Z390,0))</f>
        <v>Athletic Club</v>
      </c>
      <c r="AI377" s="33">
        <f ca="1">LOOKUP(AH377,P371:P390,Q371:Q390)</f>
        <v>24</v>
      </c>
      <c r="AJ377" s="1">
        <f ca="1">LOOKUP(AH377,P371:P390,R371:R390)</f>
        <v>16</v>
      </c>
      <c r="AK377" s="1">
        <f ca="1">LOOKUP(AH377,P371:P390,S371:S390)</f>
        <v>7</v>
      </c>
      <c r="AL377" s="1">
        <f ca="1">LOOKUP(AH377,P371:P390,T371:T390)</f>
        <v>3</v>
      </c>
      <c r="AM377" s="1">
        <f ca="1">LOOKUP(AH377,P371:P390,U371:U390)</f>
        <v>6</v>
      </c>
      <c r="AN377" s="1">
        <f ca="1">LOOKUP(AH377,P371:P390,V371:V390)</f>
        <v>24</v>
      </c>
      <c r="AO377" s="1">
        <f ca="1">LOOKUP(AH377,P371:P390,W371:W390)</f>
        <v>18</v>
      </c>
      <c r="AP377" s="3">
        <f ca="1">LOOKUP(AH377,P371:P390,X371:X390)</f>
        <v>6</v>
      </c>
      <c r="AQ377" s="3">
        <f ca="1">LOOKUP(AH377,P371:P390,Y371:Y390)</f>
        <v>24624</v>
      </c>
    </row>
    <row r="378" spans="5:43" x14ac:dyDescent="0.25">
      <c r="E378" s="29" t="str">
        <f t="shared" si="308"/>
        <v>Málaga C.F.</v>
      </c>
      <c r="F378" s="33">
        <f ca="1">SUMIF(INDIRECT(F370),'1-Configuracion'!E378,INDIRECT(G370))+SUMIF(INDIRECT(H370),'1-Configuracion'!E378,INDIRECT(I370))</f>
        <v>0</v>
      </c>
      <c r="G378" s="1">
        <f ca="1">SUMIF(INDIRECT(F370),'1-Configuracion'!E378,INDIRECT(J370))+SUMIF(INDIRECT(H370),'1-Configuracion'!E378,INDIRECT(J370))</f>
        <v>0</v>
      </c>
      <c r="H378" s="1">
        <f t="shared" ca="1" si="309"/>
        <v>0</v>
      </c>
      <c r="I378" s="1">
        <f t="shared" ca="1" si="310"/>
        <v>0</v>
      </c>
      <c r="J378" s="1">
        <f t="shared" ca="1" si="311"/>
        <v>0</v>
      </c>
      <c r="K378" s="1">
        <f ca="1">SUMIF(INDIRECT(F370),'1-Configuracion'!E378,INDIRECT(K370))+SUMIF(INDIRECT(H370),'1-Configuracion'!E378,INDIRECT(L370))</f>
        <v>0</v>
      </c>
      <c r="L378" s="1">
        <f ca="1">SUMIF(INDIRECT(F370),'1-Configuracion'!E378,INDIRECT(L370))+SUMIF(INDIRECT(H370),'1-Configuracion'!E378,INDIRECT(K370))</f>
        <v>0</v>
      </c>
      <c r="M378" s="48">
        <f t="shared" ca="1" si="312"/>
        <v>0</v>
      </c>
      <c r="N378" s="14">
        <f t="shared" ca="1" si="313"/>
        <v>0</v>
      </c>
      <c r="P378" s="29" t="str">
        <f t="shared" si="314"/>
        <v>Málaga C.F.</v>
      </c>
      <c r="Q378" s="33">
        <f t="shared" ca="1" si="315"/>
        <v>17</v>
      </c>
      <c r="R378" s="1">
        <f t="shared" ca="1" si="299"/>
        <v>16</v>
      </c>
      <c r="S378" s="1">
        <f t="shared" ca="1" si="300"/>
        <v>4</v>
      </c>
      <c r="T378" s="1">
        <f t="shared" ca="1" si="301"/>
        <v>5</v>
      </c>
      <c r="U378" s="1">
        <f t="shared" ca="1" si="302"/>
        <v>7</v>
      </c>
      <c r="V378" s="1">
        <f t="shared" ca="1" si="303"/>
        <v>10</v>
      </c>
      <c r="W378" s="1">
        <f t="shared" ca="1" si="304"/>
        <v>14</v>
      </c>
      <c r="X378" s="3">
        <f t="shared" ca="1" si="305"/>
        <v>-4</v>
      </c>
      <c r="Y378" s="3">
        <f t="shared" ca="1" si="306"/>
        <v>16610</v>
      </c>
      <c r="Z378">
        <f t="shared" ca="1" si="316"/>
        <v>13</v>
      </c>
      <c r="AA378">
        <f t="shared" ca="1" si="307"/>
        <v>13</v>
      </c>
      <c r="AB378" s="16">
        <f ca="1">_xlfn.RANK.EQ(Q378,Q371:Q390,0)</f>
        <v>13</v>
      </c>
      <c r="AC378" s="16">
        <f ca="1">SUMPRODUCT((AB378=AB371:AB390)*(X378&lt;X371:X390))</f>
        <v>0</v>
      </c>
      <c r="AD378" s="16">
        <f ca="1">SUMPRODUCT((AB378=AB371:AB390)*(AC378=AC371:AC390)*(V378&lt;V371:V390))</f>
        <v>0</v>
      </c>
      <c r="AE378" s="16">
        <f ca="1">COUNTIF(AA371:AA378,AA378)-1</f>
        <v>0</v>
      </c>
      <c r="AF378" s="39"/>
      <c r="AG378">
        <v>8</v>
      </c>
      <c r="AH378" s="29" t="str">
        <f ca="1">INDEX(P371:P390,MATCH(AG378,Z371:Z390,0))</f>
        <v>Sevilla F.C.</v>
      </c>
      <c r="AI378" s="33">
        <f ca="1">LOOKUP(AH378,P371:P390,Q371:Q390)</f>
        <v>23</v>
      </c>
      <c r="AJ378" s="1">
        <f ca="1">LOOKUP(AH378,P371:P390,R371:R390)</f>
        <v>16</v>
      </c>
      <c r="AK378" s="1">
        <f ca="1">LOOKUP(AH378,P371:P390,S371:S390)</f>
        <v>6</v>
      </c>
      <c r="AL378" s="1">
        <f ca="1">LOOKUP(AH378,P371:P390,T371:T390)</f>
        <v>5</v>
      </c>
      <c r="AM378" s="1">
        <f ca="1">LOOKUP(AH378,P371:P390,U371:U390)</f>
        <v>5</v>
      </c>
      <c r="AN378" s="1">
        <f ca="1">LOOKUP(AH378,P371:P390,V371:V390)</f>
        <v>21</v>
      </c>
      <c r="AO378" s="1">
        <f ca="1">LOOKUP(AH378,P371:P390,W371:W390)</f>
        <v>19</v>
      </c>
      <c r="AP378" s="3">
        <f ca="1">LOOKUP(AH378,P371:P390,X371:X390)</f>
        <v>2</v>
      </c>
      <c r="AQ378" s="3">
        <f ca="1">LOOKUP(AH378,P371:P390,Y371:Y390)</f>
        <v>23221</v>
      </c>
    </row>
    <row r="379" spans="5:43" x14ac:dyDescent="0.25">
      <c r="E379" s="29" t="str">
        <f t="shared" si="308"/>
        <v>R.C. Celta de Vigo</v>
      </c>
      <c r="F379" s="33">
        <f ca="1">SUMIF(INDIRECT(F370),'1-Configuracion'!E379,INDIRECT(G370))+SUMIF(INDIRECT(H370),'1-Configuracion'!E379,INDIRECT(I370))</f>
        <v>0</v>
      </c>
      <c r="G379" s="1">
        <f ca="1">SUMIF(INDIRECT(F370),'1-Configuracion'!E379,INDIRECT(J370))+SUMIF(INDIRECT(H370),'1-Configuracion'!E379,INDIRECT(J370))</f>
        <v>0</v>
      </c>
      <c r="H379" s="1">
        <f t="shared" ca="1" si="309"/>
        <v>0</v>
      </c>
      <c r="I379" s="1">
        <f t="shared" ca="1" si="310"/>
        <v>0</v>
      </c>
      <c r="J379" s="1">
        <f t="shared" ca="1" si="311"/>
        <v>0</v>
      </c>
      <c r="K379" s="1">
        <f ca="1">SUMIF(INDIRECT(F370),'1-Configuracion'!E379,INDIRECT(K370))+SUMIF(INDIRECT(H370),'1-Configuracion'!E379,INDIRECT(L370))</f>
        <v>0</v>
      </c>
      <c r="L379" s="1">
        <f ca="1">SUMIF(INDIRECT(F370),'1-Configuracion'!E379,INDIRECT(L370))+SUMIF(INDIRECT(H370),'1-Configuracion'!E379,INDIRECT(K370))</f>
        <v>0</v>
      </c>
      <c r="M379" s="48">
        <f t="shared" ca="1" si="312"/>
        <v>0</v>
      </c>
      <c r="N379" s="14">
        <f t="shared" ca="1" si="313"/>
        <v>0</v>
      </c>
      <c r="P379" s="29" t="str">
        <f t="shared" si="314"/>
        <v>R.C. Celta de Vigo</v>
      </c>
      <c r="Q379" s="33">
        <f t="shared" ca="1" si="315"/>
        <v>31</v>
      </c>
      <c r="R379" s="1">
        <f t="shared" ca="1" si="299"/>
        <v>16</v>
      </c>
      <c r="S379" s="1">
        <f t="shared" ca="1" si="300"/>
        <v>9</v>
      </c>
      <c r="T379" s="1">
        <f t="shared" ca="1" si="301"/>
        <v>4</v>
      </c>
      <c r="U379" s="1">
        <f t="shared" ca="1" si="302"/>
        <v>3</v>
      </c>
      <c r="V379" s="1">
        <f t="shared" ca="1" si="303"/>
        <v>28</v>
      </c>
      <c r="W379" s="1">
        <f t="shared" ca="1" si="304"/>
        <v>22</v>
      </c>
      <c r="X379" s="3">
        <f t="shared" ca="1" si="305"/>
        <v>6</v>
      </c>
      <c r="Y379" s="3">
        <f t="shared" ca="1" si="306"/>
        <v>31628</v>
      </c>
      <c r="Z379">
        <f t="shared" ca="1" si="316"/>
        <v>4</v>
      </c>
      <c r="AA379">
        <f t="shared" ca="1" si="307"/>
        <v>4</v>
      </c>
      <c r="AB379" s="16">
        <f ca="1">_xlfn.RANK.EQ(Q379,Q371:Q390,0)</f>
        <v>4</v>
      </c>
      <c r="AC379" s="16">
        <f ca="1">SUMPRODUCT((AB379=AB371:AB390)*(X379&lt;X371:X390))</f>
        <v>0</v>
      </c>
      <c r="AD379" s="16">
        <f ca="1">SUMPRODUCT((AB379=AB371:AB390)*(AC379=AC371:AC390)*(V379&lt;V371:V390))</f>
        <v>0</v>
      </c>
      <c r="AE379" s="16">
        <f ca="1">COUNTIF(AA371:AA379,AA379)-1</f>
        <v>0</v>
      </c>
      <c r="AF379" s="39"/>
      <c r="AG379">
        <v>9</v>
      </c>
      <c r="AH379" s="29" t="str">
        <f ca="1">INDEX(P371:P390,MATCH(AG379,Z371:Z390,0))</f>
        <v>Valencia C.F.</v>
      </c>
      <c r="AI379" s="33">
        <f ca="1">LOOKUP(AH379,P371:P390,Q371:Q390)</f>
        <v>22</v>
      </c>
      <c r="AJ379" s="1">
        <f ca="1">LOOKUP(AH379,P371:P390,R371:R390)</f>
        <v>16</v>
      </c>
      <c r="AK379" s="1">
        <f ca="1">LOOKUP(AH379,P371:P390,S371:S390)</f>
        <v>5</v>
      </c>
      <c r="AL379" s="1">
        <f ca="1">LOOKUP(AH379,P371:P390,T371:T390)</f>
        <v>7</v>
      </c>
      <c r="AM379" s="1">
        <f ca="1">LOOKUP(AH379,P371:P390,U371:U390)</f>
        <v>4</v>
      </c>
      <c r="AN379" s="1">
        <f ca="1">LOOKUP(AH379,P371:P390,V371:V390)</f>
        <v>21</v>
      </c>
      <c r="AO379" s="1">
        <f ca="1">LOOKUP(AH379,P371:P390,W371:W390)</f>
        <v>14</v>
      </c>
      <c r="AP379" s="3">
        <f ca="1">LOOKUP(AH379,P371:P390,X371:X390)</f>
        <v>7</v>
      </c>
      <c r="AQ379" s="3">
        <f ca="1">LOOKUP(AH379,P371:P390,Y371:Y390)</f>
        <v>22721</v>
      </c>
    </row>
    <row r="380" spans="5:43" x14ac:dyDescent="0.25">
      <c r="E380" s="29" t="str">
        <f t="shared" si="308"/>
        <v>R.C.D. Español</v>
      </c>
      <c r="F380" s="33">
        <f ca="1">SUMIF(INDIRECT(F370),'1-Configuracion'!E380,INDIRECT(G370))+SUMIF(INDIRECT(H370),'1-Configuracion'!E380,INDIRECT(I370))</f>
        <v>0</v>
      </c>
      <c r="G380" s="1">
        <f ca="1">SUMIF(INDIRECT(F370),'1-Configuracion'!E380,INDIRECT(J370))+SUMIF(INDIRECT(H370),'1-Configuracion'!E380,INDIRECT(J370))</f>
        <v>0</v>
      </c>
      <c r="H380" s="1">
        <f t="shared" ca="1" si="309"/>
        <v>0</v>
      </c>
      <c r="I380" s="1">
        <f t="shared" ca="1" si="310"/>
        <v>0</v>
      </c>
      <c r="J380" s="1">
        <f t="shared" ca="1" si="311"/>
        <v>0</v>
      </c>
      <c r="K380" s="1">
        <f ca="1">SUMIF(INDIRECT(F370),'1-Configuracion'!E380,INDIRECT(K370))+SUMIF(INDIRECT(H370),'1-Configuracion'!E380,INDIRECT(L370))</f>
        <v>0</v>
      </c>
      <c r="L380" s="1">
        <f ca="1">SUMIF(INDIRECT(F370),'1-Configuracion'!E380,INDIRECT(L370))+SUMIF(INDIRECT(H370),'1-Configuracion'!E380,INDIRECT(K370))</f>
        <v>0</v>
      </c>
      <c r="M380" s="48">
        <f t="shared" ca="1" si="312"/>
        <v>0</v>
      </c>
      <c r="N380" s="14">
        <f t="shared" ca="1" si="313"/>
        <v>0</v>
      </c>
      <c r="P380" s="29" t="str">
        <f t="shared" si="314"/>
        <v>R.C.D. Español</v>
      </c>
      <c r="Q380" s="33">
        <f t="shared" ca="1" si="315"/>
        <v>20</v>
      </c>
      <c r="R380" s="1">
        <f t="shared" ca="1" si="299"/>
        <v>16</v>
      </c>
      <c r="S380" s="1">
        <f t="shared" ca="1" si="300"/>
        <v>6</v>
      </c>
      <c r="T380" s="1">
        <f t="shared" ca="1" si="301"/>
        <v>2</v>
      </c>
      <c r="U380" s="1">
        <f t="shared" ca="1" si="302"/>
        <v>8</v>
      </c>
      <c r="V380" s="1">
        <f t="shared" ca="1" si="303"/>
        <v>16</v>
      </c>
      <c r="W380" s="1">
        <f t="shared" ca="1" si="304"/>
        <v>26</v>
      </c>
      <c r="X380" s="3">
        <f t="shared" ca="1" si="305"/>
        <v>-10</v>
      </c>
      <c r="Y380" s="3">
        <f t="shared" ca="1" si="306"/>
        <v>19016</v>
      </c>
      <c r="Z380">
        <f t="shared" ca="1" si="316"/>
        <v>12</v>
      </c>
      <c r="AA380">
        <f t="shared" ca="1" si="307"/>
        <v>12</v>
      </c>
      <c r="AB380" s="16">
        <f ca="1">_xlfn.RANK.EQ(Q380,Q371:Q390,0)</f>
        <v>11</v>
      </c>
      <c r="AC380" s="16">
        <f ca="1">SUMPRODUCT((AB380=AB371:AB390)*(X380&lt;X371:X390))</f>
        <v>1</v>
      </c>
      <c r="AD380" s="16">
        <f ca="1">SUMPRODUCT((AB380=AB371:AB390)*(AC380=AC371:AC390)*(V380&lt;V371:V390))</f>
        <v>0</v>
      </c>
      <c r="AE380" s="16">
        <f ca="1">COUNTIF(AA371:AA380,AA380)-1</f>
        <v>0</v>
      </c>
      <c r="AF380" s="39"/>
      <c r="AG380">
        <v>10</v>
      </c>
      <c r="AH380" s="29" t="str">
        <f ca="1">INDEX(P371:P390,MATCH(AG380,Z371:Z390,0))</f>
        <v>S.D. Eibar</v>
      </c>
      <c r="AI380" s="33">
        <f ca="1">LOOKUP(AH380,P371:P390,Q371:Q390)</f>
        <v>21</v>
      </c>
      <c r="AJ380" s="1">
        <f ca="1">LOOKUP(AH380,P371:P390,R371:R390)</f>
        <v>16</v>
      </c>
      <c r="AK380" s="1">
        <f ca="1">LOOKUP(AH380,P371:P390,S371:S390)</f>
        <v>5</v>
      </c>
      <c r="AL380" s="1">
        <f ca="1">LOOKUP(AH380,P371:P390,T371:T390)</f>
        <v>6</v>
      </c>
      <c r="AM380" s="1">
        <f ca="1">LOOKUP(AH380,P371:P390,U371:U390)</f>
        <v>5</v>
      </c>
      <c r="AN380" s="1">
        <f ca="1">LOOKUP(AH380,P371:P390,V371:V390)</f>
        <v>18</v>
      </c>
      <c r="AO380" s="1">
        <f ca="1">LOOKUP(AH380,P371:P390,W371:W390)</f>
        <v>19</v>
      </c>
      <c r="AP380" s="3">
        <f ca="1">LOOKUP(AH380,P371:P390,X371:X390)</f>
        <v>-1</v>
      </c>
      <c r="AQ380" s="3">
        <f ca="1">LOOKUP(AH380,P371:P390,Y371:Y390)</f>
        <v>20918</v>
      </c>
    </row>
    <row r="381" spans="5:43" x14ac:dyDescent="0.25">
      <c r="E381" s="29" t="str">
        <f t="shared" si="308"/>
        <v>Rayo Vallecano</v>
      </c>
      <c r="F381" s="33">
        <f ca="1">SUMIF(INDIRECT(F370),'1-Configuracion'!E381,INDIRECT(G370))+SUMIF(INDIRECT(H370),'1-Configuracion'!E381,INDIRECT(I370))</f>
        <v>0</v>
      </c>
      <c r="G381" s="1">
        <f ca="1">SUMIF(INDIRECT(F370),'1-Configuracion'!E381,INDIRECT(J370))+SUMIF(INDIRECT(H370),'1-Configuracion'!E381,INDIRECT(J370))</f>
        <v>0</v>
      </c>
      <c r="H381" s="1">
        <f t="shared" ca="1" si="309"/>
        <v>0</v>
      </c>
      <c r="I381" s="1">
        <f t="shared" ca="1" si="310"/>
        <v>0</v>
      </c>
      <c r="J381" s="1">
        <f t="shared" ca="1" si="311"/>
        <v>0</v>
      </c>
      <c r="K381" s="1">
        <f ca="1">SUMIF(INDIRECT(F370),'1-Configuracion'!E381,INDIRECT(K370))+SUMIF(INDIRECT(H370),'1-Configuracion'!E381,INDIRECT(L370))</f>
        <v>0</v>
      </c>
      <c r="L381" s="1">
        <f ca="1">SUMIF(INDIRECT(F370),'1-Configuracion'!E381,INDIRECT(L370))+SUMIF(INDIRECT(H370),'1-Configuracion'!E381,INDIRECT(K370))</f>
        <v>0</v>
      </c>
      <c r="M381" s="48">
        <f t="shared" ca="1" si="312"/>
        <v>0</v>
      </c>
      <c r="N381" s="14">
        <f t="shared" ca="1" si="313"/>
        <v>0</v>
      </c>
      <c r="P381" s="29" t="str">
        <f t="shared" si="314"/>
        <v>Rayo Vallecano</v>
      </c>
      <c r="Q381" s="33">
        <f t="shared" ca="1" si="315"/>
        <v>14</v>
      </c>
      <c r="R381" s="1">
        <f t="shared" ca="1" si="299"/>
        <v>16</v>
      </c>
      <c r="S381" s="1">
        <f t="shared" ca="1" si="300"/>
        <v>4</v>
      </c>
      <c r="T381" s="1">
        <f t="shared" ca="1" si="301"/>
        <v>2</v>
      </c>
      <c r="U381" s="1">
        <f t="shared" ca="1" si="302"/>
        <v>10</v>
      </c>
      <c r="V381" s="1">
        <f t="shared" ca="1" si="303"/>
        <v>18</v>
      </c>
      <c r="W381" s="1">
        <f t="shared" ca="1" si="304"/>
        <v>37</v>
      </c>
      <c r="X381" s="3">
        <f t="shared" ca="1" si="305"/>
        <v>-19</v>
      </c>
      <c r="Y381" s="3">
        <f t="shared" ca="1" si="306"/>
        <v>12118</v>
      </c>
      <c r="Z381">
        <f t="shared" ca="1" si="316"/>
        <v>18</v>
      </c>
      <c r="AA381">
        <f t="shared" ca="1" si="307"/>
        <v>18</v>
      </c>
      <c r="AB381" s="16">
        <f ca="1">_xlfn.RANK.EQ(Q381,Q371:Q390,0)</f>
        <v>17</v>
      </c>
      <c r="AC381" s="16">
        <f ca="1">SUMPRODUCT((AB381=AB371:AB390)*(X381&lt;X371:X390))</f>
        <v>1</v>
      </c>
      <c r="AD381" s="16">
        <f ca="1">SUMPRODUCT((AB381=AB371:AB390)*(AC381=AC371:AC390)*(V381&lt;V371:V390))</f>
        <v>0</v>
      </c>
      <c r="AE381" s="16">
        <f ca="1">COUNTIF(AA371:AA381,AA381)-1</f>
        <v>0</v>
      </c>
      <c r="AF381" s="39"/>
      <c r="AG381">
        <v>11</v>
      </c>
      <c r="AH381" s="29" t="str">
        <f ca="1">INDEX(P371:P390,MATCH(AG381,Z371:Z390,0))</f>
        <v>Real Betis Balompié</v>
      </c>
      <c r="AI381" s="33">
        <f ca="1">LOOKUP(AH381,P371:P390,Q371:Q390)</f>
        <v>20</v>
      </c>
      <c r="AJ381" s="1">
        <f ca="1">LOOKUP(AH381,P371:P390,R371:R390)</f>
        <v>16</v>
      </c>
      <c r="AK381" s="1">
        <f ca="1">LOOKUP(AH381,P371:P390,S371:S390)</f>
        <v>5</v>
      </c>
      <c r="AL381" s="1">
        <f ca="1">LOOKUP(AH381,P371:P390,T371:T390)</f>
        <v>5</v>
      </c>
      <c r="AM381" s="1">
        <f ca="1">LOOKUP(AH381,P371:P390,U371:U390)</f>
        <v>6</v>
      </c>
      <c r="AN381" s="1">
        <f ca="1">LOOKUP(AH381,P371:P390,V371:V390)</f>
        <v>13</v>
      </c>
      <c r="AO381" s="1">
        <f ca="1">LOOKUP(AH381,P371:P390,W371:W390)</f>
        <v>19</v>
      </c>
      <c r="AP381" s="3">
        <f ca="1">LOOKUP(AH381,P371:P390,X371:X390)</f>
        <v>-6</v>
      </c>
      <c r="AQ381" s="3">
        <f ca="1">LOOKUP(AH381,P371:P390,Y371:Y390)</f>
        <v>19413</v>
      </c>
    </row>
    <row r="382" spans="5:43" x14ac:dyDescent="0.25">
      <c r="E382" s="29" t="str">
        <f t="shared" si="308"/>
        <v>Real Betis Balompié</v>
      </c>
      <c r="F382" s="33">
        <f ca="1">SUMIF(INDIRECT(F370),'1-Configuracion'!E382,INDIRECT(G370))+SUMIF(INDIRECT(H370),'1-Configuracion'!E382,INDIRECT(I370))</f>
        <v>0</v>
      </c>
      <c r="G382" s="1">
        <f ca="1">SUMIF(INDIRECT(F370),'1-Configuracion'!E382,INDIRECT(J370))+SUMIF(INDIRECT(H370),'1-Configuracion'!E382,INDIRECT(J370))</f>
        <v>0</v>
      </c>
      <c r="H382" s="1">
        <f t="shared" ca="1" si="309"/>
        <v>0</v>
      </c>
      <c r="I382" s="1">
        <f t="shared" ca="1" si="310"/>
        <v>0</v>
      </c>
      <c r="J382" s="1">
        <f t="shared" ca="1" si="311"/>
        <v>0</v>
      </c>
      <c r="K382" s="1">
        <f ca="1">SUMIF(INDIRECT(F370),'1-Configuracion'!E382,INDIRECT(K370))+SUMIF(INDIRECT(H370),'1-Configuracion'!E382,INDIRECT(L370))</f>
        <v>0</v>
      </c>
      <c r="L382" s="1">
        <f ca="1">SUMIF(INDIRECT(F370),'1-Configuracion'!E382,INDIRECT(L370))+SUMIF(INDIRECT(H370),'1-Configuracion'!E382,INDIRECT(K370))</f>
        <v>0</v>
      </c>
      <c r="M382" s="48">
        <f t="shared" ca="1" si="312"/>
        <v>0</v>
      </c>
      <c r="N382" s="14">
        <f t="shared" ca="1" si="313"/>
        <v>0</v>
      </c>
      <c r="P382" s="29" t="str">
        <f t="shared" si="314"/>
        <v>Real Betis Balompié</v>
      </c>
      <c r="Q382" s="33">
        <f t="shared" ca="1" si="315"/>
        <v>20</v>
      </c>
      <c r="R382" s="1">
        <f t="shared" ca="1" si="299"/>
        <v>16</v>
      </c>
      <c r="S382" s="1">
        <f t="shared" ca="1" si="300"/>
        <v>5</v>
      </c>
      <c r="T382" s="1">
        <f t="shared" ca="1" si="301"/>
        <v>5</v>
      </c>
      <c r="U382" s="1">
        <f t="shared" ca="1" si="302"/>
        <v>6</v>
      </c>
      <c r="V382" s="1">
        <f t="shared" ca="1" si="303"/>
        <v>13</v>
      </c>
      <c r="W382" s="1">
        <f t="shared" ca="1" si="304"/>
        <v>19</v>
      </c>
      <c r="X382" s="3">
        <f t="shared" ca="1" si="305"/>
        <v>-6</v>
      </c>
      <c r="Y382" s="3">
        <f t="shared" ca="1" si="306"/>
        <v>19413</v>
      </c>
      <c r="Z382">
        <f t="shared" ca="1" si="316"/>
        <v>11</v>
      </c>
      <c r="AA382">
        <f t="shared" ca="1" si="307"/>
        <v>11</v>
      </c>
      <c r="AB382" s="16">
        <f ca="1">_xlfn.RANK.EQ(Q382,Q371:Q390,0)</f>
        <v>11</v>
      </c>
      <c r="AC382" s="16">
        <f ca="1">SUMPRODUCT((AB382=AB371:AB390)*(X382&lt;X371:X390))</f>
        <v>0</v>
      </c>
      <c r="AD382" s="16">
        <f ca="1">SUMPRODUCT((AB382=AB371:AB390)*(AC382=AC371:AC390)*(V382&lt;V371:V390))</f>
        <v>0</v>
      </c>
      <c r="AE382" s="16">
        <f ca="1">COUNTIF(AA371:AA382,AA382)-1</f>
        <v>0</v>
      </c>
      <c r="AF382" s="39"/>
      <c r="AG382">
        <v>12</v>
      </c>
      <c r="AH382" s="29" t="str">
        <f ca="1">INDEX(P371:P390,MATCH(AG382,Z371:Z390,0))</f>
        <v>R.C.D. Español</v>
      </c>
      <c r="AI382" s="33">
        <f ca="1">LOOKUP(AH382,P371:P390,Q371:Q390)</f>
        <v>20</v>
      </c>
      <c r="AJ382" s="1">
        <f ca="1">LOOKUP(AH382,P371:P390,R371:R390)</f>
        <v>16</v>
      </c>
      <c r="AK382" s="1">
        <f ca="1">LOOKUP(AH382,P371:P390,S371:S390)</f>
        <v>6</v>
      </c>
      <c r="AL382" s="1">
        <f ca="1">LOOKUP(AH382,P371:P390,T371:T390)</f>
        <v>2</v>
      </c>
      <c r="AM382" s="1">
        <f ca="1">LOOKUP(AH382,P371:P390,U371:U390)</f>
        <v>8</v>
      </c>
      <c r="AN382" s="1">
        <f ca="1">LOOKUP(AH382,P371:P390,V371:V390)</f>
        <v>16</v>
      </c>
      <c r="AO382" s="1">
        <f ca="1">LOOKUP(AH382,P371:P390,W371:W390)</f>
        <v>26</v>
      </c>
      <c r="AP382" s="3">
        <f ca="1">LOOKUP(AH382,P371:P390,X371:X390)</f>
        <v>-10</v>
      </c>
      <c r="AQ382" s="3">
        <f ca="1">LOOKUP(AH382,P371:P390,Y371:Y390)</f>
        <v>19016</v>
      </c>
    </row>
    <row r="383" spans="5:43" x14ac:dyDescent="0.25">
      <c r="E383" s="29" t="str">
        <f t="shared" si="308"/>
        <v>Real Madrid C.F.</v>
      </c>
      <c r="F383" s="33">
        <f ca="1">SUMIF(INDIRECT(F370),'1-Configuracion'!E383,INDIRECT(G370))+SUMIF(INDIRECT(H370),'1-Configuracion'!E383,INDIRECT(I370))</f>
        <v>0</v>
      </c>
      <c r="G383" s="1">
        <f ca="1">SUMIF(INDIRECT(F370),'1-Configuracion'!E383,INDIRECT(J370))+SUMIF(INDIRECT(H370),'1-Configuracion'!E383,INDIRECT(J370))</f>
        <v>0</v>
      </c>
      <c r="H383" s="1">
        <f t="shared" ca="1" si="309"/>
        <v>0</v>
      </c>
      <c r="I383" s="1">
        <f t="shared" ca="1" si="310"/>
        <v>0</v>
      </c>
      <c r="J383" s="1">
        <f t="shared" ca="1" si="311"/>
        <v>0</v>
      </c>
      <c r="K383" s="1">
        <f ca="1">SUMIF(INDIRECT(F370),'1-Configuracion'!E383,INDIRECT(K370))+SUMIF(INDIRECT(H370),'1-Configuracion'!E383,INDIRECT(L370))</f>
        <v>0</v>
      </c>
      <c r="L383" s="1">
        <f ca="1">SUMIF(INDIRECT(F370),'1-Configuracion'!E383,INDIRECT(L370))+SUMIF(INDIRECT(H370),'1-Configuracion'!E383,INDIRECT(K370))</f>
        <v>0</v>
      </c>
      <c r="M383" s="48">
        <f t="shared" ca="1" si="312"/>
        <v>0</v>
      </c>
      <c r="N383" s="14">
        <f t="shared" ca="1" si="313"/>
        <v>0</v>
      </c>
      <c r="P383" s="29" t="str">
        <f t="shared" si="314"/>
        <v>Real Madrid C.F.</v>
      </c>
      <c r="Q383" s="33">
        <f t="shared" ca="1" si="315"/>
        <v>33</v>
      </c>
      <c r="R383" s="1">
        <f t="shared" ca="1" si="299"/>
        <v>16</v>
      </c>
      <c r="S383" s="1">
        <f t="shared" ca="1" si="300"/>
        <v>10</v>
      </c>
      <c r="T383" s="1">
        <f t="shared" ca="1" si="301"/>
        <v>3</v>
      </c>
      <c r="U383" s="1">
        <f t="shared" ca="1" si="302"/>
        <v>3</v>
      </c>
      <c r="V383" s="1">
        <f t="shared" ca="1" si="303"/>
        <v>42</v>
      </c>
      <c r="W383" s="1">
        <f t="shared" ca="1" si="304"/>
        <v>15</v>
      </c>
      <c r="X383" s="3">
        <f t="shared" ca="1" si="305"/>
        <v>27</v>
      </c>
      <c r="Y383" s="3">
        <f t="shared" ca="1" si="306"/>
        <v>35742</v>
      </c>
      <c r="Z383">
        <f t="shared" ca="1" si="316"/>
        <v>3</v>
      </c>
      <c r="AA383">
        <f t="shared" ca="1" si="307"/>
        <v>3</v>
      </c>
      <c r="AB383" s="16">
        <f ca="1">_xlfn.RANK.EQ(Q383,Q371:Q390,0)</f>
        <v>3</v>
      </c>
      <c r="AC383" s="16">
        <f ca="1">SUMPRODUCT((AB383=AB371:AB390)*(X383&lt;X371:X390))</f>
        <v>0</v>
      </c>
      <c r="AD383" s="16">
        <f ca="1">SUMPRODUCT((AB383=AB371:AB390)*(AC383=AC371:AC390)*(V383&lt;V371:V390))</f>
        <v>0</v>
      </c>
      <c r="AE383" s="16">
        <f ca="1">COUNTIF(AA371:AA383,AA383)-1</f>
        <v>0</v>
      </c>
      <c r="AF383" s="39"/>
      <c r="AG383">
        <v>13</v>
      </c>
      <c r="AH383" s="29" t="str">
        <f ca="1">INDEX(P371:P390,MATCH(AG383,Z371:Z390,0))</f>
        <v>Málaga C.F.</v>
      </c>
      <c r="AI383" s="33">
        <f ca="1">LOOKUP(AH383,P371:P390,Q371:Q390)</f>
        <v>17</v>
      </c>
      <c r="AJ383" s="1">
        <f ca="1">LOOKUP(AH383,P371:P390,R371:R390)</f>
        <v>16</v>
      </c>
      <c r="AK383" s="1">
        <f ca="1">LOOKUP(AH383,P371:P390,S371:S390)</f>
        <v>4</v>
      </c>
      <c r="AL383" s="1">
        <f ca="1">LOOKUP(AH383,P371:P390,T371:T390)</f>
        <v>5</v>
      </c>
      <c r="AM383" s="1">
        <f ca="1">LOOKUP(AH383,P371:P390,U371:U390)</f>
        <v>7</v>
      </c>
      <c r="AN383" s="1">
        <f ca="1">LOOKUP(AH383,P371:P390,V371:V390)</f>
        <v>10</v>
      </c>
      <c r="AO383" s="1">
        <f ca="1">LOOKUP(AH383,P371:P390,W371:W390)</f>
        <v>14</v>
      </c>
      <c r="AP383" s="3">
        <f ca="1">LOOKUP(AH383,P371:P390,X371:X390)</f>
        <v>-4</v>
      </c>
      <c r="AQ383" s="3">
        <f ca="1">LOOKUP(AH383,P371:P390,Y371:Y390)</f>
        <v>16610</v>
      </c>
    </row>
    <row r="384" spans="5:43" x14ac:dyDescent="0.25">
      <c r="E384" s="29" t="str">
        <f t="shared" si="308"/>
        <v>Real Sociedad</v>
      </c>
      <c r="F384" s="33">
        <f ca="1">SUMIF(INDIRECT(F370),'1-Configuracion'!E384,INDIRECT(G370))+SUMIF(INDIRECT(H370),'1-Configuracion'!E384,INDIRECT(I370))</f>
        <v>0</v>
      </c>
      <c r="G384" s="1">
        <f ca="1">SUMIF(INDIRECT(F370),'1-Configuracion'!E384,INDIRECT(J370))+SUMIF(INDIRECT(H370),'1-Configuracion'!E384,INDIRECT(J370))</f>
        <v>0</v>
      </c>
      <c r="H384" s="1">
        <f t="shared" ca="1" si="309"/>
        <v>0</v>
      </c>
      <c r="I384" s="1">
        <f t="shared" ca="1" si="310"/>
        <v>0</v>
      </c>
      <c r="J384" s="1">
        <f t="shared" ca="1" si="311"/>
        <v>0</v>
      </c>
      <c r="K384" s="1">
        <f ca="1">SUMIF(INDIRECT(F370),'1-Configuracion'!E384,INDIRECT(K370))+SUMIF(INDIRECT(H370),'1-Configuracion'!E384,INDIRECT(L370))</f>
        <v>0</v>
      </c>
      <c r="L384" s="1">
        <f ca="1">SUMIF(INDIRECT(F370),'1-Configuracion'!E384,INDIRECT(L370))+SUMIF(INDIRECT(H370),'1-Configuracion'!E384,INDIRECT(K370))</f>
        <v>0</v>
      </c>
      <c r="M384" s="48">
        <f t="shared" ca="1" si="312"/>
        <v>0</v>
      </c>
      <c r="N384" s="14">
        <f t="shared" ca="1" si="313"/>
        <v>0</v>
      </c>
      <c r="P384" s="29" t="str">
        <f t="shared" si="314"/>
        <v>Real Sociedad</v>
      </c>
      <c r="Q384" s="33">
        <f t="shared" ca="1" si="315"/>
        <v>16</v>
      </c>
      <c r="R384" s="1">
        <f t="shared" ca="1" si="299"/>
        <v>16</v>
      </c>
      <c r="S384" s="1">
        <f t="shared" ca="1" si="300"/>
        <v>4</v>
      </c>
      <c r="T384" s="1">
        <f t="shared" ca="1" si="301"/>
        <v>4</v>
      </c>
      <c r="U384" s="1">
        <f t="shared" ca="1" si="302"/>
        <v>8</v>
      </c>
      <c r="V384" s="1">
        <f t="shared" ca="1" si="303"/>
        <v>17</v>
      </c>
      <c r="W384" s="1">
        <f t="shared" ca="1" si="304"/>
        <v>22</v>
      </c>
      <c r="X384" s="3">
        <f t="shared" ca="1" si="305"/>
        <v>-5</v>
      </c>
      <c r="Y384" s="3">
        <f t="shared" ca="1" si="306"/>
        <v>15517</v>
      </c>
      <c r="Z384">
        <f t="shared" ca="1" si="316"/>
        <v>14</v>
      </c>
      <c r="AA384">
        <f t="shared" ca="1" si="307"/>
        <v>14</v>
      </c>
      <c r="AB384" s="16">
        <f ca="1">_xlfn.RANK.EQ(Q384,Q371:Q390,0)</f>
        <v>14</v>
      </c>
      <c r="AC384" s="16">
        <f ca="1">SUMPRODUCT((AB384=AB371:AB390)*(X384&lt;X371:X390))</f>
        <v>0</v>
      </c>
      <c r="AD384" s="16">
        <f ca="1">SUMPRODUCT((AB384=AB371:AB390)*(AC384=AC371:AC390)*(V384&lt;V371:V390))</f>
        <v>0</v>
      </c>
      <c r="AE384" s="16">
        <f ca="1">COUNTIF(AA371:AA384,AA384)-1</f>
        <v>0</v>
      </c>
      <c r="AF384" s="39"/>
      <c r="AG384">
        <v>14</v>
      </c>
      <c r="AH384" s="29" t="str">
        <f ca="1">INDEX(P371:P390,MATCH(AG384,Z371:Z390,0))</f>
        <v>Real Sociedad</v>
      </c>
      <c r="AI384" s="33">
        <f ca="1">LOOKUP(AH384,P371:P390,Q371:Q390)</f>
        <v>16</v>
      </c>
      <c r="AJ384" s="1">
        <f ca="1">LOOKUP(AH384,P371:P390,R371:R390)</f>
        <v>16</v>
      </c>
      <c r="AK384" s="1">
        <f ca="1">LOOKUP(AH384,P371:P390,S371:S390)</f>
        <v>4</v>
      </c>
      <c r="AL384" s="1">
        <f ca="1">LOOKUP(AH384,P371:P390,T371:T390)</f>
        <v>4</v>
      </c>
      <c r="AM384" s="1">
        <f ca="1">LOOKUP(AH384,P371:P390,U371:U390)</f>
        <v>8</v>
      </c>
      <c r="AN384" s="1">
        <f ca="1">LOOKUP(AH384,P371:P390,V371:V390)</f>
        <v>17</v>
      </c>
      <c r="AO384" s="1">
        <f ca="1">LOOKUP(AH384,P371:P390,W371:W390)</f>
        <v>22</v>
      </c>
      <c r="AP384" s="3">
        <f ca="1">LOOKUP(AH384,P371:P390,X371:X390)</f>
        <v>-5</v>
      </c>
      <c r="AQ384" s="3">
        <f ca="1">LOOKUP(AH384,P371:P390,Y371:Y390)</f>
        <v>15517</v>
      </c>
    </row>
    <row r="385" spans="5:43" x14ac:dyDescent="0.25">
      <c r="E385" s="29" t="str">
        <f t="shared" si="308"/>
        <v>Real Sporting de Gijón</v>
      </c>
      <c r="F385" s="33">
        <f ca="1">SUMIF(INDIRECT(F370),'1-Configuracion'!E385,INDIRECT(G370))+SUMIF(INDIRECT(H370),'1-Configuracion'!E385,INDIRECT(I370))</f>
        <v>0</v>
      </c>
      <c r="G385" s="1">
        <f ca="1">SUMIF(INDIRECT(F370),'1-Configuracion'!E385,INDIRECT(J370))+SUMIF(INDIRECT(H370),'1-Configuracion'!E385,INDIRECT(J370))</f>
        <v>0</v>
      </c>
      <c r="H385" s="1">
        <f t="shared" ca="1" si="309"/>
        <v>0</v>
      </c>
      <c r="I385" s="1">
        <f t="shared" ca="1" si="310"/>
        <v>0</v>
      </c>
      <c r="J385" s="1">
        <f t="shared" ca="1" si="311"/>
        <v>0</v>
      </c>
      <c r="K385" s="1">
        <f ca="1">SUMIF(INDIRECT(F370),'1-Configuracion'!E385,INDIRECT(K370))+SUMIF(INDIRECT(H370),'1-Configuracion'!E385,INDIRECT(L370))</f>
        <v>0</v>
      </c>
      <c r="L385" s="1">
        <f ca="1">SUMIF(INDIRECT(F370),'1-Configuracion'!E385,INDIRECT(L370))+SUMIF(INDIRECT(H370),'1-Configuracion'!E385,INDIRECT(K370))</f>
        <v>0</v>
      </c>
      <c r="M385" s="48">
        <f t="shared" ca="1" si="312"/>
        <v>0</v>
      </c>
      <c r="N385" s="14">
        <f t="shared" ca="1" si="313"/>
        <v>0</v>
      </c>
      <c r="P385" s="29" t="str">
        <f t="shared" si="314"/>
        <v>Real Sporting de Gijón</v>
      </c>
      <c r="Q385" s="33">
        <f t="shared" ca="1" si="315"/>
        <v>15</v>
      </c>
      <c r="R385" s="1">
        <f t="shared" ca="1" si="299"/>
        <v>15</v>
      </c>
      <c r="S385" s="1">
        <f t="shared" ca="1" si="300"/>
        <v>4</v>
      </c>
      <c r="T385" s="1">
        <f t="shared" ca="1" si="301"/>
        <v>3</v>
      </c>
      <c r="U385" s="1">
        <f t="shared" ca="1" si="302"/>
        <v>8</v>
      </c>
      <c r="V385" s="1">
        <f t="shared" ca="1" si="303"/>
        <v>15</v>
      </c>
      <c r="W385" s="1">
        <f t="shared" ca="1" si="304"/>
        <v>23</v>
      </c>
      <c r="X385" s="3">
        <f t="shared" ca="1" si="305"/>
        <v>-8</v>
      </c>
      <c r="Y385" s="3">
        <f t="shared" ca="1" si="306"/>
        <v>14215</v>
      </c>
      <c r="Z385">
        <f t="shared" ca="1" si="316"/>
        <v>16</v>
      </c>
      <c r="AA385">
        <f t="shared" ca="1" si="307"/>
        <v>16</v>
      </c>
      <c r="AB385" s="16">
        <f ca="1">_xlfn.RANK.EQ(Q385,Q371:Q390,0)</f>
        <v>16</v>
      </c>
      <c r="AC385" s="16">
        <f ca="1">SUMPRODUCT((AB385=AB371:AB390)*(X385&lt;X371:X390))</f>
        <v>0</v>
      </c>
      <c r="AD385" s="16">
        <f ca="1">SUMPRODUCT((AB385=AB371:AB390)*(AC385=AC371:AC390)*(V385&lt;V371:V390))</f>
        <v>0</v>
      </c>
      <c r="AE385" s="16">
        <f ca="1">COUNTIF(AA371:AA385,AA385)-1</f>
        <v>0</v>
      </c>
      <c r="AF385" s="39"/>
      <c r="AG385">
        <v>15</v>
      </c>
      <c r="AH385" s="29" t="str">
        <f ca="1">INDEX(P371:P390,MATCH(AG385,Z371:Z390,0))</f>
        <v>Getafe C.F.</v>
      </c>
      <c r="AI385" s="33">
        <f ca="1">LOOKUP(AH385,P371:P390,Q371:Q390)</f>
        <v>16</v>
      </c>
      <c r="AJ385" s="1">
        <f ca="1">LOOKUP(AH385,P371:P390,R371:R390)</f>
        <v>16</v>
      </c>
      <c r="AK385" s="1">
        <f ca="1">LOOKUP(AH385,P371:P390,S371:S390)</f>
        <v>4</v>
      </c>
      <c r="AL385" s="1">
        <f ca="1">LOOKUP(AH385,P371:P390,T371:T390)</f>
        <v>4</v>
      </c>
      <c r="AM385" s="1">
        <f ca="1">LOOKUP(AH385,P371:P390,U371:U390)</f>
        <v>8</v>
      </c>
      <c r="AN385" s="1">
        <f ca="1">LOOKUP(AH385,P371:P390,V371:V390)</f>
        <v>18</v>
      </c>
      <c r="AO385" s="1">
        <f ca="1">LOOKUP(AH385,P371:P390,W371:W390)</f>
        <v>26</v>
      </c>
      <c r="AP385" s="3">
        <f ca="1">LOOKUP(AH385,P371:P390,X371:X390)</f>
        <v>-8</v>
      </c>
      <c r="AQ385" s="3">
        <f ca="1">LOOKUP(AH385,P371:P390,Y371:Y390)</f>
        <v>15218</v>
      </c>
    </row>
    <row r="386" spans="5:43" x14ac:dyDescent="0.25">
      <c r="E386" s="29" t="str">
        <f t="shared" si="308"/>
        <v>S.D. Eibar</v>
      </c>
      <c r="F386" s="33">
        <f ca="1">SUMIF(INDIRECT(F370),'1-Configuracion'!E386,INDIRECT(G370))+SUMIF(INDIRECT(H370),'1-Configuracion'!E386,INDIRECT(I370))</f>
        <v>0</v>
      </c>
      <c r="G386" s="1">
        <f ca="1">SUMIF(INDIRECT(F370),'1-Configuracion'!E386,INDIRECT(J370))+SUMIF(INDIRECT(H370),'1-Configuracion'!E386,INDIRECT(J370))</f>
        <v>0</v>
      </c>
      <c r="H386" s="1">
        <f t="shared" ca="1" si="309"/>
        <v>0</v>
      </c>
      <c r="I386" s="1">
        <f t="shared" ca="1" si="310"/>
        <v>0</v>
      </c>
      <c r="J386" s="1">
        <f t="shared" ca="1" si="311"/>
        <v>0</v>
      </c>
      <c r="K386" s="1">
        <f ca="1">SUMIF(INDIRECT(F370),'1-Configuracion'!E386,INDIRECT(K370))+SUMIF(INDIRECT(H370),'1-Configuracion'!E386,INDIRECT(L370))</f>
        <v>0</v>
      </c>
      <c r="L386" s="1">
        <f ca="1">SUMIF(INDIRECT(F370),'1-Configuracion'!E386,INDIRECT(L370))+SUMIF(INDIRECT(H370),'1-Configuracion'!E386,INDIRECT(K370))</f>
        <v>0</v>
      </c>
      <c r="M386" s="48">
        <f t="shared" ca="1" si="312"/>
        <v>0</v>
      </c>
      <c r="N386" s="14">
        <f t="shared" ca="1" si="313"/>
        <v>0</v>
      </c>
      <c r="P386" s="29" t="str">
        <f t="shared" si="314"/>
        <v>S.D. Eibar</v>
      </c>
      <c r="Q386" s="33">
        <f t="shared" ca="1" si="315"/>
        <v>21</v>
      </c>
      <c r="R386" s="1">
        <f t="shared" ca="1" si="299"/>
        <v>16</v>
      </c>
      <c r="S386" s="1">
        <f t="shared" ca="1" si="300"/>
        <v>5</v>
      </c>
      <c r="T386" s="1">
        <f t="shared" ca="1" si="301"/>
        <v>6</v>
      </c>
      <c r="U386" s="1">
        <f t="shared" ca="1" si="302"/>
        <v>5</v>
      </c>
      <c r="V386" s="1">
        <f t="shared" ca="1" si="303"/>
        <v>18</v>
      </c>
      <c r="W386" s="1">
        <f t="shared" ca="1" si="304"/>
        <v>19</v>
      </c>
      <c r="X386" s="3">
        <f t="shared" ca="1" si="305"/>
        <v>-1</v>
      </c>
      <c r="Y386" s="3">
        <f t="shared" ca="1" si="306"/>
        <v>20918</v>
      </c>
      <c r="Z386">
        <f t="shared" ca="1" si="316"/>
        <v>10</v>
      </c>
      <c r="AA386">
        <f t="shared" ca="1" si="307"/>
        <v>10</v>
      </c>
      <c r="AB386" s="16">
        <f ca="1">_xlfn.RANK.EQ(Q386,Q371:Q390,0)</f>
        <v>10</v>
      </c>
      <c r="AC386" s="16">
        <f ca="1">SUMPRODUCT((AB386=AB371:AB390)*(X386&lt;X371:X390))</f>
        <v>0</v>
      </c>
      <c r="AD386" s="16">
        <f ca="1">SUMPRODUCT((AB386=AB371:AB390)*(AC386=AC371:AC390)*(V386&lt;V371:V390))</f>
        <v>0</v>
      </c>
      <c r="AE386" s="16">
        <f ca="1">COUNTIF(AA371:AA386,AA386)-1</f>
        <v>0</v>
      </c>
      <c r="AF386" s="39"/>
      <c r="AG386">
        <v>16</v>
      </c>
      <c r="AH386" s="29" t="str">
        <f ca="1">INDEX(P371:P390,MATCH(AG386,Z371:Z390,0))</f>
        <v>Real Sporting de Gijón</v>
      </c>
      <c r="AI386" s="33">
        <f ca="1">LOOKUP(AH386,P371:P390,Q371:Q390)</f>
        <v>15</v>
      </c>
      <c r="AJ386" s="1">
        <f ca="1">LOOKUP(AH386,P371:P390,R371:R390)</f>
        <v>15</v>
      </c>
      <c r="AK386" s="1">
        <f ca="1">LOOKUP(AH386,P371:P390,S371:S390)</f>
        <v>4</v>
      </c>
      <c r="AL386" s="1">
        <f ca="1">LOOKUP(AH386,P371:P390,T371:T390)</f>
        <v>3</v>
      </c>
      <c r="AM386" s="1">
        <f ca="1">LOOKUP(AH386,P371:P390,U371:U390)</f>
        <v>8</v>
      </c>
      <c r="AN386" s="1">
        <f ca="1">LOOKUP(AH386,P371:P390,V371:V390)</f>
        <v>15</v>
      </c>
      <c r="AO386" s="1">
        <f ca="1">LOOKUP(AH386,P371:P390,W371:W390)</f>
        <v>23</v>
      </c>
      <c r="AP386" s="3">
        <f ca="1">LOOKUP(AH386,P371:P390,X371:X390)</f>
        <v>-8</v>
      </c>
      <c r="AQ386" s="3">
        <f ca="1">LOOKUP(AH386,P371:P390,Y371:Y390)</f>
        <v>14215</v>
      </c>
    </row>
    <row r="387" spans="5:43" x14ac:dyDescent="0.25">
      <c r="E387" s="29" t="str">
        <f t="shared" si="308"/>
        <v>Sevilla F.C.</v>
      </c>
      <c r="F387" s="33">
        <f ca="1">SUMIF(INDIRECT(F370),'1-Configuracion'!E387,INDIRECT(G370))+SUMIF(INDIRECT(H370),'1-Configuracion'!E387,INDIRECT(I370))</f>
        <v>0</v>
      </c>
      <c r="G387" s="1">
        <f ca="1">SUMIF(INDIRECT(F370),'1-Configuracion'!E387,INDIRECT(J370))+SUMIF(INDIRECT(H370),'1-Configuracion'!E387,INDIRECT(J370))</f>
        <v>0</v>
      </c>
      <c r="H387" s="1">
        <f t="shared" ca="1" si="309"/>
        <v>0</v>
      </c>
      <c r="I387" s="1">
        <f t="shared" ca="1" si="310"/>
        <v>0</v>
      </c>
      <c r="J387" s="1">
        <f t="shared" ca="1" si="311"/>
        <v>0</v>
      </c>
      <c r="K387" s="1">
        <f ca="1">SUMIF(INDIRECT(F370),'1-Configuracion'!E387,INDIRECT(K370))+SUMIF(INDIRECT(H370),'1-Configuracion'!E387,INDIRECT(L370))</f>
        <v>0</v>
      </c>
      <c r="L387" s="1">
        <f ca="1">SUMIF(INDIRECT(F370),'1-Configuracion'!E387,INDIRECT(L370))+SUMIF(INDIRECT(H370),'1-Configuracion'!E387,INDIRECT(K370))</f>
        <v>0</v>
      </c>
      <c r="M387" s="48">
        <f t="shared" ca="1" si="312"/>
        <v>0</v>
      </c>
      <c r="N387" s="14">
        <f t="shared" ca="1" si="313"/>
        <v>0</v>
      </c>
      <c r="P387" s="29" t="str">
        <f t="shared" si="314"/>
        <v>Sevilla F.C.</v>
      </c>
      <c r="Q387" s="33">
        <f t="shared" ca="1" si="315"/>
        <v>23</v>
      </c>
      <c r="R387" s="1">
        <f t="shared" ca="1" si="299"/>
        <v>16</v>
      </c>
      <c r="S387" s="1">
        <f t="shared" ca="1" si="300"/>
        <v>6</v>
      </c>
      <c r="T387" s="1">
        <f t="shared" ca="1" si="301"/>
        <v>5</v>
      </c>
      <c r="U387" s="1">
        <f t="shared" ca="1" si="302"/>
        <v>5</v>
      </c>
      <c r="V387" s="1">
        <f t="shared" ca="1" si="303"/>
        <v>21</v>
      </c>
      <c r="W387" s="1">
        <f t="shared" ca="1" si="304"/>
        <v>19</v>
      </c>
      <c r="X387" s="3">
        <f t="shared" ca="1" si="305"/>
        <v>2</v>
      </c>
      <c r="Y387" s="3">
        <f t="shared" ca="1" si="306"/>
        <v>23221</v>
      </c>
      <c r="Z387">
        <f t="shared" ca="1" si="316"/>
        <v>8</v>
      </c>
      <c r="AA387">
        <f t="shared" ca="1" si="307"/>
        <v>8</v>
      </c>
      <c r="AB387" s="16">
        <f ca="1">_xlfn.RANK.EQ(Q387,Q371:Q390,0)</f>
        <v>8</v>
      </c>
      <c r="AC387" s="16">
        <f ca="1">SUMPRODUCT((AB387=AB371:AB390)*(X387&lt;X371:X390))</f>
        <v>0</v>
      </c>
      <c r="AD387" s="16">
        <f ca="1">SUMPRODUCT((AB387=AB371:AB390)*(AC387=AC371:AC390)*(V387&lt;V371:V390))</f>
        <v>0</v>
      </c>
      <c r="AE387" s="16">
        <f ca="1">COUNTIF(AA371:AA387,AA387)-1</f>
        <v>0</v>
      </c>
      <c r="AF387" s="39"/>
      <c r="AG387">
        <v>17</v>
      </c>
      <c r="AH387" s="29" t="str">
        <f ca="1">INDEX(P371:P390,MATCH(AG387,Z371:Z390,0))</f>
        <v>Granada C.F.</v>
      </c>
      <c r="AI387" s="33">
        <f ca="1">LOOKUP(AH387,P371:P390,Q371:Q390)</f>
        <v>14</v>
      </c>
      <c r="AJ387" s="1">
        <f ca="1">LOOKUP(AH387,P371:P390,R371:R390)</f>
        <v>16</v>
      </c>
      <c r="AK387" s="1">
        <f ca="1">LOOKUP(AH387,P371:P390,S371:S390)</f>
        <v>3</v>
      </c>
      <c r="AL387" s="1">
        <f ca="1">LOOKUP(AH387,P371:P390,T371:T390)</f>
        <v>5</v>
      </c>
      <c r="AM387" s="1">
        <f ca="1">LOOKUP(AH387,P371:P390,U371:U390)</f>
        <v>8</v>
      </c>
      <c r="AN387" s="1">
        <f ca="1">LOOKUP(AH387,P371:P390,V371:V390)</f>
        <v>17</v>
      </c>
      <c r="AO387" s="1">
        <f ca="1">LOOKUP(AH387,P371:P390,W371:W390)</f>
        <v>26</v>
      </c>
      <c r="AP387" s="3">
        <f ca="1">LOOKUP(AH387,P371:P390,X371:X390)</f>
        <v>-9</v>
      </c>
      <c r="AQ387" s="3">
        <f ca="1">LOOKUP(AH387,P371:P390,Y371:Y390)</f>
        <v>13117</v>
      </c>
    </row>
    <row r="388" spans="5:43" x14ac:dyDescent="0.25">
      <c r="E388" s="29" t="str">
        <f t="shared" si="308"/>
        <v>U.D. Las Palmas</v>
      </c>
      <c r="F388" s="33">
        <f ca="1">SUMIF(INDIRECT(F370),'1-Configuracion'!E388,INDIRECT(G370))+SUMIF(INDIRECT(H370),'1-Configuracion'!E388,INDIRECT(I370))</f>
        <v>0</v>
      </c>
      <c r="G388" s="1">
        <f ca="1">SUMIF(INDIRECT(F370),'1-Configuracion'!E388,INDIRECT(J370))+SUMIF(INDIRECT(H370),'1-Configuracion'!E388,INDIRECT(J370))</f>
        <v>0</v>
      </c>
      <c r="H388" s="1">
        <f t="shared" ca="1" si="309"/>
        <v>0</v>
      </c>
      <c r="I388" s="1">
        <f t="shared" ca="1" si="310"/>
        <v>0</v>
      </c>
      <c r="J388" s="1">
        <f t="shared" ca="1" si="311"/>
        <v>0</v>
      </c>
      <c r="K388" s="1">
        <f ca="1">SUMIF(INDIRECT(F370),'1-Configuracion'!E388,INDIRECT(K370))+SUMIF(INDIRECT(H370),'1-Configuracion'!E388,INDIRECT(L370))</f>
        <v>0</v>
      </c>
      <c r="L388" s="1">
        <f ca="1">SUMIF(INDIRECT(F370),'1-Configuracion'!E388,INDIRECT(L370))+SUMIF(INDIRECT(H370),'1-Configuracion'!E388,INDIRECT(K370))</f>
        <v>0</v>
      </c>
      <c r="M388" s="48">
        <f t="shared" ca="1" si="312"/>
        <v>0</v>
      </c>
      <c r="N388" s="14">
        <f t="shared" ca="1" si="313"/>
        <v>0</v>
      </c>
      <c r="P388" s="29" t="str">
        <f t="shared" si="314"/>
        <v>U.D. Las Palmas</v>
      </c>
      <c r="Q388" s="33">
        <f t="shared" ca="1" si="315"/>
        <v>13</v>
      </c>
      <c r="R388" s="1">
        <f t="shared" ca="1" si="299"/>
        <v>16</v>
      </c>
      <c r="S388" s="1">
        <f t="shared" ca="1" si="300"/>
        <v>3</v>
      </c>
      <c r="T388" s="1">
        <f t="shared" ca="1" si="301"/>
        <v>4</v>
      </c>
      <c r="U388" s="1">
        <f t="shared" ca="1" si="302"/>
        <v>9</v>
      </c>
      <c r="V388" s="1">
        <f t="shared" ca="1" si="303"/>
        <v>12</v>
      </c>
      <c r="W388" s="1">
        <f t="shared" ca="1" si="304"/>
        <v>23</v>
      </c>
      <c r="X388" s="3">
        <f t="shared" ca="1" si="305"/>
        <v>-11</v>
      </c>
      <c r="Y388" s="3">
        <f t="shared" ca="1" si="306"/>
        <v>11912</v>
      </c>
      <c r="Z388">
        <f t="shared" ca="1" si="316"/>
        <v>19</v>
      </c>
      <c r="AA388">
        <f t="shared" ca="1" si="307"/>
        <v>19</v>
      </c>
      <c r="AB388" s="16">
        <f ca="1">_xlfn.RANK.EQ(Q388,Q371:Q390,0)</f>
        <v>19</v>
      </c>
      <c r="AC388" s="16">
        <f ca="1">SUMPRODUCT((AB388=AB371:AB390)*(X388&lt;X371:X390))</f>
        <v>0</v>
      </c>
      <c r="AD388" s="16">
        <f ca="1">SUMPRODUCT((AB388=AB371:AB390)*(AC388=AC371:AC390)*(V388&lt;V371:V390))</f>
        <v>0</v>
      </c>
      <c r="AE388" s="16">
        <f ca="1">COUNTIF(AA371:AA388,AA388)-1</f>
        <v>0</v>
      </c>
      <c r="AF388" s="39"/>
      <c r="AG388">
        <v>18</v>
      </c>
      <c r="AH388" s="29" t="str">
        <f ca="1">INDEX(P371:P390,MATCH(AG388,Z371:Z390,0))</f>
        <v>Rayo Vallecano</v>
      </c>
      <c r="AI388" s="33">
        <f ca="1">LOOKUP(AH388,P371:P390,Q371:Q390)</f>
        <v>14</v>
      </c>
      <c r="AJ388" s="1">
        <f ca="1">LOOKUP(AH388,P371:P390,R371:R390)</f>
        <v>16</v>
      </c>
      <c r="AK388" s="1">
        <f ca="1">LOOKUP(AH388,P371:P390,S371:S390)</f>
        <v>4</v>
      </c>
      <c r="AL388" s="1">
        <f ca="1">LOOKUP(AH388,P371:P390,T371:T390)</f>
        <v>2</v>
      </c>
      <c r="AM388" s="1">
        <f ca="1">LOOKUP(AH388,P371:P390,U371:U390)</f>
        <v>10</v>
      </c>
      <c r="AN388" s="1">
        <f ca="1">LOOKUP(AH388,P371:P390,V371:V390)</f>
        <v>18</v>
      </c>
      <c r="AO388" s="1">
        <f ca="1">LOOKUP(AH388,P371:P390,W371:W390)</f>
        <v>37</v>
      </c>
      <c r="AP388" s="3">
        <f ca="1">LOOKUP(AH388,P371:P390,X371:X390)</f>
        <v>-19</v>
      </c>
      <c r="AQ388" s="3">
        <f ca="1">LOOKUP(AH388,P371:P390,Y371:Y390)</f>
        <v>12118</v>
      </c>
    </row>
    <row r="389" spans="5:43" x14ac:dyDescent="0.25">
      <c r="E389" s="29" t="str">
        <f t="shared" si="308"/>
        <v>Valencia C.F.</v>
      </c>
      <c r="F389" s="33">
        <f ca="1">SUMIF(INDIRECT(F370),'1-Configuracion'!E389,INDIRECT(G370))+SUMIF(INDIRECT(H370),'1-Configuracion'!E389,INDIRECT(I370))</f>
        <v>0</v>
      </c>
      <c r="G389" s="1">
        <f ca="1">SUMIF(INDIRECT(F370),'1-Configuracion'!E389,INDIRECT(J370))+SUMIF(INDIRECT(H370),'1-Configuracion'!E389,INDIRECT(J370))</f>
        <v>0</v>
      </c>
      <c r="H389" s="1">
        <f t="shared" ca="1" si="309"/>
        <v>0</v>
      </c>
      <c r="I389" s="1">
        <f t="shared" ca="1" si="310"/>
        <v>0</v>
      </c>
      <c r="J389" s="1">
        <f t="shared" ca="1" si="311"/>
        <v>0</v>
      </c>
      <c r="K389" s="1">
        <f ca="1">SUMIF(INDIRECT(F370),'1-Configuracion'!E389,INDIRECT(K370))+SUMIF(INDIRECT(H370),'1-Configuracion'!E389,INDIRECT(L370))</f>
        <v>0</v>
      </c>
      <c r="L389" s="1">
        <f ca="1">SUMIF(INDIRECT(F370),'1-Configuracion'!E389,INDIRECT(L370))+SUMIF(INDIRECT(H370),'1-Configuracion'!E389,INDIRECT(K370))</f>
        <v>0</v>
      </c>
      <c r="M389" s="48">
        <f t="shared" ca="1" si="312"/>
        <v>0</v>
      </c>
      <c r="N389" s="14">
        <f t="shared" ca="1" si="313"/>
        <v>0</v>
      </c>
      <c r="P389" s="29" t="str">
        <f t="shared" si="314"/>
        <v>Valencia C.F.</v>
      </c>
      <c r="Q389" s="33">
        <f t="shared" ca="1" si="315"/>
        <v>22</v>
      </c>
      <c r="R389" s="1">
        <f t="shared" ca="1" si="299"/>
        <v>16</v>
      </c>
      <c r="S389" s="1">
        <f t="shared" ca="1" si="300"/>
        <v>5</v>
      </c>
      <c r="T389" s="1">
        <f t="shared" ca="1" si="301"/>
        <v>7</v>
      </c>
      <c r="U389" s="1">
        <f t="shared" ca="1" si="302"/>
        <v>4</v>
      </c>
      <c r="V389" s="1">
        <f t="shared" ca="1" si="303"/>
        <v>21</v>
      </c>
      <c r="W389" s="1">
        <f t="shared" ca="1" si="304"/>
        <v>14</v>
      </c>
      <c r="X389" s="3">
        <f t="shared" ca="1" si="305"/>
        <v>7</v>
      </c>
      <c r="Y389" s="3">
        <f t="shared" ca="1" si="306"/>
        <v>22721</v>
      </c>
      <c r="Z389">
        <f t="shared" ca="1" si="316"/>
        <v>9</v>
      </c>
      <c r="AA389">
        <f t="shared" ca="1" si="307"/>
        <v>9</v>
      </c>
      <c r="AB389" s="16">
        <f ca="1">_xlfn.RANK.EQ(Q389,Q371:Q390,0)</f>
        <v>9</v>
      </c>
      <c r="AC389" s="16">
        <f ca="1">SUMPRODUCT((AB389=AB371:AB390)*(X389&lt;X371:X390))</f>
        <v>0</v>
      </c>
      <c r="AD389" s="16">
        <f ca="1">SUMPRODUCT((AB389=AB371:AB390)*(AC389=AC371:AC390)*(V389&lt;V371:V390))</f>
        <v>0</v>
      </c>
      <c r="AE389" s="16">
        <f ca="1">COUNTIF(AA371:AA389,AA389)-1</f>
        <v>0</v>
      </c>
      <c r="AF389" s="39"/>
      <c r="AG389">
        <v>19</v>
      </c>
      <c r="AH389" s="29" t="str">
        <f ca="1">INDEX(P371:P390,MATCH(AG389,Z371:Z390,0))</f>
        <v>U.D. Las Palmas</v>
      </c>
      <c r="AI389" s="33">
        <f ca="1">LOOKUP(AH389,P371:P390,Q371:Q390)</f>
        <v>13</v>
      </c>
      <c r="AJ389" s="1">
        <f ca="1">LOOKUP(AH389,P371:P390,R371:R390)</f>
        <v>16</v>
      </c>
      <c r="AK389" s="1">
        <f ca="1">LOOKUP(AH389,P371:P390,S371:S390)</f>
        <v>3</v>
      </c>
      <c r="AL389" s="1">
        <f ca="1">LOOKUP(AH389,P371:P390,T371:T390)</f>
        <v>4</v>
      </c>
      <c r="AM389" s="1">
        <f ca="1">LOOKUP(AH389,P371:P390,U371:U390)</f>
        <v>9</v>
      </c>
      <c r="AN389" s="1">
        <f ca="1">LOOKUP(AH389,P371:P390,V371:V390)</f>
        <v>12</v>
      </c>
      <c r="AO389" s="1">
        <f ca="1">LOOKUP(AH389,P371:P390,W371:W390)</f>
        <v>23</v>
      </c>
      <c r="AP389" s="3">
        <f ca="1">LOOKUP(AH389,P371:P390,X371:X390)</f>
        <v>-11</v>
      </c>
      <c r="AQ389" s="3">
        <f ca="1">LOOKUP(AH389,P371:P390,Y371:Y390)</f>
        <v>11912</v>
      </c>
    </row>
    <row r="390" spans="5:43" ht="15.75" thickBot="1" x14ac:dyDescent="0.3">
      <c r="E390" s="30" t="str">
        <f t="shared" si="308"/>
        <v>Villarreal C.F.</v>
      </c>
      <c r="F390" s="34">
        <f ca="1">SUMIF(INDIRECT(F370),'1-Configuracion'!E390,INDIRECT(G370))+SUMIF(INDIRECT(H370),'1-Configuracion'!E390,INDIRECT(I370))</f>
        <v>0</v>
      </c>
      <c r="G390" s="9">
        <f ca="1">SUMIF(INDIRECT(F370),'1-Configuracion'!E390,INDIRECT(J370))+SUMIF(INDIRECT(H370),'1-Configuracion'!E390,INDIRECT(J370))</f>
        <v>0</v>
      </c>
      <c r="H390" s="9">
        <f t="shared" ca="1" si="309"/>
        <v>0</v>
      </c>
      <c r="I390" s="9">
        <f t="shared" ca="1" si="310"/>
        <v>0</v>
      </c>
      <c r="J390" s="9">
        <f t="shared" ca="1" si="311"/>
        <v>0</v>
      </c>
      <c r="K390" s="9">
        <f ca="1">SUMIF(INDIRECT(F370),'1-Configuracion'!E390,INDIRECT(K370))+SUMIF(INDIRECT(H370),'1-Configuracion'!E390,INDIRECT(L370))</f>
        <v>0</v>
      </c>
      <c r="L390" s="9">
        <f ca="1">SUMIF(INDIRECT(F370),'1-Configuracion'!E390,INDIRECT(L370))+SUMIF(INDIRECT(H370),'1-Configuracion'!E390,INDIRECT(K370))</f>
        <v>0</v>
      </c>
      <c r="M390" s="49">
        <f t="shared" ca="1" si="312"/>
        <v>0</v>
      </c>
      <c r="N390" s="15">
        <f t="shared" ca="1" si="313"/>
        <v>0</v>
      </c>
      <c r="P390" s="30" t="str">
        <f t="shared" si="314"/>
        <v>Villarreal C.F.</v>
      </c>
      <c r="Q390" s="34">
        <f t="shared" ca="1" si="315"/>
        <v>30</v>
      </c>
      <c r="R390" s="9">
        <f t="shared" ca="1" si="299"/>
        <v>16</v>
      </c>
      <c r="S390" s="9">
        <f t="shared" ca="1" si="300"/>
        <v>9</v>
      </c>
      <c r="T390" s="9">
        <f t="shared" ca="1" si="301"/>
        <v>3</v>
      </c>
      <c r="U390" s="9">
        <f t="shared" ca="1" si="302"/>
        <v>4</v>
      </c>
      <c r="V390" s="9">
        <f t="shared" ca="1" si="303"/>
        <v>21</v>
      </c>
      <c r="W390" s="9">
        <f t="shared" ca="1" si="304"/>
        <v>15</v>
      </c>
      <c r="X390" s="11">
        <f t="shared" ca="1" si="305"/>
        <v>6</v>
      </c>
      <c r="Y390" s="11">
        <f t="shared" ca="1" si="306"/>
        <v>30621</v>
      </c>
      <c r="Z390">
        <f t="shared" ca="1" si="316"/>
        <v>5</v>
      </c>
      <c r="AA390">
        <f t="shared" ca="1" si="307"/>
        <v>5</v>
      </c>
      <c r="AB390" s="16">
        <f ca="1">_xlfn.RANK.EQ(Q390,Q371:Q390,0)</f>
        <v>5</v>
      </c>
      <c r="AC390" s="16">
        <f ca="1">SUMPRODUCT((AB390=AB371:AB390)*(X390&lt;X371:X390))</f>
        <v>0</v>
      </c>
      <c r="AD390" s="16">
        <f ca="1">SUMPRODUCT((AB390=AB371:AB390)*(AC390=AC371:AC390)*(V390&lt;V371:V390))</f>
        <v>0</v>
      </c>
      <c r="AE390" s="16">
        <f ca="1">COUNTIF(AA371:AA390,AA390)-1</f>
        <v>0</v>
      </c>
      <c r="AF390" s="39"/>
      <c r="AG390">
        <v>20</v>
      </c>
      <c r="AH390" s="30" t="str">
        <f ca="1">INDEX(P371:P390,MATCH(AG390,Z371:Z390,0))</f>
        <v>Levante U.D.</v>
      </c>
      <c r="AI390" s="34">
        <f ca="1">LOOKUP(AH390,P371:P390,Q371:Q390)</f>
        <v>11</v>
      </c>
      <c r="AJ390" s="9">
        <f ca="1">LOOKUP(AH390,P371:P390,R371:R390)</f>
        <v>16</v>
      </c>
      <c r="AK390" s="9">
        <f ca="1">LOOKUP(AH390,P371:P390,S371:S390)</f>
        <v>2</v>
      </c>
      <c r="AL390" s="9">
        <f ca="1">LOOKUP(AH390,P371:P390,T371:T390)</f>
        <v>5</v>
      </c>
      <c r="AM390" s="9">
        <f ca="1">LOOKUP(AH390,P371:P390,U371:U390)</f>
        <v>9</v>
      </c>
      <c r="AN390" s="9">
        <f ca="1">LOOKUP(AH390,P371:P390,V371:V390)</f>
        <v>12</v>
      </c>
      <c r="AO390" s="9">
        <f ca="1">LOOKUP(AH390,P371:P390,W371:W390)</f>
        <v>29</v>
      </c>
      <c r="AP390" s="11">
        <f ca="1">LOOKUP(AH390,P371:P390,X371:X390)</f>
        <v>-17</v>
      </c>
      <c r="AQ390" s="11">
        <f ca="1">LOOKUP(AH390,P371:P390,Y371:Y390)</f>
        <v>9312</v>
      </c>
    </row>
    <row r="391" spans="5:43" ht="15.75" thickBot="1" x14ac:dyDescent="0.3"/>
    <row r="392" spans="5:43" ht="15.75" thickBot="1" x14ac:dyDescent="0.3">
      <c r="E392" s="36">
        <v>18</v>
      </c>
      <c r="F392" s="43" t="s">
        <v>20</v>
      </c>
      <c r="G392" s="43" t="s">
        <v>21</v>
      </c>
      <c r="H392" s="43" t="s">
        <v>22</v>
      </c>
      <c r="I392" s="43" t="s">
        <v>23</v>
      </c>
      <c r="J392" s="43" t="s">
        <v>24</v>
      </c>
      <c r="K392" s="43" t="s">
        <v>25</v>
      </c>
      <c r="L392" s="43" t="s">
        <v>26</v>
      </c>
      <c r="M392" s="44" t="s">
        <v>90</v>
      </c>
      <c r="N392" s="46" t="s">
        <v>91</v>
      </c>
      <c r="P392" s="36">
        <f>E392</f>
        <v>18</v>
      </c>
      <c r="Q392" s="37" t="s">
        <v>20</v>
      </c>
      <c r="R392" s="35" t="s">
        <v>21</v>
      </c>
      <c r="S392" s="31" t="s">
        <v>22</v>
      </c>
      <c r="T392" s="31" t="s">
        <v>23</v>
      </c>
      <c r="U392" s="31" t="s">
        <v>24</v>
      </c>
      <c r="V392" s="31" t="s">
        <v>25</v>
      </c>
      <c r="W392" s="31" t="s">
        <v>26</v>
      </c>
      <c r="X392" s="32" t="s">
        <v>90</v>
      </c>
      <c r="Y392" s="32" t="s">
        <v>91</v>
      </c>
      <c r="Z392" s="136" t="s">
        <v>162</v>
      </c>
      <c r="AA392" t="s">
        <v>161</v>
      </c>
      <c r="AB392" t="s">
        <v>148</v>
      </c>
      <c r="AC392" t="s">
        <v>90</v>
      </c>
      <c r="AD392" t="s">
        <v>25</v>
      </c>
      <c r="AE392" t="s">
        <v>160</v>
      </c>
      <c r="AH392" s="36">
        <f>P392</f>
        <v>18</v>
      </c>
      <c r="AI392" s="37" t="s">
        <v>20</v>
      </c>
      <c r="AJ392" s="35" t="s">
        <v>21</v>
      </c>
      <c r="AK392" s="31" t="s">
        <v>22</v>
      </c>
      <c r="AL392" s="31" t="s">
        <v>23</v>
      </c>
      <c r="AM392" s="31" t="s">
        <v>24</v>
      </c>
      <c r="AN392" s="31" t="s">
        <v>25</v>
      </c>
      <c r="AO392" s="31" t="s">
        <v>26</v>
      </c>
      <c r="AP392" s="32" t="s">
        <v>90</v>
      </c>
      <c r="AQ392" s="32" t="s">
        <v>91</v>
      </c>
    </row>
    <row r="393" spans="5:43" ht="15.75" thickBot="1" x14ac:dyDescent="0.3">
      <c r="E393" s="39"/>
      <c r="F393" s="41" t="str">
        <f>'1-Rangos'!C18</f>
        <v>'1-Jornadas'!BP18:BP27</v>
      </c>
      <c r="G393" s="41" t="str">
        <f>'1-Rangos'!D18</f>
        <v>'1-Jornadas'!BN18:BN27</v>
      </c>
      <c r="H393" s="41" t="str">
        <f>'1-Rangos'!E18</f>
        <v>'1-Jornadas'!BS18:BS27</v>
      </c>
      <c r="I393" s="41" t="str">
        <f>'1-Rangos'!F18</f>
        <v>'1-Jornadas'!BU18:BU27</v>
      </c>
      <c r="J393" s="41" t="str">
        <f>'1-Rangos'!G18</f>
        <v>'1-Jornadas'!BM18:BM27</v>
      </c>
      <c r="K393" s="41" t="str">
        <f>'1-Rangos'!H18</f>
        <v>'1-Jornadas'!BQ18:BQ27</v>
      </c>
      <c r="L393" s="41" t="str">
        <f>'1-Rangos'!I18</f>
        <v>'1-Jornadas'!BR18:BR27</v>
      </c>
      <c r="M393" s="39"/>
      <c r="N393" s="39"/>
      <c r="AF393" s="38"/>
    </row>
    <row r="394" spans="5:43" x14ac:dyDescent="0.25">
      <c r="E394" s="29" t="str">
        <f>E371</f>
        <v>Athletic Club</v>
      </c>
      <c r="F394" s="45">
        <f ca="1">SUMIF(INDIRECT(F393),'1-Configuracion'!E394,INDIRECT(G393))+SUMIF(INDIRECT(H393),'1-Configuracion'!E394,INDIRECT(I393))</f>
        <v>0</v>
      </c>
      <c r="G394" s="42">
        <f ca="1">SUMIF(INDIRECT(F393),'1-Configuracion'!E394,INDIRECT(J393))+SUMIF(INDIRECT(H393),'1-Configuracion'!E394,INDIRECT(J393))</f>
        <v>0</v>
      </c>
      <c r="H394" s="42">
        <f ca="1">IF(G394&gt;0,IF(F394=3,1,0),0)</f>
        <v>0</v>
      </c>
      <c r="I394" s="42">
        <f ca="1">IF(G394&gt;0,IF(F394=1,1,0),0)</f>
        <v>0</v>
      </c>
      <c r="J394" s="42">
        <f ca="1">IF(G394&gt;0,IF(F394=0,1,0),0)</f>
        <v>0</v>
      </c>
      <c r="K394" s="42">
        <f ca="1">SUMIF(INDIRECT(F393),'1-Configuracion'!E394,INDIRECT(K393))+SUMIF(INDIRECT(H393),'1-Configuracion'!E394,INDIRECT(L393))</f>
        <v>0</v>
      </c>
      <c r="L394" s="42">
        <f ca="1">SUMIF(INDIRECT(F393),'1-Configuracion'!E394,INDIRECT(L393))+SUMIF(INDIRECT(H393),'1-Configuracion'!E394,INDIRECT(K393))</f>
        <v>0</v>
      </c>
      <c r="M394" s="47">
        <f ca="1">K394-L394</f>
        <v>0</v>
      </c>
      <c r="N394" s="50">
        <f ca="1">F394*1000+M394*100+K394</f>
        <v>0</v>
      </c>
      <c r="P394" s="29" t="str">
        <f>E394</f>
        <v>Athletic Club</v>
      </c>
      <c r="Q394" s="33">
        <f ca="1">F394+Q371</f>
        <v>24</v>
      </c>
      <c r="R394" s="1">
        <f t="shared" ref="R394:R413" ca="1" si="317">G394+R371</f>
        <v>16</v>
      </c>
      <c r="S394" s="1">
        <f t="shared" ref="S394:S413" ca="1" si="318">H394+S371</f>
        <v>7</v>
      </c>
      <c r="T394" s="1">
        <f t="shared" ref="T394:T413" ca="1" si="319">I394+T371</f>
        <v>3</v>
      </c>
      <c r="U394" s="1">
        <f t="shared" ref="U394:U413" ca="1" si="320">J394+U371</f>
        <v>6</v>
      </c>
      <c r="V394" s="1">
        <f t="shared" ref="V394:V413" ca="1" si="321">K394+V371</f>
        <v>24</v>
      </c>
      <c r="W394" s="1">
        <f t="shared" ref="W394:W413" ca="1" si="322">L394+W371</f>
        <v>18</v>
      </c>
      <c r="X394" s="3">
        <f t="shared" ref="X394:X413" ca="1" si="323">M394+X371</f>
        <v>6</v>
      </c>
      <c r="Y394" s="3">
        <f t="shared" ref="Y394:Y413" ca="1" si="324">N394+Y371</f>
        <v>24624</v>
      </c>
      <c r="Z394">
        <f ca="1">AA394+AE394</f>
        <v>7</v>
      </c>
      <c r="AA394">
        <f t="shared" ref="AA394:AA413" ca="1" si="325">SUM(AB394:AD394)</f>
        <v>7</v>
      </c>
      <c r="AB394" s="16">
        <f ca="1">_xlfn.RANK.EQ(Q394,Q394:Q413,0)</f>
        <v>7</v>
      </c>
      <c r="AC394" s="16">
        <f ca="1">SUMPRODUCT((AB394=AB394:AB413)*(X394&lt;X394:X413))</f>
        <v>0</v>
      </c>
      <c r="AD394" s="16">
        <f ca="1">SUMPRODUCT((AB394=AB394:AB413)*(AC394=AC394:AC413)*(V394&lt;V394:V413))</f>
        <v>0</v>
      </c>
      <c r="AE394" s="16">
        <f ca="1">COUNTIF(AA394:AA394,AA394)-1</f>
        <v>0</v>
      </c>
      <c r="AF394" s="39"/>
      <c r="AG394">
        <v>1</v>
      </c>
      <c r="AH394" s="29" t="str">
        <f ca="1">INDEX(P394:P413,MATCH(AG394,Z394:Z413,0))</f>
        <v>F.C. Barcelona</v>
      </c>
      <c r="AI394" s="33">
        <f ca="1">LOOKUP(AH394,P394:P413,Q394:Q413)</f>
        <v>35</v>
      </c>
      <c r="AJ394" s="1">
        <f ca="1">LOOKUP(AH394,P394:P413,R394:R413)</f>
        <v>15</v>
      </c>
      <c r="AK394" s="1">
        <f ca="1">LOOKUP(AH394,P394:P413,S394:S413)</f>
        <v>11</v>
      </c>
      <c r="AL394" s="1">
        <f ca="1">LOOKUP(AH394,P394:P413,T394:T413)</f>
        <v>2</v>
      </c>
      <c r="AM394" s="1">
        <f ca="1">LOOKUP(AH394,P394:P413,U394:U413)</f>
        <v>2</v>
      </c>
      <c r="AN394" s="1">
        <f ca="1">LOOKUP(AH394,P394:P413,V394:V413)</f>
        <v>36</v>
      </c>
      <c r="AO394" s="1">
        <f ca="1">LOOKUP(AH394,P394:P413,W394:W413)</f>
        <v>15</v>
      </c>
      <c r="AP394" s="3">
        <f ca="1">LOOKUP(AH394,P394:P413,X394:X413)</f>
        <v>21</v>
      </c>
      <c r="AQ394" s="3">
        <f ca="1">LOOKUP(AH394,P394:P413,Y394:Y413)</f>
        <v>37136</v>
      </c>
    </row>
    <row r="395" spans="5:43" x14ac:dyDescent="0.25">
      <c r="E395" s="29" t="str">
        <f t="shared" ref="E395:E413" si="326">E372</f>
        <v>Atlético de Madrid</v>
      </c>
      <c r="F395" s="33">
        <f ca="1">SUMIF(INDIRECT(F393),'1-Configuracion'!E395,INDIRECT(G393))+SUMIF(INDIRECT(H393),'1-Configuracion'!E395,INDIRECT(I393))</f>
        <v>0</v>
      </c>
      <c r="G395" s="1">
        <f ca="1">SUMIF(INDIRECT(F393),'1-Configuracion'!E395,INDIRECT(J393))+SUMIF(INDIRECT(H393),'1-Configuracion'!E395,INDIRECT(J393))</f>
        <v>0</v>
      </c>
      <c r="H395" s="1">
        <f t="shared" ref="H395:H413" ca="1" si="327">IF(G395&gt;0,IF(F395=3,1,0),0)</f>
        <v>0</v>
      </c>
      <c r="I395" s="1">
        <f t="shared" ref="I395:I413" ca="1" si="328">IF(G395&gt;0,IF(F395=1,1,0),0)</f>
        <v>0</v>
      </c>
      <c r="J395" s="1">
        <f t="shared" ref="J395:J413" ca="1" si="329">IF(G395&gt;0,IF(F395=0,1,0),0)</f>
        <v>0</v>
      </c>
      <c r="K395" s="1">
        <f ca="1">SUMIF(INDIRECT(F393),'1-Configuracion'!E395,INDIRECT(K393))+SUMIF(INDIRECT(H393),'1-Configuracion'!E395,INDIRECT(L393))</f>
        <v>0</v>
      </c>
      <c r="L395" s="1">
        <f ca="1">SUMIF(INDIRECT(F393),'1-Configuracion'!E395,INDIRECT(L393))+SUMIF(INDIRECT(H393),'1-Configuracion'!E395,INDIRECT(K393))</f>
        <v>0</v>
      </c>
      <c r="M395" s="48">
        <f t="shared" ref="M395:M413" ca="1" si="330">K395-L395</f>
        <v>0</v>
      </c>
      <c r="N395" s="14">
        <f t="shared" ref="N395:N413" ca="1" si="331">F395*1000+M395*100+K395</f>
        <v>0</v>
      </c>
      <c r="P395" s="29" t="str">
        <f t="shared" ref="P395:P413" si="332">E395</f>
        <v>Atlético de Madrid</v>
      </c>
      <c r="Q395" s="33">
        <f t="shared" ref="Q395:Q413" ca="1" si="333">F395+Q372</f>
        <v>35</v>
      </c>
      <c r="R395" s="1">
        <f t="shared" ca="1" si="317"/>
        <v>16</v>
      </c>
      <c r="S395" s="1">
        <f t="shared" ca="1" si="318"/>
        <v>11</v>
      </c>
      <c r="T395" s="1">
        <f t="shared" ca="1" si="319"/>
        <v>2</v>
      </c>
      <c r="U395" s="1">
        <f t="shared" ca="1" si="320"/>
        <v>3</v>
      </c>
      <c r="V395" s="1">
        <f t="shared" ca="1" si="321"/>
        <v>22</v>
      </c>
      <c r="W395" s="1">
        <f t="shared" ca="1" si="322"/>
        <v>8</v>
      </c>
      <c r="X395" s="3">
        <f t="shared" ca="1" si="323"/>
        <v>14</v>
      </c>
      <c r="Y395" s="3">
        <f t="shared" ca="1" si="324"/>
        <v>36422</v>
      </c>
      <c r="Z395">
        <f t="shared" ref="Z395:Z413" ca="1" si="334">AA395+AE395</f>
        <v>2</v>
      </c>
      <c r="AA395">
        <f t="shared" ca="1" si="325"/>
        <v>2</v>
      </c>
      <c r="AB395" s="16">
        <f ca="1">_xlfn.RANK.EQ(Q395,Q394:Q413,0)</f>
        <v>1</v>
      </c>
      <c r="AC395" s="16">
        <f ca="1">SUMPRODUCT((AB395=AB394:AB413)*(X395&lt;X394:X413))</f>
        <v>1</v>
      </c>
      <c r="AD395" s="16">
        <f ca="1">SUMPRODUCT((AB395=AB394:AB413)*(AC395=AC394:AC413)*(V395&lt;V394:V413))</f>
        <v>0</v>
      </c>
      <c r="AE395" s="16">
        <f ca="1">COUNTIF(AA394:AA395,AA395)-1</f>
        <v>0</v>
      </c>
      <c r="AF395" s="39"/>
      <c r="AG395">
        <v>2</v>
      </c>
      <c r="AH395" s="29" t="str">
        <f ca="1">INDEX(P394:P413,MATCH(AG395,Z394:Z413,0))</f>
        <v>Atlético de Madrid</v>
      </c>
      <c r="AI395" s="33">
        <f ca="1">LOOKUP(AH395,P394:P413,Q394:Q413)</f>
        <v>35</v>
      </c>
      <c r="AJ395" s="1">
        <f ca="1">LOOKUP(AH395,P394:P413,R394:R413)</f>
        <v>16</v>
      </c>
      <c r="AK395" s="1">
        <f ca="1">LOOKUP(AH395,P394:P413,S394:S413)</f>
        <v>11</v>
      </c>
      <c r="AL395" s="1">
        <f ca="1">LOOKUP(AH395,P394:P413,T394:T413)</f>
        <v>2</v>
      </c>
      <c r="AM395" s="1">
        <f ca="1">LOOKUP(AH395,P394:P413,U394:U413)</f>
        <v>3</v>
      </c>
      <c r="AN395" s="1">
        <f ca="1">LOOKUP(AH395,P394:P413,V394:V413)</f>
        <v>22</v>
      </c>
      <c r="AO395" s="1">
        <f ca="1">LOOKUP(AH395,P394:P413,W394:W413)</f>
        <v>8</v>
      </c>
      <c r="AP395" s="3">
        <f ca="1">LOOKUP(AH395,P394:P413,X394:X413)</f>
        <v>14</v>
      </c>
      <c r="AQ395" s="3">
        <f ca="1">LOOKUP(AH395,P394:P413,Y394:Y413)</f>
        <v>36422</v>
      </c>
    </row>
    <row r="396" spans="5:43" x14ac:dyDescent="0.25">
      <c r="E396" s="29" t="str">
        <f t="shared" si="326"/>
        <v>Deportivo de la Coruña</v>
      </c>
      <c r="F396" s="33">
        <f ca="1">SUMIF(INDIRECT(F393),'1-Configuracion'!E396,INDIRECT(G393))+SUMIF(INDIRECT(H393),'1-Configuracion'!E396,INDIRECT(I393))</f>
        <v>0</v>
      </c>
      <c r="G396" s="1">
        <f ca="1">SUMIF(INDIRECT(F393),'1-Configuracion'!E396,INDIRECT(J393))+SUMIF(INDIRECT(H393),'1-Configuracion'!E396,INDIRECT(J393))</f>
        <v>0</v>
      </c>
      <c r="H396" s="1">
        <f t="shared" ca="1" si="327"/>
        <v>0</v>
      </c>
      <c r="I396" s="1">
        <f t="shared" ca="1" si="328"/>
        <v>0</v>
      </c>
      <c r="J396" s="1">
        <f t="shared" ca="1" si="329"/>
        <v>0</v>
      </c>
      <c r="K396" s="1">
        <f ca="1">SUMIF(INDIRECT(F393),'1-Configuracion'!E396,INDIRECT(K393))+SUMIF(INDIRECT(H393),'1-Configuracion'!E396,INDIRECT(L393))</f>
        <v>0</v>
      </c>
      <c r="L396" s="1">
        <f ca="1">SUMIF(INDIRECT(F393),'1-Configuracion'!E396,INDIRECT(L393))+SUMIF(INDIRECT(H393),'1-Configuracion'!E396,INDIRECT(K393))</f>
        <v>0</v>
      </c>
      <c r="M396" s="48">
        <f t="shared" ca="1" si="330"/>
        <v>0</v>
      </c>
      <c r="N396" s="14">
        <f t="shared" ca="1" si="331"/>
        <v>0</v>
      </c>
      <c r="P396" s="29" t="str">
        <f t="shared" si="332"/>
        <v>Deportivo de la Coruña</v>
      </c>
      <c r="Q396" s="33">
        <f t="shared" ca="1" si="333"/>
        <v>26</v>
      </c>
      <c r="R396" s="1">
        <f t="shared" ca="1" si="317"/>
        <v>16</v>
      </c>
      <c r="S396" s="1">
        <f t="shared" ca="1" si="318"/>
        <v>6</v>
      </c>
      <c r="T396" s="1">
        <f t="shared" ca="1" si="319"/>
        <v>8</v>
      </c>
      <c r="U396" s="1">
        <f t="shared" ca="1" si="320"/>
        <v>2</v>
      </c>
      <c r="V396" s="1">
        <f t="shared" ca="1" si="321"/>
        <v>25</v>
      </c>
      <c r="W396" s="1">
        <f t="shared" ca="1" si="322"/>
        <v>16</v>
      </c>
      <c r="X396" s="3">
        <f t="shared" ca="1" si="323"/>
        <v>9</v>
      </c>
      <c r="Y396" s="3">
        <f t="shared" ca="1" si="324"/>
        <v>26925</v>
      </c>
      <c r="Z396">
        <f t="shared" ca="1" si="334"/>
        <v>6</v>
      </c>
      <c r="AA396">
        <f t="shared" ca="1" si="325"/>
        <v>6</v>
      </c>
      <c r="AB396" s="16">
        <f ca="1">_xlfn.RANK.EQ(Q396,Q394:Q413,0)</f>
        <v>6</v>
      </c>
      <c r="AC396" s="16">
        <f ca="1">SUMPRODUCT((AB396=AB394:AB413)*(X396&lt;X394:X413))</f>
        <v>0</v>
      </c>
      <c r="AD396" s="16">
        <f ca="1">SUMPRODUCT((AB396=AB394:AB413)*(AC396=AC394:AC413)*(V396&lt;V394:V413))</f>
        <v>0</v>
      </c>
      <c r="AE396" s="16">
        <f ca="1">COUNTIF(AA394:AA396,AA396)-1</f>
        <v>0</v>
      </c>
      <c r="AF396" s="39"/>
      <c r="AG396">
        <v>3</v>
      </c>
      <c r="AH396" s="29" t="str">
        <f ca="1">INDEX(P394:P413,MATCH(AG396,Z394:Z413,0))</f>
        <v>Real Madrid C.F.</v>
      </c>
      <c r="AI396" s="33">
        <f ca="1">LOOKUP(AH396,P394:P413,Q394:Q413)</f>
        <v>33</v>
      </c>
      <c r="AJ396" s="1">
        <f ca="1">LOOKUP(AH396,P394:P413,R394:R413)</f>
        <v>16</v>
      </c>
      <c r="AK396" s="1">
        <f ca="1">LOOKUP(AH396,P394:P413,S394:S413)</f>
        <v>10</v>
      </c>
      <c r="AL396" s="1">
        <f ca="1">LOOKUP(AH396,P394:P413,T394:T413)</f>
        <v>3</v>
      </c>
      <c r="AM396" s="1">
        <f ca="1">LOOKUP(AH396,P394:P413,U394:U413)</f>
        <v>3</v>
      </c>
      <c r="AN396" s="1">
        <f ca="1">LOOKUP(AH396,P394:P413,V394:V413)</f>
        <v>42</v>
      </c>
      <c r="AO396" s="1">
        <f ca="1">LOOKUP(AH396,P394:P413,W394:W413)</f>
        <v>15</v>
      </c>
      <c r="AP396" s="3">
        <f ca="1">LOOKUP(AH396,P394:P413,X394:X413)</f>
        <v>27</v>
      </c>
      <c r="AQ396" s="3">
        <f ca="1">LOOKUP(AH396,P394:P413,Y394:Y413)</f>
        <v>35742</v>
      </c>
    </row>
    <row r="397" spans="5:43" x14ac:dyDescent="0.25">
      <c r="E397" s="29" t="str">
        <f t="shared" si="326"/>
        <v>F.C. Barcelona</v>
      </c>
      <c r="F397" s="33">
        <f ca="1">SUMIF(INDIRECT(F393),'1-Configuracion'!E397,INDIRECT(G393))+SUMIF(INDIRECT(H393),'1-Configuracion'!E397,INDIRECT(I393))</f>
        <v>0</v>
      </c>
      <c r="G397" s="1">
        <f ca="1">SUMIF(INDIRECT(F393),'1-Configuracion'!E397,INDIRECT(J393))+SUMIF(INDIRECT(H393),'1-Configuracion'!E397,INDIRECT(J393))</f>
        <v>0</v>
      </c>
      <c r="H397" s="1">
        <f t="shared" ca="1" si="327"/>
        <v>0</v>
      </c>
      <c r="I397" s="1">
        <f t="shared" ca="1" si="328"/>
        <v>0</v>
      </c>
      <c r="J397" s="1">
        <f t="shared" ca="1" si="329"/>
        <v>0</v>
      </c>
      <c r="K397" s="1">
        <f ca="1">SUMIF(INDIRECT(F393),'1-Configuracion'!E397,INDIRECT(K393))+SUMIF(INDIRECT(H393),'1-Configuracion'!E397,INDIRECT(L393))</f>
        <v>0</v>
      </c>
      <c r="L397" s="1">
        <f ca="1">SUMIF(INDIRECT(F393),'1-Configuracion'!E397,INDIRECT(L393))+SUMIF(INDIRECT(H393),'1-Configuracion'!E397,INDIRECT(K393))</f>
        <v>0</v>
      </c>
      <c r="M397" s="48">
        <f t="shared" ca="1" si="330"/>
        <v>0</v>
      </c>
      <c r="N397" s="14">
        <f t="shared" ca="1" si="331"/>
        <v>0</v>
      </c>
      <c r="P397" s="29" t="str">
        <f t="shared" si="332"/>
        <v>F.C. Barcelona</v>
      </c>
      <c r="Q397" s="33">
        <f t="shared" ca="1" si="333"/>
        <v>35</v>
      </c>
      <c r="R397" s="1">
        <f t="shared" ca="1" si="317"/>
        <v>15</v>
      </c>
      <c r="S397" s="1">
        <f t="shared" ca="1" si="318"/>
        <v>11</v>
      </c>
      <c r="T397" s="1">
        <f t="shared" ca="1" si="319"/>
        <v>2</v>
      </c>
      <c r="U397" s="1">
        <f t="shared" ca="1" si="320"/>
        <v>2</v>
      </c>
      <c r="V397" s="1">
        <f t="shared" ca="1" si="321"/>
        <v>36</v>
      </c>
      <c r="W397" s="1">
        <f t="shared" ca="1" si="322"/>
        <v>15</v>
      </c>
      <c r="X397" s="3">
        <f t="shared" ca="1" si="323"/>
        <v>21</v>
      </c>
      <c r="Y397" s="3">
        <f t="shared" ca="1" si="324"/>
        <v>37136</v>
      </c>
      <c r="Z397">
        <f t="shared" ca="1" si="334"/>
        <v>1</v>
      </c>
      <c r="AA397">
        <f t="shared" ca="1" si="325"/>
        <v>1</v>
      </c>
      <c r="AB397" s="16">
        <f ca="1">_xlfn.RANK.EQ(Q397,Q394:Q413,0)</f>
        <v>1</v>
      </c>
      <c r="AC397" s="16">
        <f ca="1">SUMPRODUCT((AB397=AB394:AB413)*(X397&lt;X394:X413))</f>
        <v>0</v>
      </c>
      <c r="AD397" s="16">
        <f ca="1">SUMPRODUCT((AB397=AB394:AB413)*(AC397=AC394:AC413)*(V397&lt;V394:V413))</f>
        <v>0</v>
      </c>
      <c r="AE397" s="16">
        <f ca="1">COUNTIF(AA394:AA397,AA397)-1</f>
        <v>0</v>
      </c>
      <c r="AF397" s="39"/>
      <c r="AG397">
        <v>4</v>
      </c>
      <c r="AH397" s="29" t="str">
        <f ca="1">INDEX(P394:P413,MATCH(AG397,Z394:Z413,0))</f>
        <v>R.C. Celta de Vigo</v>
      </c>
      <c r="AI397" s="33">
        <f ca="1">LOOKUP(AH397,P394:P413,Q394:Q413)</f>
        <v>31</v>
      </c>
      <c r="AJ397" s="1">
        <f ca="1">LOOKUP(AH397,P394:P413,R394:R413)</f>
        <v>16</v>
      </c>
      <c r="AK397" s="1">
        <f ca="1">LOOKUP(AH397,P394:P413,S394:S413)</f>
        <v>9</v>
      </c>
      <c r="AL397" s="1">
        <f ca="1">LOOKUP(AH397,P394:P413,T394:T413)</f>
        <v>4</v>
      </c>
      <c r="AM397" s="1">
        <f ca="1">LOOKUP(AH397,P394:P413,U394:U413)</f>
        <v>3</v>
      </c>
      <c r="AN397" s="1">
        <f ca="1">LOOKUP(AH397,P394:P413,V394:V413)</f>
        <v>28</v>
      </c>
      <c r="AO397" s="1">
        <f ca="1">LOOKUP(AH397,P394:P413,W394:W413)</f>
        <v>22</v>
      </c>
      <c r="AP397" s="3">
        <f ca="1">LOOKUP(AH397,P394:P413,X394:X413)</f>
        <v>6</v>
      </c>
      <c r="AQ397" s="3">
        <f ca="1">LOOKUP(AH397,P394:P413,Y394:Y413)</f>
        <v>31628</v>
      </c>
    </row>
    <row r="398" spans="5:43" x14ac:dyDescent="0.25">
      <c r="E398" s="29" t="str">
        <f t="shared" si="326"/>
        <v>Getafe C.F.</v>
      </c>
      <c r="F398" s="33">
        <f ca="1">SUMIF(INDIRECT(F393),'1-Configuracion'!E398,INDIRECT(G393))+SUMIF(INDIRECT(H393),'1-Configuracion'!E398,INDIRECT(I393))</f>
        <v>0</v>
      </c>
      <c r="G398" s="1">
        <f ca="1">SUMIF(INDIRECT(F393),'1-Configuracion'!E398,INDIRECT(J393))+SUMIF(INDIRECT(H393),'1-Configuracion'!E398,INDIRECT(J393))</f>
        <v>0</v>
      </c>
      <c r="H398" s="1">
        <f t="shared" ca="1" si="327"/>
        <v>0</v>
      </c>
      <c r="I398" s="1">
        <f t="shared" ca="1" si="328"/>
        <v>0</v>
      </c>
      <c r="J398" s="1">
        <f t="shared" ca="1" si="329"/>
        <v>0</v>
      </c>
      <c r="K398" s="1">
        <f ca="1">SUMIF(INDIRECT(F393),'1-Configuracion'!E398,INDIRECT(K393))+SUMIF(INDIRECT(H393),'1-Configuracion'!E398,INDIRECT(L393))</f>
        <v>0</v>
      </c>
      <c r="L398" s="1">
        <f ca="1">SUMIF(INDIRECT(F393),'1-Configuracion'!E398,INDIRECT(L393))+SUMIF(INDIRECT(H393),'1-Configuracion'!E398,INDIRECT(K393))</f>
        <v>0</v>
      </c>
      <c r="M398" s="48">
        <f t="shared" ca="1" si="330"/>
        <v>0</v>
      </c>
      <c r="N398" s="14">
        <f t="shared" ca="1" si="331"/>
        <v>0</v>
      </c>
      <c r="P398" s="29" t="str">
        <f t="shared" si="332"/>
        <v>Getafe C.F.</v>
      </c>
      <c r="Q398" s="33">
        <f t="shared" ca="1" si="333"/>
        <v>16</v>
      </c>
      <c r="R398" s="1">
        <f t="shared" ca="1" si="317"/>
        <v>16</v>
      </c>
      <c r="S398" s="1">
        <f t="shared" ca="1" si="318"/>
        <v>4</v>
      </c>
      <c r="T398" s="1">
        <f t="shared" ca="1" si="319"/>
        <v>4</v>
      </c>
      <c r="U398" s="1">
        <f t="shared" ca="1" si="320"/>
        <v>8</v>
      </c>
      <c r="V398" s="1">
        <f t="shared" ca="1" si="321"/>
        <v>18</v>
      </c>
      <c r="W398" s="1">
        <f t="shared" ca="1" si="322"/>
        <v>26</v>
      </c>
      <c r="X398" s="3">
        <f t="shared" ca="1" si="323"/>
        <v>-8</v>
      </c>
      <c r="Y398" s="3">
        <f t="shared" ca="1" si="324"/>
        <v>15218</v>
      </c>
      <c r="Z398">
        <f t="shared" ca="1" si="334"/>
        <v>15</v>
      </c>
      <c r="AA398">
        <f t="shared" ca="1" si="325"/>
        <v>15</v>
      </c>
      <c r="AB398" s="16">
        <f ca="1">_xlfn.RANK.EQ(Q398,Q394:Q413,0)</f>
        <v>14</v>
      </c>
      <c r="AC398" s="16">
        <f ca="1">SUMPRODUCT((AB398=AB394:AB413)*(X398&lt;X394:X413))</f>
        <v>1</v>
      </c>
      <c r="AD398" s="16">
        <f ca="1">SUMPRODUCT((AB398=AB394:AB413)*(AC398=AC394:AC413)*(V398&lt;V394:V413))</f>
        <v>0</v>
      </c>
      <c r="AE398" s="16">
        <f ca="1">COUNTIF(AA394:AA398,AA398)-1</f>
        <v>0</v>
      </c>
      <c r="AF398" s="39"/>
      <c r="AG398">
        <v>5</v>
      </c>
      <c r="AH398" s="29" t="str">
        <f ca="1">INDEX(P394:P413,MATCH(AG398,Z394:Z413,0))</f>
        <v>Villarreal C.F.</v>
      </c>
      <c r="AI398" s="33">
        <f ca="1">LOOKUP(AH398,P394:P413,Q394:Q413)</f>
        <v>30</v>
      </c>
      <c r="AJ398" s="1">
        <f ca="1">LOOKUP(AH398,P394:P413,R394:R413)</f>
        <v>16</v>
      </c>
      <c r="AK398" s="1">
        <f ca="1">LOOKUP(AH398,P394:P413,S394:S413)</f>
        <v>9</v>
      </c>
      <c r="AL398" s="1">
        <f ca="1">LOOKUP(AH398,P394:P413,T394:T413)</f>
        <v>3</v>
      </c>
      <c r="AM398" s="1">
        <f ca="1">LOOKUP(AH398,P394:P413,U394:U413)</f>
        <v>4</v>
      </c>
      <c r="AN398" s="1">
        <f ca="1">LOOKUP(AH398,P394:P413,V394:V413)</f>
        <v>21</v>
      </c>
      <c r="AO398" s="1">
        <f ca="1">LOOKUP(AH398,P394:P413,W394:W413)</f>
        <v>15</v>
      </c>
      <c r="AP398" s="3">
        <f ca="1">LOOKUP(AH398,P394:P413,X394:X413)</f>
        <v>6</v>
      </c>
      <c r="AQ398" s="3">
        <f ca="1">LOOKUP(AH398,P394:P413,Y394:Y413)</f>
        <v>30621</v>
      </c>
    </row>
    <row r="399" spans="5:43" x14ac:dyDescent="0.25">
      <c r="E399" s="29" t="str">
        <f t="shared" si="326"/>
        <v>Granada C.F.</v>
      </c>
      <c r="F399" s="33">
        <f ca="1">SUMIF(INDIRECT(F393),'1-Configuracion'!E399,INDIRECT(G393))+SUMIF(INDIRECT(H393),'1-Configuracion'!E399,INDIRECT(I393))</f>
        <v>0</v>
      </c>
      <c r="G399" s="1">
        <f ca="1">SUMIF(INDIRECT(F393),'1-Configuracion'!E399,INDIRECT(J393))+SUMIF(INDIRECT(H393),'1-Configuracion'!E399,INDIRECT(J393))</f>
        <v>0</v>
      </c>
      <c r="H399" s="1">
        <f t="shared" ca="1" si="327"/>
        <v>0</v>
      </c>
      <c r="I399" s="1">
        <f t="shared" ca="1" si="328"/>
        <v>0</v>
      </c>
      <c r="J399" s="1">
        <f t="shared" ca="1" si="329"/>
        <v>0</v>
      </c>
      <c r="K399" s="1">
        <f ca="1">SUMIF(INDIRECT(F393),'1-Configuracion'!E399,INDIRECT(K393))+SUMIF(INDIRECT(H393),'1-Configuracion'!E399,INDIRECT(L393))</f>
        <v>0</v>
      </c>
      <c r="L399" s="1">
        <f ca="1">SUMIF(INDIRECT(F393),'1-Configuracion'!E399,INDIRECT(L393))+SUMIF(INDIRECT(H393),'1-Configuracion'!E399,INDIRECT(K393))</f>
        <v>0</v>
      </c>
      <c r="M399" s="48">
        <f t="shared" ca="1" si="330"/>
        <v>0</v>
      </c>
      <c r="N399" s="14">
        <f t="shared" ca="1" si="331"/>
        <v>0</v>
      </c>
      <c r="P399" s="29" t="str">
        <f t="shared" si="332"/>
        <v>Granada C.F.</v>
      </c>
      <c r="Q399" s="33">
        <f t="shared" ca="1" si="333"/>
        <v>14</v>
      </c>
      <c r="R399" s="1">
        <f t="shared" ca="1" si="317"/>
        <v>16</v>
      </c>
      <c r="S399" s="1">
        <f t="shared" ca="1" si="318"/>
        <v>3</v>
      </c>
      <c r="T399" s="1">
        <f t="shared" ca="1" si="319"/>
        <v>5</v>
      </c>
      <c r="U399" s="1">
        <f t="shared" ca="1" si="320"/>
        <v>8</v>
      </c>
      <c r="V399" s="1">
        <f t="shared" ca="1" si="321"/>
        <v>17</v>
      </c>
      <c r="W399" s="1">
        <f t="shared" ca="1" si="322"/>
        <v>26</v>
      </c>
      <c r="X399" s="3">
        <f t="shared" ca="1" si="323"/>
        <v>-9</v>
      </c>
      <c r="Y399" s="3">
        <f t="shared" ca="1" si="324"/>
        <v>13117</v>
      </c>
      <c r="Z399">
        <f t="shared" ca="1" si="334"/>
        <v>17</v>
      </c>
      <c r="AA399">
        <f t="shared" ca="1" si="325"/>
        <v>17</v>
      </c>
      <c r="AB399" s="16">
        <f ca="1">_xlfn.RANK.EQ(Q399,Q394:Q413,0)</f>
        <v>17</v>
      </c>
      <c r="AC399" s="16">
        <f ca="1">SUMPRODUCT((AB399=AB394:AB413)*(X399&lt;X394:X413))</f>
        <v>0</v>
      </c>
      <c r="AD399" s="16">
        <f ca="1">SUMPRODUCT((AB399=AB394:AB413)*(AC399=AC394:AC413)*(V399&lt;V394:V413))</f>
        <v>0</v>
      </c>
      <c r="AE399" s="16">
        <f ca="1">COUNTIF(AA394:AA399,AA399)-1</f>
        <v>0</v>
      </c>
      <c r="AF399" s="39"/>
      <c r="AG399">
        <v>6</v>
      </c>
      <c r="AH399" s="29" t="str">
        <f ca="1">INDEX(P394:P413,MATCH(AG399,Z394:Z413,0))</f>
        <v>Deportivo de la Coruña</v>
      </c>
      <c r="AI399" s="33">
        <f ca="1">LOOKUP(AH399,P394:P413,Q394:Q413)</f>
        <v>26</v>
      </c>
      <c r="AJ399" s="1">
        <f ca="1">LOOKUP(AH399,P394:P413,R394:R413)</f>
        <v>16</v>
      </c>
      <c r="AK399" s="1">
        <f ca="1">LOOKUP(AH399,P394:P413,S394:S413)</f>
        <v>6</v>
      </c>
      <c r="AL399" s="1">
        <f ca="1">LOOKUP(AH399,P394:P413,T394:T413)</f>
        <v>8</v>
      </c>
      <c r="AM399" s="1">
        <f ca="1">LOOKUP(AH399,P394:P413,U394:U413)</f>
        <v>2</v>
      </c>
      <c r="AN399" s="1">
        <f ca="1">LOOKUP(AH399,P394:P413,V394:V413)</f>
        <v>25</v>
      </c>
      <c r="AO399" s="1">
        <f ca="1">LOOKUP(AH399,P394:P413,W394:W413)</f>
        <v>16</v>
      </c>
      <c r="AP399" s="3">
        <f ca="1">LOOKUP(AH399,P394:P413,X394:X413)</f>
        <v>9</v>
      </c>
      <c r="AQ399" s="3">
        <f ca="1">LOOKUP(AH399,P394:P413,Y394:Y413)</f>
        <v>26925</v>
      </c>
    </row>
    <row r="400" spans="5:43" x14ac:dyDescent="0.25">
      <c r="E400" s="29" t="str">
        <f t="shared" si="326"/>
        <v>Levante U.D.</v>
      </c>
      <c r="F400" s="33">
        <f ca="1">SUMIF(INDIRECT(F393),'1-Configuracion'!E400,INDIRECT(G393))+SUMIF(INDIRECT(H393),'1-Configuracion'!E400,INDIRECT(I393))</f>
        <v>0</v>
      </c>
      <c r="G400" s="1">
        <f ca="1">SUMIF(INDIRECT(F393),'1-Configuracion'!E400,INDIRECT(J393))+SUMIF(INDIRECT(H393),'1-Configuracion'!E400,INDIRECT(J393))</f>
        <v>0</v>
      </c>
      <c r="H400" s="1">
        <f t="shared" ca="1" si="327"/>
        <v>0</v>
      </c>
      <c r="I400" s="1">
        <f t="shared" ca="1" si="328"/>
        <v>0</v>
      </c>
      <c r="J400" s="1">
        <f t="shared" ca="1" si="329"/>
        <v>0</v>
      </c>
      <c r="K400" s="1">
        <f ca="1">SUMIF(INDIRECT(F393),'1-Configuracion'!E400,INDIRECT(K393))+SUMIF(INDIRECT(H393),'1-Configuracion'!E400,INDIRECT(L393))</f>
        <v>0</v>
      </c>
      <c r="L400" s="1">
        <f ca="1">SUMIF(INDIRECT(F393),'1-Configuracion'!E400,INDIRECT(L393))+SUMIF(INDIRECT(H393),'1-Configuracion'!E400,INDIRECT(K393))</f>
        <v>0</v>
      </c>
      <c r="M400" s="48">
        <f t="shared" ca="1" si="330"/>
        <v>0</v>
      </c>
      <c r="N400" s="14">
        <f t="shared" ca="1" si="331"/>
        <v>0</v>
      </c>
      <c r="P400" s="29" t="str">
        <f t="shared" si="332"/>
        <v>Levante U.D.</v>
      </c>
      <c r="Q400" s="33">
        <f t="shared" ca="1" si="333"/>
        <v>11</v>
      </c>
      <c r="R400" s="1">
        <f t="shared" ca="1" si="317"/>
        <v>16</v>
      </c>
      <c r="S400" s="1">
        <f t="shared" ca="1" si="318"/>
        <v>2</v>
      </c>
      <c r="T400" s="1">
        <f t="shared" ca="1" si="319"/>
        <v>5</v>
      </c>
      <c r="U400" s="1">
        <f t="shared" ca="1" si="320"/>
        <v>9</v>
      </c>
      <c r="V400" s="1">
        <f t="shared" ca="1" si="321"/>
        <v>12</v>
      </c>
      <c r="W400" s="1">
        <f t="shared" ca="1" si="322"/>
        <v>29</v>
      </c>
      <c r="X400" s="3">
        <f t="shared" ca="1" si="323"/>
        <v>-17</v>
      </c>
      <c r="Y400" s="3">
        <f t="shared" ca="1" si="324"/>
        <v>9312</v>
      </c>
      <c r="Z400">
        <f t="shared" ca="1" si="334"/>
        <v>20</v>
      </c>
      <c r="AA400">
        <f t="shared" ca="1" si="325"/>
        <v>20</v>
      </c>
      <c r="AB400" s="16">
        <f ca="1">_xlfn.RANK.EQ(Q400,Q394:Q413,0)</f>
        <v>20</v>
      </c>
      <c r="AC400" s="16">
        <f ca="1">SUMPRODUCT((AB400=AB394:AB413)*(X400&lt;X394:X413))</f>
        <v>0</v>
      </c>
      <c r="AD400" s="16">
        <f ca="1">SUMPRODUCT((AB400=AB394:AB413)*(AC400=AC394:AC413)*(V400&lt;V394:V413))</f>
        <v>0</v>
      </c>
      <c r="AE400" s="16">
        <f ca="1">COUNTIF(AA394:AA400,AA400)-1</f>
        <v>0</v>
      </c>
      <c r="AF400" s="39"/>
      <c r="AG400">
        <v>7</v>
      </c>
      <c r="AH400" s="29" t="str">
        <f ca="1">INDEX(P394:P413,MATCH(AG400,Z394:Z413,0))</f>
        <v>Athletic Club</v>
      </c>
      <c r="AI400" s="33">
        <f ca="1">LOOKUP(AH400,P394:P413,Q394:Q413)</f>
        <v>24</v>
      </c>
      <c r="AJ400" s="1">
        <f ca="1">LOOKUP(AH400,P394:P413,R394:R413)</f>
        <v>16</v>
      </c>
      <c r="AK400" s="1">
        <f ca="1">LOOKUP(AH400,P394:P413,S394:S413)</f>
        <v>7</v>
      </c>
      <c r="AL400" s="1">
        <f ca="1">LOOKUP(AH400,P394:P413,T394:T413)</f>
        <v>3</v>
      </c>
      <c r="AM400" s="1">
        <f ca="1">LOOKUP(AH400,P394:P413,U394:U413)</f>
        <v>6</v>
      </c>
      <c r="AN400" s="1">
        <f ca="1">LOOKUP(AH400,P394:P413,V394:V413)</f>
        <v>24</v>
      </c>
      <c r="AO400" s="1">
        <f ca="1">LOOKUP(AH400,P394:P413,W394:W413)</f>
        <v>18</v>
      </c>
      <c r="AP400" s="3">
        <f ca="1">LOOKUP(AH400,P394:P413,X394:X413)</f>
        <v>6</v>
      </c>
      <c r="AQ400" s="3">
        <f ca="1">LOOKUP(AH400,P394:P413,Y394:Y413)</f>
        <v>24624</v>
      </c>
    </row>
    <row r="401" spans="5:43" x14ac:dyDescent="0.25">
      <c r="E401" s="29" t="str">
        <f t="shared" si="326"/>
        <v>Málaga C.F.</v>
      </c>
      <c r="F401" s="33">
        <f ca="1">SUMIF(INDIRECT(F393),'1-Configuracion'!E401,INDIRECT(G393))+SUMIF(INDIRECT(H393),'1-Configuracion'!E401,INDIRECT(I393))</f>
        <v>0</v>
      </c>
      <c r="G401" s="1">
        <f ca="1">SUMIF(INDIRECT(F393),'1-Configuracion'!E401,INDIRECT(J393))+SUMIF(INDIRECT(H393),'1-Configuracion'!E401,INDIRECT(J393))</f>
        <v>0</v>
      </c>
      <c r="H401" s="1">
        <f t="shared" ca="1" si="327"/>
        <v>0</v>
      </c>
      <c r="I401" s="1">
        <f t="shared" ca="1" si="328"/>
        <v>0</v>
      </c>
      <c r="J401" s="1">
        <f t="shared" ca="1" si="329"/>
        <v>0</v>
      </c>
      <c r="K401" s="1">
        <f ca="1">SUMIF(INDIRECT(F393),'1-Configuracion'!E401,INDIRECT(K393))+SUMIF(INDIRECT(H393),'1-Configuracion'!E401,INDIRECT(L393))</f>
        <v>0</v>
      </c>
      <c r="L401" s="1">
        <f ca="1">SUMIF(INDIRECT(F393),'1-Configuracion'!E401,INDIRECT(L393))+SUMIF(INDIRECT(H393),'1-Configuracion'!E401,INDIRECT(K393))</f>
        <v>0</v>
      </c>
      <c r="M401" s="48">
        <f t="shared" ca="1" si="330"/>
        <v>0</v>
      </c>
      <c r="N401" s="14">
        <f t="shared" ca="1" si="331"/>
        <v>0</v>
      </c>
      <c r="P401" s="29" t="str">
        <f t="shared" si="332"/>
        <v>Málaga C.F.</v>
      </c>
      <c r="Q401" s="33">
        <f t="shared" ca="1" si="333"/>
        <v>17</v>
      </c>
      <c r="R401" s="1">
        <f t="shared" ca="1" si="317"/>
        <v>16</v>
      </c>
      <c r="S401" s="1">
        <f t="shared" ca="1" si="318"/>
        <v>4</v>
      </c>
      <c r="T401" s="1">
        <f t="shared" ca="1" si="319"/>
        <v>5</v>
      </c>
      <c r="U401" s="1">
        <f t="shared" ca="1" si="320"/>
        <v>7</v>
      </c>
      <c r="V401" s="1">
        <f t="shared" ca="1" si="321"/>
        <v>10</v>
      </c>
      <c r="W401" s="1">
        <f t="shared" ca="1" si="322"/>
        <v>14</v>
      </c>
      <c r="X401" s="3">
        <f t="shared" ca="1" si="323"/>
        <v>-4</v>
      </c>
      <c r="Y401" s="3">
        <f t="shared" ca="1" si="324"/>
        <v>16610</v>
      </c>
      <c r="Z401">
        <f t="shared" ca="1" si="334"/>
        <v>13</v>
      </c>
      <c r="AA401">
        <f t="shared" ca="1" si="325"/>
        <v>13</v>
      </c>
      <c r="AB401" s="16">
        <f ca="1">_xlfn.RANK.EQ(Q401,Q394:Q413,0)</f>
        <v>13</v>
      </c>
      <c r="AC401" s="16">
        <f ca="1">SUMPRODUCT((AB401=AB394:AB413)*(X401&lt;X394:X413))</f>
        <v>0</v>
      </c>
      <c r="AD401" s="16">
        <f ca="1">SUMPRODUCT((AB401=AB394:AB413)*(AC401=AC394:AC413)*(V401&lt;V394:V413))</f>
        <v>0</v>
      </c>
      <c r="AE401" s="16">
        <f ca="1">COUNTIF(AA394:AA401,AA401)-1</f>
        <v>0</v>
      </c>
      <c r="AF401" s="39"/>
      <c r="AG401">
        <v>8</v>
      </c>
      <c r="AH401" s="29" t="str">
        <f ca="1">INDEX(P394:P413,MATCH(AG401,Z394:Z413,0))</f>
        <v>Sevilla F.C.</v>
      </c>
      <c r="AI401" s="33">
        <f ca="1">LOOKUP(AH401,P394:P413,Q394:Q413)</f>
        <v>23</v>
      </c>
      <c r="AJ401" s="1">
        <f ca="1">LOOKUP(AH401,P394:P413,R394:R413)</f>
        <v>16</v>
      </c>
      <c r="AK401" s="1">
        <f ca="1">LOOKUP(AH401,P394:P413,S394:S413)</f>
        <v>6</v>
      </c>
      <c r="AL401" s="1">
        <f ca="1">LOOKUP(AH401,P394:P413,T394:T413)</f>
        <v>5</v>
      </c>
      <c r="AM401" s="1">
        <f ca="1">LOOKUP(AH401,P394:P413,U394:U413)</f>
        <v>5</v>
      </c>
      <c r="AN401" s="1">
        <f ca="1">LOOKUP(AH401,P394:P413,V394:V413)</f>
        <v>21</v>
      </c>
      <c r="AO401" s="1">
        <f ca="1">LOOKUP(AH401,P394:P413,W394:W413)</f>
        <v>19</v>
      </c>
      <c r="AP401" s="3">
        <f ca="1">LOOKUP(AH401,P394:P413,X394:X413)</f>
        <v>2</v>
      </c>
      <c r="AQ401" s="3">
        <f ca="1">LOOKUP(AH401,P394:P413,Y394:Y413)</f>
        <v>23221</v>
      </c>
    </row>
    <row r="402" spans="5:43" x14ac:dyDescent="0.25">
      <c r="E402" s="29" t="str">
        <f t="shared" si="326"/>
        <v>R.C. Celta de Vigo</v>
      </c>
      <c r="F402" s="33">
        <f ca="1">SUMIF(INDIRECT(F393),'1-Configuracion'!E402,INDIRECT(G393))+SUMIF(INDIRECT(H393),'1-Configuracion'!E402,INDIRECT(I393))</f>
        <v>0</v>
      </c>
      <c r="G402" s="1">
        <f ca="1">SUMIF(INDIRECT(F393),'1-Configuracion'!E402,INDIRECT(J393))+SUMIF(INDIRECT(H393),'1-Configuracion'!E402,INDIRECT(J393))</f>
        <v>0</v>
      </c>
      <c r="H402" s="1">
        <f t="shared" ca="1" si="327"/>
        <v>0</v>
      </c>
      <c r="I402" s="1">
        <f t="shared" ca="1" si="328"/>
        <v>0</v>
      </c>
      <c r="J402" s="1">
        <f t="shared" ca="1" si="329"/>
        <v>0</v>
      </c>
      <c r="K402" s="1">
        <f ca="1">SUMIF(INDIRECT(F393),'1-Configuracion'!E402,INDIRECT(K393))+SUMIF(INDIRECT(H393),'1-Configuracion'!E402,INDIRECT(L393))</f>
        <v>0</v>
      </c>
      <c r="L402" s="1">
        <f ca="1">SUMIF(INDIRECT(F393),'1-Configuracion'!E402,INDIRECT(L393))+SUMIF(INDIRECT(H393),'1-Configuracion'!E402,INDIRECT(K393))</f>
        <v>0</v>
      </c>
      <c r="M402" s="48">
        <f t="shared" ca="1" si="330"/>
        <v>0</v>
      </c>
      <c r="N402" s="14">
        <f t="shared" ca="1" si="331"/>
        <v>0</v>
      </c>
      <c r="P402" s="29" t="str">
        <f t="shared" si="332"/>
        <v>R.C. Celta de Vigo</v>
      </c>
      <c r="Q402" s="33">
        <f t="shared" ca="1" si="333"/>
        <v>31</v>
      </c>
      <c r="R402" s="1">
        <f t="shared" ca="1" si="317"/>
        <v>16</v>
      </c>
      <c r="S402" s="1">
        <f t="shared" ca="1" si="318"/>
        <v>9</v>
      </c>
      <c r="T402" s="1">
        <f t="shared" ca="1" si="319"/>
        <v>4</v>
      </c>
      <c r="U402" s="1">
        <f t="shared" ca="1" si="320"/>
        <v>3</v>
      </c>
      <c r="V402" s="1">
        <f t="shared" ca="1" si="321"/>
        <v>28</v>
      </c>
      <c r="W402" s="1">
        <f t="shared" ca="1" si="322"/>
        <v>22</v>
      </c>
      <c r="X402" s="3">
        <f t="shared" ca="1" si="323"/>
        <v>6</v>
      </c>
      <c r="Y402" s="3">
        <f t="shared" ca="1" si="324"/>
        <v>31628</v>
      </c>
      <c r="Z402">
        <f t="shared" ca="1" si="334"/>
        <v>4</v>
      </c>
      <c r="AA402">
        <f t="shared" ca="1" si="325"/>
        <v>4</v>
      </c>
      <c r="AB402" s="16">
        <f ca="1">_xlfn.RANK.EQ(Q402,Q394:Q413,0)</f>
        <v>4</v>
      </c>
      <c r="AC402" s="16">
        <f ca="1">SUMPRODUCT((AB402=AB394:AB413)*(X402&lt;X394:X413))</f>
        <v>0</v>
      </c>
      <c r="AD402" s="16">
        <f ca="1">SUMPRODUCT((AB402=AB394:AB413)*(AC402=AC394:AC413)*(V402&lt;V394:V413))</f>
        <v>0</v>
      </c>
      <c r="AE402" s="16">
        <f ca="1">COUNTIF(AA394:AA402,AA402)-1</f>
        <v>0</v>
      </c>
      <c r="AF402" s="39"/>
      <c r="AG402">
        <v>9</v>
      </c>
      <c r="AH402" s="29" t="str">
        <f ca="1">INDEX(P394:P413,MATCH(AG402,Z394:Z413,0))</f>
        <v>Valencia C.F.</v>
      </c>
      <c r="AI402" s="33">
        <f ca="1">LOOKUP(AH402,P394:P413,Q394:Q413)</f>
        <v>22</v>
      </c>
      <c r="AJ402" s="1">
        <f ca="1">LOOKUP(AH402,P394:P413,R394:R413)</f>
        <v>16</v>
      </c>
      <c r="AK402" s="1">
        <f ca="1">LOOKUP(AH402,P394:P413,S394:S413)</f>
        <v>5</v>
      </c>
      <c r="AL402" s="1">
        <f ca="1">LOOKUP(AH402,P394:P413,T394:T413)</f>
        <v>7</v>
      </c>
      <c r="AM402" s="1">
        <f ca="1">LOOKUP(AH402,P394:P413,U394:U413)</f>
        <v>4</v>
      </c>
      <c r="AN402" s="1">
        <f ca="1">LOOKUP(AH402,P394:P413,V394:V413)</f>
        <v>21</v>
      </c>
      <c r="AO402" s="1">
        <f ca="1">LOOKUP(AH402,P394:P413,W394:W413)</f>
        <v>14</v>
      </c>
      <c r="AP402" s="3">
        <f ca="1">LOOKUP(AH402,P394:P413,X394:X413)</f>
        <v>7</v>
      </c>
      <c r="AQ402" s="3">
        <f ca="1">LOOKUP(AH402,P394:P413,Y394:Y413)</f>
        <v>22721</v>
      </c>
    </row>
    <row r="403" spans="5:43" x14ac:dyDescent="0.25">
      <c r="E403" s="29" t="str">
        <f t="shared" si="326"/>
        <v>R.C.D. Español</v>
      </c>
      <c r="F403" s="33">
        <f ca="1">SUMIF(INDIRECT(F393),'1-Configuracion'!E403,INDIRECT(G393))+SUMIF(INDIRECT(H393),'1-Configuracion'!E403,INDIRECT(I393))</f>
        <v>0</v>
      </c>
      <c r="G403" s="1">
        <f ca="1">SUMIF(INDIRECT(F393),'1-Configuracion'!E403,INDIRECT(J393))+SUMIF(INDIRECT(H393),'1-Configuracion'!E403,INDIRECT(J393))</f>
        <v>0</v>
      </c>
      <c r="H403" s="1">
        <f t="shared" ca="1" si="327"/>
        <v>0</v>
      </c>
      <c r="I403" s="1">
        <f t="shared" ca="1" si="328"/>
        <v>0</v>
      </c>
      <c r="J403" s="1">
        <f t="shared" ca="1" si="329"/>
        <v>0</v>
      </c>
      <c r="K403" s="1">
        <f ca="1">SUMIF(INDIRECT(F393),'1-Configuracion'!E403,INDIRECT(K393))+SUMIF(INDIRECT(H393),'1-Configuracion'!E403,INDIRECT(L393))</f>
        <v>0</v>
      </c>
      <c r="L403" s="1">
        <f ca="1">SUMIF(INDIRECT(F393),'1-Configuracion'!E403,INDIRECT(L393))+SUMIF(INDIRECT(H393),'1-Configuracion'!E403,INDIRECT(K393))</f>
        <v>0</v>
      </c>
      <c r="M403" s="48">
        <f t="shared" ca="1" si="330"/>
        <v>0</v>
      </c>
      <c r="N403" s="14">
        <f t="shared" ca="1" si="331"/>
        <v>0</v>
      </c>
      <c r="P403" s="29" t="str">
        <f t="shared" si="332"/>
        <v>R.C.D. Español</v>
      </c>
      <c r="Q403" s="33">
        <f t="shared" ca="1" si="333"/>
        <v>20</v>
      </c>
      <c r="R403" s="1">
        <f t="shared" ca="1" si="317"/>
        <v>16</v>
      </c>
      <c r="S403" s="1">
        <f t="shared" ca="1" si="318"/>
        <v>6</v>
      </c>
      <c r="T403" s="1">
        <f t="shared" ca="1" si="319"/>
        <v>2</v>
      </c>
      <c r="U403" s="1">
        <f t="shared" ca="1" si="320"/>
        <v>8</v>
      </c>
      <c r="V403" s="1">
        <f t="shared" ca="1" si="321"/>
        <v>16</v>
      </c>
      <c r="W403" s="1">
        <f t="shared" ca="1" si="322"/>
        <v>26</v>
      </c>
      <c r="X403" s="3">
        <f t="shared" ca="1" si="323"/>
        <v>-10</v>
      </c>
      <c r="Y403" s="3">
        <f t="shared" ca="1" si="324"/>
        <v>19016</v>
      </c>
      <c r="Z403">
        <f t="shared" ca="1" si="334"/>
        <v>12</v>
      </c>
      <c r="AA403">
        <f t="shared" ca="1" si="325"/>
        <v>12</v>
      </c>
      <c r="AB403" s="16">
        <f ca="1">_xlfn.RANK.EQ(Q403,Q394:Q413,0)</f>
        <v>11</v>
      </c>
      <c r="AC403" s="16">
        <f ca="1">SUMPRODUCT((AB403=AB394:AB413)*(X403&lt;X394:X413))</f>
        <v>1</v>
      </c>
      <c r="AD403" s="16">
        <f ca="1">SUMPRODUCT((AB403=AB394:AB413)*(AC403=AC394:AC413)*(V403&lt;V394:V413))</f>
        <v>0</v>
      </c>
      <c r="AE403" s="16">
        <f ca="1">COUNTIF(AA394:AA403,AA403)-1</f>
        <v>0</v>
      </c>
      <c r="AF403" s="39"/>
      <c r="AG403">
        <v>10</v>
      </c>
      <c r="AH403" s="29" t="str">
        <f ca="1">INDEX(P394:P413,MATCH(AG403,Z394:Z413,0))</f>
        <v>S.D. Eibar</v>
      </c>
      <c r="AI403" s="33">
        <f ca="1">LOOKUP(AH403,P394:P413,Q394:Q413)</f>
        <v>21</v>
      </c>
      <c r="AJ403" s="1">
        <f ca="1">LOOKUP(AH403,P394:P413,R394:R413)</f>
        <v>16</v>
      </c>
      <c r="AK403" s="1">
        <f ca="1">LOOKUP(AH403,P394:P413,S394:S413)</f>
        <v>5</v>
      </c>
      <c r="AL403" s="1">
        <f ca="1">LOOKUP(AH403,P394:P413,T394:T413)</f>
        <v>6</v>
      </c>
      <c r="AM403" s="1">
        <f ca="1">LOOKUP(AH403,P394:P413,U394:U413)</f>
        <v>5</v>
      </c>
      <c r="AN403" s="1">
        <f ca="1">LOOKUP(AH403,P394:P413,V394:V413)</f>
        <v>18</v>
      </c>
      <c r="AO403" s="1">
        <f ca="1">LOOKUP(AH403,P394:P413,W394:W413)</f>
        <v>19</v>
      </c>
      <c r="AP403" s="3">
        <f ca="1">LOOKUP(AH403,P394:P413,X394:X413)</f>
        <v>-1</v>
      </c>
      <c r="AQ403" s="3">
        <f ca="1">LOOKUP(AH403,P394:P413,Y394:Y413)</f>
        <v>20918</v>
      </c>
    </row>
    <row r="404" spans="5:43" x14ac:dyDescent="0.25">
      <c r="E404" s="29" t="str">
        <f t="shared" si="326"/>
        <v>Rayo Vallecano</v>
      </c>
      <c r="F404" s="33">
        <f ca="1">SUMIF(INDIRECT(F393),'1-Configuracion'!E404,INDIRECT(G393))+SUMIF(INDIRECT(H393),'1-Configuracion'!E404,INDIRECT(I393))</f>
        <v>0</v>
      </c>
      <c r="G404" s="1">
        <f ca="1">SUMIF(INDIRECT(F393),'1-Configuracion'!E404,INDIRECT(J393))+SUMIF(INDIRECT(H393),'1-Configuracion'!E404,INDIRECT(J393))</f>
        <v>0</v>
      </c>
      <c r="H404" s="1">
        <f t="shared" ca="1" si="327"/>
        <v>0</v>
      </c>
      <c r="I404" s="1">
        <f t="shared" ca="1" si="328"/>
        <v>0</v>
      </c>
      <c r="J404" s="1">
        <f t="shared" ca="1" si="329"/>
        <v>0</v>
      </c>
      <c r="K404" s="1">
        <f ca="1">SUMIF(INDIRECT(F393),'1-Configuracion'!E404,INDIRECT(K393))+SUMIF(INDIRECT(H393),'1-Configuracion'!E404,INDIRECT(L393))</f>
        <v>0</v>
      </c>
      <c r="L404" s="1">
        <f ca="1">SUMIF(INDIRECT(F393),'1-Configuracion'!E404,INDIRECT(L393))+SUMIF(INDIRECT(H393),'1-Configuracion'!E404,INDIRECT(K393))</f>
        <v>0</v>
      </c>
      <c r="M404" s="48">
        <f t="shared" ca="1" si="330"/>
        <v>0</v>
      </c>
      <c r="N404" s="14">
        <f t="shared" ca="1" si="331"/>
        <v>0</v>
      </c>
      <c r="P404" s="29" t="str">
        <f t="shared" si="332"/>
        <v>Rayo Vallecano</v>
      </c>
      <c r="Q404" s="33">
        <f t="shared" ca="1" si="333"/>
        <v>14</v>
      </c>
      <c r="R404" s="1">
        <f t="shared" ca="1" si="317"/>
        <v>16</v>
      </c>
      <c r="S404" s="1">
        <f t="shared" ca="1" si="318"/>
        <v>4</v>
      </c>
      <c r="T404" s="1">
        <f t="shared" ca="1" si="319"/>
        <v>2</v>
      </c>
      <c r="U404" s="1">
        <f t="shared" ca="1" si="320"/>
        <v>10</v>
      </c>
      <c r="V404" s="1">
        <f t="shared" ca="1" si="321"/>
        <v>18</v>
      </c>
      <c r="W404" s="1">
        <f t="shared" ca="1" si="322"/>
        <v>37</v>
      </c>
      <c r="X404" s="3">
        <f t="shared" ca="1" si="323"/>
        <v>-19</v>
      </c>
      <c r="Y404" s="3">
        <f t="shared" ca="1" si="324"/>
        <v>12118</v>
      </c>
      <c r="Z404">
        <f t="shared" ca="1" si="334"/>
        <v>18</v>
      </c>
      <c r="AA404">
        <f t="shared" ca="1" si="325"/>
        <v>18</v>
      </c>
      <c r="AB404" s="16">
        <f ca="1">_xlfn.RANK.EQ(Q404,Q394:Q413,0)</f>
        <v>17</v>
      </c>
      <c r="AC404" s="16">
        <f ca="1">SUMPRODUCT((AB404=AB394:AB413)*(X404&lt;X394:X413))</f>
        <v>1</v>
      </c>
      <c r="AD404" s="16">
        <f ca="1">SUMPRODUCT((AB404=AB394:AB413)*(AC404=AC394:AC413)*(V404&lt;V394:V413))</f>
        <v>0</v>
      </c>
      <c r="AE404" s="16">
        <f ca="1">COUNTIF(AA394:AA404,AA404)-1</f>
        <v>0</v>
      </c>
      <c r="AF404" s="39"/>
      <c r="AG404">
        <v>11</v>
      </c>
      <c r="AH404" s="29" t="str">
        <f ca="1">INDEX(P394:P413,MATCH(AG404,Z394:Z413,0))</f>
        <v>Real Betis Balompié</v>
      </c>
      <c r="AI404" s="33">
        <f ca="1">LOOKUP(AH404,P394:P413,Q394:Q413)</f>
        <v>20</v>
      </c>
      <c r="AJ404" s="1">
        <f ca="1">LOOKUP(AH404,P394:P413,R394:R413)</f>
        <v>16</v>
      </c>
      <c r="AK404" s="1">
        <f ca="1">LOOKUP(AH404,P394:P413,S394:S413)</f>
        <v>5</v>
      </c>
      <c r="AL404" s="1">
        <f ca="1">LOOKUP(AH404,P394:P413,T394:T413)</f>
        <v>5</v>
      </c>
      <c r="AM404" s="1">
        <f ca="1">LOOKUP(AH404,P394:P413,U394:U413)</f>
        <v>6</v>
      </c>
      <c r="AN404" s="1">
        <f ca="1">LOOKUP(AH404,P394:P413,V394:V413)</f>
        <v>13</v>
      </c>
      <c r="AO404" s="1">
        <f ca="1">LOOKUP(AH404,P394:P413,W394:W413)</f>
        <v>19</v>
      </c>
      <c r="AP404" s="3">
        <f ca="1">LOOKUP(AH404,P394:P413,X394:X413)</f>
        <v>-6</v>
      </c>
      <c r="AQ404" s="3">
        <f ca="1">LOOKUP(AH404,P394:P413,Y394:Y413)</f>
        <v>19413</v>
      </c>
    </row>
    <row r="405" spans="5:43" x14ac:dyDescent="0.25">
      <c r="E405" s="29" t="str">
        <f t="shared" si="326"/>
        <v>Real Betis Balompié</v>
      </c>
      <c r="F405" s="33">
        <f ca="1">SUMIF(INDIRECT(F393),'1-Configuracion'!E405,INDIRECT(G393))+SUMIF(INDIRECT(H393),'1-Configuracion'!E405,INDIRECT(I393))</f>
        <v>0</v>
      </c>
      <c r="G405" s="1">
        <f ca="1">SUMIF(INDIRECT(F393),'1-Configuracion'!E405,INDIRECT(J393))+SUMIF(INDIRECT(H393),'1-Configuracion'!E405,INDIRECT(J393))</f>
        <v>0</v>
      </c>
      <c r="H405" s="1">
        <f t="shared" ca="1" si="327"/>
        <v>0</v>
      </c>
      <c r="I405" s="1">
        <f t="shared" ca="1" si="328"/>
        <v>0</v>
      </c>
      <c r="J405" s="1">
        <f t="shared" ca="1" si="329"/>
        <v>0</v>
      </c>
      <c r="K405" s="1">
        <f ca="1">SUMIF(INDIRECT(F393),'1-Configuracion'!E405,INDIRECT(K393))+SUMIF(INDIRECT(H393),'1-Configuracion'!E405,INDIRECT(L393))</f>
        <v>0</v>
      </c>
      <c r="L405" s="1">
        <f ca="1">SUMIF(INDIRECT(F393),'1-Configuracion'!E405,INDIRECT(L393))+SUMIF(INDIRECT(H393),'1-Configuracion'!E405,INDIRECT(K393))</f>
        <v>0</v>
      </c>
      <c r="M405" s="48">
        <f t="shared" ca="1" si="330"/>
        <v>0</v>
      </c>
      <c r="N405" s="14">
        <f t="shared" ca="1" si="331"/>
        <v>0</v>
      </c>
      <c r="P405" s="29" t="str">
        <f t="shared" si="332"/>
        <v>Real Betis Balompié</v>
      </c>
      <c r="Q405" s="33">
        <f t="shared" ca="1" si="333"/>
        <v>20</v>
      </c>
      <c r="R405" s="1">
        <f t="shared" ca="1" si="317"/>
        <v>16</v>
      </c>
      <c r="S405" s="1">
        <f t="shared" ca="1" si="318"/>
        <v>5</v>
      </c>
      <c r="T405" s="1">
        <f t="shared" ca="1" si="319"/>
        <v>5</v>
      </c>
      <c r="U405" s="1">
        <f t="shared" ca="1" si="320"/>
        <v>6</v>
      </c>
      <c r="V405" s="1">
        <f t="shared" ca="1" si="321"/>
        <v>13</v>
      </c>
      <c r="W405" s="1">
        <f t="shared" ca="1" si="322"/>
        <v>19</v>
      </c>
      <c r="X405" s="3">
        <f t="shared" ca="1" si="323"/>
        <v>-6</v>
      </c>
      <c r="Y405" s="3">
        <f t="shared" ca="1" si="324"/>
        <v>19413</v>
      </c>
      <c r="Z405">
        <f t="shared" ca="1" si="334"/>
        <v>11</v>
      </c>
      <c r="AA405">
        <f t="shared" ca="1" si="325"/>
        <v>11</v>
      </c>
      <c r="AB405" s="16">
        <f ca="1">_xlfn.RANK.EQ(Q405,Q394:Q413,0)</f>
        <v>11</v>
      </c>
      <c r="AC405" s="16">
        <f ca="1">SUMPRODUCT((AB405=AB394:AB413)*(X405&lt;X394:X413))</f>
        <v>0</v>
      </c>
      <c r="AD405" s="16">
        <f ca="1">SUMPRODUCT((AB405=AB394:AB413)*(AC405=AC394:AC413)*(V405&lt;V394:V413))</f>
        <v>0</v>
      </c>
      <c r="AE405" s="16">
        <f ca="1">COUNTIF(AA394:AA405,AA405)-1</f>
        <v>0</v>
      </c>
      <c r="AF405" s="39"/>
      <c r="AG405">
        <v>12</v>
      </c>
      <c r="AH405" s="29" t="str">
        <f ca="1">INDEX(P394:P413,MATCH(AG405,Z394:Z413,0))</f>
        <v>R.C.D. Español</v>
      </c>
      <c r="AI405" s="33">
        <f ca="1">LOOKUP(AH405,P394:P413,Q394:Q413)</f>
        <v>20</v>
      </c>
      <c r="AJ405" s="1">
        <f ca="1">LOOKUP(AH405,P394:P413,R394:R413)</f>
        <v>16</v>
      </c>
      <c r="AK405" s="1">
        <f ca="1">LOOKUP(AH405,P394:P413,S394:S413)</f>
        <v>6</v>
      </c>
      <c r="AL405" s="1">
        <f ca="1">LOOKUP(AH405,P394:P413,T394:T413)</f>
        <v>2</v>
      </c>
      <c r="AM405" s="1">
        <f ca="1">LOOKUP(AH405,P394:P413,U394:U413)</f>
        <v>8</v>
      </c>
      <c r="AN405" s="1">
        <f ca="1">LOOKUP(AH405,P394:P413,V394:V413)</f>
        <v>16</v>
      </c>
      <c r="AO405" s="1">
        <f ca="1">LOOKUP(AH405,P394:P413,W394:W413)</f>
        <v>26</v>
      </c>
      <c r="AP405" s="3">
        <f ca="1">LOOKUP(AH405,P394:P413,X394:X413)</f>
        <v>-10</v>
      </c>
      <c r="AQ405" s="3">
        <f ca="1">LOOKUP(AH405,P394:P413,Y394:Y413)</f>
        <v>19016</v>
      </c>
    </row>
    <row r="406" spans="5:43" x14ac:dyDescent="0.25">
      <c r="E406" s="29" t="str">
        <f t="shared" si="326"/>
        <v>Real Madrid C.F.</v>
      </c>
      <c r="F406" s="33">
        <f ca="1">SUMIF(INDIRECT(F393),'1-Configuracion'!E406,INDIRECT(G393))+SUMIF(INDIRECT(H393),'1-Configuracion'!E406,INDIRECT(I393))</f>
        <v>0</v>
      </c>
      <c r="G406" s="1">
        <f ca="1">SUMIF(INDIRECT(F393),'1-Configuracion'!E406,INDIRECT(J393))+SUMIF(INDIRECT(H393),'1-Configuracion'!E406,INDIRECT(J393))</f>
        <v>0</v>
      </c>
      <c r="H406" s="1">
        <f t="shared" ca="1" si="327"/>
        <v>0</v>
      </c>
      <c r="I406" s="1">
        <f t="shared" ca="1" si="328"/>
        <v>0</v>
      </c>
      <c r="J406" s="1">
        <f t="shared" ca="1" si="329"/>
        <v>0</v>
      </c>
      <c r="K406" s="1">
        <f ca="1">SUMIF(INDIRECT(F393),'1-Configuracion'!E406,INDIRECT(K393))+SUMIF(INDIRECT(H393),'1-Configuracion'!E406,INDIRECT(L393))</f>
        <v>0</v>
      </c>
      <c r="L406" s="1">
        <f ca="1">SUMIF(INDIRECT(F393),'1-Configuracion'!E406,INDIRECT(L393))+SUMIF(INDIRECT(H393),'1-Configuracion'!E406,INDIRECT(K393))</f>
        <v>0</v>
      </c>
      <c r="M406" s="48">
        <f t="shared" ca="1" si="330"/>
        <v>0</v>
      </c>
      <c r="N406" s="14">
        <f t="shared" ca="1" si="331"/>
        <v>0</v>
      </c>
      <c r="P406" s="29" t="str">
        <f t="shared" si="332"/>
        <v>Real Madrid C.F.</v>
      </c>
      <c r="Q406" s="33">
        <f t="shared" ca="1" si="333"/>
        <v>33</v>
      </c>
      <c r="R406" s="1">
        <f t="shared" ca="1" si="317"/>
        <v>16</v>
      </c>
      <c r="S406" s="1">
        <f t="shared" ca="1" si="318"/>
        <v>10</v>
      </c>
      <c r="T406" s="1">
        <f t="shared" ca="1" si="319"/>
        <v>3</v>
      </c>
      <c r="U406" s="1">
        <f t="shared" ca="1" si="320"/>
        <v>3</v>
      </c>
      <c r="V406" s="1">
        <f t="shared" ca="1" si="321"/>
        <v>42</v>
      </c>
      <c r="W406" s="1">
        <f t="shared" ca="1" si="322"/>
        <v>15</v>
      </c>
      <c r="X406" s="3">
        <f t="shared" ca="1" si="323"/>
        <v>27</v>
      </c>
      <c r="Y406" s="3">
        <f t="shared" ca="1" si="324"/>
        <v>35742</v>
      </c>
      <c r="Z406">
        <f t="shared" ca="1" si="334"/>
        <v>3</v>
      </c>
      <c r="AA406">
        <f t="shared" ca="1" si="325"/>
        <v>3</v>
      </c>
      <c r="AB406" s="16">
        <f ca="1">_xlfn.RANK.EQ(Q406,Q394:Q413,0)</f>
        <v>3</v>
      </c>
      <c r="AC406" s="16">
        <f ca="1">SUMPRODUCT((AB406=AB394:AB413)*(X406&lt;X394:X413))</f>
        <v>0</v>
      </c>
      <c r="AD406" s="16">
        <f ca="1">SUMPRODUCT((AB406=AB394:AB413)*(AC406=AC394:AC413)*(V406&lt;V394:V413))</f>
        <v>0</v>
      </c>
      <c r="AE406" s="16">
        <f ca="1">COUNTIF(AA394:AA406,AA406)-1</f>
        <v>0</v>
      </c>
      <c r="AF406" s="39"/>
      <c r="AG406">
        <v>13</v>
      </c>
      <c r="AH406" s="29" t="str">
        <f ca="1">INDEX(P394:P413,MATCH(AG406,Z394:Z413,0))</f>
        <v>Málaga C.F.</v>
      </c>
      <c r="AI406" s="33">
        <f ca="1">LOOKUP(AH406,P394:P413,Q394:Q413)</f>
        <v>17</v>
      </c>
      <c r="AJ406" s="1">
        <f ca="1">LOOKUP(AH406,P394:P413,R394:R413)</f>
        <v>16</v>
      </c>
      <c r="AK406" s="1">
        <f ca="1">LOOKUP(AH406,P394:P413,S394:S413)</f>
        <v>4</v>
      </c>
      <c r="AL406" s="1">
        <f ca="1">LOOKUP(AH406,P394:P413,T394:T413)</f>
        <v>5</v>
      </c>
      <c r="AM406" s="1">
        <f ca="1">LOOKUP(AH406,P394:P413,U394:U413)</f>
        <v>7</v>
      </c>
      <c r="AN406" s="1">
        <f ca="1">LOOKUP(AH406,P394:P413,V394:V413)</f>
        <v>10</v>
      </c>
      <c r="AO406" s="1">
        <f ca="1">LOOKUP(AH406,P394:P413,W394:W413)</f>
        <v>14</v>
      </c>
      <c r="AP406" s="3">
        <f ca="1">LOOKUP(AH406,P394:P413,X394:X413)</f>
        <v>-4</v>
      </c>
      <c r="AQ406" s="3">
        <f ca="1">LOOKUP(AH406,P394:P413,Y394:Y413)</f>
        <v>16610</v>
      </c>
    </row>
    <row r="407" spans="5:43" x14ac:dyDescent="0.25">
      <c r="E407" s="29" t="str">
        <f t="shared" si="326"/>
        <v>Real Sociedad</v>
      </c>
      <c r="F407" s="33">
        <f ca="1">SUMIF(INDIRECT(F393),'1-Configuracion'!E407,INDIRECT(G393))+SUMIF(INDIRECT(H393),'1-Configuracion'!E407,INDIRECT(I393))</f>
        <v>0</v>
      </c>
      <c r="G407" s="1">
        <f ca="1">SUMIF(INDIRECT(F393),'1-Configuracion'!E407,INDIRECT(J393))+SUMIF(INDIRECT(H393),'1-Configuracion'!E407,INDIRECT(J393))</f>
        <v>0</v>
      </c>
      <c r="H407" s="1">
        <f t="shared" ca="1" si="327"/>
        <v>0</v>
      </c>
      <c r="I407" s="1">
        <f t="shared" ca="1" si="328"/>
        <v>0</v>
      </c>
      <c r="J407" s="1">
        <f t="shared" ca="1" si="329"/>
        <v>0</v>
      </c>
      <c r="K407" s="1">
        <f ca="1">SUMIF(INDIRECT(F393),'1-Configuracion'!E407,INDIRECT(K393))+SUMIF(INDIRECT(H393),'1-Configuracion'!E407,INDIRECT(L393))</f>
        <v>0</v>
      </c>
      <c r="L407" s="1">
        <f ca="1">SUMIF(INDIRECT(F393),'1-Configuracion'!E407,INDIRECT(L393))+SUMIF(INDIRECT(H393),'1-Configuracion'!E407,INDIRECT(K393))</f>
        <v>0</v>
      </c>
      <c r="M407" s="48">
        <f t="shared" ca="1" si="330"/>
        <v>0</v>
      </c>
      <c r="N407" s="14">
        <f t="shared" ca="1" si="331"/>
        <v>0</v>
      </c>
      <c r="P407" s="29" t="str">
        <f t="shared" si="332"/>
        <v>Real Sociedad</v>
      </c>
      <c r="Q407" s="33">
        <f t="shared" ca="1" si="333"/>
        <v>16</v>
      </c>
      <c r="R407" s="1">
        <f t="shared" ca="1" si="317"/>
        <v>16</v>
      </c>
      <c r="S407" s="1">
        <f t="shared" ca="1" si="318"/>
        <v>4</v>
      </c>
      <c r="T407" s="1">
        <f t="shared" ca="1" si="319"/>
        <v>4</v>
      </c>
      <c r="U407" s="1">
        <f t="shared" ca="1" si="320"/>
        <v>8</v>
      </c>
      <c r="V407" s="1">
        <f t="shared" ca="1" si="321"/>
        <v>17</v>
      </c>
      <c r="W407" s="1">
        <f t="shared" ca="1" si="322"/>
        <v>22</v>
      </c>
      <c r="X407" s="3">
        <f t="shared" ca="1" si="323"/>
        <v>-5</v>
      </c>
      <c r="Y407" s="3">
        <f t="shared" ca="1" si="324"/>
        <v>15517</v>
      </c>
      <c r="Z407">
        <f t="shared" ca="1" si="334"/>
        <v>14</v>
      </c>
      <c r="AA407">
        <f t="shared" ca="1" si="325"/>
        <v>14</v>
      </c>
      <c r="AB407" s="16">
        <f ca="1">_xlfn.RANK.EQ(Q407,Q394:Q413,0)</f>
        <v>14</v>
      </c>
      <c r="AC407" s="16">
        <f ca="1">SUMPRODUCT((AB407=AB394:AB413)*(X407&lt;X394:X413))</f>
        <v>0</v>
      </c>
      <c r="AD407" s="16">
        <f ca="1">SUMPRODUCT((AB407=AB394:AB413)*(AC407=AC394:AC413)*(V407&lt;V394:V413))</f>
        <v>0</v>
      </c>
      <c r="AE407" s="16">
        <f ca="1">COUNTIF(AA394:AA407,AA407)-1</f>
        <v>0</v>
      </c>
      <c r="AF407" s="39"/>
      <c r="AG407">
        <v>14</v>
      </c>
      <c r="AH407" s="29" t="str">
        <f ca="1">INDEX(P394:P413,MATCH(AG407,Z394:Z413,0))</f>
        <v>Real Sociedad</v>
      </c>
      <c r="AI407" s="33">
        <f ca="1">LOOKUP(AH407,P394:P413,Q394:Q413)</f>
        <v>16</v>
      </c>
      <c r="AJ407" s="1">
        <f ca="1">LOOKUP(AH407,P394:P413,R394:R413)</f>
        <v>16</v>
      </c>
      <c r="AK407" s="1">
        <f ca="1">LOOKUP(AH407,P394:P413,S394:S413)</f>
        <v>4</v>
      </c>
      <c r="AL407" s="1">
        <f ca="1">LOOKUP(AH407,P394:P413,T394:T413)</f>
        <v>4</v>
      </c>
      <c r="AM407" s="1">
        <f ca="1">LOOKUP(AH407,P394:P413,U394:U413)</f>
        <v>8</v>
      </c>
      <c r="AN407" s="1">
        <f ca="1">LOOKUP(AH407,P394:P413,V394:V413)</f>
        <v>17</v>
      </c>
      <c r="AO407" s="1">
        <f ca="1">LOOKUP(AH407,P394:P413,W394:W413)</f>
        <v>22</v>
      </c>
      <c r="AP407" s="3">
        <f ca="1">LOOKUP(AH407,P394:P413,X394:X413)</f>
        <v>-5</v>
      </c>
      <c r="AQ407" s="3">
        <f ca="1">LOOKUP(AH407,P394:P413,Y394:Y413)</f>
        <v>15517</v>
      </c>
    </row>
    <row r="408" spans="5:43" x14ac:dyDescent="0.25">
      <c r="E408" s="29" t="str">
        <f t="shared" si="326"/>
        <v>Real Sporting de Gijón</v>
      </c>
      <c r="F408" s="33">
        <f ca="1">SUMIF(INDIRECT(F393),'1-Configuracion'!E408,INDIRECT(G393))+SUMIF(INDIRECT(H393),'1-Configuracion'!E408,INDIRECT(I393))</f>
        <v>0</v>
      </c>
      <c r="G408" s="1">
        <f ca="1">SUMIF(INDIRECT(F393),'1-Configuracion'!E408,INDIRECT(J393))+SUMIF(INDIRECT(H393),'1-Configuracion'!E408,INDIRECT(J393))</f>
        <v>0</v>
      </c>
      <c r="H408" s="1">
        <f t="shared" ca="1" si="327"/>
        <v>0</v>
      </c>
      <c r="I408" s="1">
        <f t="shared" ca="1" si="328"/>
        <v>0</v>
      </c>
      <c r="J408" s="1">
        <f t="shared" ca="1" si="329"/>
        <v>0</v>
      </c>
      <c r="K408" s="1">
        <f ca="1">SUMIF(INDIRECT(F393),'1-Configuracion'!E408,INDIRECT(K393))+SUMIF(INDIRECT(H393),'1-Configuracion'!E408,INDIRECT(L393))</f>
        <v>0</v>
      </c>
      <c r="L408" s="1">
        <f ca="1">SUMIF(INDIRECT(F393),'1-Configuracion'!E408,INDIRECT(L393))+SUMIF(INDIRECT(H393),'1-Configuracion'!E408,INDIRECT(K393))</f>
        <v>0</v>
      </c>
      <c r="M408" s="48">
        <f t="shared" ca="1" si="330"/>
        <v>0</v>
      </c>
      <c r="N408" s="14">
        <f t="shared" ca="1" si="331"/>
        <v>0</v>
      </c>
      <c r="P408" s="29" t="str">
        <f t="shared" si="332"/>
        <v>Real Sporting de Gijón</v>
      </c>
      <c r="Q408" s="33">
        <f t="shared" ca="1" si="333"/>
        <v>15</v>
      </c>
      <c r="R408" s="1">
        <f t="shared" ca="1" si="317"/>
        <v>15</v>
      </c>
      <c r="S408" s="1">
        <f t="shared" ca="1" si="318"/>
        <v>4</v>
      </c>
      <c r="T408" s="1">
        <f t="shared" ca="1" si="319"/>
        <v>3</v>
      </c>
      <c r="U408" s="1">
        <f t="shared" ca="1" si="320"/>
        <v>8</v>
      </c>
      <c r="V408" s="1">
        <f t="shared" ca="1" si="321"/>
        <v>15</v>
      </c>
      <c r="W408" s="1">
        <f t="shared" ca="1" si="322"/>
        <v>23</v>
      </c>
      <c r="X408" s="3">
        <f t="shared" ca="1" si="323"/>
        <v>-8</v>
      </c>
      <c r="Y408" s="3">
        <f t="shared" ca="1" si="324"/>
        <v>14215</v>
      </c>
      <c r="Z408">
        <f t="shared" ca="1" si="334"/>
        <v>16</v>
      </c>
      <c r="AA408">
        <f t="shared" ca="1" si="325"/>
        <v>16</v>
      </c>
      <c r="AB408" s="16">
        <f ca="1">_xlfn.RANK.EQ(Q408,Q394:Q413,0)</f>
        <v>16</v>
      </c>
      <c r="AC408" s="16">
        <f ca="1">SUMPRODUCT((AB408=AB394:AB413)*(X408&lt;X394:X413))</f>
        <v>0</v>
      </c>
      <c r="AD408" s="16">
        <f ca="1">SUMPRODUCT((AB408=AB394:AB413)*(AC408=AC394:AC413)*(V408&lt;V394:V413))</f>
        <v>0</v>
      </c>
      <c r="AE408" s="16">
        <f ca="1">COUNTIF(AA394:AA408,AA408)-1</f>
        <v>0</v>
      </c>
      <c r="AF408" s="39"/>
      <c r="AG408">
        <v>15</v>
      </c>
      <c r="AH408" s="29" t="str">
        <f ca="1">INDEX(P394:P413,MATCH(AG408,Z394:Z413,0))</f>
        <v>Getafe C.F.</v>
      </c>
      <c r="AI408" s="33">
        <f ca="1">LOOKUP(AH408,P394:P413,Q394:Q413)</f>
        <v>16</v>
      </c>
      <c r="AJ408" s="1">
        <f ca="1">LOOKUP(AH408,P394:P413,R394:R413)</f>
        <v>16</v>
      </c>
      <c r="AK408" s="1">
        <f ca="1">LOOKUP(AH408,P394:P413,S394:S413)</f>
        <v>4</v>
      </c>
      <c r="AL408" s="1">
        <f ca="1">LOOKUP(AH408,P394:P413,T394:T413)</f>
        <v>4</v>
      </c>
      <c r="AM408" s="1">
        <f ca="1">LOOKUP(AH408,P394:P413,U394:U413)</f>
        <v>8</v>
      </c>
      <c r="AN408" s="1">
        <f ca="1">LOOKUP(AH408,P394:P413,V394:V413)</f>
        <v>18</v>
      </c>
      <c r="AO408" s="1">
        <f ca="1">LOOKUP(AH408,P394:P413,W394:W413)</f>
        <v>26</v>
      </c>
      <c r="AP408" s="3">
        <f ca="1">LOOKUP(AH408,P394:P413,X394:X413)</f>
        <v>-8</v>
      </c>
      <c r="AQ408" s="3">
        <f ca="1">LOOKUP(AH408,P394:P413,Y394:Y413)</f>
        <v>15218</v>
      </c>
    </row>
    <row r="409" spans="5:43" x14ac:dyDescent="0.25">
      <c r="E409" s="29" t="str">
        <f t="shared" si="326"/>
        <v>S.D. Eibar</v>
      </c>
      <c r="F409" s="33">
        <f ca="1">SUMIF(INDIRECT(F393),'1-Configuracion'!E409,INDIRECT(G393))+SUMIF(INDIRECT(H393),'1-Configuracion'!E409,INDIRECT(I393))</f>
        <v>0</v>
      </c>
      <c r="G409" s="1">
        <f ca="1">SUMIF(INDIRECT(F393),'1-Configuracion'!E409,INDIRECT(J393))+SUMIF(INDIRECT(H393),'1-Configuracion'!E409,INDIRECT(J393))</f>
        <v>0</v>
      </c>
      <c r="H409" s="1">
        <f t="shared" ca="1" si="327"/>
        <v>0</v>
      </c>
      <c r="I409" s="1">
        <f t="shared" ca="1" si="328"/>
        <v>0</v>
      </c>
      <c r="J409" s="1">
        <f t="shared" ca="1" si="329"/>
        <v>0</v>
      </c>
      <c r="K409" s="1">
        <f ca="1">SUMIF(INDIRECT(F393),'1-Configuracion'!E409,INDIRECT(K393))+SUMIF(INDIRECT(H393),'1-Configuracion'!E409,INDIRECT(L393))</f>
        <v>0</v>
      </c>
      <c r="L409" s="1">
        <f ca="1">SUMIF(INDIRECT(F393),'1-Configuracion'!E409,INDIRECT(L393))+SUMIF(INDIRECT(H393),'1-Configuracion'!E409,INDIRECT(K393))</f>
        <v>0</v>
      </c>
      <c r="M409" s="48">
        <f t="shared" ca="1" si="330"/>
        <v>0</v>
      </c>
      <c r="N409" s="14">
        <f t="shared" ca="1" si="331"/>
        <v>0</v>
      </c>
      <c r="P409" s="29" t="str">
        <f t="shared" si="332"/>
        <v>S.D. Eibar</v>
      </c>
      <c r="Q409" s="33">
        <f t="shared" ca="1" si="333"/>
        <v>21</v>
      </c>
      <c r="R409" s="1">
        <f t="shared" ca="1" si="317"/>
        <v>16</v>
      </c>
      <c r="S409" s="1">
        <f t="shared" ca="1" si="318"/>
        <v>5</v>
      </c>
      <c r="T409" s="1">
        <f t="shared" ca="1" si="319"/>
        <v>6</v>
      </c>
      <c r="U409" s="1">
        <f t="shared" ca="1" si="320"/>
        <v>5</v>
      </c>
      <c r="V409" s="1">
        <f t="shared" ca="1" si="321"/>
        <v>18</v>
      </c>
      <c r="W409" s="1">
        <f t="shared" ca="1" si="322"/>
        <v>19</v>
      </c>
      <c r="X409" s="3">
        <f t="shared" ca="1" si="323"/>
        <v>-1</v>
      </c>
      <c r="Y409" s="3">
        <f t="shared" ca="1" si="324"/>
        <v>20918</v>
      </c>
      <c r="Z409">
        <f t="shared" ca="1" si="334"/>
        <v>10</v>
      </c>
      <c r="AA409">
        <f t="shared" ca="1" si="325"/>
        <v>10</v>
      </c>
      <c r="AB409" s="16">
        <f ca="1">_xlfn.RANK.EQ(Q409,Q394:Q413,0)</f>
        <v>10</v>
      </c>
      <c r="AC409" s="16">
        <f ca="1">SUMPRODUCT((AB409=AB394:AB413)*(X409&lt;X394:X413))</f>
        <v>0</v>
      </c>
      <c r="AD409" s="16">
        <f ca="1">SUMPRODUCT((AB409=AB394:AB413)*(AC409=AC394:AC413)*(V409&lt;V394:V413))</f>
        <v>0</v>
      </c>
      <c r="AE409" s="16">
        <f ca="1">COUNTIF(AA394:AA409,AA409)-1</f>
        <v>0</v>
      </c>
      <c r="AF409" s="39"/>
      <c r="AG409">
        <v>16</v>
      </c>
      <c r="AH409" s="29" t="str">
        <f ca="1">INDEX(P394:P413,MATCH(AG409,Z394:Z413,0))</f>
        <v>Real Sporting de Gijón</v>
      </c>
      <c r="AI409" s="33">
        <f ca="1">LOOKUP(AH409,P394:P413,Q394:Q413)</f>
        <v>15</v>
      </c>
      <c r="AJ409" s="1">
        <f ca="1">LOOKUP(AH409,P394:P413,R394:R413)</f>
        <v>15</v>
      </c>
      <c r="AK409" s="1">
        <f ca="1">LOOKUP(AH409,P394:P413,S394:S413)</f>
        <v>4</v>
      </c>
      <c r="AL409" s="1">
        <f ca="1">LOOKUP(AH409,P394:P413,T394:T413)</f>
        <v>3</v>
      </c>
      <c r="AM409" s="1">
        <f ca="1">LOOKUP(AH409,P394:P413,U394:U413)</f>
        <v>8</v>
      </c>
      <c r="AN409" s="1">
        <f ca="1">LOOKUP(AH409,P394:P413,V394:V413)</f>
        <v>15</v>
      </c>
      <c r="AO409" s="1">
        <f ca="1">LOOKUP(AH409,P394:P413,W394:W413)</f>
        <v>23</v>
      </c>
      <c r="AP409" s="3">
        <f ca="1">LOOKUP(AH409,P394:P413,X394:X413)</f>
        <v>-8</v>
      </c>
      <c r="AQ409" s="3">
        <f ca="1">LOOKUP(AH409,P394:P413,Y394:Y413)</f>
        <v>14215</v>
      </c>
    </row>
    <row r="410" spans="5:43" x14ac:dyDescent="0.25">
      <c r="E410" s="29" t="str">
        <f t="shared" si="326"/>
        <v>Sevilla F.C.</v>
      </c>
      <c r="F410" s="33">
        <f ca="1">SUMIF(INDIRECT(F393),'1-Configuracion'!E410,INDIRECT(G393))+SUMIF(INDIRECT(H393),'1-Configuracion'!E410,INDIRECT(I393))</f>
        <v>0</v>
      </c>
      <c r="G410" s="1">
        <f ca="1">SUMIF(INDIRECT(F393),'1-Configuracion'!E410,INDIRECT(J393))+SUMIF(INDIRECT(H393),'1-Configuracion'!E410,INDIRECT(J393))</f>
        <v>0</v>
      </c>
      <c r="H410" s="1">
        <f t="shared" ca="1" si="327"/>
        <v>0</v>
      </c>
      <c r="I410" s="1">
        <f t="shared" ca="1" si="328"/>
        <v>0</v>
      </c>
      <c r="J410" s="1">
        <f t="shared" ca="1" si="329"/>
        <v>0</v>
      </c>
      <c r="K410" s="1">
        <f ca="1">SUMIF(INDIRECT(F393),'1-Configuracion'!E410,INDIRECT(K393))+SUMIF(INDIRECT(H393),'1-Configuracion'!E410,INDIRECT(L393))</f>
        <v>0</v>
      </c>
      <c r="L410" s="1">
        <f ca="1">SUMIF(INDIRECT(F393),'1-Configuracion'!E410,INDIRECT(L393))+SUMIF(INDIRECT(H393),'1-Configuracion'!E410,INDIRECT(K393))</f>
        <v>0</v>
      </c>
      <c r="M410" s="48">
        <f t="shared" ca="1" si="330"/>
        <v>0</v>
      </c>
      <c r="N410" s="14">
        <f t="shared" ca="1" si="331"/>
        <v>0</v>
      </c>
      <c r="P410" s="29" t="str">
        <f t="shared" si="332"/>
        <v>Sevilla F.C.</v>
      </c>
      <c r="Q410" s="33">
        <f t="shared" ca="1" si="333"/>
        <v>23</v>
      </c>
      <c r="R410" s="1">
        <f t="shared" ca="1" si="317"/>
        <v>16</v>
      </c>
      <c r="S410" s="1">
        <f t="shared" ca="1" si="318"/>
        <v>6</v>
      </c>
      <c r="T410" s="1">
        <f t="shared" ca="1" si="319"/>
        <v>5</v>
      </c>
      <c r="U410" s="1">
        <f t="shared" ca="1" si="320"/>
        <v>5</v>
      </c>
      <c r="V410" s="1">
        <f t="shared" ca="1" si="321"/>
        <v>21</v>
      </c>
      <c r="W410" s="1">
        <f t="shared" ca="1" si="322"/>
        <v>19</v>
      </c>
      <c r="X410" s="3">
        <f t="shared" ca="1" si="323"/>
        <v>2</v>
      </c>
      <c r="Y410" s="3">
        <f t="shared" ca="1" si="324"/>
        <v>23221</v>
      </c>
      <c r="Z410">
        <f t="shared" ca="1" si="334"/>
        <v>8</v>
      </c>
      <c r="AA410">
        <f t="shared" ca="1" si="325"/>
        <v>8</v>
      </c>
      <c r="AB410" s="16">
        <f ca="1">_xlfn.RANK.EQ(Q410,Q394:Q413,0)</f>
        <v>8</v>
      </c>
      <c r="AC410" s="16">
        <f ca="1">SUMPRODUCT((AB410=AB394:AB413)*(X410&lt;X394:X413))</f>
        <v>0</v>
      </c>
      <c r="AD410" s="16">
        <f ca="1">SUMPRODUCT((AB410=AB394:AB413)*(AC410=AC394:AC413)*(V410&lt;V394:V413))</f>
        <v>0</v>
      </c>
      <c r="AE410" s="16">
        <f ca="1">COUNTIF(AA394:AA410,AA410)-1</f>
        <v>0</v>
      </c>
      <c r="AF410" s="39"/>
      <c r="AG410">
        <v>17</v>
      </c>
      <c r="AH410" s="29" t="str">
        <f ca="1">INDEX(P394:P413,MATCH(AG410,Z394:Z413,0))</f>
        <v>Granada C.F.</v>
      </c>
      <c r="AI410" s="33">
        <f ca="1">LOOKUP(AH410,P394:P413,Q394:Q413)</f>
        <v>14</v>
      </c>
      <c r="AJ410" s="1">
        <f ca="1">LOOKUP(AH410,P394:P413,R394:R413)</f>
        <v>16</v>
      </c>
      <c r="AK410" s="1">
        <f ca="1">LOOKUP(AH410,P394:P413,S394:S413)</f>
        <v>3</v>
      </c>
      <c r="AL410" s="1">
        <f ca="1">LOOKUP(AH410,P394:P413,T394:T413)</f>
        <v>5</v>
      </c>
      <c r="AM410" s="1">
        <f ca="1">LOOKUP(AH410,P394:P413,U394:U413)</f>
        <v>8</v>
      </c>
      <c r="AN410" s="1">
        <f ca="1">LOOKUP(AH410,P394:P413,V394:V413)</f>
        <v>17</v>
      </c>
      <c r="AO410" s="1">
        <f ca="1">LOOKUP(AH410,P394:P413,W394:W413)</f>
        <v>26</v>
      </c>
      <c r="AP410" s="3">
        <f ca="1">LOOKUP(AH410,P394:P413,X394:X413)</f>
        <v>-9</v>
      </c>
      <c r="AQ410" s="3">
        <f ca="1">LOOKUP(AH410,P394:P413,Y394:Y413)</f>
        <v>13117</v>
      </c>
    </row>
    <row r="411" spans="5:43" x14ac:dyDescent="0.25">
      <c r="E411" s="29" t="str">
        <f t="shared" si="326"/>
        <v>U.D. Las Palmas</v>
      </c>
      <c r="F411" s="33">
        <f ca="1">SUMIF(INDIRECT(F393),'1-Configuracion'!E411,INDIRECT(G393))+SUMIF(INDIRECT(H393),'1-Configuracion'!E411,INDIRECT(I393))</f>
        <v>0</v>
      </c>
      <c r="G411" s="1">
        <f ca="1">SUMIF(INDIRECT(F393),'1-Configuracion'!E411,INDIRECT(J393))+SUMIF(INDIRECT(H393),'1-Configuracion'!E411,INDIRECT(J393))</f>
        <v>0</v>
      </c>
      <c r="H411" s="1">
        <f t="shared" ca="1" si="327"/>
        <v>0</v>
      </c>
      <c r="I411" s="1">
        <f t="shared" ca="1" si="328"/>
        <v>0</v>
      </c>
      <c r="J411" s="1">
        <f t="shared" ca="1" si="329"/>
        <v>0</v>
      </c>
      <c r="K411" s="1">
        <f ca="1">SUMIF(INDIRECT(F393),'1-Configuracion'!E411,INDIRECT(K393))+SUMIF(INDIRECT(H393),'1-Configuracion'!E411,INDIRECT(L393))</f>
        <v>0</v>
      </c>
      <c r="L411" s="1">
        <f ca="1">SUMIF(INDIRECT(F393),'1-Configuracion'!E411,INDIRECT(L393))+SUMIF(INDIRECT(H393),'1-Configuracion'!E411,INDIRECT(K393))</f>
        <v>0</v>
      </c>
      <c r="M411" s="48">
        <f t="shared" ca="1" si="330"/>
        <v>0</v>
      </c>
      <c r="N411" s="14">
        <f t="shared" ca="1" si="331"/>
        <v>0</v>
      </c>
      <c r="P411" s="29" t="str">
        <f t="shared" si="332"/>
        <v>U.D. Las Palmas</v>
      </c>
      <c r="Q411" s="33">
        <f t="shared" ca="1" si="333"/>
        <v>13</v>
      </c>
      <c r="R411" s="1">
        <f t="shared" ca="1" si="317"/>
        <v>16</v>
      </c>
      <c r="S411" s="1">
        <f t="shared" ca="1" si="318"/>
        <v>3</v>
      </c>
      <c r="T411" s="1">
        <f t="shared" ca="1" si="319"/>
        <v>4</v>
      </c>
      <c r="U411" s="1">
        <f t="shared" ca="1" si="320"/>
        <v>9</v>
      </c>
      <c r="V411" s="1">
        <f t="shared" ca="1" si="321"/>
        <v>12</v>
      </c>
      <c r="W411" s="1">
        <f t="shared" ca="1" si="322"/>
        <v>23</v>
      </c>
      <c r="X411" s="3">
        <f t="shared" ca="1" si="323"/>
        <v>-11</v>
      </c>
      <c r="Y411" s="3">
        <f t="shared" ca="1" si="324"/>
        <v>11912</v>
      </c>
      <c r="Z411">
        <f t="shared" ca="1" si="334"/>
        <v>19</v>
      </c>
      <c r="AA411">
        <f t="shared" ca="1" si="325"/>
        <v>19</v>
      </c>
      <c r="AB411" s="16">
        <f ca="1">_xlfn.RANK.EQ(Q411,Q394:Q413,0)</f>
        <v>19</v>
      </c>
      <c r="AC411" s="16">
        <f ca="1">SUMPRODUCT((AB411=AB394:AB413)*(X411&lt;X394:X413))</f>
        <v>0</v>
      </c>
      <c r="AD411" s="16">
        <f ca="1">SUMPRODUCT((AB411=AB394:AB413)*(AC411=AC394:AC413)*(V411&lt;V394:V413))</f>
        <v>0</v>
      </c>
      <c r="AE411" s="16">
        <f ca="1">COUNTIF(AA394:AA411,AA411)-1</f>
        <v>0</v>
      </c>
      <c r="AF411" s="39"/>
      <c r="AG411">
        <v>18</v>
      </c>
      <c r="AH411" s="29" t="str">
        <f ca="1">INDEX(P394:P413,MATCH(AG411,Z394:Z413,0))</f>
        <v>Rayo Vallecano</v>
      </c>
      <c r="AI411" s="33">
        <f ca="1">LOOKUP(AH411,P394:P413,Q394:Q413)</f>
        <v>14</v>
      </c>
      <c r="AJ411" s="1">
        <f ca="1">LOOKUP(AH411,P394:P413,R394:R413)</f>
        <v>16</v>
      </c>
      <c r="AK411" s="1">
        <f ca="1">LOOKUP(AH411,P394:P413,S394:S413)</f>
        <v>4</v>
      </c>
      <c r="AL411" s="1">
        <f ca="1">LOOKUP(AH411,P394:P413,T394:T413)</f>
        <v>2</v>
      </c>
      <c r="AM411" s="1">
        <f ca="1">LOOKUP(AH411,P394:P413,U394:U413)</f>
        <v>10</v>
      </c>
      <c r="AN411" s="1">
        <f ca="1">LOOKUP(AH411,P394:P413,V394:V413)</f>
        <v>18</v>
      </c>
      <c r="AO411" s="1">
        <f ca="1">LOOKUP(AH411,P394:P413,W394:W413)</f>
        <v>37</v>
      </c>
      <c r="AP411" s="3">
        <f ca="1">LOOKUP(AH411,P394:P413,X394:X413)</f>
        <v>-19</v>
      </c>
      <c r="AQ411" s="3">
        <f ca="1">LOOKUP(AH411,P394:P413,Y394:Y413)</f>
        <v>12118</v>
      </c>
    </row>
    <row r="412" spans="5:43" x14ac:dyDescent="0.25">
      <c r="E412" s="29" t="str">
        <f t="shared" si="326"/>
        <v>Valencia C.F.</v>
      </c>
      <c r="F412" s="33">
        <f ca="1">SUMIF(INDIRECT(F393),'1-Configuracion'!E412,INDIRECT(G393))+SUMIF(INDIRECT(H393),'1-Configuracion'!E412,INDIRECT(I393))</f>
        <v>0</v>
      </c>
      <c r="G412" s="1">
        <f ca="1">SUMIF(INDIRECT(F393),'1-Configuracion'!E412,INDIRECT(J393))+SUMIF(INDIRECT(H393),'1-Configuracion'!E412,INDIRECT(J393))</f>
        <v>0</v>
      </c>
      <c r="H412" s="1">
        <f t="shared" ca="1" si="327"/>
        <v>0</v>
      </c>
      <c r="I412" s="1">
        <f t="shared" ca="1" si="328"/>
        <v>0</v>
      </c>
      <c r="J412" s="1">
        <f t="shared" ca="1" si="329"/>
        <v>0</v>
      </c>
      <c r="K412" s="1">
        <f ca="1">SUMIF(INDIRECT(F393),'1-Configuracion'!E412,INDIRECT(K393))+SUMIF(INDIRECT(H393),'1-Configuracion'!E412,INDIRECT(L393))</f>
        <v>0</v>
      </c>
      <c r="L412" s="1">
        <f ca="1">SUMIF(INDIRECT(F393),'1-Configuracion'!E412,INDIRECT(L393))+SUMIF(INDIRECT(H393),'1-Configuracion'!E412,INDIRECT(K393))</f>
        <v>0</v>
      </c>
      <c r="M412" s="48">
        <f t="shared" ca="1" si="330"/>
        <v>0</v>
      </c>
      <c r="N412" s="14">
        <f t="shared" ca="1" si="331"/>
        <v>0</v>
      </c>
      <c r="P412" s="29" t="str">
        <f t="shared" si="332"/>
        <v>Valencia C.F.</v>
      </c>
      <c r="Q412" s="33">
        <f t="shared" ca="1" si="333"/>
        <v>22</v>
      </c>
      <c r="R412" s="1">
        <f t="shared" ca="1" si="317"/>
        <v>16</v>
      </c>
      <c r="S412" s="1">
        <f t="shared" ca="1" si="318"/>
        <v>5</v>
      </c>
      <c r="T412" s="1">
        <f t="shared" ca="1" si="319"/>
        <v>7</v>
      </c>
      <c r="U412" s="1">
        <f t="shared" ca="1" si="320"/>
        <v>4</v>
      </c>
      <c r="V412" s="1">
        <f t="shared" ca="1" si="321"/>
        <v>21</v>
      </c>
      <c r="W412" s="1">
        <f t="shared" ca="1" si="322"/>
        <v>14</v>
      </c>
      <c r="X412" s="3">
        <f t="shared" ca="1" si="323"/>
        <v>7</v>
      </c>
      <c r="Y412" s="3">
        <f t="shared" ca="1" si="324"/>
        <v>22721</v>
      </c>
      <c r="Z412">
        <f t="shared" ca="1" si="334"/>
        <v>9</v>
      </c>
      <c r="AA412">
        <f t="shared" ca="1" si="325"/>
        <v>9</v>
      </c>
      <c r="AB412" s="16">
        <f ca="1">_xlfn.RANK.EQ(Q412,Q394:Q413,0)</f>
        <v>9</v>
      </c>
      <c r="AC412" s="16">
        <f ca="1">SUMPRODUCT((AB412=AB394:AB413)*(X412&lt;X394:X413))</f>
        <v>0</v>
      </c>
      <c r="AD412" s="16">
        <f ca="1">SUMPRODUCT((AB412=AB394:AB413)*(AC412=AC394:AC413)*(V412&lt;V394:V413))</f>
        <v>0</v>
      </c>
      <c r="AE412" s="16">
        <f ca="1">COUNTIF(AA394:AA412,AA412)-1</f>
        <v>0</v>
      </c>
      <c r="AF412" s="39"/>
      <c r="AG412">
        <v>19</v>
      </c>
      <c r="AH412" s="29" t="str">
        <f ca="1">INDEX(P394:P413,MATCH(AG412,Z394:Z413,0))</f>
        <v>U.D. Las Palmas</v>
      </c>
      <c r="AI412" s="33">
        <f ca="1">LOOKUP(AH412,P394:P413,Q394:Q413)</f>
        <v>13</v>
      </c>
      <c r="AJ412" s="1">
        <f ca="1">LOOKUP(AH412,P394:P413,R394:R413)</f>
        <v>16</v>
      </c>
      <c r="AK412" s="1">
        <f ca="1">LOOKUP(AH412,P394:P413,S394:S413)</f>
        <v>3</v>
      </c>
      <c r="AL412" s="1">
        <f ca="1">LOOKUP(AH412,P394:P413,T394:T413)</f>
        <v>4</v>
      </c>
      <c r="AM412" s="1">
        <f ca="1">LOOKUP(AH412,P394:P413,U394:U413)</f>
        <v>9</v>
      </c>
      <c r="AN412" s="1">
        <f ca="1">LOOKUP(AH412,P394:P413,V394:V413)</f>
        <v>12</v>
      </c>
      <c r="AO412" s="1">
        <f ca="1">LOOKUP(AH412,P394:P413,W394:W413)</f>
        <v>23</v>
      </c>
      <c r="AP412" s="3">
        <f ca="1">LOOKUP(AH412,P394:P413,X394:X413)</f>
        <v>-11</v>
      </c>
      <c r="AQ412" s="3">
        <f ca="1">LOOKUP(AH412,P394:P413,Y394:Y413)</f>
        <v>11912</v>
      </c>
    </row>
    <row r="413" spans="5:43" ht="15.75" thickBot="1" x14ac:dyDescent="0.3">
      <c r="E413" s="30" t="str">
        <f t="shared" si="326"/>
        <v>Villarreal C.F.</v>
      </c>
      <c r="F413" s="34">
        <f ca="1">SUMIF(INDIRECT(F393),'1-Configuracion'!E413,INDIRECT(G393))+SUMIF(INDIRECT(H393),'1-Configuracion'!E413,INDIRECT(I393))</f>
        <v>0</v>
      </c>
      <c r="G413" s="9">
        <f ca="1">SUMIF(INDIRECT(F393),'1-Configuracion'!E413,INDIRECT(J393))+SUMIF(INDIRECT(H393),'1-Configuracion'!E413,INDIRECT(J393))</f>
        <v>0</v>
      </c>
      <c r="H413" s="9">
        <f t="shared" ca="1" si="327"/>
        <v>0</v>
      </c>
      <c r="I413" s="9">
        <f t="shared" ca="1" si="328"/>
        <v>0</v>
      </c>
      <c r="J413" s="9">
        <f t="shared" ca="1" si="329"/>
        <v>0</v>
      </c>
      <c r="K413" s="9">
        <f ca="1">SUMIF(INDIRECT(F393),'1-Configuracion'!E413,INDIRECT(K393))+SUMIF(INDIRECT(H393),'1-Configuracion'!E413,INDIRECT(L393))</f>
        <v>0</v>
      </c>
      <c r="L413" s="9">
        <f ca="1">SUMIF(INDIRECT(F393),'1-Configuracion'!E413,INDIRECT(L393))+SUMIF(INDIRECT(H393),'1-Configuracion'!E413,INDIRECT(K393))</f>
        <v>0</v>
      </c>
      <c r="M413" s="49">
        <f t="shared" ca="1" si="330"/>
        <v>0</v>
      </c>
      <c r="N413" s="15">
        <f t="shared" ca="1" si="331"/>
        <v>0</v>
      </c>
      <c r="P413" s="30" t="str">
        <f t="shared" si="332"/>
        <v>Villarreal C.F.</v>
      </c>
      <c r="Q413" s="34">
        <f t="shared" ca="1" si="333"/>
        <v>30</v>
      </c>
      <c r="R413" s="9">
        <f t="shared" ca="1" si="317"/>
        <v>16</v>
      </c>
      <c r="S413" s="9">
        <f t="shared" ca="1" si="318"/>
        <v>9</v>
      </c>
      <c r="T413" s="9">
        <f t="shared" ca="1" si="319"/>
        <v>3</v>
      </c>
      <c r="U413" s="9">
        <f t="shared" ca="1" si="320"/>
        <v>4</v>
      </c>
      <c r="V413" s="9">
        <f t="shared" ca="1" si="321"/>
        <v>21</v>
      </c>
      <c r="W413" s="9">
        <f t="shared" ca="1" si="322"/>
        <v>15</v>
      </c>
      <c r="X413" s="11">
        <f t="shared" ca="1" si="323"/>
        <v>6</v>
      </c>
      <c r="Y413" s="11">
        <f t="shared" ca="1" si="324"/>
        <v>30621</v>
      </c>
      <c r="Z413">
        <f t="shared" ca="1" si="334"/>
        <v>5</v>
      </c>
      <c r="AA413">
        <f t="shared" ca="1" si="325"/>
        <v>5</v>
      </c>
      <c r="AB413" s="16">
        <f ca="1">_xlfn.RANK.EQ(Q413,Q394:Q413,0)</f>
        <v>5</v>
      </c>
      <c r="AC413" s="16">
        <f ca="1">SUMPRODUCT((AB413=AB394:AB413)*(X413&lt;X394:X413))</f>
        <v>0</v>
      </c>
      <c r="AD413" s="16">
        <f ca="1">SUMPRODUCT((AB413=AB394:AB413)*(AC413=AC394:AC413)*(V413&lt;V394:V413))</f>
        <v>0</v>
      </c>
      <c r="AE413" s="16">
        <f ca="1">COUNTIF(AA394:AA413,AA413)-1</f>
        <v>0</v>
      </c>
      <c r="AF413" s="39"/>
      <c r="AG413">
        <v>20</v>
      </c>
      <c r="AH413" s="30" t="str">
        <f ca="1">INDEX(P394:P413,MATCH(AG413,Z394:Z413,0))</f>
        <v>Levante U.D.</v>
      </c>
      <c r="AI413" s="34">
        <f ca="1">LOOKUP(AH413,P394:P413,Q394:Q413)</f>
        <v>11</v>
      </c>
      <c r="AJ413" s="9">
        <f ca="1">LOOKUP(AH413,P394:P413,R394:R413)</f>
        <v>16</v>
      </c>
      <c r="AK413" s="9">
        <f ca="1">LOOKUP(AH413,P394:P413,S394:S413)</f>
        <v>2</v>
      </c>
      <c r="AL413" s="9">
        <f ca="1">LOOKUP(AH413,P394:P413,T394:T413)</f>
        <v>5</v>
      </c>
      <c r="AM413" s="9">
        <f ca="1">LOOKUP(AH413,P394:P413,U394:U413)</f>
        <v>9</v>
      </c>
      <c r="AN413" s="9">
        <f ca="1">LOOKUP(AH413,P394:P413,V394:V413)</f>
        <v>12</v>
      </c>
      <c r="AO413" s="9">
        <f ca="1">LOOKUP(AH413,P394:P413,W394:W413)</f>
        <v>29</v>
      </c>
      <c r="AP413" s="11">
        <f ca="1">LOOKUP(AH413,P394:P413,X394:X413)</f>
        <v>-17</v>
      </c>
      <c r="AQ413" s="11">
        <f ca="1">LOOKUP(AH413,P394:P413,Y394:Y413)</f>
        <v>9312</v>
      </c>
    </row>
    <row r="414" spans="5:43" ht="15.75" thickBot="1" x14ac:dyDescent="0.3"/>
    <row r="415" spans="5:43" ht="15.75" thickBot="1" x14ac:dyDescent="0.3">
      <c r="E415" s="36">
        <v>19</v>
      </c>
      <c r="F415" s="43" t="s">
        <v>20</v>
      </c>
      <c r="G415" s="43" t="s">
        <v>21</v>
      </c>
      <c r="H415" s="43" t="s">
        <v>22</v>
      </c>
      <c r="I415" s="43" t="s">
        <v>23</v>
      </c>
      <c r="J415" s="43" t="s">
        <v>24</v>
      </c>
      <c r="K415" s="43" t="s">
        <v>25</v>
      </c>
      <c r="L415" s="43" t="s">
        <v>26</v>
      </c>
      <c r="M415" s="44" t="s">
        <v>90</v>
      </c>
      <c r="N415" s="46" t="s">
        <v>91</v>
      </c>
      <c r="P415" s="36">
        <f>E415</f>
        <v>19</v>
      </c>
      <c r="Q415" s="37" t="s">
        <v>20</v>
      </c>
      <c r="R415" s="35" t="s">
        <v>21</v>
      </c>
      <c r="S415" s="31" t="s">
        <v>22</v>
      </c>
      <c r="T415" s="31" t="s">
        <v>23</v>
      </c>
      <c r="U415" s="31" t="s">
        <v>24</v>
      </c>
      <c r="V415" s="31" t="s">
        <v>25</v>
      </c>
      <c r="W415" s="31" t="s">
        <v>26</v>
      </c>
      <c r="X415" s="32" t="s">
        <v>90</v>
      </c>
      <c r="Y415" s="32" t="s">
        <v>91</v>
      </c>
      <c r="Z415" s="136" t="s">
        <v>162</v>
      </c>
      <c r="AA415" t="s">
        <v>161</v>
      </c>
      <c r="AB415" t="s">
        <v>148</v>
      </c>
      <c r="AC415" t="s">
        <v>90</v>
      </c>
      <c r="AD415" t="s">
        <v>25</v>
      </c>
      <c r="AE415" t="s">
        <v>160</v>
      </c>
      <c r="AF415" s="38"/>
      <c r="AH415" s="36">
        <f>P415</f>
        <v>19</v>
      </c>
      <c r="AI415" s="37" t="s">
        <v>20</v>
      </c>
      <c r="AJ415" s="35" t="s">
        <v>21</v>
      </c>
      <c r="AK415" s="31" t="s">
        <v>22</v>
      </c>
      <c r="AL415" s="31" t="s">
        <v>23</v>
      </c>
      <c r="AM415" s="31" t="s">
        <v>24</v>
      </c>
      <c r="AN415" s="31" t="s">
        <v>25</v>
      </c>
      <c r="AO415" s="31" t="s">
        <v>26</v>
      </c>
      <c r="AP415" s="32" t="s">
        <v>90</v>
      </c>
      <c r="AQ415" s="32" t="s">
        <v>91</v>
      </c>
    </row>
    <row r="416" spans="5:43" ht="15.75" thickBot="1" x14ac:dyDescent="0.3">
      <c r="E416" s="39"/>
      <c r="F416" s="41" t="str">
        <f>'1-Rangos'!C19</f>
        <v>'1-Jornadas'!BP30:BP39</v>
      </c>
      <c r="G416" s="41" t="str">
        <f>'1-Rangos'!D19</f>
        <v>'1-Jornadas'!BN30:BN39</v>
      </c>
      <c r="H416" s="41" t="str">
        <f>'1-Rangos'!E19</f>
        <v>'1-Jornadas'!BS30:BS39</v>
      </c>
      <c r="I416" s="41" t="str">
        <f>'1-Rangos'!F19</f>
        <v>'1-Jornadas'!BU30:BU39</v>
      </c>
      <c r="J416" s="41" t="str">
        <f>'1-Rangos'!G19</f>
        <v>'1-Jornadas'!BM30:BM39</v>
      </c>
      <c r="K416" s="41" t="str">
        <f>'1-Rangos'!H19</f>
        <v>'1-Jornadas'!BQ30:BQ39</v>
      </c>
      <c r="L416" s="41" t="str">
        <f>'1-Rangos'!I19</f>
        <v>'1-Jornadas'!BR30:BR39</v>
      </c>
      <c r="M416" s="39"/>
      <c r="N416" s="39"/>
    </row>
    <row r="417" spans="5:43" x14ac:dyDescent="0.25">
      <c r="E417" s="29" t="str">
        <f>E394</f>
        <v>Athletic Club</v>
      </c>
      <c r="F417" s="45">
        <f ca="1">SUMIF(INDIRECT(F416),'1-Configuracion'!E417,INDIRECT(G416))+SUMIF(INDIRECT(H416),'1-Configuracion'!E417,INDIRECT(I416))</f>
        <v>0</v>
      </c>
      <c r="G417" s="42">
        <f ca="1">SUMIF(INDIRECT(F416),'1-Configuracion'!E417,INDIRECT(J416))+SUMIF(INDIRECT(H416),'1-Configuracion'!E417,INDIRECT(J416))</f>
        <v>0</v>
      </c>
      <c r="H417" s="42">
        <f ca="1">IF(G417&gt;0,IF(F417=3,1,0),0)</f>
        <v>0</v>
      </c>
      <c r="I417" s="42">
        <f ca="1">IF(G417&gt;0,IF(F417=1,1,0),0)</f>
        <v>0</v>
      </c>
      <c r="J417" s="42">
        <f ca="1">IF(G417&gt;0,IF(F417=0,1,0),0)</f>
        <v>0</v>
      </c>
      <c r="K417" s="42">
        <f ca="1">SUMIF(INDIRECT(F416),'1-Configuracion'!E417,INDIRECT(K416))+SUMIF(INDIRECT(H416),'1-Configuracion'!E417,INDIRECT(L416))</f>
        <v>0</v>
      </c>
      <c r="L417" s="42">
        <f ca="1">SUMIF(INDIRECT(F416),'1-Configuracion'!E417,INDIRECT(L416))+SUMIF(INDIRECT(H416),'1-Configuracion'!E417,INDIRECT(K416))</f>
        <v>0</v>
      </c>
      <c r="M417" s="47">
        <f ca="1">K417-L417</f>
        <v>0</v>
      </c>
      <c r="N417" s="50">
        <f ca="1">F417*1000+M417*100+K417</f>
        <v>0</v>
      </c>
      <c r="P417" s="29" t="str">
        <f>E417</f>
        <v>Athletic Club</v>
      </c>
      <c r="Q417" s="33">
        <f ca="1">F417+Q394</f>
        <v>24</v>
      </c>
      <c r="R417" s="1">
        <f t="shared" ref="R417:R436" ca="1" si="335">G417+R394</f>
        <v>16</v>
      </c>
      <c r="S417" s="1">
        <f t="shared" ref="S417:S436" ca="1" si="336">H417+S394</f>
        <v>7</v>
      </c>
      <c r="T417" s="1">
        <f t="shared" ref="T417:T436" ca="1" si="337">I417+T394</f>
        <v>3</v>
      </c>
      <c r="U417" s="1">
        <f t="shared" ref="U417:U436" ca="1" si="338">J417+U394</f>
        <v>6</v>
      </c>
      <c r="V417" s="1">
        <f t="shared" ref="V417:V436" ca="1" si="339">K417+V394</f>
        <v>24</v>
      </c>
      <c r="W417" s="1">
        <f t="shared" ref="W417:W436" ca="1" si="340">L417+W394</f>
        <v>18</v>
      </c>
      <c r="X417" s="3">
        <f t="shared" ref="X417:X436" ca="1" si="341">M417+X394</f>
        <v>6</v>
      </c>
      <c r="Y417" s="3">
        <f t="shared" ref="Y417:Y436" ca="1" si="342">N417+Y394</f>
        <v>24624</v>
      </c>
      <c r="Z417">
        <f ca="1">AA417+AE417</f>
        <v>7</v>
      </c>
      <c r="AA417">
        <f t="shared" ref="AA417:AA436" ca="1" si="343">SUM(AB417:AD417)</f>
        <v>7</v>
      </c>
      <c r="AB417" s="16">
        <f ca="1">_xlfn.RANK.EQ(Q417,Q417:Q436,0)</f>
        <v>7</v>
      </c>
      <c r="AC417" s="16">
        <f ca="1">SUMPRODUCT((AB417=AB417:AB436)*(X417&lt;X417:X436))</f>
        <v>0</v>
      </c>
      <c r="AD417" s="16">
        <f ca="1">SUMPRODUCT((AB417=AB417:AB436)*(AC417=AC417:AC436)*(V417&lt;V417:V436))</f>
        <v>0</v>
      </c>
      <c r="AE417" s="16">
        <f ca="1">COUNTIF(AA417:AA417,AA417)-1</f>
        <v>0</v>
      </c>
      <c r="AF417" s="39"/>
      <c r="AG417">
        <v>1</v>
      </c>
      <c r="AH417" s="29" t="str">
        <f ca="1">INDEX(P417:P436,MATCH(AG417,Z417:Z436,0))</f>
        <v>F.C. Barcelona</v>
      </c>
      <c r="AI417" s="33">
        <f ca="1">LOOKUP(AH417,P417:P436,Q417:Q436)</f>
        <v>35</v>
      </c>
      <c r="AJ417" s="1">
        <f ca="1">LOOKUP(AH417,P417:P436,R417:R436)</f>
        <v>15</v>
      </c>
      <c r="AK417" s="1">
        <f ca="1">LOOKUP(AH417,P417:P436,S417:S436)</f>
        <v>11</v>
      </c>
      <c r="AL417" s="1">
        <f ca="1">LOOKUP(AH417,P417:P436,T417:T436)</f>
        <v>2</v>
      </c>
      <c r="AM417" s="1">
        <f ca="1">LOOKUP(AH417,P417:P436,U417:U436)</f>
        <v>2</v>
      </c>
      <c r="AN417" s="1">
        <f ca="1">LOOKUP(AH417,P417:P436,V417:V436)</f>
        <v>36</v>
      </c>
      <c r="AO417" s="1">
        <f ca="1">LOOKUP(AH417,P417:P436,W417:W436)</f>
        <v>15</v>
      </c>
      <c r="AP417" s="3">
        <f ca="1">LOOKUP(AH417,P417:P436,X417:X436)</f>
        <v>21</v>
      </c>
      <c r="AQ417" s="3">
        <f ca="1">LOOKUP(AH417,P417:P436,Y417:Y436)</f>
        <v>37136</v>
      </c>
    </row>
    <row r="418" spans="5:43" x14ac:dyDescent="0.25">
      <c r="E418" s="29" t="str">
        <f t="shared" ref="E418:E436" si="344">E395</f>
        <v>Atlético de Madrid</v>
      </c>
      <c r="F418" s="33">
        <f ca="1">SUMIF(INDIRECT(F416),'1-Configuracion'!E418,INDIRECT(G416))+SUMIF(INDIRECT(H416),'1-Configuracion'!E418,INDIRECT(I416))</f>
        <v>0</v>
      </c>
      <c r="G418" s="1">
        <f ca="1">SUMIF(INDIRECT(F416),'1-Configuracion'!E418,INDIRECT(J416))+SUMIF(INDIRECT(H416),'1-Configuracion'!E418,INDIRECT(J416))</f>
        <v>0</v>
      </c>
      <c r="H418" s="1">
        <f t="shared" ref="H418:H436" ca="1" si="345">IF(G418&gt;0,IF(F418=3,1,0),0)</f>
        <v>0</v>
      </c>
      <c r="I418" s="1">
        <f t="shared" ref="I418:I436" ca="1" si="346">IF(G418&gt;0,IF(F418=1,1,0),0)</f>
        <v>0</v>
      </c>
      <c r="J418" s="1">
        <f t="shared" ref="J418:J436" ca="1" si="347">IF(G418&gt;0,IF(F418=0,1,0),0)</f>
        <v>0</v>
      </c>
      <c r="K418" s="1">
        <f ca="1">SUMIF(INDIRECT(F416),'1-Configuracion'!E418,INDIRECT(K416))+SUMIF(INDIRECT(H416),'1-Configuracion'!E418,INDIRECT(L416))</f>
        <v>0</v>
      </c>
      <c r="L418" s="1">
        <f ca="1">SUMIF(INDIRECT(F416),'1-Configuracion'!E418,INDIRECT(L416))+SUMIF(INDIRECT(H416),'1-Configuracion'!E418,INDIRECT(K416))</f>
        <v>0</v>
      </c>
      <c r="M418" s="48">
        <f t="shared" ref="M418:M436" ca="1" si="348">K418-L418</f>
        <v>0</v>
      </c>
      <c r="N418" s="14">
        <f t="shared" ref="N418:N436" ca="1" si="349">F418*1000+M418*100+K418</f>
        <v>0</v>
      </c>
      <c r="P418" s="29" t="str">
        <f t="shared" ref="P418:P436" si="350">E418</f>
        <v>Atlético de Madrid</v>
      </c>
      <c r="Q418" s="33">
        <f t="shared" ref="Q418:Q436" ca="1" si="351">F418+Q395</f>
        <v>35</v>
      </c>
      <c r="R418" s="1">
        <f t="shared" ca="1" si="335"/>
        <v>16</v>
      </c>
      <c r="S418" s="1">
        <f t="shared" ca="1" si="336"/>
        <v>11</v>
      </c>
      <c r="T418" s="1">
        <f t="shared" ca="1" si="337"/>
        <v>2</v>
      </c>
      <c r="U418" s="1">
        <f t="shared" ca="1" si="338"/>
        <v>3</v>
      </c>
      <c r="V418" s="1">
        <f t="shared" ca="1" si="339"/>
        <v>22</v>
      </c>
      <c r="W418" s="1">
        <f t="shared" ca="1" si="340"/>
        <v>8</v>
      </c>
      <c r="X418" s="3">
        <f t="shared" ca="1" si="341"/>
        <v>14</v>
      </c>
      <c r="Y418" s="3">
        <f t="shared" ca="1" si="342"/>
        <v>36422</v>
      </c>
      <c r="Z418">
        <f t="shared" ref="Z418:Z436" ca="1" si="352">AA418+AE418</f>
        <v>2</v>
      </c>
      <c r="AA418">
        <f t="shared" ca="1" si="343"/>
        <v>2</v>
      </c>
      <c r="AB418" s="16">
        <f ca="1">_xlfn.RANK.EQ(Q418,Q417:Q436,0)</f>
        <v>1</v>
      </c>
      <c r="AC418" s="16">
        <f ca="1">SUMPRODUCT((AB418=AB417:AB436)*(X418&lt;X417:X436))</f>
        <v>1</v>
      </c>
      <c r="AD418" s="16">
        <f ca="1">SUMPRODUCT((AB418=AB417:AB436)*(AC418=AC417:AC436)*(V418&lt;V417:V436))</f>
        <v>0</v>
      </c>
      <c r="AE418" s="16">
        <f ca="1">COUNTIF(AA417:AA418,AA418)-1</f>
        <v>0</v>
      </c>
      <c r="AF418" s="39"/>
      <c r="AG418">
        <v>2</v>
      </c>
      <c r="AH418" s="29" t="str">
        <f ca="1">INDEX(P417:P436,MATCH(AG418,Z417:Z436,0))</f>
        <v>Atlético de Madrid</v>
      </c>
      <c r="AI418" s="33">
        <f ca="1">LOOKUP(AH418,P417:P436,Q417:Q436)</f>
        <v>35</v>
      </c>
      <c r="AJ418" s="1">
        <f ca="1">LOOKUP(AH418,P417:P436,R417:R436)</f>
        <v>16</v>
      </c>
      <c r="AK418" s="1">
        <f ca="1">LOOKUP(AH418,P417:P436,S417:S436)</f>
        <v>11</v>
      </c>
      <c r="AL418" s="1">
        <f ca="1">LOOKUP(AH418,P417:P436,T417:T436)</f>
        <v>2</v>
      </c>
      <c r="AM418" s="1">
        <f ca="1">LOOKUP(AH418,P417:P436,U417:U436)</f>
        <v>3</v>
      </c>
      <c r="AN418" s="1">
        <f ca="1">LOOKUP(AH418,P417:P436,V417:V436)</f>
        <v>22</v>
      </c>
      <c r="AO418" s="1">
        <f ca="1">LOOKUP(AH418,P417:P436,W417:W436)</f>
        <v>8</v>
      </c>
      <c r="AP418" s="3">
        <f ca="1">LOOKUP(AH418,P417:P436,X417:X436)</f>
        <v>14</v>
      </c>
      <c r="AQ418" s="3">
        <f ca="1">LOOKUP(AH418,P417:P436,Y417:Y436)</f>
        <v>36422</v>
      </c>
    </row>
    <row r="419" spans="5:43" x14ac:dyDescent="0.25">
      <c r="E419" s="29" t="str">
        <f t="shared" si="344"/>
        <v>Deportivo de la Coruña</v>
      </c>
      <c r="F419" s="33">
        <f ca="1">SUMIF(INDIRECT(F416),'1-Configuracion'!E419,INDIRECT(G416))+SUMIF(INDIRECT(H416),'1-Configuracion'!E419,INDIRECT(I416))</f>
        <v>0</v>
      </c>
      <c r="G419" s="1">
        <f ca="1">SUMIF(INDIRECT(F416),'1-Configuracion'!E419,INDIRECT(J416))+SUMIF(INDIRECT(H416),'1-Configuracion'!E419,INDIRECT(J416))</f>
        <v>0</v>
      </c>
      <c r="H419" s="1">
        <f t="shared" ca="1" si="345"/>
        <v>0</v>
      </c>
      <c r="I419" s="1">
        <f t="shared" ca="1" si="346"/>
        <v>0</v>
      </c>
      <c r="J419" s="1">
        <f t="shared" ca="1" si="347"/>
        <v>0</v>
      </c>
      <c r="K419" s="1">
        <f ca="1">SUMIF(INDIRECT(F416),'1-Configuracion'!E419,INDIRECT(K416))+SUMIF(INDIRECT(H416),'1-Configuracion'!E419,INDIRECT(L416))</f>
        <v>0</v>
      </c>
      <c r="L419" s="1">
        <f ca="1">SUMIF(INDIRECT(F416),'1-Configuracion'!E419,INDIRECT(L416))+SUMIF(INDIRECT(H416),'1-Configuracion'!E419,INDIRECT(K416))</f>
        <v>0</v>
      </c>
      <c r="M419" s="48">
        <f t="shared" ca="1" si="348"/>
        <v>0</v>
      </c>
      <c r="N419" s="14">
        <f t="shared" ca="1" si="349"/>
        <v>0</v>
      </c>
      <c r="P419" s="29" t="str">
        <f t="shared" si="350"/>
        <v>Deportivo de la Coruña</v>
      </c>
      <c r="Q419" s="33">
        <f t="shared" ca="1" si="351"/>
        <v>26</v>
      </c>
      <c r="R419" s="1">
        <f t="shared" ca="1" si="335"/>
        <v>16</v>
      </c>
      <c r="S419" s="1">
        <f t="shared" ca="1" si="336"/>
        <v>6</v>
      </c>
      <c r="T419" s="1">
        <f t="shared" ca="1" si="337"/>
        <v>8</v>
      </c>
      <c r="U419" s="1">
        <f t="shared" ca="1" si="338"/>
        <v>2</v>
      </c>
      <c r="V419" s="1">
        <f t="shared" ca="1" si="339"/>
        <v>25</v>
      </c>
      <c r="W419" s="1">
        <f t="shared" ca="1" si="340"/>
        <v>16</v>
      </c>
      <c r="X419" s="3">
        <f t="shared" ca="1" si="341"/>
        <v>9</v>
      </c>
      <c r="Y419" s="3">
        <f t="shared" ca="1" si="342"/>
        <v>26925</v>
      </c>
      <c r="Z419">
        <f t="shared" ca="1" si="352"/>
        <v>6</v>
      </c>
      <c r="AA419">
        <f t="shared" ca="1" si="343"/>
        <v>6</v>
      </c>
      <c r="AB419" s="16">
        <f ca="1">_xlfn.RANK.EQ(Q419,Q417:Q436,0)</f>
        <v>6</v>
      </c>
      <c r="AC419" s="16">
        <f ca="1">SUMPRODUCT((AB419=AB417:AB436)*(X419&lt;X417:X436))</f>
        <v>0</v>
      </c>
      <c r="AD419" s="16">
        <f ca="1">SUMPRODUCT((AB419=AB417:AB436)*(AC419=AC417:AC436)*(V419&lt;V417:V436))</f>
        <v>0</v>
      </c>
      <c r="AE419" s="16">
        <f ca="1">COUNTIF(AA417:AA419,AA419)-1</f>
        <v>0</v>
      </c>
      <c r="AF419" s="39"/>
      <c r="AG419">
        <v>3</v>
      </c>
      <c r="AH419" s="29" t="str">
        <f ca="1">INDEX(P417:P436,MATCH(AG419,Z417:Z436,0))</f>
        <v>Real Madrid C.F.</v>
      </c>
      <c r="AI419" s="33">
        <f ca="1">LOOKUP(AH419,P417:P436,Q417:Q436)</f>
        <v>33</v>
      </c>
      <c r="AJ419" s="1">
        <f ca="1">LOOKUP(AH419,P417:P436,R417:R436)</f>
        <v>16</v>
      </c>
      <c r="AK419" s="1">
        <f ca="1">LOOKUP(AH419,P417:P436,S417:S436)</f>
        <v>10</v>
      </c>
      <c r="AL419" s="1">
        <f ca="1">LOOKUP(AH419,P417:P436,T417:T436)</f>
        <v>3</v>
      </c>
      <c r="AM419" s="1">
        <f ca="1">LOOKUP(AH419,P417:P436,U417:U436)</f>
        <v>3</v>
      </c>
      <c r="AN419" s="1">
        <f ca="1">LOOKUP(AH419,P417:P436,V417:V436)</f>
        <v>42</v>
      </c>
      <c r="AO419" s="1">
        <f ca="1">LOOKUP(AH419,P417:P436,W417:W436)</f>
        <v>15</v>
      </c>
      <c r="AP419" s="3">
        <f ca="1">LOOKUP(AH419,P417:P436,X417:X436)</f>
        <v>27</v>
      </c>
      <c r="AQ419" s="3">
        <f ca="1">LOOKUP(AH419,P417:P436,Y417:Y436)</f>
        <v>35742</v>
      </c>
    </row>
    <row r="420" spans="5:43" x14ac:dyDescent="0.25">
      <c r="E420" s="29" t="str">
        <f t="shared" si="344"/>
        <v>F.C. Barcelona</v>
      </c>
      <c r="F420" s="33">
        <f ca="1">SUMIF(INDIRECT(F416),'1-Configuracion'!E420,INDIRECT(G416))+SUMIF(INDIRECT(H416),'1-Configuracion'!E420,INDIRECT(I416))</f>
        <v>0</v>
      </c>
      <c r="G420" s="1">
        <f ca="1">SUMIF(INDIRECT(F416),'1-Configuracion'!E420,INDIRECT(J416))+SUMIF(INDIRECT(H416),'1-Configuracion'!E420,INDIRECT(J416))</f>
        <v>0</v>
      </c>
      <c r="H420" s="1">
        <f t="shared" ca="1" si="345"/>
        <v>0</v>
      </c>
      <c r="I420" s="1">
        <f t="shared" ca="1" si="346"/>
        <v>0</v>
      </c>
      <c r="J420" s="1">
        <f t="shared" ca="1" si="347"/>
        <v>0</v>
      </c>
      <c r="K420" s="1">
        <f ca="1">SUMIF(INDIRECT(F416),'1-Configuracion'!E420,INDIRECT(K416))+SUMIF(INDIRECT(H416),'1-Configuracion'!E420,INDIRECT(L416))</f>
        <v>0</v>
      </c>
      <c r="L420" s="1">
        <f ca="1">SUMIF(INDIRECT(F416),'1-Configuracion'!E420,INDIRECT(L416))+SUMIF(INDIRECT(H416),'1-Configuracion'!E420,INDIRECT(K416))</f>
        <v>0</v>
      </c>
      <c r="M420" s="48">
        <f t="shared" ca="1" si="348"/>
        <v>0</v>
      </c>
      <c r="N420" s="14">
        <f t="shared" ca="1" si="349"/>
        <v>0</v>
      </c>
      <c r="P420" s="29" t="str">
        <f t="shared" si="350"/>
        <v>F.C. Barcelona</v>
      </c>
      <c r="Q420" s="33">
        <f t="shared" ca="1" si="351"/>
        <v>35</v>
      </c>
      <c r="R420" s="1">
        <f t="shared" ca="1" si="335"/>
        <v>15</v>
      </c>
      <c r="S420" s="1">
        <f t="shared" ca="1" si="336"/>
        <v>11</v>
      </c>
      <c r="T420" s="1">
        <f t="shared" ca="1" si="337"/>
        <v>2</v>
      </c>
      <c r="U420" s="1">
        <f t="shared" ca="1" si="338"/>
        <v>2</v>
      </c>
      <c r="V420" s="1">
        <f t="shared" ca="1" si="339"/>
        <v>36</v>
      </c>
      <c r="W420" s="1">
        <f t="shared" ca="1" si="340"/>
        <v>15</v>
      </c>
      <c r="X420" s="3">
        <f t="shared" ca="1" si="341"/>
        <v>21</v>
      </c>
      <c r="Y420" s="3">
        <f t="shared" ca="1" si="342"/>
        <v>37136</v>
      </c>
      <c r="Z420">
        <f t="shared" ca="1" si="352"/>
        <v>1</v>
      </c>
      <c r="AA420">
        <f t="shared" ca="1" si="343"/>
        <v>1</v>
      </c>
      <c r="AB420" s="16">
        <f ca="1">_xlfn.RANK.EQ(Q420,Q417:Q436,0)</f>
        <v>1</v>
      </c>
      <c r="AC420" s="16">
        <f ca="1">SUMPRODUCT((AB420=AB417:AB436)*(X420&lt;X417:X436))</f>
        <v>0</v>
      </c>
      <c r="AD420" s="16">
        <f ca="1">SUMPRODUCT((AB420=AB417:AB436)*(AC420=AC417:AC436)*(V420&lt;V417:V436))</f>
        <v>0</v>
      </c>
      <c r="AE420" s="16">
        <f ca="1">COUNTIF(AA417:AA420,AA420)-1</f>
        <v>0</v>
      </c>
      <c r="AF420" s="39"/>
      <c r="AG420">
        <v>4</v>
      </c>
      <c r="AH420" s="29" t="str">
        <f ca="1">INDEX(P417:P436,MATCH(AG420,Z417:Z436,0))</f>
        <v>R.C. Celta de Vigo</v>
      </c>
      <c r="AI420" s="33">
        <f ca="1">LOOKUP(AH420,P417:P436,Q417:Q436)</f>
        <v>31</v>
      </c>
      <c r="AJ420" s="1">
        <f ca="1">LOOKUP(AH420,P417:P436,R417:R436)</f>
        <v>16</v>
      </c>
      <c r="AK420" s="1">
        <f ca="1">LOOKUP(AH420,P417:P436,S417:S436)</f>
        <v>9</v>
      </c>
      <c r="AL420" s="1">
        <f ca="1">LOOKUP(AH420,P417:P436,T417:T436)</f>
        <v>4</v>
      </c>
      <c r="AM420" s="1">
        <f ca="1">LOOKUP(AH420,P417:P436,U417:U436)</f>
        <v>3</v>
      </c>
      <c r="AN420" s="1">
        <f ca="1">LOOKUP(AH420,P417:P436,V417:V436)</f>
        <v>28</v>
      </c>
      <c r="AO420" s="1">
        <f ca="1">LOOKUP(AH420,P417:P436,W417:W436)</f>
        <v>22</v>
      </c>
      <c r="AP420" s="3">
        <f ca="1">LOOKUP(AH420,P417:P436,X417:X436)</f>
        <v>6</v>
      </c>
      <c r="AQ420" s="3">
        <f ca="1">LOOKUP(AH420,P417:P436,Y417:Y436)</f>
        <v>31628</v>
      </c>
    </row>
    <row r="421" spans="5:43" x14ac:dyDescent="0.25">
      <c r="E421" s="29" t="str">
        <f t="shared" si="344"/>
        <v>Getafe C.F.</v>
      </c>
      <c r="F421" s="33">
        <f ca="1">SUMIF(INDIRECT(F416),'1-Configuracion'!E421,INDIRECT(G416))+SUMIF(INDIRECT(H416),'1-Configuracion'!E421,INDIRECT(I416))</f>
        <v>0</v>
      </c>
      <c r="G421" s="1">
        <f ca="1">SUMIF(INDIRECT(F416),'1-Configuracion'!E421,INDIRECT(J416))+SUMIF(INDIRECT(H416),'1-Configuracion'!E421,INDIRECT(J416))</f>
        <v>0</v>
      </c>
      <c r="H421" s="1">
        <f t="shared" ca="1" si="345"/>
        <v>0</v>
      </c>
      <c r="I421" s="1">
        <f t="shared" ca="1" si="346"/>
        <v>0</v>
      </c>
      <c r="J421" s="1">
        <f t="shared" ca="1" si="347"/>
        <v>0</v>
      </c>
      <c r="K421" s="1">
        <f ca="1">SUMIF(INDIRECT(F416),'1-Configuracion'!E421,INDIRECT(K416))+SUMIF(INDIRECT(H416),'1-Configuracion'!E421,INDIRECT(L416))</f>
        <v>0</v>
      </c>
      <c r="L421" s="1">
        <f ca="1">SUMIF(INDIRECT(F416),'1-Configuracion'!E421,INDIRECT(L416))+SUMIF(INDIRECT(H416),'1-Configuracion'!E421,INDIRECT(K416))</f>
        <v>0</v>
      </c>
      <c r="M421" s="48">
        <f t="shared" ca="1" si="348"/>
        <v>0</v>
      </c>
      <c r="N421" s="14">
        <f t="shared" ca="1" si="349"/>
        <v>0</v>
      </c>
      <c r="P421" s="29" t="str">
        <f t="shared" si="350"/>
        <v>Getafe C.F.</v>
      </c>
      <c r="Q421" s="33">
        <f t="shared" ca="1" si="351"/>
        <v>16</v>
      </c>
      <c r="R421" s="1">
        <f t="shared" ca="1" si="335"/>
        <v>16</v>
      </c>
      <c r="S421" s="1">
        <f t="shared" ca="1" si="336"/>
        <v>4</v>
      </c>
      <c r="T421" s="1">
        <f t="shared" ca="1" si="337"/>
        <v>4</v>
      </c>
      <c r="U421" s="1">
        <f t="shared" ca="1" si="338"/>
        <v>8</v>
      </c>
      <c r="V421" s="1">
        <f t="shared" ca="1" si="339"/>
        <v>18</v>
      </c>
      <c r="W421" s="1">
        <f t="shared" ca="1" si="340"/>
        <v>26</v>
      </c>
      <c r="X421" s="3">
        <f t="shared" ca="1" si="341"/>
        <v>-8</v>
      </c>
      <c r="Y421" s="3">
        <f t="shared" ca="1" si="342"/>
        <v>15218</v>
      </c>
      <c r="Z421">
        <f t="shared" ca="1" si="352"/>
        <v>15</v>
      </c>
      <c r="AA421">
        <f t="shared" ca="1" si="343"/>
        <v>15</v>
      </c>
      <c r="AB421" s="16">
        <f ca="1">_xlfn.RANK.EQ(Q421,Q417:Q436,0)</f>
        <v>14</v>
      </c>
      <c r="AC421" s="16">
        <f ca="1">SUMPRODUCT((AB421=AB417:AB436)*(X421&lt;X417:X436))</f>
        <v>1</v>
      </c>
      <c r="AD421" s="16">
        <f ca="1">SUMPRODUCT((AB421=AB417:AB436)*(AC421=AC417:AC436)*(V421&lt;V417:V436))</f>
        <v>0</v>
      </c>
      <c r="AE421" s="16">
        <f ca="1">COUNTIF(AA417:AA421,AA421)-1</f>
        <v>0</v>
      </c>
      <c r="AF421" s="39"/>
      <c r="AG421">
        <v>5</v>
      </c>
      <c r="AH421" s="29" t="str">
        <f ca="1">INDEX(P417:P436,MATCH(AG421,Z417:Z436,0))</f>
        <v>Villarreal C.F.</v>
      </c>
      <c r="AI421" s="33">
        <f ca="1">LOOKUP(AH421,P417:P436,Q417:Q436)</f>
        <v>30</v>
      </c>
      <c r="AJ421" s="1">
        <f ca="1">LOOKUP(AH421,P417:P436,R417:R436)</f>
        <v>16</v>
      </c>
      <c r="AK421" s="1">
        <f ca="1">LOOKUP(AH421,P417:P436,S417:S436)</f>
        <v>9</v>
      </c>
      <c r="AL421" s="1">
        <f ca="1">LOOKUP(AH421,P417:P436,T417:T436)</f>
        <v>3</v>
      </c>
      <c r="AM421" s="1">
        <f ca="1">LOOKUP(AH421,P417:P436,U417:U436)</f>
        <v>4</v>
      </c>
      <c r="AN421" s="1">
        <f ca="1">LOOKUP(AH421,P417:P436,V417:V436)</f>
        <v>21</v>
      </c>
      <c r="AO421" s="1">
        <f ca="1">LOOKUP(AH421,P417:P436,W417:W436)</f>
        <v>15</v>
      </c>
      <c r="AP421" s="3">
        <f ca="1">LOOKUP(AH421,P417:P436,X417:X436)</f>
        <v>6</v>
      </c>
      <c r="AQ421" s="3">
        <f ca="1">LOOKUP(AH421,P417:P436,Y417:Y436)</f>
        <v>30621</v>
      </c>
    </row>
    <row r="422" spans="5:43" x14ac:dyDescent="0.25">
      <c r="E422" s="29" t="str">
        <f t="shared" si="344"/>
        <v>Granada C.F.</v>
      </c>
      <c r="F422" s="33">
        <f ca="1">SUMIF(INDIRECT(F416),'1-Configuracion'!E422,INDIRECT(G416))+SUMIF(INDIRECT(H416),'1-Configuracion'!E422,INDIRECT(I416))</f>
        <v>0</v>
      </c>
      <c r="G422" s="1">
        <f ca="1">SUMIF(INDIRECT(F416),'1-Configuracion'!E422,INDIRECT(J416))+SUMIF(INDIRECT(H416),'1-Configuracion'!E422,INDIRECT(J416))</f>
        <v>0</v>
      </c>
      <c r="H422" s="1">
        <f t="shared" ca="1" si="345"/>
        <v>0</v>
      </c>
      <c r="I422" s="1">
        <f t="shared" ca="1" si="346"/>
        <v>0</v>
      </c>
      <c r="J422" s="1">
        <f t="shared" ca="1" si="347"/>
        <v>0</v>
      </c>
      <c r="K422" s="1">
        <f ca="1">SUMIF(INDIRECT(F416),'1-Configuracion'!E422,INDIRECT(K416))+SUMIF(INDIRECT(H416),'1-Configuracion'!E422,INDIRECT(L416))</f>
        <v>0</v>
      </c>
      <c r="L422" s="1">
        <f ca="1">SUMIF(INDIRECT(F416),'1-Configuracion'!E422,INDIRECT(L416))+SUMIF(INDIRECT(H416),'1-Configuracion'!E422,INDIRECT(K416))</f>
        <v>0</v>
      </c>
      <c r="M422" s="48">
        <f t="shared" ca="1" si="348"/>
        <v>0</v>
      </c>
      <c r="N422" s="14">
        <f t="shared" ca="1" si="349"/>
        <v>0</v>
      </c>
      <c r="P422" s="29" t="str">
        <f t="shared" si="350"/>
        <v>Granada C.F.</v>
      </c>
      <c r="Q422" s="33">
        <f t="shared" ca="1" si="351"/>
        <v>14</v>
      </c>
      <c r="R422" s="1">
        <f t="shared" ca="1" si="335"/>
        <v>16</v>
      </c>
      <c r="S422" s="1">
        <f t="shared" ca="1" si="336"/>
        <v>3</v>
      </c>
      <c r="T422" s="1">
        <f t="shared" ca="1" si="337"/>
        <v>5</v>
      </c>
      <c r="U422" s="1">
        <f t="shared" ca="1" si="338"/>
        <v>8</v>
      </c>
      <c r="V422" s="1">
        <f t="shared" ca="1" si="339"/>
        <v>17</v>
      </c>
      <c r="W422" s="1">
        <f t="shared" ca="1" si="340"/>
        <v>26</v>
      </c>
      <c r="X422" s="3">
        <f t="shared" ca="1" si="341"/>
        <v>-9</v>
      </c>
      <c r="Y422" s="3">
        <f t="shared" ca="1" si="342"/>
        <v>13117</v>
      </c>
      <c r="Z422">
        <f t="shared" ca="1" si="352"/>
        <v>17</v>
      </c>
      <c r="AA422">
        <f t="shared" ca="1" si="343"/>
        <v>17</v>
      </c>
      <c r="AB422" s="16">
        <f ca="1">_xlfn.RANK.EQ(Q422,Q417:Q436,0)</f>
        <v>17</v>
      </c>
      <c r="AC422" s="16">
        <f ca="1">SUMPRODUCT((AB422=AB417:AB436)*(X422&lt;X417:X436))</f>
        <v>0</v>
      </c>
      <c r="AD422" s="16">
        <f ca="1">SUMPRODUCT((AB422=AB417:AB436)*(AC422=AC417:AC436)*(V422&lt;V417:V436))</f>
        <v>0</v>
      </c>
      <c r="AE422" s="16">
        <f ca="1">COUNTIF(AA417:AA422,AA422)-1</f>
        <v>0</v>
      </c>
      <c r="AF422" s="39"/>
      <c r="AG422">
        <v>6</v>
      </c>
      <c r="AH422" s="29" t="str">
        <f ca="1">INDEX(P417:P436,MATCH(AG422,Z417:Z436,0))</f>
        <v>Deportivo de la Coruña</v>
      </c>
      <c r="AI422" s="33">
        <f ca="1">LOOKUP(AH422,P417:P436,Q417:Q436)</f>
        <v>26</v>
      </c>
      <c r="AJ422" s="1">
        <f ca="1">LOOKUP(AH422,P417:P436,R417:R436)</f>
        <v>16</v>
      </c>
      <c r="AK422" s="1">
        <f ca="1">LOOKUP(AH422,P417:P436,S417:S436)</f>
        <v>6</v>
      </c>
      <c r="AL422" s="1">
        <f ca="1">LOOKUP(AH422,P417:P436,T417:T436)</f>
        <v>8</v>
      </c>
      <c r="AM422" s="1">
        <f ca="1">LOOKUP(AH422,P417:P436,U417:U436)</f>
        <v>2</v>
      </c>
      <c r="AN422" s="1">
        <f ca="1">LOOKUP(AH422,P417:P436,V417:V436)</f>
        <v>25</v>
      </c>
      <c r="AO422" s="1">
        <f ca="1">LOOKUP(AH422,P417:P436,W417:W436)</f>
        <v>16</v>
      </c>
      <c r="AP422" s="3">
        <f ca="1">LOOKUP(AH422,P417:P436,X417:X436)</f>
        <v>9</v>
      </c>
      <c r="AQ422" s="3">
        <f ca="1">LOOKUP(AH422,P417:P436,Y417:Y436)</f>
        <v>26925</v>
      </c>
    </row>
    <row r="423" spans="5:43" x14ac:dyDescent="0.25">
      <c r="E423" s="29" t="str">
        <f t="shared" si="344"/>
        <v>Levante U.D.</v>
      </c>
      <c r="F423" s="33">
        <f ca="1">SUMIF(INDIRECT(F416),'1-Configuracion'!E423,INDIRECT(G416))+SUMIF(INDIRECT(H416),'1-Configuracion'!E423,INDIRECT(I416))</f>
        <v>0</v>
      </c>
      <c r="G423" s="1">
        <f ca="1">SUMIF(INDIRECT(F416),'1-Configuracion'!E423,INDIRECT(J416))+SUMIF(INDIRECT(H416),'1-Configuracion'!E423,INDIRECT(J416))</f>
        <v>0</v>
      </c>
      <c r="H423" s="1">
        <f t="shared" ca="1" si="345"/>
        <v>0</v>
      </c>
      <c r="I423" s="1">
        <f t="shared" ca="1" si="346"/>
        <v>0</v>
      </c>
      <c r="J423" s="1">
        <f t="shared" ca="1" si="347"/>
        <v>0</v>
      </c>
      <c r="K423" s="1">
        <f ca="1">SUMIF(INDIRECT(F416),'1-Configuracion'!E423,INDIRECT(K416))+SUMIF(INDIRECT(H416),'1-Configuracion'!E423,INDIRECT(L416))</f>
        <v>0</v>
      </c>
      <c r="L423" s="1">
        <f ca="1">SUMIF(INDIRECT(F416),'1-Configuracion'!E423,INDIRECT(L416))+SUMIF(INDIRECT(H416),'1-Configuracion'!E423,INDIRECT(K416))</f>
        <v>0</v>
      </c>
      <c r="M423" s="48">
        <f t="shared" ca="1" si="348"/>
        <v>0</v>
      </c>
      <c r="N423" s="14">
        <f t="shared" ca="1" si="349"/>
        <v>0</v>
      </c>
      <c r="P423" s="29" t="str">
        <f t="shared" si="350"/>
        <v>Levante U.D.</v>
      </c>
      <c r="Q423" s="33">
        <f t="shared" ca="1" si="351"/>
        <v>11</v>
      </c>
      <c r="R423" s="1">
        <f t="shared" ca="1" si="335"/>
        <v>16</v>
      </c>
      <c r="S423" s="1">
        <f t="shared" ca="1" si="336"/>
        <v>2</v>
      </c>
      <c r="T423" s="1">
        <f t="shared" ca="1" si="337"/>
        <v>5</v>
      </c>
      <c r="U423" s="1">
        <f t="shared" ca="1" si="338"/>
        <v>9</v>
      </c>
      <c r="V423" s="1">
        <f t="shared" ca="1" si="339"/>
        <v>12</v>
      </c>
      <c r="W423" s="1">
        <f t="shared" ca="1" si="340"/>
        <v>29</v>
      </c>
      <c r="X423" s="3">
        <f t="shared" ca="1" si="341"/>
        <v>-17</v>
      </c>
      <c r="Y423" s="3">
        <f t="shared" ca="1" si="342"/>
        <v>9312</v>
      </c>
      <c r="Z423">
        <f t="shared" ca="1" si="352"/>
        <v>20</v>
      </c>
      <c r="AA423">
        <f t="shared" ca="1" si="343"/>
        <v>20</v>
      </c>
      <c r="AB423" s="16">
        <f ca="1">_xlfn.RANK.EQ(Q423,Q417:Q436,0)</f>
        <v>20</v>
      </c>
      <c r="AC423" s="16">
        <f ca="1">SUMPRODUCT((AB423=AB417:AB436)*(X423&lt;X417:X436))</f>
        <v>0</v>
      </c>
      <c r="AD423" s="16">
        <f ca="1">SUMPRODUCT((AB423=AB417:AB436)*(AC423=AC417:AC436)*(V423&lt;V417:V436))</f>
        <v>0</v>
      </c>
      <c r="AE423" s="16">
        <f ca="1">COUNTIF(AA417:AA423,AA423)-1</f>
        <v>0</v>
      </c>
      <c r="AF423" s="39"/>
      <c r="AG423">
        <v>7</v>
      </c>
      <c r="AH423" s="29" t="str">
        <f ca="1">INDEX(P417:P436,MATCH(AG423,Z417:Z436,0))</f>
        <v>Athletic Club</v>
      </c>
      <c r="AI423" s="33">
        <f ca="1">LOOKUP(AH423,P417:P436,Q417:Q436)</f>
        <v>24</v>
      </c>
      <c r="AJ423" s="1">
        <f ca="1">LOOKUP(AH423,P417:P436,R417:R436)</f>
        <v>16</v>
      </c>
      <c r="AK423" s="1">
        <f ca="1">LOOKUP(AH423,P417:P436,S417:S436)</f>
        <v>7</v>
      </c>
      <c r="AL423" s="1">
        <f ca="1">LOOKUP(AH423,P417:P436,T417:T436)</f>
        <v>3</v>
      </c>
      <c r="AM423" s="1">
        <f ca="1">LOOKUP(AH423,P417:P436,U417:U436)</f>
        <v>6</v>
      </c>
      <c r="AN423" s="1">
        <f ca="1">LOOKUP(AH423,P417:P436,V417:V436)</f>
        <v>24</v>
      </c>
      <c r="AO423" s="1">
        <f ca="1">LOOKUP(AH423,P417:P436,W417:W436)</f>
        <v>18</v>
      </c>
      <c r="AP423" s="3">
        <f ca="1">LOOKUP(AH423,P417:P436,X417:X436)</f>
        <v>6</v>
      </c>
      <c r="AQ423" s="3">
        <f ca="1">LOOKUP(AH423,P417:P436,Y417:Y436)</f>
        <v>24624</v>
      </c>
    </row>
    <row r="424" spans="5:43" x14ac:dyDescent="0.25">
      <c r="E424" s="29" t="str">
        <f t="shared" si="344"/>
        <v>Málaga C.F.</v>
      </c>
      <c r="F424" s="33">
        <f ca="1">SUMIF(INDIRECT(F416),'1-Configuracion'!E424,INDIRECT(G416))+SUMIF(INDIRECT(H416),'1-Configuracion'!E424,INDIRECT(I416))</f>
        <v>0</v>
      </c>
      <c r="G424" s="1">
        <f ca="1">SUMIF(INDIRECT(F416),'1-Configuracion'!E424,INDIRECT(J416))+SUMIF(INDIRECT(H416),'1-Configuracion'!E424,INDIRECT(J416))</f>
        <v>0</v>
      </c>
      <c r="H424" s="1">
        <f t="shared" ca="1" si="345"/>
        <v>0</v>
      </c>
      <c r="I424" s="1">
        <f t="shared" ca="1" si="346"/>
        <v>0</v>
      </c>
      <c r="J424" s="1">
        <f t="shared" ca="1" si="347"/>
        <v>0</v>
      </c>
      <c r="K424" s="1">
        <f ca="1">SUMIF(INDIRECT(F416),'1-Configuracion'!E424,INDIRECT(K416))+SUMIF(INDIRECT(H416),'1-Configuracion'!E424,INDIRECT(L416))</f>
        <v>0</v>
      </c>
      <c r="L424" s="1">
        <f ca="1">SUMIF(INDIRECT(F416),'1-Configuracion'!E424,INDIRECT(L416))+SUMIF(INDIRECT(H416),'1-Configuracion'!E424,INDIRECT(K416))</f>
        <v>0</v>
      </c>
      <c r="M424" s="48">
        <f t="shared" ca="1" si="348"/>
        <v>0</v>
      </c>
      <c r="N424" s="14">
        <f t="shared" ca="1" si="349"/>
        <v>0</v>
      </c>
      <c r="P424" s="29" t="str">
        <f t="shared" si="350"/>
        <v>Málaga C.F.</v>
      </c>
      <c r="Q424" s="33">
        <f t="shared" ca="1" si="351"/>
        <v>17</v>
      </c>
      <c r="R424" s="1">
        <f t="shared" ca="1" si="335"/>
        <v>16</v>
      </c>
      <c r="S424" s="1">
        <f t="shared" ca="1" si="336"/>
        <v>4</v>
      </c>
      <c r="T424" s="1">
        <f t="shared" ca="1" si="337"/>
        <v>5</v>
      </c>
      <c r="U424" s="1">
        <f t="shared" ca="1" si="338"/>
        <v>7</v>
      </c>
      <c r="V424" s="1">
        <f t="shared" ca="1" si="339"/>
        <v>10</v>
      </c>
      <c r="W424" s="1">
        <f t="shared" ca="1" si="340"/>
        <v>14</v>
      </c>
      <c r="X424" s="3">
        <f t="shared" ca="1" si="341"/>
        <v>-4</v>
      </c>
      <c r="Y424" s="3">
        <f t="shared" ca="1" si="342"/>
        <v>16610</v>
      </c>
      <c r="Z424">
        <f t="shared" ca="1" si="352"/>
        <v>13</v>
      </c>
      <c r="AA424">
        <f t="shared" ca="1" si="343"/>
        <v>13</v>
      </c>
      <c r="AB424" s="16">
        <f ca="1">_xlfn.RANK.EQ(Q424,Q417:Q436,0)</f>
        <v>13</v>
      </c>
      <c r="AC424" s="16">
        <f ca="1">SUMPRODUCT((AB424=AB417:AB436)*(X424&lt;X417:X436))</f>
        <v>0</v>
      </c>
      <c r="AD424" s="16">
        <f ca="1">SUMPRODUCT((AB424=AB417:AB436)*(AC424=AC417:AC436)*(V424&lt;V417:V436))</f>
        <v>0</v>
      </c>
      <c r="AE424" s="16">
        <f ca="1">COUNTIF(AA417:AA424,AA424)-1</f>
        <v>0</v>
      </c>
      <c r="AF424" s="39"/>
      <c r="AG424">
        <v>8</v>
      </c>
      <c r="AH424" s="29" t="str">
        <f ca="1">INDEX(P417:P436,MATCH(AG424,Z417:Z436,0))</f>
        <v>Sevilla F.C.</v>
      </c>
      <c r="AI424" s="33">
        <f ca="1">LOOKUP(AH424,P417:P436,Q417:Q436)</f>
        <v>23</v>
      </c>
      <c r="AJ424" s="1">
        <f ca="1">LOOKUP(AH424,P417:P436,R417:R436)</f>
        <v>16</v>
      </c>
      <c r="AK424" s="1">
        <f ca="1">LOOKUP(AH424,P417:P436,S417:S436)</f>
        <v>6</v>
      </c>
      <c r="AL424" s="1">
        <f ca="1">LOOKUP(AH424,P417:P436,T417:T436)</f>
        <v>5</v>
      </c>
      <c r="AM424" s="1">
        <f ca="1">LOOKUP(AH424,P417:P436,U417:U436)</f>
        <v>5</v>
      </c>
      <c r="AN424" s="1">
        <f ca="1">LOOKUP(AH424,P417:P436,V417:V436)</f>
        <v>21</v>
      </c>
      <c r="AO424" s="1">
        <f ca="1">LOOKUP(AH424,P417:P436,W417:W436)</f>
        <v>19</v>
      </c>
      <c r="AP424" s="3">
        <f ca="1">LOOKUP(AH424,P417:P436,X417:X436)</f>
        <v>2</v>
      </c>
      <c r="AQ424" s="3">
        <f ca="1">LOOKUP(AH424,P417:P436,Y417:Y436)</f>
        <v>23221</v>
      </c>
    </row>
    <row r="425" spans="5:43" x14ac:dyDescent="0.25">
      <c r="E425" s="29" t="str">
        <f t="shared" si="344"/>
        <v>R.C. Celta de Vigo</v>
      </c>
      <c r="F425" s="33">
        <f ca="1">SUMIF(INDIRECT(F416),'1-Configuracion'!E425,INDIRECT(G416))+SUMIF(INDIRECT(H416),'1-Configuracion'!E425,INDIRECT(I416))</f>
        <v>0</v>
      </c>
      <c r="G425" s="1">
        <f ca="1">SUMIF(INDIRECT(F416),'1-Configuracion'!E425,INDIRECT(J416))+SUMIF(INDIRECT(H416),'1-Configuracion'!E425,INDIRECT(J416))</f>
        <v>0</v>
      </c>
      <c r="H425" s="1">
        <f t="shared" ca="1" si="345"/>
        <v>0</v>
      </c>
      <c r="I425" s="1">
        <f t="shared" ca="1" si="346"/>
        <v>0</v>
      </c>
      <c r="J425" s="1">
        <f t="shared" ca="1" si="347"/>
        <v>0</v>
      </c>
      <c r="K425" s="1">
        <f ca="1">SUMIF(INDIRECT(F416),'1-Configuracion'!E425,INDIRECT(K416))+SUMIF(INDIRECT(H416),'1-Configuracion'!E425,INDIRECT(L416))</f>
        <v>0</v>
      </c>
      <c r="L425" s="1">
        <f ca="1">SUMIF(INDIRECT(F416),'1-Configuracion'!E425,INDIRECT(L416))+SUMIF(INDIRECT(H416),'1-Configuracion'!E425,INDIRECT(K416))</f>
        <v>0</v>
      </c>
      <c r="M425" s="48">
        <f t="shared" ca="1" si="348"/>
        <v>0</v>
      </c>
      <c r="N425" s="14">
        <f t="shared" ca="1" si="349"/>
        <v>0</v>
      </c>
      <c r="P425" s="29" t="str">
        <f t="shared" si="350"/>
        <v>R.C. Celta de Vigo</v>
      </c>
      <c r="Q425" s="33">
        <f t="shared" ca="1" si="351"/>
        <v>31</v>
      </c>
      <c r="R425" s="1">
        <f t="shared" ca="1" si="335"/>
        <v>16</v>
      </c>
      <c r="S425" s="1">
        <f t="shared" ca="1" si="336"/>
        <v>9</v>
      </c>
      <c r="T425" s="1">
        <f t="shared" ca="1" si="337"/>
        <v>4</v>
      </c>
      <c r="U425" s="1">
        <f t="shared" ca="1" si="338"/>
        <v>3</v>
      </c>
      <c r="V425" s="1">
        <f t="shared" ca="1" si="339"/>
        <v>28</v>
      </c>
      <c r="W425" s="1">
        <f t="shared" ca="1" si="340"/>
        <v>22</v>
      </c>
      <c r="X425" s="3">
        <f t="shared" ca="1" si="341"/>
        <v>6</v>
      </c>
      <c r="Y425" s="3">
        <f t="shared" ca="1" si="342"/>
        <v>31628</v>
      </c>
      <c r="Z425">
        <f t="shared" ca="1" si="352"/>
        <v>4</v>
      </c>
      <c r="AA425">
        <f t="shared" ca="1" si="343"/>
        <v>4</v>
      </c>
      <c r="AB425" s="16">
        <f ca="1">_xlfn.RANK.EQ(Q425,Q417:Q436,0)</f>
        <v>4</v>
      </c>
      <c r="AC425" s="16">
        <f ca="1">SUMPRODUCT((AB425=AB417:AB436)*(X425&lt;X417:X436))</f>
        <v>0</v>
      </c>
      <c r="AD425" s="16">
        <f ca="1">SUMPRODUCT((AB425=AB417:AB436)*(AC425=AC417:AC436)*(V425&lt;V417:V436))</f>
        <v>0</v>
      </c>
      <c r="AE425" s="16">
        <f ca="1">COUNTIF(AA417:AA425,AA425)-1</f>
        <v>0</v>
      </c>
      <c r="AF425" s="39"/>
      <c r="AG425">
        <v>9</v>
      </c>
      <c r="AH425" s="29" t="str">
        <f ca="1">INDEX(P417:P436,MATCH(AG425,Z417:Z436,0))</f>
        <v>Valencia C.F.</v>
      </c>
      <c r="AI425" s="33">
        <f ca="1">LOOKUP(AH425,P417:P436,Q417:Q436)</f>
        <v>22</v>
      </c>
      <c r="AJ425" s="1">
        <f ca="1">LOOKUP(AH425,P417:P436,R417:R436)</f>
        <v>16</v>
      </c>
      <c r="AK425" s="1">
        <f ca="1">LOOKUP(AH425,P417:P436,S417:S436)</f>
        <v>5</v>
      </c>
      <c r="AL425" s="1">
        <f ca="1">LOOKUP(AH425,P417:P436,T417:T436)</f>
        <v>7</v>
      </c>
      <c r="AM425" s="1">
        <f ca="1">LOOKUP(AH425,P417:P436,U417:U436)</f>
        <v>4</v>
      </c>
      <c r="AN425" s="1">
        <f ca="1">LOOKUP(AH425,P417:P436,V417:V436)</f>
        <v>21</v>
      </c>
      <c r="AO425" s="1">
        <f ca="1">LOOKUP(AH425,P417:P436,W417:W436)</f>
        <v>14</v>
      </c>
      <c r="AP425" s="3">
        <f ca="1">LOOKUP(AH425,P417:P436,X417:X436)</f>
        <v>7</v>
      </c>
      <c r="AQ425" s="3">
        <f ca="1">LOOKUP(AH425,P417:P436,Y417:Y436)</f>
        <v>22721</v>
      </c>
    </row>
    <row r="426" spans="5:43" x14ac:dyDescent="0.25">
      <c r="E426" s="29" t="str">
        <f t="shared" si="344"/>
        <v>R.C.D. Español</v>
      </c>
      <c r="F426" s="33">
        <f ca="1">SUMIF(INDIRECT(F416),'1-Configuracion'!E426,INDIRECT(G416))+SUMIF(INDIRECT(H416),'1-Configuracion'!E426,INDIRECT(I416))</f>
        <v>0</v>
      </c>
      <c r="G426" s="1">
        <f ca="1">SUMIF(INDIRECT(F416),'1-Configuracion'!E426,INDIRECT(J416))+SUMIF(INDIRECT(H416),'1-Configuracion'!E426,INDIRECT(J416))</f>
        <v>0</v>
      </c>
      <c r="H426" s="1">
        <f t="shared" ca="1" si="345"/>
        <v>0</v>
      </c>
      <c r="I426" s="1">
        <f t="shared" ca="1" si="346"/>
        <v>0</v>
      </c>
      <c r="J426" s="1">
        <f t="shared" ca="1" si="347"/>
        <v>0</v>
      </c>
      <c r="K426" s="1">
        <f ca="1">SUMIF(INDIRECT(F416),'1-Configuracion'!E426,INDIRECT(K416))+SUMIF(INDIRECT(H416),'1-Configuracion'!E426,INDIRECT(L416))</f>
        <v>0</v>
      </c>
      <c r="L426" s="1">
        <f ca="1">SUMIF(INDIRECT(F416),'1-Configuracion'!E426,INDIRECT(L416))+SUMIF(INDIRECT(H416),'1-Configuracion'!E426,INDIRECT(K416))</f>
        <v>0</v>
      </c>
      <c r="M426" s="48">
        <f t="shared" ca="1" si="348"/>
        <v>0</v>
      </c>
      <c r="N426" s="14">
        <f t="shared" ca="1" si="349"/>
        <v>0</v>
      </c>
      <c r="P426" s="29" t="str">
        <f t="shared" si="350"/>
        <v>R.C.D. Español</v>
      </c>
      <c r="Q426" s="33">
        <f t="shared" ca="1" si="351"/>
        <v>20</v>
      </c>
      <c r="R426" s="1">
        <f t="shared" ca="1" si="335"/>
        <v>16</v>
      </c>
      <c r="S426" s="1">
        <f t="shared" ca="1" si="336"/>
        <v>6</v>
      </c>
      <c r="T426" s="1">
        <f t="shared" ca="1" si="337"/>
        <v>2</v>
      </c>
      <c r="U426" s="1">
        <f t="shared" ca="1" si="338"/>
        <v>8</v>
      </c>
      <c r="V426" s="1">
        <f t="shared" ca="1" si="339"/>
        <v>16</v>
      </c>
      <c r="W426" s="1">
        <f t="shared" ca="1" si="340"/>
        <v>26</v>
      </c>
      <c r="X426" s="3">
        <f t="shared" ca="1" si="341"/>
        <v>-10</v>
      </c>
      <c r="Y426" s="3">
        <f t="shared" ca="1" si="342"/>
        <v>19016</v>
      </c>
      <c r="Z426">
        <f t="shared" ca="1" si="352"/>
        <v>12</v>
      </c>
      <c r="AA426">
        <f t="shared" ca="1" si="343"/>
        <v>12</v>
      </c>
      <c r="AB426" s="16">
        <f ca="1">_xlfn.RANK.EQ(Q426,Q417:Q436,0)</f>
        <v>11</v>
      </c>
      <c r="AC426" s="16">
        <f ca="1">SUMPRODUCT((AB426=AB417:AB436)*(X426&lt;X417:X436))</f>
        <v>1</v>
      </c>
      <c r="AD426" s="16">
        <f ca="1">SUMPRODUCT((AB426=AB417:AB436)*(AC426=AC417:AC436)*(V426&lt;V417:V436))</f>
        <v>0</v>
      </c>
      <c r="AE426" s="16">
        <f ca="1">COUNTIF(AA417:AA426,AA426)-1</f>
        <v>0</v>
      </c>
      <c r="AF426" s="39"/>
      <c r="AG426">
        <v>10</v>
      </c>
      <c r="AH426" s="29" t="str">
        <f ca="1">INDEX(P417:P436,MATCH(AG426,Z417:Z436,0))</f>
        <v>S.D. Eibar</v>
      </c>
      <c r="AI426" s="33">
        <f ca="1">LOOKUP(AH426,P417:P436,Q417:Q436)</f>
        <v>21</v>
      </c>
      <c r="AJ426" s="1">
        <f ca="1">LOOKUP(AH426,P417:P436,R417:R436)</f>
        <v>16</v>
      </c>
      <c r="AK426" s="1">
        <f ca="1">LOOKUP(AH426,P417:P436,S417:S436)</f>
        <v>5</v>
      </c>
      <c r="AL426" s="1">
        <f ca="1">LOOKUP(AH426,P417:P436,T417:T436)</f>
        <v>6</v>
      </c>
      <c r="AM426" s="1">
        <f ca="1">LOOKUP(AH426,P417:P436,U417:U436)</f>
        <v>5</v>
      </c>
      <c r="AN426" s="1">
        <f ca="1">LOOKUP(AH426,P417:P436,V417:V436)</f>
        <v>18</v>
      </c>
      <c r="AO426" s="1">
        <f ca="1">LOOKUP(AH426,P417:P436,W417:W436)</f>
        <v>19</v>
      </c>
      <c r="AP426" s="3">
        <f ca="1">LOOKUP(AH426,P417:P436,X417:X436)</f>
        <v>-1</v>
      </c>
      <c r="AQ426" s="3">
        <f ca="1">LOOKUP(AH426,P417:P436,Y417:Y436)</f>
        <v>20918</v>
      </c>
    </row>
    <row r="427" spans="5:43" x14ac:dyDescent="0.25">
      <c r="E427" s="29" t="str">
        <f t="shared" si="344"/>
        <v>Rayo Vallecano</v>
      </c>
      <c r="F427" s="33">
        <f ca="1">SUMIF(INDIRECT(F416),'1-Configuracion'!E427,INDIRECT(G416))+SUMIF(INDIRECT(H416),'1-Configuracion'!E427,INDIRECT(I416))</f>
        <v>0</v>
      </c>
      <c r="G427" s="1">
        <f ca="1">SUMIF(INDIRECT(F416),'1-Configuracion'!E427,INDIRECT(J416))+SUMIF(INDIRECT(H416),'1-Configuracion'!E427,INDIRECT(J416))</f>
        <v>0</v>
      </c>
      <c r="H427" s="1">
        <f t="shared" ca="1" si="345"/>
        <v>0</v>
      </c>
      <c r="I427" s="1">
        <f t="shared" ca="1" si="346"/>
        <v>0</v>
      </c>
      <c r="J427" s="1">
        <f t="shared" ca="1" si="347"/>
        <v>0</v>
      </c>
      <c r="K427" s="1">
        <f ca="1">SUMIF(INDIRECT(F416),'1-Configuracion'!E427,INDIRECT(K416))+SUMIF(INDIRECT(H416),'1-Configuracion'!E427,INDIRECT(L416))</f>
        <v>0</v>
      </c>
      <c r="L427" s="1">
        <f ca="1">SUMIF(INDIRECT(F416),'1-Configuracion'!E427,INDIRECT(L416))+SUMIF(INDIRECT(H416),'1-Configuracion'!E427,INDIRECT(K416))</f>
        <v>0</v>
      </c>
      <c r="M427" s="48">
        <f t="shared" ca="1" si="348"/>
        <v>0</v>
      </c>
      <c r="N427" s="14">
        <f t="shared" ca="1" si="349"/>
        <v>0</v>
      </c>
      <c r="P427" s="29" t="str">
        <f t="shared" si="350"/>
        <v>Rayo Vallecano</v>
      </c>
      <c r="Q427" s="33">
        <f t="shared" ca="1" si="351"/>
        <v>14</v>
      </c>
      <c r="R427" s="1">
        <f t="shared" ca="1" si="335"/>
        <v>16</v>
      </c>
      <c r="S427" s="1">
        <f t="shared" ca="1" si="336"/>
        <v>4</v>
      </c>
      <c r="T427" s="1">
        <f t="shared" ca="1" si="337"/>
        <v>2</v>
      </c>
      <c r="U427" s="1">
        <f t="shared" ca="1" si="338"/>
        <v>10</v>
      </c>
      <c r="V427" s="1">
        <f t="shared" ca="1" si="339"/>
        <v>18</v>
      </c>
      <c r="W427" s="1">
        <f t="shared" ca="1" si="340"/>
        <v>37</v>
      </c>
      <c r="X427" s="3">
        <f t="shared" ca="1" si="341"/>
        <v>-19</v>
      </c>
      <c r="Y427" s="3">
        <f t="shared" ca="1" si="342"/>
        <v>12118</v>
      </c>
      <c r="Z427">
        <f t="shared" ca="1" si="352"/>
        <v>18</v>
      </c>
      <c r="AA427">
        <f t="shared" ca="1" si="343"/>
        <v>18</v>
      </c>
      <c r="AB427" s="16">
        <f ca="1">_xlfn.RANK.EQ(Q427,Q417:Q436,0)</f>
        <v>17</v>
      </c>
      <c r="AC427" s="16">
        <f ca="1">SUMPRODUCT((AB427=AB417:AB436)*(X427&lt;X417:X436))</f>
        <v>1</v>
      </c>
      <c r="AD427" s="16">
        <f ca="1">SUMPRODUCT((AB427=AB417:AB436)*(AC427=AC417:AC436)*(V427&lt;V417:V436))</f>
        <v>0</v>
      </c>
      <c r="AE427" s="16">
        <f ca="1">COUNTIF(AA417:AA427,AA427)-1</f>
        <v>0</v>
      </c>
      <c r="AF427" s="39"/>
      <c r="AG427">
        <v>11</v>
      </c>
      <c r="AH427" s="29" t="str">
        <f ca="1">INDEX(P417:P436,MATCH(AG427,Z417:Z436,0))</f>
        <v>Real Betis Balompié</v>
      </c>
      <c r="AI427" s="33">
        <f ca="1">LOOKUP(AH427,P417:P436,Q417:Q436)</f>
        <v>20</v>
      </c>
      <c r="AJ427" s="1">
        <f ca="1">LOOKUP(AH427,P417:P436,R417:R436)</f>
        <v>16</v>
      </c>
      <c r="AK427" s="1">
        <f ca="1">LOOKUP(AH427,P417:P436,S417:S436)</f>
        <v>5</v>
      </c>
      <c r="AL427" s="1">
        <f ca="1">LOOKUP(AH427,P417:P436,T417:T436)</f>
        <v>5</v>
      </c>
      <c r="AM427" s="1">
        <f ca="1">LOOKUP(AH427,P417:P436,U417:U436)</f>
        <v>6</v>
      </c>
      <c r="AN427" s="1">
        <f ca="1">LOOKUP(AH427,P417:P436,V417:V436)</f>
        <v>13</v>
      </c>
      <c r="AO427" s="1">
        <f ca="1">LOOKUP(AH427,P417:P436,W417:W436)</f>
        <v>19</v>
      </c>
      <c r="AP427" s="3">
        <f ca="1">LOOKUP(AH427,P417:P436,X417:X436)</f>
        <v>-6</v>
      </c>
      <c r="AQ427" s="3">
        <f ca="1">LOOKUP(AH427,P417:P436,Y417:Y436)</f>
        <v>19413</v>
      </c>
    </row>
    <row r="428" spans="5:43" x14ac:dyDescent="0.25">
      <c r="E428" s="29" t="str">
        <f t="shared" si="344"/>
        <v>Real Betis Balompié</v>
      </c>
      <c r="F428" s="33">
        <f ca="1">SUMIF(INDIRECT(F416),'1-Configuracion'!E428,INDIRECT(G416))+SUMIF(INDIRECT(H416),'1-Configuracion'!E428,INDIRECT(I416))</f>
        <v>0</v>
      </c>
      <c r="G428" s="1">
        <f ca="1">SUMIF(INDIRECT(F416),'1-Configuracion'!E428,INDIRECT(J416))+SUMIF(INDIRECT(H416),'1-Configuracion'!E428,INDIRECT(J416))</f>
        <v>0</v>
      </c>
      <c r="H428" s="1">
        <f t="shared" ca="1" si="345"/>
        <v>0</v>
      </c>
      <c r="I428" s="1">
        <f t="shared" ca="1" si="346"/>
        <v>0</v>
      </c>
      <c r="J428" s="1">
        <f t="shared" ca="1" si="347"/>
        <v>0</v>
      </c>
      <c r="K428" s="1">
        <f ca="1">SUMIF(INDIRECT(F416),'1-Configuracion'!E428,INDIRECT(K416))+SUMIF(INDIRECT(H416),'1-Configuracion'!E428,INDIRECT(L416))</f>
        <v>0</v>
      </c>
      <c r="L428" s="1">
        <f ca="1">SUMIF(INDIRECT(F416),'1-Configuracion'!E428,INDIRECT(L416))+SUMIF(INDIRECT(H416),'1-Configuracion'!E428,INDIRECT(K416))</f>
        <v>0</v>
      </c>
      <c r="M428" s="48">
        <f t="shared" ca="1" si="348"/>
        <v>0</v>
      </c>
      <c r="N428" s="14">
        <f t="shared" ca="1" si="349"/>
        <v>0</v>
      </c>
      <c r="P428" s="29" t="str">
        <f t="shared" si="350"/>
        <v>Real Betis Balompié</v>
      </c>
      <c r="Q428" s="33">
        <f t="shared" ca="1" si="351"/>
        <v>20</v>
      </c>
      <c r="R428" s="1">
        <f t="shared" ca="1" si="335"/>
        <v>16</v>
      </c>
      <c r="S428" s="1">
        <f t="shared" ca="1" si="336"/>
        <v>5</v>
      </c>
      <c r="T428" s="1">
        <f t="shared" ca="1" si="337"/>
        <v>5</v>
      </c>
      <c r="U428" s="1">
        <f t="shared" ca="1" si="338"/>
        <v>6</v>
      </c>
      <c r="V428" s="1">
        <f t="shared" ca="1" si="339"/>
        <v>13</v>
      </c>
      <c r="W428" s="1">
        <f t="shared" ca="1" si="340"/>
        <v>19</v>
      </c>
      <c r="X428" s="3">
        <f t="shared" ca="1" si="341"/>
        <v>-6</v>
      </c>
      <c r="Y428" s="3">
        <f t="shared" ca="1" si="342"/>
        <v>19413</v>
      </c>
      <c r="Z428">
        <f t="shared" ca="1" si="352"/>
        <v>11</v>
      </c>
      <c r="AA428">
        <f t="shared" ca="1" si="343"/>
        <v>11</v>
      </c>
      <c r="AB428" s="16">
        <f ca="1">_xlfn.RANK.EQ(Q428,Q417:Q436,0)</f>
        <v>11</v>
      </c>
      <c r="AC428" s="16">
        <f ca="1">SUMPRODUCT((AB428=AB417:AB436)*(X428&lt;X417:X436))</f>
        <v>0</v>
      </c>
      <c r="AD428" s="16">
        <f ca="1">SUMPRODUCT((AB428=AB417:AB436)*(AC428=AC417:AC436)*(V428&lt;V417:V436))</f>
        <v>0</v>
      </c>
      <c r="AE428" s="16">
        <f ca="1">COUNTIF(AA417:AA428,AA428)-1</f>
        <v>0</v>
      </c>
      <c r="AF428" s="39"/>
      <c r="AG428">
        <v>12</v>
      </c>
      <c r="AH428" s="29" t="str">
        <f ca="1">INDEX(P417:P436,MATCH(AG428,Z417:Z436,0))</f>
        <v>R.C.D. Español</v>
      </c>
      <c r="AI428" s="33">
        <f ca="1">LOOKUP(AH428,P417:P436,Q417:Q436)</f>
        <v>20</v>
      </c>
      <c r="AJ428" s="1">
        <f ca="1">LOOKUP(AH428,P417:P436,R417:R436)</f>
        <v>16</v>
      </c>
      <c r="AK428" s="1">
        <f ca="1">LOOKUP(AH428,P417:P436,S417:S436)</f>
        <v>6</v>
      </c>
      <c r="AL428" s="1">
        <f ca="1">LOOKUP(AH428,P417:P436,T417:T436)</f>
        <v>2</v>
      </c>
      <c r="AM428" s="1">
        <f ca="1">LOOKUP(AH428,P417:P436,U417:U436)</f>
        <v>8</v>
      </c>
      <c r="AN428" s="1">
        <f ca="1">LOOKUP(AH428,P417:P436,V417:V436)</f>
        <v>16</v>
      </c>
      <c r="AO428" s="1">
        <f ca="1">LOOKUP(AH428,P417:P436,W417:W436)</f>
        <v>26</v>
      </c>
      <c r="AP428" s="3">
        <f ca="1">LOOKUP(AH428,P417:P436,X417:X436)</f>
        <v>-10</v>
      </c>
      <c r="AQ428" s="3">
        <f ca="1">LOOKUP(AH428,P417:P436,Y417:Y436)</f>
        <v>19016</v>
      </c>
    </row>
    <row r="429" spans="5:43" x14ac:dyDescent="0.25">
      <c r="E429" s="29" t="str">
        <f t="shared" si="344"/>
        <v>Real Madrid C.F.</v>
      </c>
      <c r="F429" s="33">
        <f ca="1">SUMIF(INDIRECT(F416),'1-Configuracion'!E429,INDIRECT(G416))+SUMIF(INDIRECT(H416),'1-Configuracion'!E429,INDIRECT(I416))</f>
        <v>0</v>
      </c>
      <c r="G429" s="1">
        <f ca="1">SUMIF(INDIRECT(F416),'1-Configuracion'!E429,INDIRECT(J416))+SUMIF(INDIRECT(H416),'1-Configuracion'!E429,INDIRECT(J416))</f>
        <v>0</v>
      </c>
      <c r="H429" s="1">
        <f t="shared" ca="1" si="345"/>
        <v>0</v>
      </c>
      <c r="I429" s="1">
        <f t="shared" ca="1" si="346"/>
        <v>0</v>
      </c>
      <c r="J429" s="1">
        <f t="shared" ca="1" si="347"/>
        <v>0</v>
      </c>
      <c r="K429" s="1">
        <f ca="1">SUMIF(INDIRECT(F416),'1-Configuracion'!E429,INDIRECT(K416))+SUMIF(INDIRECT(H416),'1-Configuracion'!E429,INDIRECT(L416))</f>
        <v>0</v>
      </c>
      <c r="L429" s="1">
        <f ca="1">SUMIF(INDIRECT(F416),'1-Configuracion'!E429,INDIRECT(L416))+SUMIF(INDIRECT(H416),'1-Configuracion'!E429,INDIRECT(K416))</f>
        <v>0</v>
      </c>
      <c r="M429" s="48">
        <f t="shared" ca="1" si="348"/>
        <v>0</v>
      </c>
      <c r="N429" s="14">
        <f t="shared" ca="1" si="349"/>
        <v>0</v>
      </c>
      <c r="P429" s="29" t="str">
        <f t="shared" si="350"/>
        <v>Real Madrid C.F.</v>
      </c>
      <c r="Q429" s="33">
        <f t="shared" ca="1" si="351"/>
        <v>33</v>
      </c>
      <c r="R429" s="1">
        <f t="shared" ca="1" si="335"/>
        <v>16</v>
      </c>
      <c r="S429" s="1">
        <f t="shared" ca="1" si="336"/>
        <v>10</v>
      </c>
      <c r="T429" s="1">
        <f t="shared" ca="1" si="337"/>
        <v>3</v>
      </c>
      <c r="U429" s="1">
        <f t="shared" ca="1" si="338"/>
        <v>3</v>
      </c>
      <c r="V429" s="1">
        <f t="shared" ca="1" si="339"/>
        <v>42</v>
      </c>
      <c r="W429" s="1">
        <f t="shared" ca="1" si="340"/>
        <v>15</v>
      </c>
      <c r="X429" s="3">
        <f t="shared" ca="1" si="341"/>
        <v>27</v>
      </c>
      <c r="Y429" s="3">
        <f t="shared" ca="1" si="342"/>
        <v>35742</v>
      </c>
      <c r="Z429">
        <f t="shared" ca="1" si="352"/>
        <v>3</v>
      </c>
      <c r="AA429">
        <f t="shared" ca="1" si="343"/>
        <v>3</v>
      </c>
      <c r="AB429" s="16">
        <f ca="1">_xlfn.RANK.EQ(Q429,Q417:Q436,0)</f>
        <v>3</v>
      </c>
      <c r="AC429" s="16">
        <f ca="1">SUMPRODUCT((AB429=AB417:AB436)*(X429&lt;X417:X436))</f>
        <v>0</v>
      </c>
      <c r="AD429" s="16">
        <f ca="1">SUMPRODUCT((AB429=AB417:AB436)*(AC429=AC417:AC436)*(V429&lt;V417:V436))</f>
        <v>0</v>
      </c>
      <c r="AE429" s="16">
        <f ca="1">COUNTIF(AA417:AA429,AA429)-1</f>
        <v>0</v>
      </c>
      <c r="AF429" s="39"/>
      <c r="AG429">
        <v>13</v>
      </c>
      <c r="AH429" s="29" t="str">
        <f ca="1">INDEX(P417:P436,MATCH(AG429,Z417:Z436,0))</f>
        <v>Málaga C.F.</v>
      </c>
      <c r="AI429" s="33">
        <f ca="1">LOOKUP(AH429,P417:P436,Q417:Q436)</f>
        <v>17</v>
      </c>
      <c r="AJ429" s="1">
        <f ca="1">LOOKUP(AH429,P417:P436,R417:R436)</f>
        <v>16</v>
      </c>
      <c r="AK429" s="1">
        <f ca="1">LOOKUP(AH429,P417:P436,S417:S436)</f>
        <v>4</v>
      </c>
      <c r="AL429" s="1">
        <f ca="1">LOOKUP(AH429,P417:P436,T417:T436)</f>
        <v>5</v>
      </c>
      <c r="AM429" s="1">
        <f ca="1">LOOKUP(AH429,P417:P436,U417:U436)</f>
        <v>7</v>
      </c>
      <c r="AN429" s="1">
        <f ca="1">LOOKUP(AH429,P417:P436,V417:V436)</f>
        <v>10</v>
      </c>
      <c r="AO429" s="1">
        <f ca="1">LOOKUP(AH429,P417:P436,W417:W436)</f>
        <v>14</v>
      </c>
      <c r="AP429" s="3">
        <f ca="1">LOOKUP(AH429,P417:P436,X417:X436)</f>
        <v>-4</v>
      </c>
      <c r="AQ429" s="3">
        <f ca="1">LOOKUP(AH429,P417:P436,Y417:Y436)</f>
        <v>16610</v>
      </c>
    </row>
    <row r="430" spans="5:43" x14ac:dyDescent="0.25">
      <c r="E430" s="29" t="str">
        <f t="shared" si="344"/>
        <v>Real Sociedad</v>
      </c>
      <c r="F430" s="33">
        <f ca="1">SUMIF(INDIRECT(F416),'1-Configuracion'!E430,INDIRECT(G416))+SUMIF(INDIRECT(H416),'1-Configuracion'!E430,INDIRECT(I416))</f>
        <v>0</v>
      </c>
      <c r="G430" s="1">
        <f ca="1">SUMIF(INDIRECT(F416),'1-Configuracion'!E430,INDIRECT(J416))+SUMIF(INDIRECT(H416),'1-Configuracion'!E430,INDIRECT(J416))</f>
        <v>0</v>
      </c>
      <c r="H430" s="1">
        <f t="shared" ca="1" si="345"/>
        <v>0</v>
      </c>
      <c r="I430" s="1">
        <f t="shared" ca="1" si="346"/>
        <v>0</v>
      </c>
      <c r="J430" s="1">
        <f t="shared" ca="1" si="347"/>
        <v>0</v>
      </c>
      <c r="K430" s="1">
        <f ca="1">SUMIF(INDIRECT(F416),'1-Configuracion'!E430,INDIRECT(K416))+SUMIF(INDIRECT(H416),'1-Configuracion'!E430,INDIRECT(L416))</f>
        <v>0</v>
      </c>
      <c r="L430" s="1">
        <f ca="1">SUMIF(INDIRECT(F416),'1-Configuracion'!E430,INDIRECT(L416))+SUMIF(INDIRECT(H416),'1-Configuracion'!E430,INDIRECT(K416))</f>
        <v>0</v>
      </c>
      <c r="M430" s="48">
        <f t="shared" ca="1" si="348"/>
        <v>0</v>
      </c>
      <c r="N430" s="14">
        <f t="shared" ca="1" si="349"/>
        <v>0</v>
      </c>
      <c r="P430" s="29" t="str">
        <f t="shared" si="350"/>
        <v>Real Sociedad</v>
      </c>
      <c r="Q430" s="33">
        <f t="shared" ca="1" si="351"/>
        <v>16</v>
      </c>
      <c r="R430" s="1">
        <f t="shared" ca="1" si="335"/>
        <v>16</v>
      </c>
      <c r="S430" s="1">
        <f t="shared" ca="1" si="336"/>
        <v>4</v>
      </c>
      <c r="T430" s="1">
        <f t="shared" ca="1" si="337"/>
        <v>4</v>
      </c>
      <c r="U430" s="1">
        <f t="shared" ca="1" si="338"/>
        <v>8</v>
      </c>
      <c r="V430" s="1">
        <f t="shared" ca="1" si="339"/>
        <v>17</v>
      </c>
      <c r="W430" s="1">
        <f t="shared" ca="1" si="340"/>
        <v>22</v>
      </c>
      <c r="X430" s="3">
        <f t="shared" ca="1" si="341"/>
        <v>-5</v>
      </c>
      <c r="Y430" s="3">
        <f t="shared" ca="1" si="342"/>
        <v>15517</v>
      </c>
      <c r="Z430">
        <f t="shared" ca="1" si="352"/>
        <v>14</v>
      </c>
      <c r="AA430">
        <f t="shared" ca="1" si="343"/>
        <v>14</v>
      </c>
      <c r="AB430" s="16">
        <f ca="1">_xlfn.RANK.EQ(Q430,Q417:Q436,0)</f>
        <v>14</v>
      </c>
      <c r="AC430" s="16">
        <f ca="1">SUMPRODUCT((AB430=AB417:AB436)*(X430&lt;X417:X436))</f>
        <v>0</v>
      </c>
      <c r="AD430" s="16">
        <f ca="1">SUMPRODUCT((AB430=AB417:AB436)*(AC430=AC417:AC436)*(V430&lt;V417:V436))</f>
        <v>0</v>
      </c>
      <c r="AE430" s="16">
        <f ca="1">COUNTIF(AA417:AA430,AA430)-1</f>
        <v>0</v>
      </c>
      <c r="AF430" s="39"/>
      <c r="AG430">
        <v>14</v>
      </c>
      <c r="AH430" s="29" t="str">
        <f ca="1">INDEX(P417:P436,MATCH(AG430,Z417:Z436,0))</f>
        <v>Real Sociedad</v>
      </c>
      <c r="AI430" s="33">
        <f ca="1">LOOKUP(AH430,P417:P436,Q417:Q436)</f>
        <v>16</v>
      </c>
      <c r="AJ430" s="1">
        <f ca="1">LOOKUP(AH430,P417:P436,R417:R436)</f>
        <v>16</v>
      </c>
      <c r="AK430" s="1">
        <f ca="1">LOOKUP(AH430,P417:P436,S417:S436)</f>
        <v>4</v>
      </c>
      <c r="AL430" s="1">
        <f ca="1">LOOKUP(AH430,P417:P436,T417:T436)</f>
        <v>4</v>
      </c>
      <c r="AM430" s="1">
        <f ca="1">LOOKUP(AH430,P417:P436,U417:U436)</f>
        <v>8</v>
      </c>
      <c r="AN430" s="1">
        <f ca="1">LOOKUP(AH430,P417:P436,V417:V436)</f>
        <v>17</v>
      </c>
      <c r="AO430" s="1">
        <f ca="1">LOOKUP(AH430,P417:P436,W417:W436)</f>
        <v>22</v>
      </c>
      <c r="AP430" s="3">
        <f ca="1">LOOKUP(AH430,P417:P436,X417:X436)</f>
        <v>-5</v>
      </c>
      <c r="AQ430" s="3">
        <f ca="1">LOOKUP(AH430,P417:P436,Y417:Y436)</f>
        <v>15517</v>
      </c>
    </row>
    <row r="431" spans="5:43" x14ac:dyDescent="0.25">
      <c r="E431" s="29" t="str">
        <f t="shared" si="344"/>
        <v>Real Sporting de Gijón</v>
      </c>
      <c r="F431" s="33">
        <f ca="1">SUMIF(INDIRECT(F416),'1-Configuracion'!E431,INDIRECT(G416))+SUMIF(INDIRECT(H416),'1-Configuracion'!E431,INDIRECT(I416))</f>
        <v>0</v>
      </c>
      <c r="G431" s="1">
        <f ca="1">SUMIF(INDIRECT(F416),'1-Configuracion'!E431,INDIRECT(J416))+SUMIF(INDIRECT(H416),'1-Configuracion'!E431,INDIRECT(J416))</f>
        <v>0</v>
      </c>
      <c r="H431" s="1">
        <f t="shared" ca="1" si="345"/>
        <v>0</v>
      </c>
      <c r="I431" s="1">
        <f t="shared" ca="1" si="346"/>
        <v>0</v>
      </c>
      <c r="J431" s="1">
        <f t="shared" ca="1" si="347"/>
        <v>0</v>
      </c>
      <c r="K431" s="1">
        <f ca="1">SUMIF(INDIRECT(F416),'1-Configuracion'!E431,INDIRECT(K416))+SUMIF(INDIRECT(H416),'1-Configuracion'!E431,INDIRECT(L416))</f>
        <v>0</v>
      </c>
      <c r="L431" s="1">
        <f ca="1">SUMIF(INDIRECT(F416),'1-Configuracion'!E431,INDIRECT(L416))+SUMIF(INDIRECT(H416),'1-Configuracion'!E431,INDIRECT(K416))</f>
        <v>0</v>
      </c>
      <c r="M431" s="48">
        <f t="shared" ca="1" si="348"/>
        <v>0</v>
      </c>
      <c r="N431" s="14">
        <f t="shared" ca="1" si="349"/>
        <v>0</v>
      </c>
      <c r="P431" s="29" t="str">
        <f t="shared" si="350"/>
        <v>Real Sporting de Gijón</v>
      </c>
      <c r="Q431" s="33">
        <f t="shared" ca="1" si="351"/>
        <v>15</v>
      </c>
      <c r="R431" s="1">
        <f t="shared" ca="1" si="335"/>
        <v>15</v>
      </c>
      <c r="S431" s="1">
        <f t="shared" ca="1" si="336"/>
        <v>4</v>
      </c>
      <c r="T431" s="1">
        <f t="shared" ca="1" si="337"/>
        <v>3</v>
      </c>
      <c r="U431" s="1">
        <f t="shared" ca="1" si="338"/>
        <v>8</v>
      </c>
      <c r="V431" s="1">
        <f t="shared" ca="1" si="339"/>
        <v>15</v>
      </c>
      <c r="W431" s="1">
        <f t="shared" ca="1" si="340"/>
        <v>23</v>
      </c>
      <c r="X431" s="3">
        <f t="shared" ca="1" si="341"/>
        <v>-8</v>
      </c>
      <c r="Y431" s="3">
        <f t="shared" ca="1" si="342"/>
        <v>14215</v>
      </c>
      <c r="Z431">
        <f t="shared" ca="1" si="352"/>
        <v>16</v>
      </c>
      <c r="AA431">
        <f t="shared" ca="1" si="343"/>
        <v>16</v>
      </c>
      <c r="AB431" s="16">
        <f ca="1">_xlfn.RANK.EQ(Q431,Q417:Q436,0)</f>
        <v>16</v>
      </c>
      <c r="AC431" s="16">
        <f ca="1">SUMPRODUCT((AB431=AB417:AB436)*(X431&lt;X417:X436))</f>
        <v>0</v>
      </c>
      <c r="AD431" s="16">
        <f ca="1">SUMPRODUCT((AB431=AB417:AB436)*(AC431=AC417:AC436)*(V431&lt;V417:V436))</f>
        <v>0</v>
      </c>
      <c r="AE431" s="16">
        <f ca="1">COUNTIF(AA417:AA431,AA431)-1</f>
        <v>0</v>
      </c>
      <c r="AF431" s="39"/>
      <c r="AG431">
        <v>15</v>
      </c>
      <c r="AH431" s="29" t="str">
        <f ca="1">INDEX(P417:P436,MATCH(AG431,Z417:Z436,0))</f>
        <v>Getafe C.F.</v>
      </c>
      <c r="AI431" s="33">
        <f ca="1">LOOKUP(AH431,P417:P436,Q417:Q436)</f>
        <v>16</v>
      </c>
      <c r="AJ431" s="1">
        <f ca="1">LOOKUP(AH431,P417:P436,R417:R436)</f>
        <v>16</v>
      </c>
      <c r="AK431" s="1">
        <f ca="1">LOOKUP(AH431,P417:P436,S417:S436)</f>
        <v>4</v>
      </c>
      <c r="AL431" s="1">
        <f ca="1">LOOKUP(AH431,P417:P436,T417:T436)</f>
        <v>4</v>
      </c>
      <c r="AM431" s="1">
        <f ca="1">LOOKUP(AH431,P417:P436,U417:U436)</f>
        <v>8</v>
      </c>
      <c r="AN431" s="1">
        <f ca="1">LOOKUP(AH431,P417:P436,V417:V436)</f>
        <v>18</v>
      </c>
      <c r="AO431" s="1">
        <f ca="1">LOOKUP(AH431,P417:P436,W417:W436)</f>
        <v>26</v>
      </c>
      <c r="AP431" s="3">
        <f ca="1">LOOKUP(AH431,P417:P436,X417:X436)</f>
        <v>-8</v>
      </c>
      <c r="AQ431" s="3">
        <f ca="1">LOOKUP(AH431,P417:P436,Y417:Y436)</f>
        <v>15218</v>
      </c>
    </row>
    <row r="432" spans="5:43" x14ac:dyDescent="0.25">
      <c r="E432" s="29" t="str">
        <f t="shared" si="344"/>
        <v>S.D. Eibar</v>
      </c>
      <c r="F432" s="33">
        <f ca="1">SUMIF(INDIRECT(F416),'1-Configuracion'!E432,INDIRECT(G416))+SUMIF(INDIRECT(H416),'1-Configuracion'!E432,INDIRECT(I416))</f>
        <v>0</v>
      </c>
      <c r="G432" s="1">
        <f ca="1">SUMIF(INDIRECT(F416),'1-Configuracion'!E432,INDIRECT(J416))+SUMIF(INDIRECT(H416),'1-Configuracion'!E432,INDIRECT(J416))</f>
        <v>0</v>
      </c>
      <c r="H432" s="1">
        <f t="shared" ca="1" si="345"/>
        <v>0</v>
      </c>
      <c r="I432" s="1">
        <f t="shared" ca="1" si="346"/>
        <v>0</v>
      </c>
      <c r="J432" s="1">
        <f t="shared" ca="1" si="347"/>
        <v>0</v>
      </c>
      <c r="K432" s="1">
        <f ca="1">SUMIF(INDIRECT(F416),'1-Configuracion'!E432,INDIRECT(K416))+SUMIF(INDIRECT(H416),'1-Configuracion'!E432,INDIRECT(L416))</f>
        <v>0</v>
      </c>
      <c r="L432" s="1">
        <f ca="1">SUMIF(INDIRECT(F416),'1-Configuracion'!E432,INDIRECT(L416))+SUMIF(INDIRECT(H416),'1-Configuracion'!E432,INDIRECT(K416))</f>
        <v>0</v>
      </c>
      <c r="M432" s="48">
        <f t="shared" ca="1" si="348"/>
        <v>0</v>
      </c>
      <c r="N432" s="14">
        <f t="shared" ca="1" si="349"/>
        <v>0</v>
      </c>
      <c r="P432" s="29" t="str">
        <f t="shared" si="350"/>
        <v>S.D. Eibar</v>
      </c>
      <c r="Q432" s="33">
        <f t="shared" ca="1" si="351"/>
        <v>21</v>
      </c>
      <c r="R432" s="1">
        <f t="shared" ca="1" si="335"/>
        <v>16</v>
      </c>
      <c r="S432" s="1">
        <f t="shared" ca="1" si="336"/>
        <v>5</v>
      </c>
      <c r="T432" s="1">
        <f t="shared" ca="1" si="337"/>
        <v>6</v>
      </c>
      <c r="U432" s="1">
        <f t="shared" ca="1" si="338"/>
        <v>5</v>
      </c>
      <c r="V432" s="1">
        <f t="shared" ca="1" si="339"/>
        <v>18</v>
      </c>
      <c r="W432" s="1">
        <f t="shared" ca="1" si="340"/>
        <v>19</v>
      </c>
      <c r="X432" s="3">
        <f t="shared" ca="1" si="341"/>
        <v>-1</v>
      </c>
      <c r="Y432" s="3">
        <f t="shared" ca="1" si="342"/>
        <v>20918</v>
      </c>
      <c r="Z432">
        <f t="shared" ca="1" si="352"/>
        <v>10</v>
      </c>
      <c r="AA432">
        <f t="shared" ca="1" si="343"/>
        <v>10</v>
      </c>
      <c r="AB432" s="16">
        <f ca="1">_xlfn.RANK.EQ(Q432,Q417:Q436,0)</f>
        <v>10</v>
      </c>
      <c r="AC432" s="16">
        <f ca="1">SUMPRODUCT((AB432=AB417:AB436)*(X432&lt;X417:X436))</f>
        <v>0</v>
      </c>
      <c r="AD432" s="16">
        <f ca="1">SUMPRODUCT((AB432=AB417:AB436)*(AC432=AC417:AC436)*(V432&lt;V417:V436))</f>
        <v>0</v>
      </c>
      <c r="AE432" s="16">
        <f ca="1">COUNTIF(AA417:AA432,AA432)-1</f>
        <v>0</v>
      </c>
      <c r="AF432" s="39"/>
      <c r="AG432">
        <v>16</v>
      </c>
      <c r="AH432" s="29" t="str">
        <f ca="1">INDEX(P417:P436,MATCH(AG432,Z417:Z436,0))</f>
        <v>Real Sporting de Gijón</v>
      </c>
      <c r="AI432" s="33">
        <f ca="1">LOOKUP(AH432,P417:P436,Q417:Q436)</f>
        <v>15</v>
      </c>
      <c r="AJ432" s="1">
        <f ca="1">LOOKUP(AH432,P417:P436,R417:R436)</f>
        <v>15</v>
      </c>
      <c r="AK432" s="1">
        <f ca="1">LOOKUP(AH432,P417:P436,S417:S436)</f>
        <v>4</v>
      </c>
      <c r="AL432" s="1">
        <f ca="1">LOOKUP(AH432,P417:P436,T417:T436)</f>
        <v>3</v>
      </c>
      <c r="AM432" s="1">
        <f ca="1">LOOKUP(AH432,P417:P436,U417:U436)</f>
        <v>8</v>
      </c>
      <c r="AN432" s="1">
        <f ca="1">LOOKUP(AH432,P417:P436,V417:V436)</f>
        <v>15</v>
      </c>
      <c r="AO432" s="1">
        <f ca="1">LOOKUP(AH432,P417:P436,W417:W436)</f>
        <v>23</v>
      </c>
      <c r="AP432" s="3">
        <f ca="1">LOOKUP(AH432,P417:P436,X417:X436)</f>
        <v>-8</v>
      </c>
      <c r="AQ432" s="3">
        <f ca="1">LOOKUP(AH432,P417:P436,Y417:Y436)</f>
        <v>14215</v>
      </c>
    </row>
    <row r="433" spans="3:43" x14ac:dyDescent="0.25">
      <c r="E433" s="29" t="str">
        <f t="shared" si="344"/>
        <v>Sevilla F.C.</v>
      </c>
      <c r="F433" s="33">
        <f ca="1">SUMIF(INDIRECT(F416),'1-Configuracion'!E433,INDIRECT(G416))+SUMIF(INDIRECT(H416),'1-Configuracion'!E433,INDIRECT(I416))</f>
        <v>0</v>
      </c>
      <c r="G433" s="1">
        <f ca="1">SUMIF(INDIRECT(F416),'1-Configuracion'!E433,INDIRECT(J416))+SUMIF(INDIRECT(H416),'1-Configuracion'!E433,INDIRECT(J416))</f>
        <v>0</v>
      </c>
      <c r="H433" s="1">
        <f t="shared" ca="1" si="345"/>
        <v>0</v>
      </c>
      <c r="I433" s="1">
        <f t="shared" ca="1" si="346"/>
        <v>0</v>
      </c>
      <c r="J433" s="1">
        <f t="shared" ca="1" si="347"/>
        <v>0</v>
      </c>
      <c r="K433" s="1">
        <f ca="1">SUMIF(INDIRECT(F416),'1-Configuracion'!E433,INDIRECT(K416))+SUMIF(INDIRECT(H416),'1-Configuracion'!E433,INDIRECT(L416))</f>
        <v>0</v>
      </c>
      <c r="L433" s="1">
        <f ca="1">SUMIF(INDIRECT(F416),'1-Configuracion'!E433,INDIRECT(L416))+SUMIF(INDIRECT(H416),'1-Configuracion'!E433,INDIRECT(K416))</f>
        <v>0</v>
      </c>
      <c r="M433" s="48">
        <f t="shared" ca="1" si="348"/>
        <v>0</v>
      </c>
      <c r="N433" s="14">
        <f t="shared" ca="1" si="349"/>
        <v>0</v>
      </c>
      <c r="P433" s="29" t="str">
        <f t="shared" si="350"/>
        <v>Sevilla F.C.</v>
      </c>
      <c r="Q433" s="33">
        <f t="shared" ca="1" si="351"/>
        <v>23</v>
      </c>
      <c r="R433" s="1">
        <f t="shared" ca="1" si="335"/>
        <v>16</v>
      </c>
      <c r="S433" s="1">
        <f t="shared" ca="1" si="336"/>
        <v>6</v>
      </c>
      <c r="T433" s="1">
        <f t="shared" ca="1" si="337"/>
        <v>5</v>
      </c>
      <c r="U433" s="1">
        <f t="shared" ca="1" si="338"/>
        <v>5</v>
      </c>
      <c r="V433" s="1">
        <f t="shared" ca="1" si="339"/>
        <v>21</v>
      </c>
      <c r="W433" s="1">
        <f t="shared" ca="1" si="340"/>
        <v>19</v>
      </c>
      <c r="X433" s="3">
        <f t="shared" ca="1" si="341"/>
        <v>2</v>
      </c>
      <c r="Y433" s="3">
        <f t="shared" ca="1" si="342"/>
        <v>23221</v>
      </c>
      <c r="Z433">
        <f t="shared" ca="1" si="352"/>
        <v>8</v>
      </c>
      <c r="AA433">
        <f t="shared" ca="1" si="343"/>
        <v>8</v>
      </c>
      <c r="AB433" s="16">
        <f ca="1">_xlfn.RANK.EQ(Q433,Q417:Q436,0)</f>
        <v>8</v>
      </c>
      <c r="AC433" s="16">
        <f ca="1">SUMPRODUCT((AB433=AB417:AB436)*(X433&lt;X417:X436))</f>
        <v>0</v>
      </c>
      <c r="AD433" s="16">
        <f ca="1">SUMPRODUCT((AB433=AB417:AB436)*(AC433=AC417:AC436)*(V433&lt;V417:V436))</f>
        <v>0</v>
      </c>
      <c r="AE433" s="16">
        <f ca="1">COUNTIF(AA417:AA433,AA433)-1</f>
        <v>0</v>
      </c>
      <c r="AF433" s="39"/>
      <c r="AG433">
        <v>17</v>
      </c>
      <c r="AH433" s="29" t="str">
        <f ca="1">INDEX(P417:P436,MATCH(AG433,Z417:Z436,0))</f>
        <v>Granada C.F.</v>
      </c>
      <c r="AI433" s="33">
        <f ca="1">LOOKUP(AH433,P417:P436,Q417:Q436)</f>
        <v>14</v>
      </c>
      <c r="AJ433" s="1">
        <f ca="1">LOOKUP(AH433,P417:P436,R417:R436)</f>
        <v>16</v>
      </c>
      <c r="AK433" s="1">
        <f ca="1">LOOKUP(AH433,P417:P436,S417:S436)</f>
        <v>3</v>
      </c>
      <c r="AL433" s="1">
        <f ca="1">LOOKUP(AH433,P417:P436,T417:T436)</f>
        <v>5</v>
      </c>
      <c r="AM433" s="1">
        <f ca="1">LOOKUP(AH433,P417:P436,U417:U436)</f>
        <v>8</v>
      </c>
      <c r="AN433" s="1">
        <f ca="1">LOOKUP(AH433,P417:P436,V417:V436)</f>
        <v>17</v>
      </c>
      <c r="AO433" s="1">
        <f ca="1">LOOKUP(AH433,P417:P436,W417:W436)</f>
        <v>26</v>
      </c>
      <c r="AP433" s="3">
        <f ca="1">LOOKUP(AH433,P417:P436,X417:X436)</f>
        <v>-9</v>
      </c>
      <c r="AQ433" s="3">
        <f ca="1">LOOKUP(AH433,P417:P436,Y417:Y436)</f>
        <v>13117</v>
      </c>
    </row>
    <row r="434" spans="3:43" x14ac:dyDescent="0.25">
      <c r="E434" s="29" t="str">
        <f t="shared" si="344"/>
        <v>U.D. Las Palmas</v>
      </c>
      <c r="F434" s="33">
        <f ca="1">SUMIF(INDIRECT(F416),'1-Configuracion'!E434,INDIRECT(G416))+SUMIF(INDIRECT(H416),'1-Configuracion'!E434,INDIRECT(I416))</f>
        <v>0</v>
      </c>
      <c r="G434" s="1">
        <f ca="1">SUMIF(INDIRECT(F416),'1-Configuracion'!E434,INDIRECT(J416))+SUMIF(INDIRECT(H416),'1-Configuracion'!E434,INDIRECT(J416))</f>
        <v>0</v>
      </c>
      <c r="H434" s="1">
        <f t="shared" ca="1" si="345"/>
        <v>0</v>
      </c>
      <c r="I434" s="1">
        <f t="shared" ca="1" si="346"/>
        <v>0</v>
      </c>
      <c r="J434" s="1">
        <f t="shared" ca="1" si="347"/>
        <v>0</v>
      </c>
      <c r="K434" s="1">
        <f ca="1">SUMIF(INDIRECT(F416),'1-Configuracion'!E434,INDIRECT(K416))+SUMIF(INDIRECT(H416),'1-Configuracion'!E434,INDIRECT(L416))</f>
        <v>0</v>
      </c>
      <c r="L434" s="1">
        <f ca="1">SUMIF(INDIRECT(F416),'1-Configuracion'!E434,INDIRECT(L416))+SUMIF(INDIRECT(H416),'1-Configuracion'!E434,INDIRECT(K416))</f>
        <v>0</v>
      </c>
      <c r="M434" s="48">
        <f t="shared" ca="1" si="348"/>
        <v>0</v>
      </c>
      <c r="N434" s="14">
        <f t="shared" ca="1" si="349"/>
        <v>0</v>
      </c>
      <c r="P434" s="29" t="str">
        <f t="shared" si="350"/>
        <v>U.D. Las Palmas</v>
      </c>
      <c r="Q434" s="33">
        <f t="shared" ca="1" si="351"/>
        <v>13</v>
      </c>
      <c r="R434" s="1">
        <f t="shared" ca="1" si="335"/>
        <v>16</v>
      </c>
      <c r="S434" s="1">
        <f t="shared" ca="1" si="336"/>
        <v>3</v>
      </c>
      <c r="T434" s="1">
        <f t="shared" ca="1" si="337"/>
        <v>4</v>
      </c>
      <c r="U434" s="1">
        <f t="shared" ca="1" si="338"/>
        <v>9</v>
      </c>
      <c r="V434" s="1">
        <f t="shared" ca="1" si="339"/>
        <v>12</v>
      </c>
      <c r="W434" s="1">
        <f t="shared" ca="1" si="340"/>
        <v>23</v>
      </c>
      <c r="X434" s="3">
        <f t="shared" ca="1" si="341"/>
        <v>-11</v>
      </c>
      <c r="Y434" s="3">
        <f t="shared" ca="1" si="342"/>
        <v>11912</v>
      </c>
      <c r="Z434">
        <f t="shared" ca="1" si="352"/>
        <v>19</v>
      </c>
      <c r="AA434">
        <f t="shared" ca="1" si="343"/>
        <v>19</v>
      </c>
      <c r="AB434" s="16">
        <f ca="1">_xlfn.RANK.EQ(Q434,Q417:Q436,0)</f>
        <v>19</v>
      </c>
      <c r="AC434" s="16">
        <f ca="1">SUMPRODUCT((AB434=AB417:AB436)*(X434&lt;X417:X436))</f>
        <v>0</v>
      </c>
      <c r="AD434" s="16">
        <f ca="1">SUMPRODUCT((AB434=AB417:AB436)*(AC434=AC417:AC436)*(V434&lt;V417:V436))</f>
        <v>0</v>
      </c>
      <c r="AE434" s="16">
        <f ca="1">COUNTIF(AA417:AA434,AA434)-1</f>
        <v>0</v>
      </c>
      <c r="AF434" s="39"/>
      <c r="AG434">
        <v>18</v>
      </c>
      <c r="AH434" s="29" t="str">
        <f ca="1">INDEX(P417:P436,MATCH(AG434,Z417:Z436,0))</f>
        <v>Rayo Vallecano</v>
      </c>
      <c r="AI434" s="33">
        <f ca="1">LOOKUP(AH434,P417:P436,Q417:Q436)</f>
        <v>14</v>
      </c>
      <c r="AJ434" s="1">
        <f ca="1">LOOKUP(AH434,P417:P436,R417:R436)</f>
        <v>16</v>
      </c>
      <c r="AK434" s="1">
        <f ca="1">LOOKUP(AH434,P417:P436,S417:S436)</f>
        <v>4</v>
      </c>
      <c r="AL434" s="1">
        <f ca="1">LOOKUP(AH434,P417:P436,T417:T436)</f>
        <v>2</v>
      </c>
      <c r="AM434" s="1">
        <f ca="1">LOOKUP(AH434,P417:P436,U417:U436)</f>
        <v>10</v>
      </c>
      <c r="AN434" s="1">
        <f ca="1">LOOKUP(AH434,P417:P436,V417:V436)</f>
        <v>18</v>
      </c>
      <c r="AO434" s="1">
        <f ca="1">LOOKUP(AH434,P417:P436,W417:W436)</f>
        <v>37</v>
      </c>
      <c r="AP434" s="3">
        <f ca="1">LOOKUP(AH434,P417:P436,X417:X436)</f>
        <v>-19</v>
      </c>
      <c r="AQ434" s="3">
        <f ca="1">LOOKUP(AH434,P417:P436,Y417:Y436)</f>
        <v>12118</v>
      </c>
    </row>
    <row r="435" spans="3:43" x14ac:dyDescent="0.25">
      <c r="E435" s="29" t="str">
        <f t="shared" si="344"/>
        <v>Valencia C.F.</v>
      </c>
      <c r="F435" s="33">
        <f ca="1">SUMIF(INDIRECT(F416),'1-Configuracion'!E435,INDIRECT(G416))+SUMIF(INDIRECT(H416),'1-Configuracion'!E435,INDIRECT(I416))</f>
        <v>0</v>
      </c>
      <c r="G435" s="1">
        <f ca="1">SUMIF(INDIRECT(F416),'1-Configuracion'!E435,INDIRECT(J416))+SUMIF(INDIRECT(H416),'1-Configuracion'!E435,INDIRECT(J416))</f>
        <v>0</v>
      </c>
      <c r="H435" s="1">
        <f t="shared" ca="1" si="345"/>
        <v>0</v>
      </c>
      <c r="I435" s="1">
        <f t="shared" ca="1" si="346"/>
        <v>0</v>
      </c>
      <c r="J435" s="1">
        <f t="shared" ca="1" si="347"/>
        <v>0</v>
      </c>
      <c r="K435" s="1">
        <f ca="1">SUMIF(INDIRECT(F416),'1-Configuracion'!E435,INDIRECT(K416))+SUMIF(INDIRECT(H416),'1-Configuracion'!E435,INDIRECT(L416))</f>
        <v>0</v>
      </c>
      <c r="L435" s="1">
        <f ca="1">SUMIF(INDIRECT(F416),'1-Configuracion'!E435,INDIRECT(L416))+SUMIF(INDIRECT(H416),'1-Configuracion'!E435,INDIRECT(K416))</f>
        <v>0</v>
      </c>
      <c r="M435" s="48">
        <f t="shared" ca="1" si="348"/>
        <v>0</v>
      </c>
      <c r="N435" s="14">
        <f t="shared" ca="1" si="349"/>
        <v>0</v>
      </c>
      <c r="P435" s="29" t="str">
        <f t="shared" si="350"/>
        <v>Valencia C.F.</v>
      </c>
      <c r="Q435" s="33">
        <f t="shared" ca="1" si="351"/>
        <v>22</v>
      </c>
      <c r="R435" s="1">
        <f t="shared" ca="1" si="335"/>
        <v>16</v>
      </c>
      <c r="S435" s="1">
        <f t="shared" ca="1" si="336"/>
        <v>5</v>
      </c>
      <c r="T435" s="1">
        <f t="shared" ca="1" si="337"/>
        <v>7</v>
      </c>
      <c r="U435" s="1">
        <f t="shared" ca="1" si="338"/>
        <v>4</v>
      </c>
      <c r="V435" s="1">
        <f t="shared" ca="1" si="339"/>
        <v>21</v>
      </c>
      <c r="W435" s="1">
        <f t="shared" ca="1" si="340"/>
        <v>14</v>
      </c>
      <c r="X435" s="3">
        <f t="shared" ca="1" si="341"/>
        <v>7</v>
      </c>
      <c r="Y435" s="3">
        <f t="shared" ca="1" si="342"/>
        <v>22721</v>
      </c>
      <c r="Z435">
        <f t="shared" ca="1" si="352"/>
        <v>9</v>
      </c>
      <c r="AA435">
        <f t="shared" ca="1" si="343"/>
        <v>9</v>
      </c>
      <c r="AB435" s="16">
        <f ca="1">_xlfn.RANK.EQ(Q435,Q417:Q436,0)</f>
        <v>9</v>
      </c>
      <c r="AC435" s="16">
        <f ca="1">SUMPRODUCT((AB435=AB417:AB436)*(X435&lt;X417:X436))</f>
        <v>0</v>
      </c>
      <c r="AD435" s="16">
        <f ca="1">SUMPRODUCT((AB435=AB417:AB436)*(AC435=AC417:AC436)*(V435&lt;V417:V436))</f>
        <v>0</v>
      </c>
      <c r="AE435" s="16">
        <f ca="1">COUNTIF(AA417:AA435,AA435)-1</f>
        <v>0</v>
      </c>
      <c r="AF435" s="39"/>
      <c r="AG435">
        <v>19</v>
      </c>
      <c r="AH435" s="29" t="str">
        <f ca="1">INDEX(P417:P436,MATCH(AG435,Z417:Z436,0))</f>
        <v>U.D. Las Palmas</v>
      </c>
      <c r="AI435" s="33">
        <f ca="1">LOOKUP(AH435,P417:P436,Q417:Q436)</f>
        <v>13</v>
      </c>
      <c r="AJ435" s="1">
        <f ca="1">LOOKUP(AH435,P417:P436,R417:R436)</f>
        <v>16</v>
      </c>
      <c r="AK435" s="1">
        <f ca="1">LOOKUP(AH435,P417:P436,S417:S436)</f>
        <v>3</v>
      </c>
      <c r="AL435" s="1">
        <f ca="1">LOOKUP(AH435,P417:P436,T417:T436)</f>
        <v>4</v>
      </c>
      <c r="AM435" s="1">
        <f ca="1">LOOKUP(AH435,P417:P436,U417:U436)</f>
        <v>9</v>
      </c>
      <c r="AN435" s="1">
        <f ca="1">LOOKUP(AH435,P417:P436,V417:V436)</f>
        <v>12</v>
      </c>
      <c r="AO435" s="1">
        <f ca="1">LOOKUP(AH435,P417:P436,W417:W436)</f>
        <v>23</v>
      </c>
      <c r="AP435" s="3">
        <f ca="1">LOOKUP(AH435,P417:P436,X417:X436)</f>
        <v>-11</v>
      </c>
      <c r="AQ435" s="3">
        <f ca="1">LOOKUP(AH435,P417:P436,Y417:Y436)</f>
        <v>11912</v>
      </c>
    </row>
    <row r="436" spans="3:43" ht="15.75" thickBot="1" x14ac:dyDescent="0.3">
      <c r="E436" s="30" t="str">
        <f t="shared" si="344"/>
        <v>Villarreal C.F.</v>
      </c>
      <c r="F436" s="34">
        <f ca="1">SUMIF(INDIRECT(F416),'1-Configuracion'!E436,INDIRECT(G416))+SUMIF(INDIRECT(H416),'1-Configuracion'!E436,INDIRECT(I416))</f>
        <v>0</v>
      </c>
      <c r="G436" s="9">
        <f ca="1">SUMIF(INDIRECT(F416),'1-Configuracion'!E436,INDIRECT(J416))+SUMIF(INDIRECT(H416),'1-Configuracion'!E436,INDIRECT(J416))</f>
        <v>0</v>
      </c>
      <c r="H436" s="9">
        <f t="shared" ca="1" si="345"/>
        <v>0</v>
      </c>
      <c r="I436" s="9">
        <f t="shared" ca="1" si="346"/>
        <v>0</v>
      </c>
      <c r="J436" s="9">
        <f t="shared" ca="1" si="347"/>
        <v>0</v>
      </c>
      <c r="K436" s="9">
        <f ca="1">SUMIF(INDIRECT(F416),'1-Configuracion'!E436,INDIRECT(K416))+SUMIF(INDIRECT(H416),'1-Configuracion'!E436,INDIRECT(L416))</f>
        <v>0</v>
      </c>
      <c r="L436" s="9">
        <f ca="1">SUMIF(INDIRECT(F416),'1-Configuracion'!E436,INDIRECT(L416))+SUMIF(INDIRECT(H416),'1-Configuracion'!E436,INDIRECT(K416))</f>
        <v>0</v>
      </c>
      <c r="M436" s="49">
        <f t="shared" ca="1" si="348"/>
        <v>0</v>
      </c>
      <c r="N436" s="15">
        <f t="shared" ca="1" si="349"/>
        <v>0</v>
      </c>
      <c r="P436" s="30" t="str">
        <f t="shared" si="350"/>
        <v>Villarreal C.F.</v>
      </c>
      <c r="Q436" s="34">
        <f t="shared" ca="1" si="351"/>
        <v>30</v>
      </c>
      <c r="R436" s="9">
        <f t="shared" ca="1" si="335"/>
        <v>16</v>
      </c>
      <c r="S436" s="9">
        <f t="shared" ca="1" si="336"/>
        <v>9</v>
      </c>
      <c r="T436" s="9">
        <f t="shared" ca="1" si="337"/>
        <v>3</v>
      </c>
      <c r="U436" s="9">
        <f t="shared" ca="1" si="338"/>
        <v>4</v>
      </c>
      <c r="V436" s="9">
        <f t="shared" ca="1" si="339"/>
        <v>21</v>
      </c>
      <c r="W436" s="9">
        <f t="shared" ca="1" si="340"/>
        <v>15</v>
      </c>
      <c r="X436" s="11">
        <f t="shared" ca="1" si="341"/>
        <v>6</v>
      </c>
      <c r="Y436" s="11">
        <f t="shared" ca="1" si="342"/>
        <v>30621</v>
      </c>
      <c r="Z436">
        <f t="shared" ca="1" si="352"/>
        <v>5</v>
      </c>
      <c r="AA436">
        <f t="shared" ca="1" si="343"/>
        <v>5</v>
      </c>
      <c r="AB436" s="16">
        <f ca="1">_xlfn.RANK.EQ(Q436,Q417:Q436,0)</f>
        <v>5</v>
      </c>
      <c r="AC436" s="16">
        <f ca="1">SUMPRODUCT((AB436=AB417:AB436)*(X436&lt;X417:X436))</f>
        <v>0</v>
      </c>
      <c r="AD436" s="16">
        <f ca="1">SUMPRODUCT((AB436=AB417:AB436)*(AC436=AC417:AC436)*(V436&lt;V417:V436))</f>
        <v>0</v>
      </c>
      <c r="AE436" s="16">
        <f ca="1">COUNTIF(AA417:AA436,AA436)-1</f>
        <v>0</v>
      </c>
      <c r="AF436" s="39"/>
      <c r="AG436">
        <v>20</v>
      </c>
      <c r="AH436" s="30" t="str">
        <f ca="1">INDEX(P417:P436,MATCH(AG436,Z417:Z436,0))</f>
        <v>Levante U.D.</v>
      </c>
      <c r="AI436" s="34">
        <f ca="1">LOOKUP(AH436,P417:P436,Q417:Q436)</f>
        <v>11</v>
      </c>
      <c r="AJ436" s="9">
        <f ca="1">LOOKUP(AH436,P417:P436,R417:R436)</f>
        <v>16</v>
      </c>
      <c r="AK436" s="9">
        <f ca="1">LOOKUP(AH436,P417:P436,S417:S436)</f>
        <v>2</v>
      </c>
      <c r="AL436" s="9">
        <f ca="1">LOOKUP(AH436,P417:P436,T417:T436)</f>
        <v>5</v>
      </c>
      <c r="AM436" s="9">
        <f ca="1">LOOKUP(AH436,P417:P436,U417:U436)</f>
        <v>9</v>
      </c>
      <c r="AN436" s="9">
        <f ca="1">LOOKUP(AH436,P417:P436,V417:V436)</f>
        <v>12</v>
      </c>
      <c r="AO436" s="9">
        <f ca="1">LOOKUP(AH436,P417:P436,W417:W436)</f>
        <v>29</v>
      </c>
      <c r="AP436" s="11">
        <f ca="1">LOOKUP(AH436,P417:P436,X417:X436)</f>
        <v>-17</v>
      </c>
      <c r="AQ436" s="11">
        <f ca="1">LOOKUP(AH436,P417:P436,Y417:Y436)</f>
        <v>9312</v>
      </c>
    </row>
    <row r="437" spans="3:43" ht="15.75" thickBot="1" x14ac:dyDescent="0.3"/>
    <row r="438" spans="3:43" ht="19.5" thickBot="1" x14ac:dyDescent="0.35">
      <c r="C438" s="54" t="s">
        <v>47</v>
      </c>
      <c r="E438" s="36">
        <v>20</v>
      </c>
      <c r="F438" s="43" t="s">
        <v>20</v>
      </c>
      <c r="G438" s="43" t="s">
        <v>21</v>
      </c>
      <c r="H438" s="43" t="s">
        <v>22</v>
      </c>
      <c r="I438" s="43" t="s">
        <v>23</v>
      </c>
      <c r="J438" s="43" t="s">
        <v>24</v>
      </c>
      <c r="K438" s="43" t="s">
        <v>25</v>
      </c>
      <c r="L438" s="43" t="s">
        <v>26</v>
      </c>
      <c r="M438" s="44" t="s">
        <v>90</v>
      </c>
      <c r="N438" s="46" t="s">
        <v>91</v>
      </c>
      <c r="P438" s="36">
        <f>E438</f>
        <v>20</v>
      </c>
      <c r="Q438" s="37" t="s">
        <v>20</v>
      </c>
      <c r="R438" s="35" t="s">
        <v>21</v>
      </c>
      <c r="S438" s="31" t="s">
        <v>22</v>
      </c>
      <c r="T438" s="31" t="s">
        <v>23</v>
      </c>
      <c r="U438" s="31" t="s">
        <v>24</v>
      </c>
      <c r="V438" s="31" t="s">
        <v>25</v>
      </c>
      <c r="W438" s="31" t="s">
        <v>26</v>
      </c>
      <c r="X438" s="32" t="s">
        <v>90</v>
      </c>
      <c r="Y438" s="32" t="s">
        <v>91</v>
      </c>
      <c r="Z438" s="136" t="s">
        <v>162</v>
      </c>
      <c r="AA438" t="s">
        <v>161</v>
      </c>
      <c r="AB438" t="s">
        <v>148</v>
      </c>
      <c r="AC438" t="s">
        <v>90</v>
      </c>
      <c r="AD438" t="s">
        <v>25</v>
      </c>
      <c r="AE438" t="s">
        <v>160</v>
      </c>
      <c r="AH438" s="36">
        <f>P438</f>
        <v>20</v>
      </c>
      <c r="AI438" s="37" t="s">
        <v>20</v>
      </c>
      <c r="AJ438" s="35" t="s">
        <v>21</v>
      </c>
      <c r="AK438" s="31" t="s">
        <v>22</v>
      </c>
      <c r="AL438" s="31" t="s">
        <v>23</v>
      </c>
      <c r="AM438" s="31" t="s">
        <v>24</v>
      </c>
      <c r="AN438" s="31" t="s">
        <v>25</v>
      </c>
      <c r="AO438" s="31" t="s">
        <v>26</v>
      </c>
      <c r="AP438" s="32" t="s">
        <v>90</v>
      </c>
      <c r="AQ438" s="32" t="s">
        <v>91</v>
      </c>
    </row>
    <row r="439" spans="3:43" ht="15.75" thickBot="1" x14ac:dyDescent="0.3">
      <c r="E439" s="39"/>
      <c r="F439" s="41" t="str">
        <f>'1-Rangos'!C20</f>
        <v>'1-Jornadas'!P57:P66</v>
      </c>
      <c r="G439" s="41" t="str">
        <f>'1-Rangos'!D20</f>
        <v>'1-Jornadas'!N57:N66</v>
      </c>
      <c r="H439" s="41" t="str">
        <f>'1-Rangos'!E20</f>
        <v>'1-Jornadas'!S57:S66</v>
      </c>
      <c r="I439" s="41" t="str">
        <f>'1-Rangos'!F20</f>
        <v>'1-Jornadas'!U57:U66</v>
      </c>
      <c r="J439" s="41" t="str">
        <f>'1-Rangos'!G20</f>
        <v>'1-Jornadas'!M57:M66</v>
      </c>
      <c r="K439" s="41" t="str">
        <f>'1-Rangos'!H20</f>
        <v>'1-Jornadas'!Q57:Q66</v>
      </c>
      <c r="L439" s="41" t="str">
        <f>'1-Rangos'!I20</f>
        <v>'1-Jornadas'!R57:R66</v>
      </c>
      <c r="M439" s="39"/>
      <c r="N439" s="39"/>
      <c r="AF439" s="38"/>
    </row>
    <row r="440" spans="3:43" x14ac:dyDescent="0.25">
      <c r="E440" s="29" t="str">
        <f>E417</f>
        <v>Athletic Club</v>
      </c>
      <c r="F440" s="45">
        <f ca="1">SUMIF(INDIRECT(F439),'1-Configuracion'!E440,INDIRECT(G439))+SUMIF(INDIRECT(H439),'1-Configuracion'!E440,INDIRECT(I439))</f>
        <v>0</v>
      </c>
      <c r="G440" s="42">
        <f ca="1">SUMIF(INDIRECT(F439),'1-Configuracion'!E440,INDIRECT(J439))+SUMIF(INDIRECT(H439),'1-Configuracion'!E440,INDIRECT(J439))</f>
        <v>0</v>
      </c>
      <c r="H440" s="42">
        <f ca="1">IF(G440&gt;0,IF(F440=3,1,0),0)</f>
        <v>0</v>
      </c>
      <c r="I440" s="42">
        <f ca="1">IF(G440&gt;0,IF(F440=1,1,0),0)</f>
        <v>0</v>
      </c>
      <c r="J440" s="42">
        <f ca="1">IF(G440&gt;0,IF(F440=0,1,0),0)</f>
        <v>0</v>
      </c>
      <c r="K440" s="42">
        <f ca="1">SUMIF(INDIRECT(F439),'1-Configuracion'!E440,INDIRECT(K439))+SUMIF(INDIRECT(H439),'1-Configuracion'!E440,INDIRECT(L439))</f>
        <v>0</v>
      </c>
      <c r="L440" s="42">
        <f ca="1">SUMIF(INDIRECT(F439),'1-Configuracion'!E440,INDIRECT(L439))+SUMIF(INDIRECT(H439),'1-Configuracion'!E440,INDIRECT(K439))</f>
        <v>0</v>
      </c>
      <c r="M440" s="47">
        <f ca="1">K440-L440</f>
        <v>0</v>
      </c>
      <c r="N440" s="50">
        <f ca="1">F440*1000+M440*100+K440</f>
        <v>0</v>
      </c>
      <c r="P440" s="29" t="str">
        <f>E440</f>
        <v>Athletic Club</v>
      </c>
      <c r="Q440" s="33">
        <f ca="1">F440+Q417</f>
        <v>24</v>
      </c>
      <c r="R440" s="1">
        <f t="shared" ref="R440:R459" ca="1" si="353">G440+R417</f>
        <v>16</v>
      </c>
      <c r="S440" s="1">
        <f t="shared" ref="S440:S459" ca="1" si="354">H440+S417</f>
        <v>7</v>
      </c>
      <c r="T440" s="1">
        <f t="shared" ref="T440:T459" ca="1" si="355">I440+T417</f>
        <v>3</v>
      </c>
      <c r="U440" s="1">
        <f t="shared" ref="U440:U459" ca="1" si="356">J440+U417</f>
        <v>6</v>
      </c>
      <c r="V440" s="1">
        <f t="shared" ref="V440:V459" ca="1" si="357">K440+V417</f>
        <v>24</v>
      </c>
      <c r="W440" s="1">
        <f t="shared" ref="W440:W459" ca="1" si="358">L440+W417</f>
        <v>18</v>
      </c>
      <c r="X440" s="3">
        <f t="shared" ref="X440:X459" ca="1" si="359">M440+X417</f>
        <v>6</v>
      </c>
      <c r="Y440" s="3">
        <f t="shared" ref="Y440:Y459" ca="1" si="360">N440+Y417</f>
        <v>24624</v>
      </c>
      <c r="Z440">
        <f ca="1">AA440+AE440</f>
        <v>7</v>
      </c>
      <c r="AA440">
        <f t="shared" ref="AA440:AA459" ca="1" si="361">SUM(AB440:AD440)</f>
        <v>7</v>
      </c>
      <c r="AB440" s="16">
        <f ca="1">_xlfn.RANK.EQ(Q440,Q440:Q459,0)</f>
        <v>7</v>
      </c>
      <c r="AC440" s="16">
        <f ca="1">SUMPRODUCT((AB440=AB440:AB459)*(X440&lt;X440:X459))</f>
        <v>0</v>
      </c>
      <c r="AD440" s="16">
        <f ca="1">SUMPRODUCT((AB440=AB440:AB459)*(AC440=AC440:AC459)*(V440&lt;V440:V459))</f>
        <v>0</v>
      </c>
      <c r="AE440" s="16">
        <f ca="1">COUNTIF(AA440:AA440,AA440)-1</f>
        <v>0</v>
      </c>
      <c r="AF440" s="39"/>
      <c r="AG440">
        <v>1</v>
      </c>
      <c r="AH440" s="29" t="str">
        <f ca="1">INDEX(P440:P459,MATCH(AG440,Z440:Z459,0))</f>
        <v>F.C. Barcelona</v>
      </c>
      <c r="AI440" s="33">
        <f ca="1">LOOKUP(AH440,P440:P459,Q440:Q459)</f>
        <v>35</v>
      </c>
      <c r="AJ440" s="1">
        <f ca="1">LOOKUP(AH440,P440:P459,R440:R459)</f>
        <v>15</v>
      </c>
      <c r="AK440" s="1">
        <f ca="1">LOOKUP(AH440,P440:P459,S440:S459)</f>
        <v>11</v>
      </c>
      <c r="AL440" s="1">
        <f ca="1">LOOKUP(AH440,P440:P459,T440:T459)</f>
        <v>2</v>
      </c>
      <c r="AM440" s="1">
        <f ca="1">LOOKUP(AH440,P440:P459,U440:U459)</f>
        <v>2</v>
      </c>
      <c r="AN440" s="1">
        <f ca="1">LOOKUP(AH440,P440:P459,V440:V459)</f>
        <v>36</v>
      </c>
      <c r="AO440" s="1">
        <f ca="1">LOOKUP(AH440,P440:P459,W440:W459)</f>
        <v>15</v>
      </c>
      <c r="AP440" s="3">
        <f ca="1">LOOKUP(AH440,P440:P459,X440:X459)</f>
        <v>21</v>
      </c>
      <c r="AQ440" s="3">
        <f ca="1">LOOKUP(AH440,P440:P459,Y440:Y459)</f>
        <v>37136</v>
      </c>
    </row>
    <row r="441" spans="3:43" x14ac:dyDescent="0.25">
      <c r="E441" s="29" t="str">
        <f t="shared" ref="E441:E459" si="362">E418</f>
        <v>Atlético de Madrid</v>
      </c>
      <c r="F441" s="33">
        <f ca="1">SUMIF(INDIRECT(F439),'1-Configuracion'!E441,INDIRECT(G439))+SUMIF(INDIRECT(H439),'1-Configuracion'!E441,INDIRECT(I439))</f>
        <v>0</v>
      </c>
      <c r="G441" s="1">
        <f ca="1">SUMIF(INDIRECT(F439),'1-Configuracion'!E441,INDIRECT(J439))+SUMIF(INDIRECT(H439),'1-Configuracion'!E441,INDIRECT(J439))</f>
        <v>0</v>
      </c>
      <c r="H441" s="1">
        <f t="shared" ref="H441:H459" ca="1" si="363">IF(G441&gt;0,IF(F441=3,1,0),0)</f>
        <v>0</v>
      </c>
      <c r="I441" s="1">
        <f t="shared" ref="I441:I459" ca="1" si="364">IF(G441&gt;0,IF(F441=1,1,0),0)</f>
        <v>0</v>
      </c>
      <c r="J441" s="1">
        <f t="shared" ref="J441:J459" ca="1" si="365">IF(G441&gt;0,IF(F441=0,1,0),0)</f>
        <v>0</v>
      </c>
      <c r="K441" s="1">
        <f ca="1">SUMIF(INDIRECT(F439),'1-Configuracion'!E441,INDIRECT(K439))+SUMIF(INDIRECT(H439),'1-Configuracion'!E441,INDIRECT(L439))</f>
        <v>0</v>
      </c>
      <c r="L441" s="1">
        <f ca="1">SUMIF(INDIRECT(F439),'1-Configuracion'!E441,INDIRECT(L439))+SUMIF(INDIRECT(H439),'1-Configuracion'!E441,INDIRECT(K439))</f>
        <v>0</v>
      </c>
      <c r="M441" s="48">
        <f t="shared" ref="M441:M459" ca="1" si="366">K441-L441</f>
        <v>0</v>
      </c>
      <c r="N441" s="14">
        <f t="shared" ref="N441:N459" ca="1" si="367">F441*1000+M441*100+K441</f>
        <v>0</v>
      </c>
      <c r="P441" s="29" t="str">
        <f t="shared" ref="P441:P459" si="368">E441</f>
        <v>Atlético de Madrid</v>
      </c>
      <c r="Q441" s="33">
        <f t="shared" ref="Q441:Q459" ca="1" si="369">F441+Q418</f>
        <v>35</v>
      </c>
      <c r="R441" s="1">
        <f t="shared" ca="1" si="353"/>
        <v>16</v>
      </c>
      <c r="S441" s="1">
        <f t="shared" ca="1" si="354"/>
        <v>11</v>
      </c>
      <c r="T441" s="1">
        <f t="shared" ca="1" si="355"/>
        <v>2</v>
      </c>
      <c r="U441" s="1">
        <f t="shared" ca="1" si="356"/>
        <v>3</v>
      </c>
      <c r="V441" s="1">
        <f t="shared" ca="1" si="357"/>
        <v>22</v>
      </c>
      <c r="W441" s="1">
        <f t="shared" ca="1" si="358"/>
        <v>8</v>
      </c>
      <c r="X441" s="3">
        <f t="shared" ca="1" si="359"/>
        <v>14</v>
      </c>
      <c r="Y441" s="3">
        <f t="shared" ca="1" si="360"/>
        <v>36422</v>
      </c>
      <c r="Z441">
        <f t="shared" ref="Z441:Z459" ca="1" si="370">AA441+AE441</f>
        <v>2</v>
      </c>
      <c r="AA441">
        <f t="shared" ca="1" si="361"/>
        <v>2</v>
      </c>
      <c r="AB441" s="16">
        <f ca="1">_xlfn.RANK.EQ(Q441,Q440:Q459,0)</f>
        <v>1</v>
      </c>
      <c r="AC441" s="16">
        <f ca="1">SUMPRODUCT((AB441=AB440:AB459)*(X441&lt;X440:X459))</f>
        <v>1</v>
      </c>
      <c r="AD441" s="16">
        <f ca="1">SUMPRODUCT((AB441=AB440:AB459)*(AC441=AC440:AC459)*(V441&lt;V440:V459))</f>
        <v>0</v>
      </c>
      <c r="AE441" s="16">
        <f ca="1">COUNTIF(AA440:AA441,AA441)-1</f>
        <v>0</v>
      </c>
      <c r="AF441" s="39"/>
      <c r="AG441">
        <v>2</v>
      </c>
      <c r="AH441" s="29" t="str">
        <f ca="1">INDEX(P440:P459,MATCH(AG441,Z440:Z459,0))</f>
        <v>Atlético de Madrid</v>
      </c>
      <c r="AI441" s="33">
        <f ca="1">LOOKUP(AH441,P440:P459,Q440:Q459)</f>
        <v>35</v>
      </c>
      <c r="AJ441" s="1">
        <f ca="1">LOOKUP(AH441,P440:P459,R440:R459)</f>
        <v>16</v>
      </c>
      <c r="AK441" s="1">
        <f ca="1">LOOKUP(AH441,P440:P459,S440:S459)</f>
        <v>11</v>
      </c>
      <c r="AL441" s="1">
        <f ca="1">LOOKUP(AH441,P440:P459,T440:T459)</f>
        <v>2</v>
      </c>
      <c r="AM441" s="1">
        <f ca="1">LOOKUP(AH441,P440:P459,U440:U459)</f>
        <v>3</v>
      </c>
      <c r="AN441" s="1">
        <f ca="1">LOOKUP(AH441,P440:P459,V440:V459)</f>
        <v>22</v>
      </c>
      <c r="AO441" s="1">
        <f ca="1">LOOKUP(AH441,P440:P459,W440:W459)</f>
        <v>8</v>
      </c>
      <c r="AP441" s="3">
        <f ca="1">LOOKUP(AH441,P440:P459,X440:X459)</f>
        <v>14</v>
      </c>
      <c r="AQ441" s="3">
        <f ca="1">LOOKUP(AH441,P440:P459,Y440:Y459)</f>
        <v>36422</v>
      </c>
    </row>
    <row r="442" spans="3:43" x14ac:dyDescent="0.25">
      <c r="E442" s="29" t="str">
        <f t="shared" si="362"/>
        <v>Deportivo de la Coruña</v>
      </c>
      <c r="F442" s="33">
        <f ca="1">SUMIF(INDIRECT(F439),'1-Configuracion'!E442,INDIRECT(G439))+SUMIF(INDIRECT(H439),'1-Configuracion'!E442,INDIRECT(I439))</f>
        <v>0</v>
      </c>
      <c r="G442" s="1">
        <f ca="1">SUMIF(INDIRECT(F439),'1-Configuracion'!E442,INDIRECT(J439))+SUMIF(INDIRECT(H439),'1-Configuracion'!E442,INDIRECT(J439))</f>
        <v>0</v>
      </c>
      <c r="H442" s="1">
        <f t="shared" ca="1" si="363"/>
        <v>0</v>
      </c>
      <c r="I442" s="1">
        <f t="shared" ca="1" si="364"/>
        <v>0</v>
      </c>
      <c r="J442" s="1">
        <f t="shared" ca="1" si="365"/>
        <v>0</v>
      </c>
      <c r="K442" s="1">
        <f ca="1">SUMIF(INDIRECT(F439),'1-Configuracion'!E442,INDIRECT(K439))+SUMIF(INDIRECT(H439),'1-Configuracion'!E442,INDIRECT(L439))</f>
        <v>0</v>
      </c>
      <c r="L442" s="1">
        <f ca="1">SUMIF(INDIRECT(F439),'1-Configuracion'!E442,INDIRECT(L439))+SUMIF(INDIRECT(H439),'1-Configuracion'!E442,INDIRECT(K439))</f>
        <v>0</v>
      </c>
      <c r="M442" s="48">
        <f t="shared" ca="1" si="366"/>
        <v>0</v>
      </c>
      <c r="N442" s="14">
        <f t="shared" ca="1" si="367"/>
        <v>0</v>
      </c>
      <c r="P442" s="29" t="str">
        <f t="shared" si="368"/>
        <v>Deportivo de la Coruña</v>
      </c>
      <c r="Q442" s="33">
        <f t="shared" ca="1" si="369"/>
        <v>26</v>
      </c>
      <c r="R442" s="1">
        <f t="shared" ca="1" si="353"/>
        <v>16</v>
      </c>
      <c r="S442" s="1">
        <f t="shared" ca="1" si="354"/>
        <v>6</v>
      </c>
      <c r="T442" s="1">
        <f t="shared" ca="1" si="355"/>
        <v>8</v>
      </c>
      <c r="U442" s="1">
        <f t="shared" ca="1" si="356"/>
        <v>2</v>
      </c>
      <c r="V442" s="1">
        <f t="shared" ca="1" si="357"/>
        <v>25</v>
      </c>
      <c r="W442" s="1">
        <f t="shared" ca="1" si="358"/>
        <v>16</v>
      </c>
      <c r="X442" s="3">
        <f t="shared" ca="1" si="359"/>
        <v>9</v>
      </c>
      <c r="Y442" s="3">
        <f t="shared" ca="1" si="360"/>
        <v>26925</v>
      </c>
      <c r="Z442">
        <f t="shared" ca="1" si="370"/>
        <v>6</v>
      </c>
      <c r="AA442">
        <f t="shared" ca="1" si="361"/>
        <v>6</v>
      </c>
      <c r="AB442" s="16">
        <f ca="1">_xlfn.RANK.EQ(Q442,Q440:Q459,0)</f>
        <v>6</v>
      </c>
      <c r="AC442" s="16">
        <f ca="1">SUMPRODUCT((AB442=AB440:AB459)*(X442&lt;X440:X459))</f>
        <v>0</v>
      </c>
      <c r="AD442" s="16">
        <f ca="1">SUMPRODUCT((AB442=AB440:AB459)*(AC442=AC440:AC459)*(V442&lt;V440:V459))</f>
        <v>0</v>
      </c>
      <c r="AE442" s="16">
        <f ca="1">COUNTIF(AA440:AA442,AA442)-1</f>
        <v>0</v>
      </c>
      <c r="AF442" s="39"/>
      <c r="AG442">
        <v>3</v>
      </c>
      <c r="AH442" s="29" t="str">
        <f ca="1">INDEX(P440:P459,MATCH(AG442,Z440:Z459,0))</f>
        <v>Real Madrid C.F.</v>
      </c>
      <c r="AI442" s="33">
        <f ca="1">LOOKUP(AH442,P440:P459,Q440:Q459)</f>
        <v>33</v>
      </c>
      <c r="AJ442" s="1">
        <f ca="1">LOOKUP(AH442,P440:P459,R440:R459)</f>
        <v>16</v>
      </c>
      <c r="AK442" s="1">
        <f ca="1">LOOKUP(AH442,P440:P459,S440:S459)</f>
        <v>10</v>
      </c>
      <c r="AL442" s="1">
        <f ca="1">LOOKUP(AH442,P440:P459,T440:T459)</f>
        <v>3</v>
      </c>
      <c r="AM442" s="1">
        <f ca="1">LOOKUP(AH442,P440:P459,U440:U459)</f>
        <v>3</v>
      </c>
      <c r="AN442" s="1">
        <f ca="1">LOOKUP(AH442,P440:P459,V440:V459)</f>
        <v>42</v>
      </c>
      <c r="AO442" s="1">
        <f ca="1">LOOKUP(AH442,P440:P459,W440:W459)</f>
        <v>15</v>
      </c>
      <c r="AP442" s="3">
        <f ca="1">LOOKUP(AH442,P440:P459,X440:X459)</f>
        <v>27</v>
      </c>
      <c r="AQ442" s="3">
        <f ca="1">LOOKUP(AH442,P440:P459,Y440:Y459)</f>
        <v>35742</v>
      </c>
    </row>
    <row r="443" spans="3:43" x14ac:dyDescent="0.25">
      <c r="E443" s="29" t="str">
        <f t="shared" si="362"/>
        <v>F.C. Barcelona</v>
      </c>
      <c r="F443" s="33">
        <f ca="1">SUMIF(INDIRECT(F439),'1-Configuracion'!E443,INDIRECT(G439))+SUMIF(INDIRECT(H439),'1-Configuracion'!E443,INDIRECT(I439))</f>
        <v>0</v>
      </c>
      <c r="G443" s="1">
        <f ca="1">SUMIF(INDIRECT(F439),'1-Configuracion'!E443,INDIRECT(J439))+SUMIF(INDIRECT(H439),'1-Configuracion'!E443,INDIRECT(J439))</f>
        <v>0</v>
      </c>
      <c r="H443" s="1">
        <f t="shared" ca="1" si="363"/>
        <v>0</v>
      </c>
      <c r="I443" s="1">
        <f t="shared" ca="1" si="364"/>
        <v>0</v>
      </c>
      <c r="J443" s="1">
        <f t="shared" ca="1" si="365"/>
        <v>0</v>
      </c>
      <c r="K443" s="1">
        <f ca="1">SUMIF(INDIRECT(F439),'1-Configuracion'!E443,INDIRECT(K439))+SUMIF(INDIRECT(H439),'1-Configuracion'!E443,INDIRECT(L439))</f>
        <v>0</v>
      </c>
      <c r="L443" s="1">
        <f ca="1">SUMIF(INDIRECT(F439),'1-Configuracion'!E443,INDIRECT(L439))+SUMIF(INDIRECT(H439),'1-Configuracion'!E443,INDIRECT(K439))</f>
        <v>0</v>
      </c>
      <c r="M443" s="48">
        <f t="shared" ca="1" si="366"/>
        <v>0</v>
      </c>
      <c r="N443" s="14">
        <f t="shared" ca="1" si="367"/>
        <v>0</v>
      </c>
      <c r="P443" s="29" t="str">
        <f t="shared" si="368"/>
        <v>F.C. Barcelona</v>
      </c>
      <c r="Q443" s="33">
        <f t="shared" ca="1" si="369"/>
        <v>35</v>
      </c>
      <c r="R443" s="1">
        <f t="shared" ca="1" si="353"/>
        <v>15</v>
      </c>
      <c r="S443" s="1">
        <f t="shared" ca="1" si="354"/>
        <v>11</v>
      </c>
      <c r="T443" s="1">
        <f t="shared" ca="1" si="355"/>
        <v>2</v>
      </c>
      <c r="U443" s="1">
        <f t="shared" ca="1" si="356"/>
        <v>2</v>
      </c>
      <c r="V443" s="1">
        <f t="shared" ca="1" si="357"/>
        <v>36</v>
      </c>
      <c r="W443" s="1">
        <f t="shared" ca="1" si="358"/>
        <v>15</v>
      </c>
      <c r="X443" s="3">
        <f t="shared" ca="1" si="359"/>
        <v>21</v>
      </c>
      <c r="Y443" s="3">
        <f t="shared" ca="1" si="360"/>
        <v>37136</v>
      </c>
      <c r="Z443">
        <f t="shared" ca="1" si="370"/>
        <v>1</v>
      </c>
      <c r="AA443">
        <f t="shared" ca="1" si="361"/>
        <v>1</v>
      </c>
      <c r="AB443" s="16">
        <f ca="1">_xlfn.RANK.EQ(Q443,Q440:Q459,0)</f>
        <v>1</v>
      </c>
      <c r="AC443" s="16">
        <f ca="1">SUMPRODUCT((AB443=AB440:AB459)*(X443&lt;X440:X459))</f>
        <v>0</v>
      </c>
      <c r="AD443" s="16">
        <f ca="1">SUMPRODUCT((AB443=AB440:AB459)*(AC443=AC440:AC459)*(V443&lt;V440:V459))</f>
        <v>0</v>
      </c>
      <c r="AE443" s="16">
        <f ca="1">COUNTIF(AA440:AA443,AA443)-1</f>
        <v>0</v>
      </c>
      <c r="AF443" s="39"/>
      <c r="AG443">
        <v>4</v>
      </c>
      <c r="AH443" s="29" t="str">
        <f ca="1">INDEX(P440:P459,MATCH(AG443,Z440:Z459,0))</f>
        <v>R.C. Celta de Vigo</v>
      </c>
      <c r="AI443" s="33">
        <f ca="1">LOOKUP(AH443,P440:P459,Q440:Q459)</f>
        <v>31</v>
      </c>
      <c r="AJ443" s="1">
        <f ca="1">LOOKUP(AH443,P440:P459,R440:R459)</f>
        <v>16</v>
      </c>
      <c r="AK443" s="1">
        <f ca="1">LOOKUP(AH443,P440:P459,S440:S459)</f>
        <v>9</v>
      </c>
      <c r="AL443" s="1">
        <f ca="1">LOOKUP(AH443,P440:P459,T440:T459)</f>
        <v>4</v>
      </c>
      <c r="AM443" s="1">
        <f ca="1">LOOKUP(AH443,P440:P459,U440:U459)</f>
        <v>3</v>
      </c>
      <c r="AN443" s="1">
        <f ca="1">LOOKUP(AH443,P440:P459,V440:V459)</f>
        <v>28</v>
      </c>
      <c r="AO443" s="1">
        <f ca="1">LOOKUP(AH443,P440:P459,W440:W459)</f>
        <v>22</v>
      </c>
      <c r="AP443" s="3">
        <f ca="1">LOOKUP(AH443,P440:P459,X440:X459)</f>
        <v>6</v>
      </c>
      <c r="AQ443" s="3">
        <f ca="1">LOOKUP(AH443,P440:P459,Y440:Y459)</f>
        <v>31628</v>
      </c>
    </row>
    <row r="444" spans="3:43" x14ac:dyDescent="0.25">
      <c r="E444" s="29" t="str">
        <f t="shared" si="362"/>
        <v>Getafe C.F.</v>
      </c>
      <c r="F444" s="33">
        <f ca="1">SUMIF(INDIRECT(F439),'1-Configuracion'!E444,INDIRECT(G439))+SUMIF(INDIRECT(H439),'1-Configuracion'!E444,INDIRECT(I439))</f>
        <v>0</v>
      </c>
      <c r="G444" s="1">
        <f ca="1">SUMIF(INDIRECT(F439),'1-Configuracion'!E444,INDIRECT(J439))+SUMIF(INDIRECT(H439),'1-Configuracion'!E444,INDIRECT(J439))</f>
        <v>0</v>
      </c>
      <c r="H444" s="1">
        <f t="shared" ca="1" si="363"/>
        <v>0</v>
      </c>
      <c r="I444" s="1">
        <f t="shared" ca="1" si="364"/>
        <v>0</v>
      </c>
      <c r="J444" s="1">
        <f t="shared" ca="1" si="365"/>
        <v>0</v>
      </c>
      <c r="K444" s="1">
        <f ca="1">SUMIF(INDIRECT(F439),'1-Configuracion'!E444,INDIRECT(K439))+SUMIF(INDIRECT(H439),'1-Configuracion'!E444,INDIRECT(L439))</f>
        <v>0</v>
      </c>
      <c r="L444" s="1">
        <f ca="1">SUMIF(INDIRECT(F439),'1-Configuracion'!E444,INDIRECT(L439))+SUMIF(INDIRECT(H439),'1-Configuracion'!E444,INDIRECT(K439))</f>
        <v>0</v>
      </c>
      <c r="M444" s="48">
        <f t="shared" ca="1" si="366"/>
        <v>0</v>
      </c>
      <c r="N444" s="14">
        <f t="shared" ca="1" si="367"/>
        <v>0</v>
      </c>
      <c r="P444" s="29" t="str">
        <f t="shared" si="368"/>
        <v>Getafe C.F.</v>
      </c>
      <c r="Q444" s="33">
        <f t="shared" ca="1" si="369"/>
        <v>16</v>
      </c>
      <c r="R444" s="1">
        <f t="shared" ca="1" si="353"/>
        <v>16</v>
      </c>
      <c r="S444" s="1">
        <f t="shared" ca="1" si="354"/>
        <v>4</v>
      </c>
      <c r="T444" s="1">
        <f t="shared" ca="1" si="355"/>
        <v>4</v>
      </c>
      <c r="U444" s="1">
        <f t="shared" ca="1" si="356"/>
        <v>8</v>
      </c>
      <c r="V444" s="1">
        <f t="shared" ca="1" si="357"/>
        <v>18</v>
      </c>
      <c r="W444" s="1">
        <f t="shared" ca="1" si="358"/>
        <v>26</v>
      </c>
      <c r="X444" s="3">
        <f t="shared" ca="1" si="359"/>
        <v>-8</v>
      </c>
      <c r="Y444" s="3">
        <f t="shared" ca="1" si="360"/>
        <v>15218</v>
      </c>
      <c r="Z444">
        <f t="shared" ca="1" si="370"/>
        <v>15</v>
      </c>
      <c r="AA444">
        <f t="shared" ca="1" si="361"/>
        <v>15</v>
      </c>
      <c r="AB444" s="16">
        <f ca="1">_xlfn.RANK.EQ(Q444,Q440:Q459,0)</f>
        <v>14</v>
      </c>
      <c r="AC444" s="16">
        <f ca="1">SUMPRODUCT((AB444=AB440:AB459)*(X444&lt;X440:X459))</f>
        <v>1</v>
      </c>
      <c r="AD444" s="16">
        <f ca="1">SUMPRODUCT((AB444=AB440:AB459)*(AC444=AC440:AC459)*(V444&lt;V440:V459))</f>
        <v>0</v>
      </c>
      <c r="AE444" s="16">
        <f ca="1">COUNTIF(AA440:AA444,AA444)-1</f>
        <v>0</v>
      </c>
      <c r="AF444" s="39"/>
      <c r="AG444">
        <v>5</v>
      </c>
      <c r="AH444" s="29" t="str">
        <f ca="1">INDEX(P440:P459,MATCH(AG444,Z440:Z459,0))</f>
        <v>Villarreal C.F.</v>
      </c>
      <c r="AI444" s="33">
        <f ca="1">LOOKUP(AH444,P440:P459,Q440:Q459)</f>
        <v>30</v>
      </c>
      <c r="AJ444" s="1">
        <f ca="1">LOOKUP(AH444,P440:P459,R440:R459)</f>
        <v>16</v>
      </c>
      <c r="AK444" s="1">
        <f ca="1">LOOKUP(AH444,P440:P459,S440:S459)</f>
        <v>9</v>
      </c>
      <c r="AL444" s="1">
        <f ca="1">LOOKUP(AH444,P440:P459,T440:T459)</f>
        <v>3</v>
      </c>
      <c r="AM444" s="1">
        <f ca="1">LOOKUP(AH444,P440:P459,U440:U459)</f>
        <v>4</v>
      </c>
      <c r="AN444" s="1">
        <f ca="1">LOOKUP(AH444,P440:P459,V440:V459)</f>
        <v>21</v>
      </c>
      <c r="AO444" s="1">
        <f ca="1">LOOKUP(AH444,P440:P459,W440:W459)</f>
        <v>15</v>
      </c>
      <c r="AP444" s="3">
        <f ca="1">LOOKUP(AH444,P440:P459,X440:X459)</f>
        <v>6</v>
      </c>
      <c r="AQ444" s="3">
        <f ca="1">LOOKUP(AH444,P440:P459,Y440:Y459)</f>
        <v>30621</v>
      </c>
    </row>
    <row r="445" spans="3:43" x14ac:dyDescent="0.25">
      <c r="E445" s="29" t="str">
        <f t="shared" si="362"/>
        <v>Granada C.F.</v>
      </c>
      <c r="F445" s="33">
        <f ca="1">SUMIF(INDIRECT(F439),'1-Configuracion'!E445,INDIRECT(G439))+SUMIF(INDIRECT(H439),'1-Configuracion'!E445,INDIRECT(I439))</f>
        <v>0</v>
      </c>
      <c r="G445" s="1">
        <f ca="1">SUMIF(INDIRECT(F439),'1-Configuracion'!E445,INDIRECT(J439))+SUMIF(INDIRECT(H439),'1-Configuracion'!E445,INDIRECT(J439))</f>
        <v>0</v>
      </c>
      <c r="H445" s="1">
        <f t="shared" ca="1" si="363"/>
        <v>0</v>
      </c>
      <c r="I445" s="1">
        <f t="shared" ca="1" si="364"/>
        <v>0</v>
      </c>
      <c r="J445" s="1">
        <f t="shared" ca="1" si="365"/>
        <v>0</v>
      </c>
      <c r="K445" s="1">
        <f ca="1">SUMIF(INDIRECT(F439),'1-Configuracion'!E445,INDIRECT(K439))+SUMIF(INDIRECT(H439),'1-Configuracion'!E445,INDIRECT(L439))</f>
        <v>0</v>
      </c>
      <c r="L445" s="1">
        <f ca="1">SUMIF(INDIRECT(F439),'1-Configuracion'!E445,INDIRECT(L439))+SUMIF(INDIRECT(H439),'1-Configuracion'!E445,INDIRECT(K439))</f>
        <v>0</v>
      </c>
      <c r="M445" s="48">
        <f t="shared" ca="1" si="366"/>
        <v>0</v>
      </c>
      <c r="N445" s="14">
        <f t="shared" ca="1" si="367"/>
        <v>0</v>
      </c>
      <c r="P445" s="29" t="str">
        <f t="shared" si="368"/>
        <v>Granada C.F.</v>
      </c>
      <c r="Q445" s="33">
        <f t="shared" ca="1" si="369"/>
        <v>14</v>
      </c>
      <c r="R445" s="1">
        <f t="shared" ca="1" si="353"/>
        <v>16</v>
      </c>
      <c r="S445" s="1">
        <f t="shared" ca="1" si="354"/>
        <v>3</v>
      </c>
      <c r="T445" s="1">
        <f t="shared" ca="1" si="355"/>
        <v>5</v>
      </c>
      <c r="U445" s="1">
        <f t="shared" ca="1" si="356"/>
        <v>8</v>
      </c>
      <c r="V445" s="1">
        <f t="shared" ca="1" si="357"/>
        <v>17</v>
      </c>
      <c r="W445" s="1">
        <f t="shared" ca="1" si="358"/>
        <v>26</v>
      </c>
      <c r="X445" s="3">
        <f t="shared" ca="1" si="359"/>
        <v>-9</v>
      </c>
      <c r="Y445" s="3">
        <f t="shared" ca="1" si="360"/>
        <v>13117</v>
      </c>
      <c r="Z445">
        <f t="shared" ca="1" si="370"/>
        <v>17</v>
      </c>
      <c r="AA445">
        <f t="shared" ca="1" si="361"/>
        <v>17</v>
      </c>
      <c r="AB445" s="16">
        <f ca="1">_xlfn.RANK.EQ(Q445,Q440:Q459,0)</f>
        <v>17</v>
      </c>
      <c r="AC445" s="16">
        <f ca="1">SUMPRODUCT((AB445=AB440:AB459)*(X445&lt;X440:X459))</f>
        <v>0</v>
      </c>
      <c r="AD445" s="16">
        <f ca="1">SUMPRODUCT((AB445=AB440:AB459)*(AC445=AC440:AC459)*(V445&lt;V440:V459))</f>
        <v>0</v>
      </c>
      <c r="AE445" s="16">
        <f ca="1">COUNTIF(AA440:AA445,AA445)-1</f>
        <v>0</v>
      </c>
      <c r="AF445" s="39"/>
      <c r="AG445">
        <v>6</v>
      </c>
      <c r="AH445" s="29" t="str">
        <f ca="1">INDEX(P440:P459,MATCH(AG445,Z440:Z459,0))</f>
        <v>Deportivo de la Coruña</v>
      </c>
      <c r="AI445" s="33">
        <f ca="1">LOOKUP(AH445,P440:P459,Q440:Q459)</f>
        <v>26</v>
      </c>
      <c r="AJ445" s="1">
        <f ca="1">LOOKUP(AH445,P440:P459,R440:R459)</f>
        <v>16</v>
      </c>
      <c r="AK445" s="1">
        <f ca="1">LOOKUP(AH445,P440:P459,S440:S459)</f>
        <v>6</v>
      </c>
      <c r="AL445" s="1">
        <f ca="1">LOOKUP(AH445,P440:P459,T440:T459)</f>
        <v>8</v>
      </c>
      <c r="AM445" s="1">
        <f ca="1">LOOKUP(AH445,P440:P459,U440:U459)</f>
        <v>2</v>
      </c>
      <c r="AN445" s="1">
        <f ca="1">LOOKUP(AH445,P440:P459,V440:V459)</f>
        <v>25</v>
      </c>
      <c r="AO445" s="1">
        <f ca="1">LOOKUP(AH445,P440:P459,W440:W459)</f>
        <v>16</v>
      </c>
      <c r="AP445" s="3">
        <f ca="1">LOOKUP(AH445,P440:P459,X440:X459)</f>
        <v>9</v>
      </c>
      <c r="AQ445" s="3">
        <f ca="1">LOOKUP(AH445,P440:P459,Y440:Y459)</f>
        <v>26925</v>
      </c>
    </row>
    <row r="446" spans="3:43" x14ac:dyDescent="0.25">
      <c r="E446" s="29" t="str">
        <f t="shared" si="362"/>
        <v>Levante U.D.</v>
      </c>
      <c r="F446" s="33">
        <f ca="1">SUMIF(INDIRECT(F439),'1-Configuracion'!E446,INDIRECT(G439))+SUMIF(INDIRECT(H439),'1-Configuracion'!E446,INDIRECT(I439))</f>
        <v>0</v>
      </c>
      <c r="G446" s="1">
        <f ca="1">SUMIF(INDIRECT(F439),'1-Configuracion'!E446,INDIRECT(J439))+SUMIF(INDIRECT(H439),'1-Configuracion'!E446,INDIRECT(J439))</f>
        <v>0</v>
      </c>
      <c r="H446" s="1">
        <f t="shared" ca="1" si="363"/>
        <v>0</v>
      </c>
      <c r="I446" s="1">
        <f t="shared" ca="1" si="364"/>
        <v>0</v>
      </c>
      <c r="J446" s="1">
        <f t="shared" ca="1" si="365"/>
        <v>0</v>
      </c>
      <c r="K446" s="1">
        <f ca="1">SUMIF(INDIRECT(F439),'1-Configuracion'!E446,INDIRECT(K439))+SUMIF(INDIRECT(H439),'1-Configuracion'!E446,INDIRECT(L439))</f>
        <v>0</v>
      </c>
      <c r="L446" s="1">
        <f ca="1">SUMIF(INDIRECT(F439),'1-Configuracion'!E446,INDIRECT(L439))+SUMIF(INDIRECT(H439),'1-Configuracion'!E446,INDIRECT(K439))</f>
        <v>0</v>
      </c>
      <c r="M446" s="48">
        <f t="shared" ca="1" si="366"/>
        <v>0</v>
      </c>
      <c r="N446" s="14">
        <f t="shared" ca="1" si="367"/>
        <v>0</v>
      </c>
      <c r="P446" s="29" t="str">
        <f t="shared" si="368"/>
        <v>Levante U.D.</v>
      </c>
      <c r="Q446" s="33">
        <f t="shared" ca="1" si="369"/>
        <v>11</v>
      </c>
      <c r="R446" s="1">
        <f t="shared" ca="1" si="353"/>
        <v>16</v>
      </c>
      <c r="S446" s="1">
        <f t="shared" ca="1" si="354"/>
        <v>2</v>
      </c>
      <c r="T446" s="1">
        <f t="shared" ca="1" si="355"/>
        <v>5</v>
      </c>
      <c r="U446" s="1">
        <f t="shared" ca="1" si="356"/>
        <v>9</v>
      </c>
      <c r="V446" s="1">
        <f t="shared" ca="1" si="357"/>
        <v>12</v>
      </c>
      <c r="W446" s="1">
        <f t="shared" ca="1" si="358"/>
        <v>29</v>
      </c>
      <c r="X446" s="3">
        <f t="shared" ca="1" si="359"/>
        <v>-17</v>
      </c>
      <c r="Y446" s="3">
        <f t="shared" ca="1" si="360"/>
        <v>9312</v>
      </c>
      <c r="Z446">
        <f t="shared" ca="1" si="370"/>
        <v>20</v>
      </c>
      <c r="AA446">
        <f t="shared" ca="1" si="361"/>
        <v>20</v>
      </c>
      <c r="AB446" s="16">
        <f ca="1">_xlfn.RANK.EQ(Q446,Q440:Q459,0)</f>
        <v>20</v>
      </c>
      <c r="AC446" s="16">
        <f ca="1">SUMPRODUCT((AB446=AB440:AB459)*(X446&lt;X440:X459))</f>
        <v>0</v>
      </c>
      <c r="AD446" s="16">
        <f ca="1">SUMPRODUCT((AB446=AB440:AB459)*(AC446=AC440:AC459)*(V446&lt;V440:V459))</f>
        <v>0</v>
      </c>
      <c r="AE446" s="16">
        <f ca="1">COUNTIF(AA440:AA446,AA446)-1</f>
        <v>0</v>
      </c>
      <c r="AF446" s="39"/>
      <c r="AG446">
        <v>7</v>
      </c>
      <c r="AH446" s="29" t="str">
        <f ca="1">INDEX(P440:P459,MATCH(AG446,Z440:Z459,0))</f>
        <v>Athletic Club</v>
      </c>
      <c r="AI446" s="33">
        <f ca="1">LOOKUP(AH446,P440:P459,Q440:Q459)</f>
        <v>24</v>
      </c>
      <c r="AJ446" s="1">
        <f ca="1">LOOKUP(AH446,P440:P459,R440:R459)</f>
        <v>16</v>
      </c>
      <c r="AK446" s="1">
        <f ca="1">LOOKUP(AH446,P440:P459,S440:S459)</f>
        <v>7</v>
      </c>
      <c r="AL446" s="1">
        <f ca="1">LOOKUP(AH446,P440:P459,T440:T459)</f>
        <v>3</v>
      </c>
      <c r="AM446" s="1">
        <f ca="1">LOOKUP(AH446,P440:P459,U440:U459)</f>
        <v>6</v>
      </c>
      <c r="AN446" s="1">
        <f ca="1">LOOKUP(AH446,P440:P459,V440:V459)</f>
        <v>24</v>
      </c>
      <c r="AO446" s="1">
        <f ca="1">LOOKUP(AH446,P440:P459,W440:W459)</f>
        <v>18</v>
      </c>
      <c r="AP446" s="3">
        <f ca="1">LOOKUP(AH446,P440:P459,X440:X459)</f>
        <v>6</v>
      </c>
      <c r="AQ446" s="3">
        <f ca="1">LOOKUP(AH446,P440:P459,Y440:Y459)</f>
        <v>24624</v>
      </c>
    </row>
    <row r="447" spans="3:43" x14ac:dyDescent="0.25">
      <c r="E447" s="29" t="str">
        <f t="shared" si="362"/>
        <v>Málaga C.F.</v>
      </c>
      <c r="F447" s="33">
        <f ca="1">SUMIF(INDIRECT(F439),'1-Configuracion'!E447,INDIRECT(G439))+SUMIF(INDIRECT(H439),'1-Configuracion'!E447,INDIRECT(I439))</f>
        <v>0</v>
      </c>
      <c r="G447" s="1">
        <f ca="1">SUMIF(INDIRECT(F439),'1-Configuracion'!E447,INDIRECT(J439))+SUMIF(INDIRECT(H439),'1-Configuracion'!E447,INDIRECT(J439))</f>
        <v>0</v>
      </c>
      <c r="H447" s="1">
        <f t="shared" ca="1" si="363"/>
        <v>0</v>
      </c>
      <c r="I447" s="1">
        <f t="shared" ca="1" si="364"/>
        <v>0</v>
      </c>
      <c r="J447" s="1">
        <f t="shared" ca="1" si="365"/>
        <v>0</v>
      </c>
      <c r="K447" s="1">
        <f ca="1">SUMIF(INDIRECT(F439),'1-Configuracion'!E447,INDIRECT(K439))+SUMIF(INDIRECT(H439),'1-Configuracion'!E447,INDIRECT(L439))</f>
        <v>0</v>
      </c>
      <c r="L447" s="1">
        <f ca="1">SUMIF(INDIRECT(F439),'1-Configuracion'!E447,INDIRECT(L439))+SUMIF(INDIRECT(H439),'1-Configuracion'!E447,INDIRECT(K439))</f>
        <v>0</v>
      </c>
      <c r="M447" s="48">
        <f t="shared" ca="1" si="366"/>
        <v>0</v>
      </c>
      <c r="N447" s="14">
        <f t="shared" ca="1" si="367"/>
        <v>0</v>
      </c>
      <c r="P447" s="29" t="str">
        <f t="shared" si="368"/>
        <v>Málaga C.F.</v>
      </c>
      <c r="Q447" s="33">
        <f t="shared" ca="1" si="369"/>
        <v>17</v>
      </c>
      <c r="R447" s="1">
        <f t="shared" ca="1" si="353"/>
        <v>16</v>
      </c>
      <c r="S447" s="1">
        <f t="shared" ca="1" si="354"/>
        <v>4</v>
      </c>
      <c r="T447" s="1">
        <f t="shared" ca="1" si="355"/>
        <v>5</v>
      </c>
      <c r="U447" s="1">
        <f t="shared" ca="1" si="356"/>
        <v>7</v>
      </c>
      <c r="V447" s="1">
        <f t="shared" ca="1" si="357"/>
        <v>10</v>
      </c>
      <c r="W447" s="1">
        <f t="shared" ca="1" si="358"/>
        <v>14</v>
      </c>
      <c r="X447" s="3">
        <f t="shared" ca="1" si="359"/>
        <v>-4</v>
      </c>
      <c r="Y447" s="3">
        <f t="shared" ca="1" si="360"/>
        <v>16610</v>
      </c>
      <c r="Z447">
        <f t="shared" ca="1" si="370"/>
        <v>13</v>
      </c>
      <c r="AA447">
        <f t="shared" ca="1" si="361"/>
        <v>13</v>
      </c>
      <c r="AB447" s="16">
        <f ca="1">_xlfn.RANK.EQ(Q447,Q440:Q459,0)</f>
        <v>13</v>
      </c>
      <c r="AC447" s="16">
        <f ca="1">SUMPRODUCT((AB447=AB440:AB459)*(X447&lt;X440:X459))</f>
        <v>0</v>
      </c>
      <c r="AD447" s="16">
        <f ca="1">SUMPRODUCT((AB447=AB440:AB459)*(AC447=AC440:AC459)*(V447&lt;V440:V459))</f>
        <v>0</v>
      </c>
      <c r="AE447" s="16">
        <f ca="1">COUNTIF(AA440:AA447,AA447)-1</f>
        <v>0</v>
      </c>
      <c r="AF447" s="39"/>
      <c r="AG447">
        <v>8</v>
      </c>
      <c r="AH447" s="29" t="str">
        <f ca="1">INDEX(P440:P459,MATCH(AG447,Z440:Z459,0))</f>
        <v>Sevilla F.C.</v>
      </c>
      <c r="AI447" s="33">
        <f ca="1">LOOKUP(AH447,P440:P459,Q440:Q459)</f>
        <v>23</v>
      </c>
      <c r="AJ447" s="1">
        <f ca="1">LOOKUP(AH447,P440:P459,R440:R459)</f>
        <v>16</v>
      </c>
      <c r="AK447" s="1">
        <f ca="1">LOOKUP(AH447,P440:P459,S440:S459)</f>
        <v>6</v>
      </c>
      <c r="AL447" s="1">
        <f ca="1">LOOKUP(AH447,P440:P459,T440:T459)</f>
        <v>5</v>
      </c>
      <c r="AM447" s="1">
        <f ca="1">LOOKUP(AH447,P440:P459,U440:U459)</f>
        <v>5</v>
      </c>
      <c r="AN447" s="1">
        <f ca="1">LOOKUP(AH447,P440:P459,V440:V459)</f>
        <v>21</v>
      </c>
      <c r="AO447" s="1">
        <f ca="1">LOOKUP(AH447,P440:P459,W440:W459)</f>
        <v>19</v>
      </c>
      <c r="AP447" s="3">
        <f ca="1">LOOKUP(AH447,P440:P459,X440:X459)</f>
        <v>2</v>
      </c>
      <c r="AQ447" s="3">
        <f ca="1">LOOKUP(AH447,P440:P459,Y440:Y459)</f>
        <v>23221</v>
      </c>
    </row>
    <row r="448" spans="3:43" x14ac:dyDescent="0.25">
      <c r="E448" s="29" t="str">
        <f t="shared" si="362"/>
        <v>R.C. Celta de Vigo</v>
      </c>
      <c r="F448" s="33">
        <f ca="1">SUMIF(INDIRECT(F439),'1-Configuracion'!E448,INDIRECT(G439))+SUMIF(INDIRECT(H439),'1-Configuracion'!E448,INDIRECT(I439))</f>
        <v>0</v>
      </c>
      <c r="G448" s="1">
        <f ca="1">SUMIF(INDIRECT(F439),'1-Configuracion'!E448,INDIRECT(J439))+SUMIF(INDIRECT(H439),'1-Configuracion'!E448,INDIRECT(J439))</f>
        <v>0</v>
      </c>
      <c r="H448" s="1">
        <f t="shared" ca="1" si="363"/>
        <v>0</v>
      </c>
      <c r="I448" s="1">
        <f t="shared" ca="1" si="364"/>
        <v>0</v>
      </c>
      <c r="J448" s="1">
        <f t="shared" ca="1" si="365"/>
        <v>0</v>
      </c>
      <c r="K448" s="1">
        <f ca="1">SUMIF(INDIRECT(F439),'1-Configuracion'!E448,INDIRECT(K439))+SUMIF(INDIRECT(H439),'1-Configuracion'!E448,INDIRECT(L439))</f>
        <v>0</v>
      </c>
      <c r="L448" s="1">
        <f ca="1">SUMIF(INDIRECT(F439),'1-Configuracion'!E448,INDIRECT(L439))+SUMIF(INDIRECT(H439),'1-Configuracion'!E448,INDIRECT(K439))</f>
        <v>0</v>
      </c>
      <c r="M448" s="48">
        <f t="shared" ca="1" si="366"/>
        <v>0</v>
      </c>
      <c r="N448" s="14">
        <f t="shared" ca="1" si="367"/>
        <v>0</v>
      </c>
      <c r="P448" s="29" t="str">
        <f t="shared" si="368"/>
        <v>R.C. Celta de Vigo</v>
      </c>
      <c r="Q448" s="33">
        <f t="shared" ca="1" si="369"/>
        <v>31</v>
      </c>
      <c r="R448" s="1">
        <f t="shared" ca="1" si="353"/>
        <v>16</v>
      </c>
      <c r="S448" s="1">
        <f t="shared" ca="1" si="354"/>
        <v>9</v>
      </c>
      <c r="T448" s="1">
        <f t="shared" ca="1" si="355"/>
        <v>4</v>
      </c>
      <c r="U448" s="1">
        <f t="shared" ca="1" si="356"/>
        <v>3</v>
      </c>
      <c r="V448" s="1">
        <f t="shared" ca="1" si="357"/>
        <v>28</v>
      </c>
      <c r="W448" s="1">
        <f t="shared" ca="1" si="358"/>
        <v>22</v>
      </c>
      <c r="X448" s="3">
        <f t="shared" ca="1" si="359"/>
        <v>6</v>
      </c>
      <c r="Y448" s="3">
        <f t="shared" ca="1" si="360"/>
        <v>31628</v>
      </c>
      <c r="Z448">
        <f t="shared" ca="1" si="370"/>
        <v>4</v>
      </c>
      <c r="AA448">
        <f t="shared" ca="1" si="361"/>
        <v>4</v>
      </c>
      <c r="AB448" s="16">
        <f ca="1">_xlfn.RANK.EQ(Q448,Q440:Q459,0)</f>
        <v>4</v>
      </c>
      <c r="AC448" s="16">
        <f ca="1">SUMPRODUCT((AB448=AB440:AB459)*(X448&lt;X440:X459))</f>
        <v>0</v>
      </c>
      <c r="AD448" s="16">
        <f ca="1">SUMPRODUCT((AB448=AB440:AB459)*(AC448=AC440:AC459)*(V448&lt;V440:V459))</f>
        <v>0</v>
      </c>
      <c r="AE448" s="16">
        <f ca="1">COUNTIF(AA440:AA448,AA448)-1</f>
        <v>0</v>
      </c>
      <c r="AF448" s="39"/>
      <c r="AG448">
        <v>9</v>
      </c>
      <c r="AH448" s="29" t="str">
        <f ca="1">INDEX(P440:P459,MATCH(AG448,Z440:Z459,0))</f>
        <v>Valencia C.F.</v>
      </c>
      <c r="AI448" s="33">
        <f ca="1">LOOKUP(AH448,P440:P459,Q440:Q459)</f>
        <v>22</v>
      </c>
      <c r="AJ448" s="1">
        <f ca="1">LOOKUP(AH448,P440:P459,R440:R459)</f>
        <v>16</v>
      </c>
      <c r="AK448" s="1">
        <f ca="1">LOOKUP(AH448,P440:P459,S440:S459)</f>
        <v>5</v>
      </c>
      <c r="AL448" s="1">
        <f ca="1">LOOKUP(AH448,P440:P459,T440:T459)</f>
        <v>7</v>
      </c>
      <c r="AM448" s="1">
        <f ca="1">LOOKUP(AH448,P440:P459,U440:U459)</f>
        <v>4</v>
      </c>
      <c r="AN448" s="1">
        <f ca="1">LOOKUP(AH448,P440:P459,V440:V459)</f>
        <v>21</v>
      </c>
      <c r="AO448" s="1">
        <f ca="1">LOOKUP(AH448,P440:P459,W440:W459)</f>
        <v>14</v>
      </c>
      <c r="AP448" s="3">
        <f ca="1">LOOKUP(AH448,P440:P459,X440:X459)</f>
        <v>7</v>
      </c>
      <c r="AQ448" s="3">
        <f ca="1">LOOKUP(AH448,P440:P459,Y440:Y459)</f>
        <v>22721</v>
      </c>
    </row>
    <row r="449" spans="5:43" x14ac:dyDescent="0.25">
      <c r="E449" s="29" t="str">
        <f t="shared" si="362"/>
        <v>R.C.D. Español</v>
      </c>
      <c r="F449" s="33">
        <f ca="1">SUMIF(INDIRECT(F439),'1-Configuracion'!E449,INDIRECT(G439))+SUMIF(INDIRECT(H439),'1-Configuracion'!E449,INDIRECT(I439))</f>
        <v>0</v>
      </c>
      <c r="G449" s="1">
        <f ca="1">SUMIF(INDIRECT(F439),'1-Configuracion'!E449,INDIRECT(J439))+SUMIF(INDIRECT(H439),'1-Configuracion'!E449,INDIRECT(J439))</f>
        <v>0</v>
      </c>
      <c r="H449" s="1">
        <f t="shared" ca="1" si="363"/>
        <v>0</v>
      </c>
      <c r="I449" s="1">
        <f t="shared" ca="1" si="364"/>
        <v>0</v>
      </c>
      <c r="J449" s="1">
        <f t="shared" ca="1" si="365"/>
        <v>0</v>
      </c>
      <c r="K449" s="1">
        <f ca="1">SUMIF(INDIRECT(F439),'1-Configuracion'!E449,INDIRECT(K439))+SUMIF(INDIRECT(H439),'1-Configuracion'!E449,INDIRECT(L439))</f>
        <v>0</v>
      </c>
      <c r="L449" s="1">
        <f ca="1">SUMIF(INDIRECT(F439),'1-Configuracion'!E449,INDIRECT(L439))+SUMIF(INDIRECT(H439),'1-Configuracion'!E449,INDIRECT(K439))</f>
        <v>0</v>
      </c>
      <c r="M449" s="48">
        <f t="shared" ca="1" si="366"/>
        <v>0</v>
      </c>
      <c r="N449" s="14">
        <f t="shared" ca="1" si="367"/>
        <v>0</v>
      </c>
      <c r="P449" s="29" t="str">
        <f t="shared" si="368"/>
        <v>R.C.D. Español</v>
      </c>
      <c r="Q449" s="33">
        <f t="shared" ca="1" si="369"/>
        <v>20</v>
      </c>
      <c r="R449" s="1">
        <f t="shared" ca="1" si="353"/>
        <v>16</v>
      </c>
      <c r="S449" s="1">
        <f t="shared" ca="1" si="354"/>
        <v>6</v>
      </c>
      <c r="T449" s="1">
        <f t="shared" ca="1" si="355"/>
        <v>2</v>
      </c>
      <c r="U449" s="1">
        <f t="shared" ca="1" si="356"/>
        <v>8</v>
      </c>
      <c r="V449" s="1">
        <f t="shared" ca="1" si="357"/>
        <v>16</v>
      </c>
      <c r="W449" s="1">
        <f t="shared" ca="1" si="358"/>
        <v>26</v>
      </c>
      <c r="X449" s="3">
        <f t="shared" ca="1" si="359"/>
        <v>-10</v>
      </c>
      <c r="Y449" s="3">
        <f t="shared" ca="1" si="360"/>
        <v>19016</v>
      </c>
      <c r="Z449">
        <f t="shared" ca="1" si="370"/>
        <v>12</v>
      </c>
      <c r="AA449">
        <f t="shared" ca="1" si="361"/>
        <v>12</v>
      </c>
      <c r="AB449" s="16">
        <f ca="1">_xlfn.RANK.EQ(Q449,Q440:Q459,0)</f>
        <v>11</v>
      </c>
      <c r="AC449" s="16">
        <f ca="1">SUMPRODUCT((AB449=AB440:AB459)*(X449&lt;X440:X459))</f>
        <v>1</v>
      </c>
      <c r="AD449" s="16">
        <f ca="1">SUMPRODUCT((AB449=AB440:AB459)*(AC449=AC440:AC459)*(V449&lt;V440:V459))</f>
        <v>0</v>
      </c>
      <c r="AE449" s="16">
        <f ca="1">COUNTIF(AA440:AA449,AA449)-1</f>
        <v>0</v>
      </c>
      <c r="AF449" s="39"/>
      <c r="AG449">
        <v>10</v>
      </c>
      <c r="AH449" s="29" t="str">
        <f ca="1">INDEX(P440:P459,MATCH(AG449,Z440:Z459,0))</f>
        <v>S.D. Eibar</v>
      </c>
      <c r="AI449" s="33">
        <f ca="1">LOOKUP(AH449,P440:P459,Q440:Q459)</f>
        <v>21</v>
      </c>
      <c r="AJ449" s="1">
        <f ca="1">LOOKUP(AH449,P440:P459,R440:R459)</f>
        <v>16</v>
      </c>
      <c r="AK449" s="1">
        <f ca="1">LOOKUP(AH449,P440:P459,S440:S459)</f>
        <v>5</v>
      </c>
      <c r="AL449" s="1">
        <f ca="1">LOOKUP(AH449,P440:P459,T440:T459)</f>
        <v>6</v>
      </c>
      <c r="AM449" s="1">
        <f ca="1">LOOKUP(AH449,P440:P459,U440:U459)</f>
        <v>5</v>
      </c>
      <c r="AN449" s="1">
        <f ca="1">LOOKUP(AH449,P440:P459,V440:V459)</f>
        <v>18</v>
      </c>
      <c r="AO449" s="1">
        <f ca="1">LOOKUP(AH449,P440:P459,W440:W459)</f>
        <v>19</v>
      </c>
      <c r="AP449" s="3">
        <f ca="1">LOOKUP(AH449,P440:P459,X440:X459)</f>
        <v>-1</v>
      </c>
      <c r="AQ449" s="3">
        <f ca="1">LOOKUP(AH449,P440:P459,Y440:Y459)</f>
        <v>20918</v>
      </c>
    </row>
    <row r="450" spans="5:43" x14ac:dyDescent="0.25">
      <c r="E450" s="29" t="str">
        <f t="shared" si="362"/>
        <v>Rayo Vallecano</v>
      </c>
      <c r="F450" s="33">
        <f ca="1">SUMIF(INDIRECT(F439),'1-Configuracion'!E450,INDIRECT(G439))+SUMIF(INDIRECT(H439),'1-Configuracion'!E450,INDIRECT(I439))</f>
        <v>0</v>
      </c>
      <c r="G450" s="1">
        <f ca="1">SUMIF(INDIRECT(F439),'1-Configuracion'!E450,INDIRECT(J439))+SUMIF(INDIRECT(H439),'1-Configuracion'!E450,INDIRECT(J439))</f>
        <v>0</v>
      </c>
      <c r="H450" s="1">
        <f t="shared" ca="1" si="363"/>
        <v>0</v>
      </c>
      <c r="I450" s="1">
        <f t="shared" ca="1" si="364"/>
        <v>0</v>
      </c>
      <c r="J450" s="1">
        <f t="shared" ca="1" si="365"/>
        <v>0</v>
      </c>
      <c r="K450" s="1">
        <f ca="1">SUMIF(INDIRECT(F439),'1-Configuracion'!E450,INDIRECT(K439))+SUMIF(INDIRECT(H439),'1-Configuracion'!E450,INDIRECT(L439))</f>
        <v>0</v>
      </c>
      <c r="L450" s="1">
        <f ca="1">SUMIF(INDIRECT(F439),'1-Configuracion'!E450,INDIRECT(L439))+SUMIF(INDIRECT(H439),'1-Configuracion'!E450,INDIRECT(K439))</f>
        <v>0</v>
      </c>
      <c r="M450" s="48">
        <f t="shared" ca="1" si="366"/>
        <v>0</v>
      </c>
      <c r="N450" s="14">
        <f t="shared" ca="1" si="367"/>
        <v>0</v>
      </c>
      <c r="P450" s="29" t="str">
        <f t="shared" si="368"/>
        <v>Rayo Vallecano</v>
      </c>
      <c r="Q450" s="33">
        <f t="shared" ca="1" si="369"/>
        <v>14</v>
      </c>
      <c r="R450" s="1">
        <f t="shared" ca="1" si="353"/>
        <v>16</v>
      </c>
      <c r="S450" s="1">
        <f t="shared" ca="1" si="354"/>
        <v>4</v>
      </c>
      <c r="T450" s="1">
        <f t="shared" ca="1" si="355"/>
        <v>2</v>
      </c>
      <c r="U450" s="1">
        <f t="shared" ca="1" si="356"/>
        <v>10</v>
      </c>
      <c r="V450" s="1">
        <f t="shared" ca="1" si="357"/>
        <v>18</v>
      </c>
      <c r="W450" s="1">
        <f t="shared" ca="1" si="358"/>
        <v>37</v>
      </c>
      <c r="X450" s="3">
        <f t="shared" ca="1" si="359"/>
        <v>-19</v>
      </c>
      <c r="Y450" s="3">
        <f t="shared" ca="1" si="360"/>
        <v>12118</v>
      </c>
      <c r="Z450">
        <f t="shared" ca="1" si="370"/>
        <v>18</v>
      </c>
      <c r="AA450">
        <f t="shared" ca="1" si="361"/>
        <v>18</v>
      </c>
      <c r="AB450" s="16">
        <f ca="1">_xlfn.RANK.EQ(Q450,Q440:Q459,0)</f>
        <v>17</v>
      </c>
      <c r="AC450" s="16">
        <f ca="1">SUMPRODUCT((AB450=AB440:AB459)*(X450&lt;X440:X459))</f>
        <v>1</v>
      </c>
      <c r="AD450" s="16">
        <f ca="1">SUMPRODUCT((AB450=AB440:AB459)*(AC450=AC440:AC459)*(V450&lt;V440:V459))</f>
        <v>0</v>
      </c>
      <c r="AE450" s="16">
        <f ca="1">COUNTIF(AA440:AA450,AA450)-1</f>
        <v>0</v>
      </c>
      <c r="AF450" s="39"/>
      <c r="AG450">
        <v>11</v>
      </c>
      <c r="AH450" s="29" t="str">
        <f ca="1">INDEX(P440:P459,MATCH(AG450,Z440:Z459,0))</f>
        <v>Real Betis Balompié</v>
      </c>
      <c r="AI450" s="33">
        <f ca="1">LOOKUP(AH450,P440:P459,Q440:Q459)</f>
        <v>20</v>
      </c>
      <c r="AJ450" s="1">
        <f ca="1">LOOKUP(AH450,P440:P459,R440:R459)</f>
        <v>16</v>
      </c>
      <c r="AK450" s="1">
        <f ca="1">LOOKUP(AH450,P440:P459,S440:S459)</f>
        <v>5</v>
      </c>
      <c r="AL450" s="1">
        <f ca="1">LOOKUP(AH450,P440:P459,T440:T459)</f>
        <v>5</v>
      </c>
      <c r="AM450" s="1">
        <f ca="1">LOOKUP(AH450,P440:P459,U440:U459)</f>
        <v>6</v>
      </c>
      <c r="AN450" s="1">
        <f ca="1">LOOKUP(AH450,P440:P459,V440:V459)</f>
        <v>13</v>
      </c>
      <c r="AO450" s="1">
        <f ca="1">LOOKUP(AH450,P440:P459,W440:W459)</f>
        <v>19</v>
      </c>
      <c r="AP450" s="3">
        <f ca="1">LOOKUP(AH450,P440:P459,X440:X459)</f>
        <v>-6</v>
      </c>
      <c r="AQ450" s="3">
        <f ca="1">LOOKUP(AH450,P440:P459,Y440:Y459)</f>
        <v>19413</v>
      </c>
    </row>
    <row r="451" spans="5:43" x14ac:dyDescent="0.25">
      <c r="E451" s="29" t="str">
        <f t="shared" si="362"/>
        <v>Real Betis Balompié</v>
      </c>
      <c r="F451" s="33">
        <f ca="1">SUMIF(INDIRECT(F439),'1-Configuracion'!E451,INDIRECT(G439))+SUMIF(INDIRECT(H439),'1-Configuracion'!E451,INDIRECT(I439))</f>
        <v>0</v>
      </c>
      <c r="G451" s="1">
        <f ca="1">SUMIF(INDIRECT(F439),'1-Configuracion'!E451,INDIRECT(J439))+SUMIF(INDIRECT(H439),'1-Configuracion'!E451,INDIRECT(J439))</f>
        <v>0</v>
      </c>
      <c r="H451" s="1">
        <f t="shared" ca="1" si="363"/>
        <v>0</v>
      </c>
      <c r="I451" s="1">
        <f t="shared" ca="1" si="364"/>
        <v>0</v>
      </c>
      <c r="J451" s="1">
        <f t="shared" ca="1" si="365"/>
        <v>0</v>
      </c>
      <c r="K451" s="1">
        <f ca="1">SUMIF(INDIRECT(F439),'1-Configuracion'!E451,INDIRECT(K439))+SUMIF(INDIRECT(H439),'1-Configuracion'!E451,INDIRECT(L439))</f>
        <v>0</v>
      </c>
      <c r="L451" s="1">
        <f ca="1">SUMIF(INDIRECT(F439),'1-Configuracion'!E451,INDIRECT(L439))+SUMIF(INDIRECT(H439),'1-Configuracion'!E451,INDIRECT(K439))</f>
        <v>0</v>
      </c>
      <c r="M451" s="48">
        <f t="shared" ca="1" si="366"/>
        <v>0</v>
      </c>
      <c r="N451" s="14">
        <f t="shared" ca="1" si="367"/>
        <v>0</v>
      </c>
      <c r="P451" s="29" t="str">
        <f t="shared" si="368"/>
        <v>Real Betis Balompié</v>
      </c>
      <c r="Q451" s="33">
        <f t="shared" ca="1" si="369"/>
        <v>20</v>
      </c>
      <c r="R451" s="1">
        <f t="shared" ca="1" si="353"/>
        <v>16</v>
      </c>
      <c r="S451" s="1">
        <f t="shared" ca="1" si="354"/>
        <v>5</v>
      </c>
      <c r="T451" s="1">
        <f t="shared" ca="1" si="355"/>
        <v>5</v>
      </c>
      <c r="U451" s="1">
        <f t="shared" ca="1" si="356"/>
        <v>6</v>
      </c>
      <c r="V451" s="1">
        <f t="shared" ca="1" si="357"/>
        <v>13</v>
      </c>
      <c r="W451" s="1">
        <f t="shared" ca="1" si="358"/>
        <v>19</v>
      </c>
      <c r="X451" s="3">
        <f t="shared" ca="1" si="359"/>
        <v>-6</v>
      </c>
      <c r="Y451" s="3">
        <f t="shared" ca="1" si="360"/>
        <v>19413</v>
      </c>
      <c r="Z451">
        <f t="shared" ca="1" si="370"/>
        <v>11</v>
      </c>
      <c r="AA451">
        <f t="shared" ca="1" si="361"/>
        <v>11</v>
      </c>
      <c r="AB451" s="16">
        <f ca="1">_xlfn.RANK.EQ(Q451,Q440:Q459,0)</f>
        <v>11</v>
      </c>
      <c r="AC451" s="16">
        <f ca="1">SUMPRODUCT((AB451=AB440:AB459)*(X451&lt;X440:X459))</f>
        <v>0</v>
      </c>
      <c r="AD451" s="16">
        <f ca="1">SUMPRODUCT((AB451=AB440:AB459)*(AC451=AC440:AC459)*(V451&lt;V440:V459))</f>
        <v>0</v>
      </c>
      <c r="AE451" s="16">
        <f ca="1">COUNTIF(AA440:AA451,AA451)-1</f>
        <v>0</v>
      </c>
      <c r="AF451" s="39"/>
      <c r="AG451">
        <v>12</v>
      </c>
      <c r="AH451" s="29" t="str">
        <f ca="1">INDEX(P440:P459,MATCH(AG451,Z440:Z459,0))</f>
        <v>R.C.D. Español</v>
      </c>
      <c r="AI451" s="33">
        <f ca="1">LOOKUP(AH451,P440:P459,Q440:Q459)</f>
        <v>20</v>
      </c>
      <c r="AJ451" s="1">
        <f ca="1">LOOKUP(AH451,P440:P459,R440:R459)</f>
        <v>16</v>
      </c>
      <c r="AK451" s="1">
        <f ca="1">LOOKUP(AH451,P440:P459,S440:S459)</f>
        <v>6</v>
      </c>
      <c r="AL451" s="1">
        <f ca="1">LOOKUP(AH451,P440:P459,T440:T459)</f>
        <v>2</v>
      </c>
      <c r="AM451" s="1">
        <f ca="1">LOOKUP(AH451,P440:P459,U440:U459)</f>
        <v>8</v>
      </c>
      <c r="AN451" s="1">
        <f ca="1">LOOKUP(AH451,P440:P459,V440:V459)</f>
        <v>16</v>
      </c>
      <c r="AO451" s="1">
        <f ca="1">LOOKUP(AH451,P440:P459,W440:W459)</f>
        <v>26</v>
      </c>
      <c r="AP451" s="3">
        <f ca="1">LOOKUP(AH451,P440:P459,X440:X459)</f>
        <v>-10</v>
      </c>
      <c r="AQ451" s="3">
        <f ca="1">LOOKUP(AH451,P440:P459,Y440:Y459)</f>
        <v>19016</v>
      </c>
    </row>
    <row r="452" spans="5:43" x14ac:dyDescent="0.25">
      <c r="E452" s="29" t="str">
        <f t="shared" si="362"/>
        <v>Real Madrid C.F.</v>
      </c>
      <c r="F452" s="33">
        <f ca="1">SUMIF(INDIRECT(F439),'1-Configuracion'!E452,INDIRECT(G439))+SUMIF(INDIRECT(H439),'1-Configuracion'!E452,INDIRECT(I439))</f>
        <v>0</v>
      </c>
      <c r="G452" s="1">
        <f ca="1">SUMIF(INDIRECT(F439),'1-Configuracion'!E452,INDIRECT(J439))+SUMIF(INDIRECT(H439),'1-Configuracion'!E452,INDIRECT(J439))</f>
        <v>0</v>
      </c>
      <c r="H452" s="1">
        <f t="shared" ca="1" si="363"/>
        <v>0</v>
      </c>
      <c r="I452" s="1">
        <f t="shared" ca="1" si="364"/>
        <v>0</v>
      </c>
      <c r="J452" s="1">
        <f t="shared" ca="1" si="365"/>
        <v>0</v>
      </c>
      <c r="K452" s="1">
        <f ca="1">SUMIF(INDIRECT(F439),'1-Configuracion'!E452,INDIRECT(K439))+SUMIF(INDIRECT(H439),'1-Configuracion'!E452,INDIRECT(L439))</f>
        <v>0</v>
      </c>
      <c r="L452" s="1">
        <f ca="1">SUMIF(INDIRECT(F439),'1-Configuracion'!E452,INDIRECT(L439))+SUMIF(INDIRECT(H439),'1-Configuracion'!E452,INDIRECT(K439))</f>
        <v>0</v>
      </c>
      <c r="M452" s="48">
        <f t="shared" ca="1" si="366"/>
        <v>0</v>
      </c>
      <c r="N452" s="14">
        <f t="shared" ca="1" si="367"/>
        <v>0</v>
      </c>
      <c r="P452" s="29" t="str">
        <f t="shared" si="368"/>
        <v>Real Madrid C.F.</v>
      </c>
      <c r="Q452" s="33">
        <f t="shared" ca="1" si="369"/>
        <v>33</v>
      </c>
      <c r="R452" s="1">
        <f t="shared" ca="1" si="353"/>
        <v>16</v>
      </c>
      <c r="S452" s="1">
        <f t="shared" ca="1" si="354"/>
        <v>10</v>
      </c>
      <c r="T452" s="1">
        <f t="shared" ca="1" si="355"/>
        <v>3</v>
      </c>
      <c r="U452" s="1">
        <f t="shared" ca="1" si="356"/>
        <v>3</v>
      </c>
      <c r="V452" s="1">
        <f t="shared" ca="1" si="357"/>
        <v>42</v>
      </c>
      <c r="W452" s="1">
        <f t="shared" ca="1" si="358"/>
        <v>15</v>
      </c>
      <c r="X452" s="3">
        <f t="shared" ca="1" si="359"/>
        <v>27</v>
      </c>
      <c r="Y452" s="3">
        <f t="shared" ca="1" si="360"/>
        <v>35742</v>
      </c>
      <c r="Z452">
        <f t="shared" ca="1" si="370"/>
        <v>3</v>
      </c>
      <c r="AA452">
        <f t="shared" ca="1" si="361"/>
        <v>3</v>
      </c>
      <c r="AB452" s="16">
        <f ca="1">_xlfn.RANK.EQ(Q452,Q440:Q459,0)</f>
        <v>3</v>
      </c>
      <c r="AC452" s="16">
        <f ca="1">SUMPRODUCT((AB452=AB440:AB459)*(X452&lt;X440:X459))</f>
        <v>0</v>
      </c>
      <c r="AD452" s="16">
        <f ca="1">SUMPRODUCT((AB452=AB440:AB459)*(AC452=AC440:AC459)*(V452&lt;V440:V459))</f>
        <v>0</v>
      </c>
      <c r="AE452" s="16">
        <f ca="1">COUNTIF(AA440:AA452,AA452)-1</f>
        <v>0</v>
      </c>
      <c r="AF452" s="39"/>
      <c r="AG452">
        <v>13</v>
      </c>
      <c r="AH452" s="29" t="str">
        <f ca="1">INDEX(P440:P459,MATCH(AG452,Z440:Z459,0))</f>
        <v>Málaga C.F.</v>
      </c>
      <c r="AI452" s="33">
        <f ca="1">LOOKUP(AH452,P440:P459,Q440:Q459)</f>
        <v>17</v>
      </c>
      <c r="AJ452" s="1">
        <f ca="1">LOOKUP(AH452,P440:P459,R440:R459)</f>
        <v>16</v>
      </c>
      <c r="AK452" s="1">
        <f ca="1">LOOKUP(AH452,P440:P459,S440:S459)</f>
        <v>4</v>
      </c>
      <c r="AL452" s="1">
        <f ca="1">LOOKUP(AH452,P440:P459,T440:T459)</f>
        <v>5</v>
      </c>
      <c r="AM452" s="1">
        <f ca="1">LOOKUP(AH452,P440:P459,U440:U459)</f>
        <v>7</v>
      </c>
      <c r="AN452" s="1">
        <f ca="1">LOOKUP(AH452,P440:P459,V440:V459)</f>
        <v>10</v>
      </c>
      <c r="AO452" s="1">
        <f ca="1">LOOKUP(AH452,P440:P459,W440:W459)</f>
        <v>14</v>
      </c>
      <c r="AP452" s="3">
        <f ca="1">LOOKUP(AH452,P440:P459,X440:X459)</f>
        <v>-4</v>
      </c>
      <c r="AQ452" s="3">
        <f ca="1">LOOKUP(AH452,P440:P459,Y440:Y459)</f>
        <v>16610</v>
      </c>
    </row>
    <row r="453" spans="5:43" x14ac:dyDescent="0.25">
      <c r="E453" s="29" t="str">
        <f t="shared" si="362"/>
        <v>Real Sociedad</v>
      </c>
      <c r="F453" s="33">
        <f ca="1">SUMIF(INDIRECT(F439),'1-Configuracion'!E453,INDIRECT(G439))+SUMIF(INDIRECT(H439),'1-Configuracion'!E453,INDIRECT(I439))</f>
        <v>0</v>
      </c>
      <c r="G453" s="1">
        <f ca="1">SUMIF(INDIRECT(F439),'1-Configuracion'!E453,INDIRECT(J439))+SUMIF(INDIRECT(H439),'1-Configuracion'!E453,INDIRECT(J439))</f>
        <v>0</v>
      </c>
      <c r="H453" s="1">
        <f t="shared" ca="1" si="363"/>
        <v>0</v>
      </c>
      <c r="I453" s="1">
        <f t="shared" ca="1" si="364"/>
        <v>0</v>
      </c>
      <c r="J453" s="1">
        <f t="shared" ca="1" si="365"/>
        <v>0</v>
      </c>
      <c r="K453" s="1">
        <f ca="1">SUMIF(INDIRECT(F439),'1-Configuracion'!E453,INDIRECT(K439))+SUMIF(INDIRECT(H439),'1-Configuracion'!E453,INDIRECT(L439))</f>
        <v>0</v>
      </c>
      <c r="L453" s="1">
        <f ca="1">SUMIF(INDIRECT(F439),'1-Configuracion'!E453,INDIRECT(L439))+SUMIF(INDIRECT(H439),'1-Configuracion'!E453,INDIRECT(K439))</f>
        <v>0</v>
      </c>
      <c r="M453" s="48">
        <f t="shared" ca="1" si="366"/>
        <v>0</v>
      </c>
      <c r="N453" s="14">
        <f t="shared" ca="1" si="367"/>
        <v>0</v>
      </c>
      <c r="P453" s="29" t="str">
        <f t="shared" si="368"/>
        <v>Real Sociedad</v>
      </c>
      <c r="Q453" s="33">
        <f t="shared" ca="1" si="369"/>
        <v>16</v>
      </c>
      <c r="R453" s="1">
        <f t="shared" ca="1" si="353"/>
        <v>16</v>
      </c>
      <c r="S453" s="1">
        <f t="shared" ca="1" si="354"/>
        <v>4</v>
      </c>
      <c r="T453" s="1">
        <f t="shared" ca="1" si="355"/>
        <v>4</v>
      </c>
      <c r="U453" s="1">
        <f t="shared" ca="1" si="356"/>
        <v>8</v>
      </c>
      <c r="V453" s="1">
        <f t="shared" ca="1" si="357"/>
        <v>17</v>
      </c>
      <c r="W453" s="1">
        <f t="shared" ca="1" si="358"/>
        <v>22</v>
      </c>
      <c r="X453" s="3">
        <f t="shared" ca="1" si="359"/>
        <v>-5</v>
      </c>
      <c r="Y453" s="3">
        <f t="shared" ca="1" si="360"/>
        <v>15517</v>
      </c>
      <c r="Z453">
        <f t="shared" ca="1" si="370"/>
        <v>14</v>
      </c>
      <c r="AA453">
        <f t="shared" ca="1" si="361"/>
        <v>14</v>
      </c>
      <c r="AB453" s="16">
        <f ca="1">_xlfn.RANK.EQ(Q453,Q440:Q459,0)</f>
        <v>14</v>
      </c>
      <c r="AC453" s="16">
        <f ca="1">SUMPRODUCT((AB453=AB440:AB459)*(X453&lt;X440:X459))</f>
        <v>0</v>
      </c>
      <c r="AD453" s="16">
        <f ca="1">SUMPRODUCT((AB453=AB440:AB459)*(AC453=AC440:AC459)*(V453&lt;V440:V459))</f>
        <v>0</v>
      </c>
      <c r="AE453" s="16">
        <f ca="1">COUNTIF(AA440:AA453,AA453)-1</f>
        <v>0</v>
      </c>
      <c r="AF453" s="39"/>
      <c r="AG453">
        <v>14</v>
      </c>
      <c r="AH453" s="29" t="str">
        <f ca="1">INDEX(P440:P459,MATCH(AG453,Z440:Z459,0))</f>
        <v>Real Sociedad</v>
      </c>
      <c r="AI453" s="33">
        <f ca="1">LOOKUP(AH453,P440:P459,Q440:Q459)</f>
        <v>16</v>
      </c>
      <c r="AJ453" s="1">
        <f ca="1">LOOKUP(AH453,P440:P459,R440:R459)</f>
        <v>16</v>
      </c>
      <c r="AK453" s="1">
        <f ca="1">LOOKUP(AH453,P440:P459,S440:S459)</f>
        <v>4</v>
      </c>
      <c r="AL453" s="1">
        <f ca="1">LOOKUP(AH453,P440:P459,T440:T459)</f>
        <v>4</v>
      </c>
      <c r="AM453" s="1">
        <f ca="1">LOOKUP(AH453,P440:P459,U440:U459)</f>
        <v>8</v>
      </c>
      <c r="AN453" s="1">
        <f ca="1">LOOKUP(AH453,P440:P459,V440:V459)</f>
        <v>17</v>
      </c>
      <c r="AO453" s="1">
        <f ca="1">LOOKUP(AH453,P440:P459,W440:W459)</f>
        <v>22</v>
      </c>
      <c r="AP453" s="3">
        <f ca="1">LOOKUP(AH453,P440:P459,X440:X459)</f>
        <v>-5</v>
      </c>
      <c r="AQ453" s="3">
        <f ca="1">LOOKUP(AH453,P440:P459,Y440:Y459)</f>
        <v>15517</v>
      </c>
    </row>
    <row r="454" spans="5:43" x14ac:dyDescent="0.25">
      <c r="E454" s="29" t="str">
        <f t="shared" si="362"/>
        <v>Real Sporting de Gijón</v>
      </c>
      <c r="F454" s="33">
        <f ca="1">SUMIF(INDIRECT(F439),'1-Configuracion'!E454,INDIRECT(G439))+SUMIF(INDIRECT(H439),'1-Configuracion'!E454,INDIRECT(I439))</f>
        <v>0</v>
      </c>
      <c r="G454" s="1">
        <f ca="1">SUMIF(INDIRECT(F439),'1-Configuracion'!E454,INDIRECT(J439))+SUMIF(INDIRECT(H439),'1-Configuracion'!E454,INDIRECT(J439))</f>
        <v>0</v>
      </c>
      <c r="H454" s="1">
        <f t="shared" ca="1" si="363"/>
        <v>0</v>
      </c>
      <c r="I454" s="1">
        <f t="shared" ca="1" si="364"/>
        <v>0</v>
      </c>
      <c r="J454" s="1">
        <f t="shared" ca="1" si="365"/>
        <v>0</v>
      </c>
      <c r="K454" s="1">
        <f ca="1">SUMIF(INDIRECT(F439),'1-Configuracion'!E454,INDIRECT(K439))+SUMIF(INDIRECT(H439),'1-Configuracion'!E454,INDIRECT(L439))</f>
        <v>0</v>
      </c>
      <c r="L454" s="1">
        <f ca="1">SUMIF(INDIRECT(F439),'1-Configuracion'!E454,INDIRECT(L439))+SUMIF(INDIRECT(H439),'1-Configuracion'!E454,INDIRECT(K439))</f>
        <v>0</v>
      </c>
      <c r="M454" s="48">
        <f t="shared" ca="1" si="366"/>
        <v>0</v>
      </c>
      <c r="N454" s="14">
        <f t="shared" ca="1" si="367"/>
        <v>0</v>
      </c>
      <c r="P454" s="29" t="str">
        <f t="shared" si="368"/>
        <v>Real Sporting de Gijón</v>
      </c>
      <c r="Q454" s="33">
        <f t="shared" ca="1" si="369"/>
        <v>15</v>
      </c>
      <c r="R454" s="1">
        <f t="shared" ca="1" si="353"/>
        <v>15</v>
      </c>
      <c r="S454" s="1">
        <f t="shared" ca="1" si="354"/>
        <v>4</v>
      </c>
      <c r="T454" s="1">
        <f t="shared" ca="1" si="355"/>
        <v>3</v>
      </c>
      <c r="U454" s="1">
        <f t="shared" ca="1" si="356"/>
        <v>8</v>
      </c>
      <c r="V454" s="1">
        <f t="shared" ca="1" si="357"/>
        <v>15</v>
      </c>
      <c r="W454" s="1">
        <f t="shared" ca="1" si="358"/>
        <v>23</v>
      </c>
      <c r="X454" s="3">
        <f t="shared" ca="1" si="359"/>
        <v>-8</v>
      </c>
      <c r="Y454" s="3">
        <f t="shared" ca="1" si="360"/>
        <v>14215</v>
      </c>
      <c r="Z454">
        <f t="shared" ca="1" si="370"/>
        <v>16</v>
      </c>
      <c r="AA454">
        <f t="shared" ca="1" si="361"/>
        <v>16</v>
      </c>
      <c r="AB454" s="16">
        <f ca="1">_xlfn.RANK.EQ(Q454,Q440:Q459,0)</f>
        <v>16</v>
      </c>
      <c r="AC454" s="16">
        <f ca="1">SUMPRODUCT((AB454=AB440:AB459)*(X454&lt;X440:X459))</f>
        <v>0</v>
      </c>
      <c r="AD454" s="16">
        <f ca="1">SUMPRODUCT((AB454=AB440:AB459)*(AC454=AC440:AC459)*(V454&lt;V440:V459))</f>
        <v>0</v>
      </c>
      <c r="AE454" s="16">
        <f ca="1">COUNTIF(AA440:AA454,AA454)-1</f>
        <v>0</v>
      </c>
      <c r="AF454" s="39"/>
      <c r="AG454">
        <v>15</v>
      </c>
      <c r="AH454" s="29" t="str">
        <f ca="1">INDEX(P440:P459,MATCH(AG454,Z440:Z459,0))</f>
        <v>Getafe C.F.</v>
      </c>
      <c r="AI454" s="33">
        <f ca="1">LOOKUP(AH454,P440:P459,Q440:Q459)</f>
        <v>16</v>
      </c>
      <c r="AJ454" s="1">
        <f ca="1">LOOKUP(AH454,P440:P459,R440:R459)</f>
        <v>16</v>
      </c>
      <c r="AK454" s="1">
        <f ca="1">LOOKUP(AH454,P440:P459,S440:S459)</f>
        <v>4</v>
      </c>
      <c r="AL454" s="1">
        <f ca="1">LOOKUP(AH454,P440:P459,T440:T459)</f>
        <v>4</v>
      </c>
      <c r="AM454" s="1">
        <f ca="1">LOOKUP(AH454,P440:P459,U440:U459)</f>
        <v>8</v>
      </c>
      <c r="AN454" s="1">
        <f ca="1">LOOKUP(AH454,P440:P459,V440:V459)</f>
        <v>18</v>
      </c>
      <c r="AO454" s="1">
        <f ca="1">LOOKUP(AH454,P440:P459,W440:W459)</f>
        <v>26</v>
      </c>
      <c r="AP454" s="3">
        <f ca="1">LOOKUP(AH454,P440:P459,X440:X459)</f>
        <v>-8</v>
      </c>
      <c r="AQ454" s="3">
        <f ca="1">LOOKUP(AH454,P440:P459,Y440:Y459)</f>
        <v>15218</v>
      </c>
    </row>
    <row r="455" spans="5:43" x14ac:dyDescent="0.25">
      <c r="E455" s="29" t="str">
        <f t="shared" si="362"/>
        <v>S.D. Eibar</v>
      </c>
      <c r="F455" s="33">
        <f ca="1">SUMIF(INDIRECT(F439),'1-Configuracion'!E455,INDIRECT(G439))+SUMIF(INDIRECT(H439),'1-Configuracion'!E455,INDIRECT(I439))</f>
        <v>0</v>
      </c>
      <c r="G455" s="1">
        <f ca="1">SUMIF(INDIRECT(F439),'1-Configuracion'!E455,INDIRECT(J439))+SUMIF(INDIRECT(H439),'1-Configuracion'!E455,INDIRECT(J439))</f>
        <v>0</v>
      </c>
      <c r="H455" s="1">
        <f t="shared" ca="1" si="363"/>
        <v>0</v>
      </c>
      <c r="I455" s="1">
        <f t="shared" ca="1" si="364"/>
        <v>0</v>
      </c>
      <c r="J455" s="1">
        <f t="shared" ca="1" si="365"/>
        <v>0</v>
      </c>
      <c r="K455" s="1">
        <f ca="1">SUMIF(INDIRECT(F439),'1-Configuracion'!E455,INDIRECT(K439))+SUMIF(INDIRECT(H439),'1-Configuracion'!E455,INDIRECT(L439))</f>
        <v>0</v>
      </c>
      <c r="L455" s="1">
        <f ca="1">SUMIF(INDIRECT(F439),'1-Configuracion'!E455,INDIRECT(L439))+SUMIF(INDIRECT(H439),'1-Configuracion'!E455,INDIRECT(K439))</f>
        <v>0</v>
      </c>
      <c r="M455" s="48">
        <f t="shared" ca="1" si="366"/>
        <v>0</v>
      </c>
      <c r="N455" s="14">
        <f t="shared" ca="1" si="367"/>
        <v>0</v>
      </c>
      <c r="P455" s="29" t="str">
        <f t="shared" si="368"/>
        <v>S.D. Eibar</v>
      </c>
      <c r="Q455" s="33">
        <f t="shared" ca="1" si="369"/>
        <v>21</v>
      </c>
      <c r="R455" s="1">
        <f t="shared" ca="1" si="353"/>
        <v>16</v>
      </c>
      <c r="S455" s="1">
        <f t="shared" ca="1" si="354"/>
        <v>5</v>
      </c>
      <c r="T455" s="1">
        <f t="shared" ca="1" si="355"/>
        <v>6</v>
      </c>
      <c r="U455" s="1">
        <f t="shared" ca="1" si="356"/>
        <v>5</v>
      </c>
      <c r="V455" s="1">
        <f t="shared" ca="1" si="357"/>
        <v>18</v>
      </c>
      <c r="W455" s="1">
        <f t="shared" ca="1" si="358"/>
        <v>19</v>
      </c>
      <c r="X455" s="3">
        <f t="shared" ca="1" si="359"/>
        <v>-1</v>
      </c>
      <c r="Y455" s="3">
        <f t="shared" ca="1" si="360"/>
        <v>20918</v>
      </c>
      <c r="Z455">
        <f t="shared" ca="1" si="370"/>
        <v>10</v>
      </c>
      <c r="AA455">
        <f t="shared" ca="1" si="361"/>
        <v>10</v>
      </c>
      <c r="AB455" s="16">
        <f ca="1">_xlfn.RANK.EQ(Q455,Q440:Q459,0)</f>
        <v>10</v>
      </c>
      <c r="AC455" s="16">
        <f ca="1">SUMPRODUCT((AB455=AB440:AB459)*(X455&lt;X440:X459))</f>
        <v>0</v>
      </c>
      <c r="AD455" s="16">
        <f ca="1">SUMPRODUCT((AB455=AB440:AB459)*(AC455=AC440:AC459)*(V455&lt;V440:V459))</f>
        <v>0</v>
      </c>
      <c r="AE455" s="16">
        <f ca="1">COUNTIF(AA440:AA455,AA455)-1</f>
        <v>0</v>
      </c>
      <c r="AF455" s="39"/>
      <c r="AG455">
        <v>16</v>
      </c>
      <c r="AH455" s="29" t="str">
        <f ca="1">INDEX(P440:P459,MATCH(AG455,Z440:Z459,0))</f>
        <v>Real Sporting de Gijón</v>
      </c>
      <c r="AI455" s="33">
        <f ca="1">LOOKUP(AH455,P440:P459,Q440:Q459)</f>
        <v>15</v>
      </c>
      <c r="AJ455" s="1">
        <f ca="1">LOOKUP(AH455,P440:P459,R440:R459)</f>
        <v>15</v>
      </c>
      <c r="AK455" s="1">
        <f ca="1">LOOKUP(AH455,P440:P459,S440:S459)</f>
        <v>4</v>
      </c>
      <c r="AL455" s="1">
        <f ca="1">LOOKUP(AH455,P440:P459,T440:T459)</f>
        <v>3</v>
      </c>
      <c r="AM455" s="1">
        <f ca="1">LOOKUP(AH455,P440:P459,U440:U459)</f>
        <v>8</v>
      </c>
      <c r="AN455" s="1">
        <f ca="1">LOOKUP(AH455,P440:P459,V440:V459)</f>
        <v>15</v>
      </c>
      <c r="AO455" s="1">
        <f ca="1">LOOKUP(AH455,P440:P459,W440:W459)</f>
        <v>23</v>
      </c>
      <c r="AP455" s="3">
        <f ca="1">LOOKUP(AH455,P440:P459,X440:X459)</f>
        <v>-8</v>
      </c>
      <c r="AQ455" s="3">
        <f ca="1">LOOKUP(AH455,P440:P459,Y440:Y459)</f>
        <v>14215</v>
      </c>
    </row>
    <row r="456" spans="5:43" x14ac:dyDescent="0.25">
      <c r="E456" s="29" t="str">
        <f t="shared" si="362"/>
        <v>Sevilla F.C.</v>
      </c>
      <c r="F456" s="33">
        <f ca="1">SUMIF(INDIRECT(F439),'1-Configuracion'!E456,INDIRECT(G439))+SUMIF(INDIRECT(H439),'1-Configuracion'!E456,INDIRECT(I439))</f>
        <v>0</v>
      </c>
      <c r="G456" s="1">
        <f ca="1">SUMIF(INDIRECT(F439),'1-Configuracion'!E456,INDIRECT(J439))+SUMIF(INDIRECT(H439),'1-Configuracion'!E456,INDIRECT(J439))</f>
        <v>0</v>
      </c>
      <c r="H456" s="1">
        <f t="shared" ca="1" si="363"/>
        <v>0</v>
      </c>
      <c r="I456" s="1">
        <f t="shared" ca="1" si="364"/>
        <v>0</v>
      </c>
      <c r="J456" s="1">
        <f t="shared" ca="1" si="365"/>
        <v>0</v>
      </c>
      <c r="K456" s="1">
        <f ca="1">SUMIF(INDIRECT(F439),'1-Configuracion'!E456,INDIRECT(K439))+SUMIF(INDIRECT(H439),'1-Configuracion'!E456,INDIRECT(L439))</f>
        <v>0</v>
      </c>
      <c r="L456" s="1">
        <f ca="1">SUMIF(INDIRECT(F439),'1-Configuracion'!E456,INDIRECT(L439))+SUMIF(INDIRECT(H439),'1-Configuracion'!E456,INDIRECT(K439))</f>
        <v>0</v>
      </c>
      <c r="M456" s="48">
        <f t="shared" ca="1" si="366"/>
        <v>0</v>
      </c>
      <c r="N456" s="14">
        <f t="shared" ca="1" si="367"/>
        <v>0</v>
      </c>
      <c r="P456" s="29" t="str">
        <f t="shared" si="368"/>
        <v>Sevilla F.C.</v>
      </c>
      <c r="Q456" s="33">
        <f t="shared" ca="1" si="369"/>
        <v>23</v>
      </c>
      <c r="R456" s="1">
        <f t="shared" ca="1" si="353"/>
        <v>16</v>
      </c>
      <c r="S456" s="1">
        <f t="shared" ca="1" si="354"/>
        <v>6</v>
      </c>
      <c r="T456" s="1">
        <f t="shared" ca="1" si="355"/>
        <v>5</v>
      </c>
      <c r="U456" s="1">
        <f t="shared" ca="1" si="356"/>
        <v>5</v>
      </c>
      <c r="V456" s="1">
        <f t="shared" ca="1" si="357"/>
        <v>21</v>
      </c>
      <c r="W456" s="1">
        <f t="shared" ca="1" si="358"/>
        <v>19</v>
      </c>
      <c r="X456" s="3">
        <f t="shared" ca="1" si="359"/>
        <v>2</v>
      </c>
      <c r="Y456" s="3">
        <f t="shared" ca="1" si="360"/>
        <v>23221</v>
      </c>
      <c r="Z456">
        <f t="shared" ca="1" si="370"/>
        <v>8</v>
      </c>
      <c r="AA456">
        <f t="shared" ca="1" si="361"/>
        <v>8</v>
      </c>
      <c r="AB456" s="16">
        <f ca="1">_xlfn.RANK.EQ(Q456,Q440:Q459,0)</f>
        <v>8</v>
      </c>
      <c r="AC456" s="16">
        <f ca="1">SUMPRODUCT((AB456=AB440:AB459)*(X456&lt;X440:X459))</f>
        <v>0</v>
      </c>
      <c r="AD456" s="16">
        <f ca="1">SUMPRODUCT((AB456=AB440:AB459)*(AC456=AC440:AC459)*(V456&lt;V440:V459))</f>
        <v>0</v>
      </c>
      <c r="AE456" s="16">
        <f ca="1">COUNTIF(AA440:AA456,AA456)-1</f>
        <v>0</v>
      </c>
      <c r="AF456" s="39"/>
      <c r="AG456">
        <v>17</v>
      </c>
      <c r="AH456" s="29" t="str">
        <f ca="1">INDEX(P440:P459,MATCH(AG456,Z440:Z459,0))</f>
        <v>Granada C.F.</v>
      </c>
      <c r="AI456" s="33">
        <f ca="1">LOOKUP(AH456,P440:P459,Q440:Q459)</f>
        <v>14</v>
      </c>
      <c r="AJ456" s="1">
        <f ca="1">LOOKUP(AH456,P440:P459,R440:R459)</f>
        <v>16</v>
      </c>
      <c r="AK456" s="1">
        <f ca="1">LOOKUP(AH456,P440:P459,S440:S459)</f>
        <v>3</v>
      </c>
      <c r="AL456" s="1">
        <f ca="1">LOOKUP(AH456,P440:P459,T440:T459)</f>
        <v>5</v>
      </c>
      <c r="AM456" s="1">
        <f ca="1">LOOKUP(AH456,P440:P459,U440:U459)</f>
        <v>8</v>
      </c>
      <c r="AN456" s="1">
        <f ca="1">LOOKUP(AH456,P440:P459,V440:V459)</f>
        <v>17</v>
      </c>
      <c r="AO456" s="1">
        <f ca="1">LOOKUP(AH456,P440:P459,W440:W459)</f>
        <v>26</v>
      </c>
      <c r="AP456" s="3">
        <f ca="1">LOOKUP(AH456,P440:P459,X440:X459)</f>
        <v>-9</v>
      </c>
      <c r="AQ456" s="3">
        <f ca="1">LOOKUP(AH456,P440:P459,Y440:Y459)</f>
        <v>13117</v>
      </c>
    </row>
    <row r="457" spans="5:43" x14ac:dyDescent="0.25">
      <c r="E457" s="29" t="str">
        <f t="shared" si="362"/>
        <v>U.D. Las Palmas</v>
      </c>
      <c r="F457" s="33">
        <f ca="1">SUMIF(INDIRECT(F439),'1-Configuracion'!E457,INDIRECT(G439))+SUMIF(INDIRECT(H439),'1-Configuracion'!E457,INDIRECT(I439))</f>
        <v>0</v>
      </c>
      <c r="G457" s="1">
        <f ca="1">SUMIF(INDIRECT(F439),'1-Configuracion'!E457,INDIRECT(J439))+SUMIF(INDIRECT(H439),'1-Configuracion'!E457,INDIRECT(J439))</f>
        <v>0</v>
      </c>
      <c r="H457" s="1">
        <f t="shared" ca="1" si="363"/>
        <v>0</v>
      </c>
      <c r="I457" s="1">
        <f t="shared" ca="1" si="364"/>
        <v>0</v>
      </c>
      <c r="J457" s="1">
        <f t="shared" ca="1" si="365"/>
        <v>0</v>
      </c>
      <c r="K457" s="1">
        <f ca="1">SUMIF(INDIRECT(F439),'1-Configuracion'!E457,INDIRECT(K439))+SUMIF(INDIRECT(H439),'1-Configuracion'!E457,INDIRECT(L439))</f>
        <v>0</v>
      </c>
      <c r="L457" s="1">
        <f ca="1">SUMIF(INDIRECT(F439),'1-Configuracion'!E457,INDIRECT(L439))+SUMIF(INDIRECT(H439),'1-Configuracion'!E457,INDIRECT(K439))</f>
        <v>0</v>
      </c>
      <c r="M457" s="48">
        <f t="shared" ca="1" si="366"/>
        <v>0</v>
      </c>
      <c r="N457" s="14">
        <f t="shared" ca="1" si="367"/>
        <v>0</v>
      </c>
      <c r="P457" s="29" t="str">
        <f t="shared" si="368"/>
        <v>U.D. Las Palmas</v>
      </c>
      <c r="Q457" s="33">
        <f t="shared" ca="1" si="369"/>
        <v>13</v>
      </c>
      <c r="R457" s="1">
        <f t="shared" ca="1" si="353"/>
        <v>16</v>
      </c>
      <c r="S457" s="1">
        <f t="shared" ca="1" si="354"/>
        <v>3</v>
      </c>
      <c r="T457" s="1">
        <f t="shared" ca="1" si="355"/>
        <v>4</v>
      </c>
      <c r="U457" s="1">
        <f t="shared" ca="1" si="356"/>
        <v>9</v>
      </c>
      <c r="V457" s="1">
        <f t="shared" ca="1" si="357"/>
        <v>12</v>
      </c>
      <c r="W457" s="1">
        <f t="shared" ca="1" si="358"/>
        <v>23</v>
      </c>
      <c r="X457" s="3">
        <f t="shared" ca="1" si="359"/>
        <v>-11</v>
      </c>
      <c r="Y457" s="3">
        <f t="shared" ca="1" si="360"/>
        <v>11912</v>
      </c>
      <c r="Z457">
        <f t="shared" ca="1" si="370"/>
        <v>19</v>
      </c>
      <c r="AA457">
        <f t="shared" ca="1" si="361"/>
        <v>19</v>
      </c>
      <c r="AB457" s="16">
        <f ca="1">_xlfn.RANK.EQ(Q457,Q440:Q459,0)</f>
        <v>19</v>
      </c>
      <c r="AC457" s="16">
        <f ca="1">SUMPRODUCT((AB457=AB440:AB459)*(X457&lt;X440:X459))</f>
        <v>0</v>
      </c>
      <c r="AD457" s="16">
        <f ca="1">SUMPRODUCT((AB457=AB440:AB459)*(AC457=AC440:AC459)*(V457&lt;V440:V459))</f>
        <v>0</v>
      </c>
      <c r="AE457" s="16">
        <f ca="1">COUNTIF(AA440:AA457,AA457)-1</f>
        <v>0</v>
      </c>
      <c r="AF457" s="39"/>
      <c r="AG457">
        <v>18</v>
      </c>
      <c r="AH457" s="29" t="str">
        <f ca="1">INDEX(P440:P459,MATCH(AG457,Z440:Z459,0))</f>
        <v>Rayo Vallecano</v>
      </c>
      <c r="AI457" s="33">
        <f ca="1">LOOKUP(AH457,P440:P459,Q440:Q459)</f>
        <v>14</v>
      </c>
      <c r="AJ457" s="1">
        <f ca="1">LOOKUP(AH457,P440:P459,R440:R459)</f>
        <v>16</v>
      </c>
      <c r="AK457" s="1">
        <f ca="1">LOOKUP(AH457,P440:P459,S440:S459)</f>
        <v>4</v>
      </c>
      <c r="AL457" s="1">
        <f ca="1">LOOKUP(AH457,P440:P459,T440:T459)</f>
        <v>2</v>
      </c>
      <c r="AM457" s="1">
        <f ca="1">LOOKUP(AH457,P440:P459,U440:U459)</f>
        <v>10</v>
      </c>
      <c r="AN457" s="1">
        <f ca="1">LOOKUP(AH457,P440:P459,V440:V459)</f>
        <v>18</v>
      </c>
      <c r="AO457" s="1">
        <f ca="1">LOOKUP(AH457,P440:P459,W440:W459)</f>
        <v>37</v>
      </c>
      <c r="AP457" s="3">
        <f ca="1">LOOKUP(AH457,P440:P459,X440:X459)</f>
        <v>-19</v>
      </c>
      <c r="AQ457" s="3">
        <f ca="1">LOOKUP(AH457,P440:P459,Y440:Y459)</f>
        <v>12118</v>
      </c>
    </row>
    <row r="458" spans="5:43" x14ac:dyDescent="0.25">
      <c r="E458" s="29" t="str">
        <f t="shared" si="362"/>
        <v>Valencia C.F.</v>
      </c>
      <c r="F458" s="33">
        <f ca="1">SUMIF(INDIRECT(F439),'1-Configuracion'!E458,INDIRECT(G439))+SUMIF(INDIRECT(H439),'1-Configuracion'!E458,INDIRECT(I439))</f>
        <v>0</v>
      </c>
      <c r="G458" s="1">
        <f ca="1">SUMIF(INDIRECT(F439),'1-Configuracion'!E458,INDIRECT(J439))+SUMIF(INDIRECT(H439),'1-Configuracion'!E458,INDIRECT(J439))</f>
        <v>0</v>
      </c>
      <c r="H458" s="1">
        <f t="shared" ca="1" si="363"/>
        <v>0</v>
      </c>
      <c r="I458" s="1">
        <f t="shared" ca="1" si="364"/>
        <v>0</v>
      </c>
      <c r="J458" s="1">
        <f t="shared" ca="1" si="365"/>
        <v>0</v>
      </c>
      <c r="K458" s="1">
        <f ca="1">SUMIF(INDIRECT(F439),'1-Configuracion'!E458,INDIRECT(K439))+SUMIF(INDIRECT(H439),'1-Configuracion'!E458,INDIRECT(L439))</f>
        <v>0</v>
      </c>
      <c r="L458" s="1">
        <f ca="1">SUMIF(INDIRECT(F439),'1-Configuracion'!E458,INDIRECT(L439))+SUMIF(INDIRECT(H439),'1-Configuracion'!E458,INDIRECT(K439))</f>
        <v>0</v>
      </c>
      <c r="M458" s="48">
        <f t="shared" ca="1" si="366"/>
        <v>0</v>
      </c>
      <c r="N458" s="14">
        <f t="shared" ca="1" si="367"/>
        <v>0</v>
      </c>
      <c r="P458" s="29" t="str">
        <f t="shared" si="368"/>
        <v>Valencia C.F.</v>
      </c>
      <c r="Q458" s="33">
        <f t="shared" ca="1" si="369"/>
        <v>22</v>
      </c>
      <c r="R458" s="1">
        <f t="shared" ca="1" si="353"/>
        <v>16</v>
      </c>
      <c r="S458" s="1">
        <f t="shared" ca="1" si="354"/>
        <v>5</v>
      </c>
      <c r="T458" s="1">
        <f t="shared" ca="1" si="355"/>
        <v>7</v>
      </c>
      <c r="U458" s="1">
        <f t="shared" ca="1" si="356"/>
        <v>4</v>
      </c>
      <c r="V458" s="1">
        <f t="shared" ca="1" si="357"/>
        <v>21</v>
      </c>
      <c r="W458" s="1">
        <f t="shared" ca="1" si="358"/>
        <v>14</v>
      </c>
      <c r="X458" s="3">
        <f t="shared" ca="1" si="359"/>
        <v>7</v>
      </c>
      <c r="Y458" s="3">
        <f t="shared" ca="1" si="360"/>
        <v>22721</v>
      </c>
      <c r="Z458">
        <f t="shared" ca="1" si="370"/>
        <v>9</v>
      </c>
      <c r="AA458">
        <f t="shared" ca="1" si="361"/>
        <v>9</v>
      </c>
      <c r="AB458" s="16">
        <f ca="1">_xlfn.RANK.EQ(Q458,Q440:Q459,0)</f>
        <v>9</v>
      </c>
      <c r="AC458" s="16">
        <f ca="1">SUMPRODUCT((AB458=AB440:AB459)*(X458&lt;X440:X459))</f>
        <v>0</v>
      </c>
      <c r="AD458" s="16">
        <f ca="1">SUMPRODUCT((AB458=AB440:AB459)*(AC458=AC440:AC459)*(V458&lt;V440:V459))</f>
        <v>0</v>
      </c>
      <c r="AE458" s="16">
        <f ca="1">COUNTIF(AA440:AA458,AA458)-1</f>
        <v>0</v>
      </c>
      <c r="AF458" s="39"/>
      <c r="AG458">
        <v>19</v>
      </c>
      <c r="AH458" s="29" t="str">
        <f ca="1">INDEX(P440:P459,MATCH(AG458,Z440:Z459,0))</f>
        <v>U.D. Las Palmas</v>
      </c>
      <c r="AI458" s="33">
        <f ca="1">LOOKUP(AH458,P440:P459,Q440:Q459)</f>
        <v>13</v>
      </c>
      <c r="AJ458" s="1">
        <f ca="1">LOOKUP(AH458,P440:P459,R440:R459)</f>
        <v>16</v>
      </c>
      <c r="AK458" s="1">
        <f ca="1">LOOKUP(AH458,P440:P459,S440:S459)</f>
        <v>3</v>
      </c>
      <c r="AL458" s="1">
        <f ca="1">LOOKUP(AH458,P440:P459,T440:T459)</f>
        <v>4</v>
      </c>
      <c r="AM458" s="1">
        <f ca="1">LOOKUP(AH458,P440:P459,U440:U459)</f>
        <v>9</v>
      </c>
      <c r="AN458" s="1">
        <f ca="1">LOOKUP(AH458,P440:P459,V440:V459)</f>
        <v>12</v>
      </c>
      <c r="AO458" s="1">
        <f ca="1">LOOKUP(AH458,P440:P459,W440:W459)</f>
        <v>23</v>
      </c>
      <c r="AP458" s="3">
        <f ca="1">LOOKUP(AH458,P440:P459,X440:X459)</f>
        <v>-11</v>
      </c>
      <c r="AQ458" s="3">
        <f ca="1">LOOKUP(AH458,P440:P459,Y440:Y459)</f>
        <v>11912</v>
      </c>
    </row>
    <row r="459" spans="5:43" ht="15.75" thickBot="1" x14ac:dyDescent="0.3">
      <c r="E459" s="30" t="str">
        <f t="shared" si="362"/>
        <v>Villarreal C.F.</v>
      </c>
      <c r="F459" s="34">
        <f ca="1">SUMIF(INDIRECT(F439),'1-Configuracion'!E459,INDIRECT(G439))+SUMIF(INDIRECT(H439),'1-Configuracion'!E459,INDIRECT(I439))</f>
        <v>0</v>
      </c>
      <c r="G459" s="9">
        <f ca="1">SUMIF(INDIRECT(F439),'1-Configuracion'!E459,INDIRECT(J439))+SUMIF(INDIRECT(H439),'1-Configuracion'!E459,INDIRECT(J439))</f>
        <v>0</v>
      </c>
      <c r="H459" s="9">
        <f t="shared" ca="1" si="363"/>
        <v>0</v>
      </c>
      <c r="I459" s="9">
        <f t="shared" ca="1" si="364"/>
        <v>0</v>
      </c>
      <c r="J459" s="9">
        <f t="shared" ca="1" si="365"/>
        <v>0</v>
      </c>
      <c r="K459" s="9">
        <f ca="1">SUMIF(INDIRECT(F439),'1-Configuracion'!E459,INDIRECT(K439))+SUMIF(INDIRECT(H439),'1-Configuracion'!E459,INDIRECT(L439))</f>
        <v>0</v>
      </c>
      <c r="L459" s="9">
        <f ca="1">SUMIF(INDIRECT(F439),'1-Configuracion'!E459,INDIRECT(L439))+SUMIF(INDIRECT(H439),'1-Configuracion'!E459,INDIRECT(K439))</f>
        <v>0</v>
      </c>
      <c r="M459" s="49">
        <f t="shared" ca="1" si="366"/>
        <v>0</v>
      </c>
      <c r="N459" s="15">
        <f t="shared" ca="1" si="367"/>
        <v>0</v>
      </c>
      <c r="P459" s="30" t="str">
        <f t="shared" si="368"/>
        <v>Villarreal C.F.</v>
      </c>
      <c r="Q459" s="34">
        <f t="shared" ca="1" si="369"/>
        <v>30</v>
      </c>
      <c r="R459" s="9">
        <f t="shared" ca="1" si="353"/>
        <v>16</v>
      </c>
      <c r="S459" s="9">
        <f t="shared" ca="1" si="354"/>
        <v>9</v>
      </c>
      <c r="T459" s="9">
        <f t="shared" ca="1" si="355"/>
        <v>3</v>
      </c>
      <c r="U459" s="9">
        <f t="shared" ca="1" si="356"/>
        <v>4</v>
      </c>
      <c r="V459" s="9">
        <f t="shared" ca="1" si="357"/>
        <v>21</v>
      </c>
      <c r="W459" s="9">
        <f t="shared" ca="1" si="358"/>
        <v>15</v>
      </c>
      <c r="X459" s="11">
        <f t="shared" ca="1" si="359"/>
        <v>6</v>
      </c>
      <c r="Y459" s="11">
        <f t="shared" ca="1" si="360"/>
        <v>30621</v>
      </c>
      <c r="Z459">
        <f t="shared" ca="1" si="370"/>
        <v>5</v>
      </c>
      <c r="AA459">
        <f t="shared" ca="1" si="361"/>
        <v>5</v>
      </c>
      <c r="AB459" s="16">
        <f ca="1">_xlfn.RANK.EQ(Q459,Q440:Q459,0)</f>
        <v>5</v>
      </c>
      <c r="AC459" s="16">
        <f ca="1">SUMPRODUCT((AB459=AB440:AB459)*(X459&lt;X440:X459))</f>
        <v>0</v>
      </c>
      <c r="AD459" s="16">
        <f ca="1">SUMPRODUCT((AB459=AB440:AB459)*(AC459=AC440:AC459)*(V459&lt;V440:V459))</f>
        <v>0</v>
      </c>
      <c r="AE459" s="16">
        <f ca="1">COUNTIF(AA440:AA459,AA459)-1</f>
        <v>0</v>
      </c>
      <c r="AF459" s="39"/>
      <c r="AG459">
        <v>20</v>
      </c>
      <c r="AH459" s="30" t="str">
        <f ca="1">INDEX(P440:P459,MATCH(AG459,Z440:Z459,0))</f>
        <v>Levante U.D.</v>
      </c>
      <c r="AI459" s="34">
        <f ca="1">LOOKUP(AH459,P440:P459,Q440:Q459)</f>
        <v>11</v>
      </c>
      <c r="AJ459" s="9">
        <f ca="1">LOOKUP(AH459,P440:P459,R440:R459)</f>
        <v>16</v>
      </c>
      <c r="AK459" s="9">
        <f ca="1">LOOKUP(AH459,P440:P459,S440:S459)</f>
        <v>2</v>
      </c>
      <c r="AL459" s="9">
        <f ca="1">LOOKUP(AH459,P440:P459,T440:T459)</f>
        <v>5</v>
      </c>
      <c r="AM459" s="9">
        <f ca="1">LOOKUP(AH459,P440:P459,U440:U459)</f>
        <v>9</v>
      </c>
      <c r="AN459" s="9">
        <f ca="1">LOOKUP(AH459,P440:P459,V440:V459)</f>
        <v>12</v>
      </c>
      <c r="AO459" s="9">
        <f ca="1">LOOKUP(AH459,P440:P459,W440:W459)</f>
        <v>29</v>
      </c>
      <c r="AP459" s="11">
        <f ca="1">LOOKUP(AH459,P440:P459,X440:X459)</f>
        <v>-17</v>
      </c>
      <c r="AQ459" s="11">
        <f ca="1">LOOKUP(AH459,P440:P459,Y440:Y459)</f>
        <v>9312</v>
      </c>
    </row>
    <row r="460" spans="5:43" ht="15.75" thickBot="1" x14ac:dyDescent="0.3"/>
    <row r="461" spans="5:43" ht="15.75" thickBot="1" x14ac:dyDescent="0.3">
      <c r="E461" s="36">
        <v>21</v>
      </c>
      <c r="F461" s="43" t="s">
        <v>20</v>
      </c>
      <c r="G461" s="43" t="s">
        <v>21</v>
      </c>
      <c r="H461" s="43" t="s">
        <v>22</v>
      </c>
      <c r="I461" s="43" t="s">
        <v>23</v>
      </c>
      <c r="J461" s="43" t="s">
        <v>24</v>
      </c>
      <c r="K461" s="43" t="s">
        <v>25</v>
      </c>
      <c r="L461" s="43" t="s">
        <v>26</v>
      </c>
      <c r="M461" s="44" t="s">
        <v>90</v>
      </c>
      <c r="N461" s="46" t="s">
        <v>91</v>
      </c>
      <c r="P461" s="36">
        <f>E461</f>
        <v>21</v>
      </c>
      <c r="Q461" s="37" t="s">
        <v>20</v>
      </c>
      <c r="R461" s="35" t="s">
        <v>21</v>
      </c>
      <c r="S461" s="31" t="s">
        <v>22</v>
      </c>
      <c r="T461" s="31" t="s">
        <v>23</v>
      </c>
      <c r="U461" s="31" t="s">
        <v>24</v>
      </c>
      <c r="V461" s="31" t="s">
        <v>25</v>
      </c>
      <c r="W461" s="31" t="s">
        <v>26</v>
      </c>
      <c r="X461" s="32" t="s">
        <v>90</v>
      </c>
      <c r="Y461" s="32" t="s">
        <v>91</v>
      </c>
      <c r="Z461" s="136" t="s">
        <v>162</v>
      </c>
      <c r="AA461" t="s">
        <v>161</v>
      </c>
      <c r="AB461" t="s">
        <v>148</v>
      </c>
      <c r="AC461" t="s">
        <v>90</v>
      </c>
      <c r="AD461" t="s">
        <v>25</v>
      </c>
      <c r="AE461" t="s">
        <v>160</v>
      </c>
      <c r="AF461" s="38"/>
      <c r="AH461" s="36">
        <f>P461</f>
        <v>21</v>
      </c>
      <c r="AI461" s="37" t="s">
        <v>20</v>
      </c>
      <c r="AJ461" s="35" t="s">
        <v>21</v>
      </c>
      <c r="AK461" s="31" t="s">
        <v>22</v>
      </c>
      <c r="AL461" s="31" t="s">
        <v>23</v>
      </c>
      <c r="AM461" s="31" t="s">
        <v>24</v>
      </c>
      <c r="AN461" s="31" t="s">
        <v>25</v>
      </c>
      <c r="AO461" s="31" t="s">
        <v>26</v>
      </c>
      <c r="AP461" s="32" t="s">
        <v>90</v>
      </c>
      <c r="AQ461" s="32" t="s">
        <v>91</v>
      </c>
    </row>
    <row r="462" spans="5:43" ht="15.75" thickBot="1" x14ac:dyDescent="0.3">
      <c r="E462" s="39"/>
      <c r="F462" s="41" t="str">
        <f>'1-Rangos'!C21</f>
        <v>'1-Jornadas'!P69:P78</v>
      </c>
      <c r="G462" s="41" t="str">
        <f>'1-Rangos'!D21</f>
        <v>'1-Jornadas'!N69:N78</v>
      </c>
      <c r="H462" s="41" t="str">
        <f>'1-Rangos'!E21</f>
        <v>'1-Jornadas'!S69:S78</v>
      </c>
      <c r="I462" s="41" t="str">
        <f>'1-Rangos'!F21</f>
        <v>'1-Jornadas'!U69:U78</v>
      </c>
      <c r="J462" s="41" t="str">
        <f>'1-Rangos'!G21</f>
        <v>'1-Jornadas'!M69:M78</v>
      </c>
      <c r="K462" s="41" t="str">
        <f>'1-Rangos'!H21</f>
        <v>'1-Jornadas'!Q69:Q78</v>
      </c>
      <c r="L462" s="41" t="str">
        <f>'1-Rangos'!I21</f>
        <v>'1-Jornadas'!R69:R78</v>
      </c>
      <c r="M462" s="39"/>
      <c r="N462" s="39"/>
    </row>
    <row r="463" spans="5:43" x14ac:dyDescent="0.25">
      <c r="E463" s="29" t="str">
        <f>E440</f>
        <v>Athletic Club</v>
      </c>
      <c r="F463" s="45">
        <f ca="1">SUMIF(INDIRECT(F462),'1-Configuracion'!E463,INDIRECT(G462))+SUMIF(INDIRECT(H462),'1-Configuracion'!E463,INDIRECT(I462))</f>
        <v>0</v>
      </c>
      <c r="G463" s="42">
        <f ca="1">SUMIF(INDIRECT(F462),'1-Configuracion'!E463,INDIRECT(J462))+SUMIF(INDIRECT(H462),'1-Configuracion'!E463,INDIRECT(J462))</f>
        <v>0</v>
      </c>
      <c r="H463" s="42">
        <f ca="1">IF(G463&gt;0,IF(F463=3,1,0),0)</f>
        <v>0</v>
      </c>
      <c r="I463" s="42">
        <f ca="1">IF(G463&gt;0,IF(F463=1,1,0),0)</f>
        <v>0</v>
      </c>
      <c r="J463" s="42">
        <f ca="1">IF(G463&gt;0,IF(F463=0,1,0),0)</f>
        <v>0</v>
      </c>
      <c r="K463" s="42">
        <f ca="1">SUMIF(INDIRECT(F462),'1-Configuracion'!E463,INDIRECT(K462))+SUMIF(INDIRECT(H462),'1-Configuracion'!E463,INDIRECT(L462))</f>
        <v>0</v>
      </c>
      <c r="L463" s="42">
        <f ca="1">SUMIF(INDIRECT(F462),'1-Configuracion'!E463,INDIRECT(L462))+SUMIF(INDIRECT(H462),'1-Configuracion'!E463,INDIRECT(K462))</f>
        <v>0</v>
      </c>
      <c r="M463" s="47">
        <f ca="1">K463-L463</f>
        <v>0</v>
      </c>
      <c r="N463" s="50">
        <f ca="1">F463*1000+M463*100+K463</f>
        <v>0</v>
      </c>
      <c r="P463" s="29" t="str">
        <f>E463</f>
        <v>Athletic Club</v>
      </c>
      <c r="Q463" s="33">
        <f ca="1">F463+Q440</f>
        <v>24</v>
      </c>
      <c r="R463" s="1">
        <f t="shared" ref="R463:R482" ca="1" si="371">G463+R440</f>
        <v>16</v>
      </c>
      <c r="S463" s="1">
        <f t="shared" ref="S463:S482" ca="1" si="372">H463+S440</f>
        <v>7</v>
      </c>
      <c r="T463" s="1">
        <f t="shared" ref="T463:T482" ca="1" si="373">I463+T440</f>
        <v>3</v>
      </c>
      <c r="U463" s="1">
        <f t="shared" ref="U463:U482" ca="1" si="374">J463+U440</f>
        <v>6</v>
      </c>
      <c r="V463" s="1">
        <f t="shared" ref="V463:V482" ca="1" si="375">K463+V440</f>
        <v>24</v>
      </c>
      <c r="W463" s="1">
        <f t="shared" ref="W463:W482" ca="1" si="376">L463+W440</f>
        <v>18</v>
      </c>
      <c r="X463" s="3">
        <f t="shared" ref="X463:X482" ca="1" si="377">M463+X440</f>
        <v>6</v>
      </c>
      <c r="Y463" s="3">
        <f t="shared" ref="Y463:Y482" ca="1" si="378">N463+Y440</f>
        <v>24624</v>
      </c>
      <c r="Z463">
        <f ca="1">AA463+AE463</f>
        <v>7</v>
      </c>
      <c r="AA463">
        <f t="shared" ref="AA463:AA482" ca="1" si="379">SUM(AB463:AD463)</f>
        <v>7</v>
      </c>
      <c r="AB463" s="16">
        <f ca="1">_xlfn.RANK.EQ(Q463,Q463:Q482,0)</f>
        <v>7</v>
      </c>
      <c r="AC463" s="16">
        <f ca="1">SUMPRODUCT((AB463=AB463:AB482)*(X463&lt;X463:X482))</f>
        <v>0</v>
      </c>
      <c r="AD463" s="16">
        <f ca="1">SUMPRODUCT((AB463=AB463:AB482)*(AC463=AC463:AC482)*(V463&lt;V463:V482))</f>
        <v>0</v>
      </c>
      <c r="AE463" s="16">
        <f ca="1">COUNTIF(AA463:AA463,AA463)-1</f>
        <v>0</v>
      </c>
      <c r="AF463" s="39"/>
      <c r="AG463">
        <v>1</v>
      </c>
      <c r="AH463" s="29" t="str">
        <f ca="1">INDEX(P463:P482,MATCH(AG463,Z463:Z482,0))</f>
        <v>F.C. Barcelona</v>
      </c>
      <c r="AI463" s="33">
        <f ca="1">LOOKUP(AH463,P463:P482,Q463:Q482)</f>
        <v>35</v>
      </c>
      <c r="AJ463" s="1">
        <f ca="1">LOOKUP(AH463,P463:P482,R463:R482)</f>
        <v>15</v>
      </c>
      <c r="AK463" s="1">
        <f ca="1">LOOKUP(AH463,P463:P482,S463:S482)</f>
        <v>11</v>
      </c>
      <c r="AL463" s="1">
        <f ca="1">LOOKUP(AH463,P463:P482,T463:T482)</f>
        <v>2</v>
      </c>
      <c r="AM463" s="1">
        <f ca="1">LOOKUP(AH463,P463:P482,U463:U482)</f>
        <v>2</v>
      </c>
      <c r="AN463" s="1">
        <f ca="1">LOOKUP(AH463,P463:P482,V463:V482)</f>
        <v>36</v>
      </c>
      <c r="AO463" s="1">
        <f ca="1">LOOKUP(AH463,P463:P482,W463:W482)</f>
        <v>15</v>
      </c>
      <c r="AP463" s="3">
        <f ca="1">LOOKUP(AH463,P463:P482,X463:X482)</f>
        <v>21</v>
      </c>
      <c r="AQ463" s="3">
        <f ca="1">LOOKUP(AH463,P463:P482,Y463:Y482)</f>
        <v>37136</v>
      </c>
    </row>
    <row r="464" spans="5:43" x14ac:dyDescent="0.25">
      <c r="E464" s="29" t="str">
        <f t="shared" ref="E464:E482" si="380">E441</f>
        <v>Atlético de Madrid</v>
      </c>
      <c r="F464" s="33">
        <f ca="1">SUMIF(INDIRECT(F462),'1-Configuracion'!E464,INDIRECT(G462))+SUMIF(INDIRECT(H462),'1-Configuracion'!E464,INDIRECT(I462))</f>
        <v>0</v>
      </c>
      <c r="G464" s="1">
        <f ca="1">SUMIF(INDIRECT(F462),'1-Configuracion'!E464,INDIRECT(J462))+SUMIF(INDIRECT(H462),'1-Configuracion'!E464,INDIRECT(J462))</f>
        <v>0</v>
      </c>
      <c r="H464" s="1">
        <f t="shared" ref="H464:H482" ca="1" si="381">IF(G464&gt;0,IF(F464=3,1,0),0)</f>
        <v>0</v>
      </c>
      <c r="I464" s="1">
        <f t="shared" ref="I464:I482" ca="1" si="382">IF(G464&gt;0,IF(F464=1,1,0),0)</f>
        <v>0</v>
      </c>
      <c r="J464" s="1">
        <f t="shared" ref="J464:J482" ca="1" si="383">IF(G464&gt;0,IF(F464=0,1,0),0)</f>
        <v>0</v>
      </c>
      <c r="K464" s="1">
        <f ca="1">SUMIF(INDIRECT(F462),'1-Configuracion'!E464,INDIRECT(K462))+SUMIF(INDIRECT(H462),'1-Configuracion'!E464,INDIRECT(L462))</f>
        <v>0</v>
      </c>
      <c r="L464" s="1">
        <f ca="1">SUMIF(INDIRECT(F462),'1-Configuracion'!E464,INDIRECT(L462))+SUMIF(INDIRECT(H462),'1-Configuracion'!E464,INDIRECT(K462))</f>
        <v>0</v>
      </c>
      <c r="M464" s="48">
        <f t="shared" ref="M464:M482" ca="1" si="384">K464-L464</f>
        <v>0</v>
      </c>
      <c r="N464" s="14">
        <f t="shared" ref="N464:N482" ca="1" si="385">F464*1000+M464*100+K464</f>
        <v>0</v>
      </c>
      <c r="P464" s="29" t="str">
        <f t="shared" ref="P464:P482" si="386">E464</f>
        <v>Atlético de Madrid</v>
      </c>
      <c r="Q464" s="33">
        <f t="shared" ref="Q464:Q482" ca="1" si="387">F464+Q441</f>
        <v>35</v>
      </c>
      <c r="R464" s="1">
        <f t="shared" ca="1" si="371"/>
        <v>16</v>
      </c>
      <c r="S464" s="1">
        <f t="shared" ca="1" si="372"/>
        <v>11</v>
      </c>
      <c r="T464" s="1">
        <f t="shared" ca="1" si="373"/>
        <v>2</v>
      </c>
      <c r="U464" s="1">
        <f t="shared" ca="1" si="374"/>
        <v>3</v>
      </c>
      <c r="V464" s="1">
        <f t="shared" ca="1" si="375"/>
        <v>22</v>
      </c>
      <c r="W464" s="1">
        <f t="shared" ca="1" si="376"/>
        <v>8</v>
      </c>
      <c r="X464" s="3">
        <f t="shared" ca="1" si="377"/>
        <v>14</v>
      </c>
      <c r="Y464" s="3">
        <f t="shared" ca="1" si="378"/>
        <v>36422</v>
      </c>
      <c r="Z464">
        <f t="shared" ref="Z464:Z482" ca="1" si="388">AA464+AE464</f>
        <v>2</v>
      </c>
      <c r="AA464">
        <f t="shared" ca="1" si="379"/>
        <v>2</v>
      </c>
      <c r="AB464" s="16">
        <f ca="1">_xlfn.RANK.EQ(Q464,Q463:Q482,0)</f>
        <v>1</v>
      </c>
      <c r="AC464" s="16">
        <f ca="1">SUMPRODUCT((AB464=AB463:AB482)*(X464&lt;X463:X482))</f>
        <v>1</v>
      </c>
      <c r="AD464" s="16">
        <f ca="1">SUMPRODUCT((AB464=AB463:AB482)*(AC464=AC463:AC482)*(V464&lt;V463:V482))</f>
        <v>0</v>
      </c>
      <c r="AE464" s="16">
        <f ca="1">COUNTIF(AA463:AA464,AA464)-1</f>
        <v>0</v>
      </c>
      <c r="AF464" s="39"/>
      <c r="AG464">
        <v>2</v>
      </c>
      <c r="AH464" s="29" t="str">
        <f ca="1">INDEX(P463:P482,MATCH(AG464,Z463:Z482,0))</f>
        <v>Atlético de Madrid</v>
      </c>
      <c r="AI464" s="33">
        <f ca="1">LOOKUP(AH464,P463:P482,Q463:Q482)</f>
        <v>35</v>
      </c>
      <c r="AJ464" s="1">
        <f ca="1">LOOKUP(AH464,P463:P482,R463:R482)</f>
        <v>16</v>
      </c>
      <c r="AK464" s="1">
        <f ca="1">LOOKUP(AH464,P463:P482,S463:S482)</f>
        <v>11</v>
      </c>
      <c r="AL464" s="1">
        <f ca="1">LOOKUP(AH464,P463:P482,T463:T482)</f>
        <v>2</v>
      </c>
      <c r="AM464" s="1">
        <f ca="1">LOOKUP(AH464,P463:P482,U463:U482)</f>
        <v>3</v>
      </c>
      <c r="AN464" s="1">
        <f ca="1">LOOKUP(AH464,P463:P482,V463:V482)</f>
        <v>22</v>
      </c>
      <c r="AO464" s="1">
        <f ca="1">LOOKUP(AH464,P463:P482,W463:W482)</f>
        <v>8</v>
      </c>
      <c r="AP464" s="3">
        <f ca="1">LOOKUP(AH464,P463:P482,X463:X482)</f>
        <v>14</v>
      </c>
      <c r="AQ464" s="3">
        <f ca="1">LOOKUP(AH464,P463:P482,Y463:Y482)</f>
        <v>36422</v>
      </c>
    </row>
    <row r="465" spans="5:43" x14ac:dyDescent="0.25">
      <c r="E465" s="29" t="str">
        <f t="shared" si="380"/>
        <v>Deportivo de la Coruña</v>
      </c>
      <c r="F465" s="33">
        <f ca="1">SUMIF(INDIRECT(F462),'1-Configuracion'!E465,INDIRECT(G462))+SUMIF(INDIRECT(H462),'1-Configuracion'!E465,INDIRECT(I462))</f>
        <v>0</v>
      </c>
      <c r="G465" s="1">
        <f ca="1">SUMIF(INDIRECT(F462),'1-Configuracion'!E465,INDIRECT(J462))+SUMIF(INDIRECT(H462),'1-Configuracion'!E465,INDIRECT(J462))</f>
        <v>0</v>
      </c>
      <c r="H465" s="1">
        <f t="shared" ca="1" si="381"/>
        <v>0</v>
      </c>
      <c r="I465" s="1">
        <f t="shared" ca="1" si="382"/>
        <v>0</v>
      </c>
      <c r="J465" s="1">
        <f t="shared" ca="1" si="383"/>
        <v>0</v>
      </c>
      <c r="K465" s="1">
        <f ca="1">SUMIF(INDIRECT(F462),'1-Configuracion'!E465,INDIRECT(K462))+SUMIF(INDIRECT(H462),'1-Configuracion'!E465,INDIRECT(L462))</f>
        <v>0</v>
      </c>
      <c r="L465" s="1">
        <f ca="1">SUMIF(INDIRECT(F462),'1-Configuracion'!E465,INDIRECT(L462))+SUMIF(INDIRECT(H462),'1-Configuracion'!E465,INDIRECT(K462))</f>
        <v>0</v>
      </c>
      <c r="M465" s="48">
        <f t="shared" ca="1" si="384"/>
        <v>0</v>
      </c>
      <c r="N465" s="14">
        <f t="shared" ca="1" si="385"/>
        <v>0</v>
      </c>
      <c r="P465" s="29" t="str">
        <f t="shared" si="386"/>
        <v>Deportivo de la Coruña</v>
      </c>
      <c r="Q465" s="33">
        <f t="shared" ca="1" si="387"/>
        <v>26</v>
      </c>
      <c r="R465" s="1">
        <f t="shared" ca="1" si="371"/>
        <v>16</v>
      </c>
      <c r="S465" s="1">
        <f t="shared" ca="1" si="372"/>
        <v>6</v>
      </c>
      <c r="T465" s="1">
        <f t="shared" ca="1" si="373"/>
        <v>8</v>
      </c>
      <c r="U465" s="1">
        <f t="shared" ca="1" si="374"/>
        <v>2</v>
      </c>
      <c r="V465" s="1">
        <f t="shared" ca="1" si="375"/>
        <v>25</v>
      </c>
      <c r="W465" s="1">
        <f t="shared" ca="1" si="376"/>
        <v>16</v>
      </c>
      <c r="X465" s="3">
        <f t="shared" ca="1" si="377"/>
        <v>9</v>
      </c>
      <c r="Y465" s="3">
        <f t="shared" ca="1" si="378"/>
        <v>26925</v>
      </c>
      <c r="Z465">
        <f t="shared" ca="1" si="388"/>
        <v>6</v>
      </c>
      <c r="AA465">
        <f t="shared" ca="1" si="379"/>
        <v>6</v>
      </c>
      <c r="AB465" s="16">
        <f ca="1">_xlfn.RANK.EQ(Q465,Q463:Q482,0)</f>
        <v>6</v>
      </c>
      <c r="AC465" s="16">
        <f ca="1">SUMPRODUCT((AB465=AB463:AB482)*(X465&lt;X463:X482))</f>
        <v>0</v>
      </c>
      <c r="AD465" s="16">
        <f ca="1">SUMPRODUCT((AB465=AB463:AB482)*(AC465=AC463:AC482)*(V465&lt;V463:V482))</f>
        <v>0</v>
      </c>
      <c r="AE465" s="16">
        <f ca="1">COUNTIF(AA463:AA465,AA465)-1</f>
        <v>0</v>
      </c>
      <c r="AF465" s="39"/>
      <c r="AG465">
        <v>3</v>
      </c>
      <c r="AH465" s="29" t="str">
        <f ca="1">INDEX(P463:P482,MATCH(AG465,Z463:Z482,0))</f>
        <v>Real Madrid C.F.</v>
      </c>
      <c r="AI465" s="33">
        <f ca="1">LOOKUP(AH465,P463:P482,Q463:Q482)</f>
        <v>33</v>
      </c>
      <c r="AJ465" s="1">
        <f ca="1">LOOKUP(AH465,P463:P482,R463:R482)</f>
        <v>16</v>
      </c>
      <c r="AK465" s="1">
        <f ca="1">LOOKUP(AH465,P463:P482,S463:S482)</f>
        <v>10</v>
      </c>
      <c r="AL465" s="1">
        <f ca="1">LOOKUP(AH465,P463:P482,T463:T482)</f>
        <v>3</v>
      </c>
      <c r="AM465" s="1">
        <f ca="1">LOOKUP(AH465,P463:P482,U463:U482)</f>
        <v>3</v>
      </c>
      <c r="AN465" s="1">
        <f ca="1">LOOKUP(AH465,P463:P482,V463:V482)</f>
        <v>42</v>
      </c>
      <c r="AO465" s="1">
        <f ca="1">LOOKUP(AH465,P463:P482,W463:W482)</f>
        <v>15</v>
      </c>
      <c r="AP465" s="3">
        <f ca="1">LOOKUP(AH465,P463:P482,X463:X482)</f>
        <v>27</v>
      </c>
      <c r="AQ465" s="3">
        <f ca="1">LOOKUP(AH465,P463:P482,Y463:Y482)</f>
        <v>35742</v>
      </c>
    </row>
    <row r="466" spans="5:43" x14ac:dyDescent="0.25">
      <c r="E466" s="29" t="str">
        <f t="shared" si="380"/>
        <v>F.C. Barcelona</v>
      </c>
      <c r="F466" s="33">
        <f ca="1">SUMIF(INDIRECT(F462),'1-Configuracion'!E466,INDIRECT(G462))+SUMIF(INDIRECT(H462),'1-Configuracion'!E466,INDIRECT(I462))</f>
        <v>0</v>
      </c>
      <c r="G466" s="1">
        <f ca="1">SUMIF(INDIRECT(F462),'1-Configuracion'!E466,INDIRECT(J462))+SUMIF(INDIRECT(H462),'1-Configuracion'!E466,INDIRECT(J462))</f>
        <v>0</v>
      </c>
      <c r="H466" s="1">
        <f t="shared" ca="1" si="381"/>
        <v>0</v>
      </c>
      <c r="I466" s="1">
        <f t="shared" ca="1" si="382"/>
        <v>0</v>
      </c>
      <c r="J466" s="1">
        <f t="shared" ca="1" si="383"/>
        <v>0</v>
      </c>
      <c r="K466" s="1">
        <f ca="1">SUMIF(INDIRECT(F462),'1-Configuracion'!E466,INDIRECT(K462))+SUMIF(INDIRECT(H462),'1-Configuracion'!E466,INDIRECT(L462))</f>
        <v>0</v>
      </c>
      <c r="L466" s="1">
        <f ca="1">SUMIF(INDIRECT(F462),'1-Configuracion'!E466,INDIRECT(L462))+SUMIF(INDIRECT(H462),'1-Configuracion'!E466,INDIRECT(K462))</f>
        <v>0</v>
      </c>
      <c r="M466" s="48">
        <f t="shared" ca="1" si="384"/>
        <v>0</v>
      </c>
      <c r="N466" s="14">
        <f t="shared" ca="1" si="385"/>
        <v>0</v>
      </c>
      <c r="P466" s="29" t="str">
        <f t="shared" si="386"/>
        <v>F.C. Barcelona</v>
      </c>
      <c r="Q466" s="33">
        <f t="shared" ca="1" si="387"/>
        <v>35</v>
      </c>
      <c r="R466" s="1">
        <f t="shared" ca="1" si="371"/>
        <v>15</v>
      </c>
      <c r="S466" s="1">
        <f t="shared" ca="1" si="372"/>
        <v>11</v>
      </c>
      <c r="T466" s="1">
        <f t="shared" ca="1" si="373"/>
        <v>2</v>
      </c>
      <c r="U466" s="1">
        <f t="shared" ca="1" si="374"/>
        <v>2</v>
      </c>
      <c r="V466" s="1">
        <f t="shared" ca="1" si="375"/>
        <v>36</v>
      </c>
      <c r="W466" s="1">
        <f t="shared" ca="1" si="376"/>
        <v>15</v>
      </c>
      <c r="X466" s="3">
        <f t="shared" ca="1" si="377"/>
        <v>21</v>
      </c>
      <c r="Y466" s="3">
        <f t="shared" ca="1" si="378"/>
        <v>37136</v>
      </c>
      <c r="Z466">
        <f t="shared" ca="1" si="388"/>
        <v>1</v>
      </c>
      <c r="AA466">
        <f t="shared" ca="1" si="379"/>
        <v>1</v>
      </c>
      <c r="AB466" s="16">
        <f ca="1">_xlfn.RANK.EQ(Q466,Q463:Q482,0)</f>
        <v>1</v>
      </c>
      <c r="AC466" s="16">
        <f ca="1">SUMPRODUCT((AB466=AB463:AB482)*(X466&lt;X463:X482))</f>
        <v>0</v>
      </c>
      <c r="AD466" s="16">
        <f ca="1">SUMPRODUCT((AB466=AB463:AB482)*(AC466=AC463:AC482)*(V466&lt;V463:V482))</f>
        <v>0</v>
      </c>
      <c r="AE466" s="16">
        <f ca="1">COUNTIF(AA463:AA466,AA466)-1</f>
        <v>0</v>
      </c>
      <c r="AF466" s="39"/>
      <c r="AG466">
        <v>4</v>
      </c>
      <c r="AH466" s="29" t="str">
        <f ca="1">INDEX(P463:P482,MATCH(AG466,Z463:Z482,0))</f>
        <v>R.C. Celta de Vigo</v>
      </c>
      <c r="AI466" s="33">
        <f ca="1">LOOKUP(AH466,P463:P482,Q463:Q482)</f>
        <v>31</v>
      </c>
      <c r="AJ466" s="1">
        <f ca="1">LOOKUP(AH466,P463:P482,R463:R482)</f>
        <v>16</v>
      </c>
      <c r="AK466" s="1">
        <f ca="1">LOOKUP(AH466,P463:P482,S463:S482)</f>
        <v>9</v>
      </c>
      <c r="AL466" s="1">
        <f ca="1">LOOKUP(AH466,P463:P482,T463:T482)</f>
        <v>4</v>
      </c>
      <c r="AM466" s="1">
        <f ca="1">LOOKUP(AH466,P463:P482,U463:U482)</f>
        <v>3</v>
      </c>
      <c r="AN466" s="1">
        <f ca="1">LOOKUP(AH466,P463:P482,V463:V482)</f>
        <v>28</v>
      </c>
      <c r="AO466" s="1">
        <f ca="1">LOOKUP(AH466,P463:P482,W463:W482)</f>
        <v>22</v>
      </c>
      <c r="AP466" s="3">
        <f ca="1">LOOKUP(AH466,P463:P482,X463:X482)</f>
        <v>6</v>
      </c>
      <c r="AQ466" s="3">
        <f ca="1">LOOKUP(AH466,P463:P482,Y463:Y482)</f>
        <v>31628</v>
      </c>
    </row>
    <row r="467" spans="5:43" x14ac:dyDescent="0.25">
      <c r="E467" s="29" t="str">
        <f t="shared" si="380"/>
        <v>Getafe C.F.</v>
      </c>
      <c r="F467" s="33">
        <f ca="1">SUMIF(INDIRECT(F462),'1-Configuracion'!E467,INDIRECT(G462))+SUMIF(INDIRECT(H462),'1-Configuracion'!E467,INDIRECT(I462))</f>
        <v>0</v>
      </c>
      <c r="G467" s="1">
        <f ca="1">SUMIF(INDIRECT(F462),'1-Configuracion'!E467,INDIRECT(J462))+SUMIF(INDIRECT(H462),'1-Configuracion'!E467,INDIRECT(J462))</f>
        <v>0</v>
      </c>
      <c r="H467" s="1">
        <f t="shared" ca="1" si="381"/>
        <v>0</v>
      </c>
      <c r="I467" s="1">
        <f t="shared" ca="1" si="382"/>
        <v>0</v>
      </c>
      <c r="J467" s="1">
        <f t="shared" ca="1" si="383"/>
        <v>0</v>
      </c>
      <c r="K467" s="1">
        <f ca="1">SUMIF(INDIRECT(F462),'1-Configuracion'!E467,INDIRECT(K462))+SUMIF(INDIRECT(H462),'1-Configuracion'!E467,INDIRECT(L462))</f>
        <v>0</v>
      </c>
      <c r="L467" s="1">
        <f ca="1">SUMIF(INDIRECT(F462),'1-Configuracion'!E467,INDIRECT(L462))+SUMIF(INDIRECT(H462),'1-Configuracion'!E467,INDIRECT(K462))</f>
        <v>0</v>
      </c>
      <c r="M467" s="48">
        <f t="shared" ca="1" si="384"/>
        <v>0</v>
      </c>
      <c r="N467" s="14">
        <f t="shared" ca="1" si="385"/>
        <v>0</v>
      </c>
      <c r="P467" s="29" t="str">
        <f t="shared" si="386"/>
        <v>Getafe C.F.</v>
      </c>
      <c r="Q467" s="33">
        <f t="shared" ca="1" si="387"/>
        <v>16</v>
      </c>
      <c r="R467" s="1">
        <f t="shared" ca="1" si="371"/>
        <v>16</v>
      </c>
      <c r="S467" s="1">
        <f t="shared" ca="1" si="372"/>
        <v>4</v>
      </c>
      <c r="T467" s="1">
        <f t="shared" ca="1" si="373"/>
        <v>4</v>
      </c>
      <c r="U467" s="1">
        <f t="shared" ca="1" si="374"/>
        <v>8</v>
      </c>
      <c r="V467" s="1">
        <f t="shared" ca="1" si="375"/>
        <v>18</v>
      </c>
      <c r="W467" s="1">
        <f t="shared" ca="1" si="376"/>
        <v>26</v>
      </c>
      <c r="X467" s="3">
        <f t="shared" ca="1" si="377"/>
        <v>-8</v>
      </c>
      <c r="Y467" s="3">
        <f t="shared" ca="1" si="378"/>
        <v>15218</v>
      </c>
      <c r="Z467">
        <f t="shared" ca="1" si="388"/>
        <v>15</v>
      </c>
      <c r="AA467">
        <f t="shared" ca="1" si="379"/>
        <v>15</v>
      </c>
      <c r="AB467" s="16">
        <f ca="1">_xlfn.RANK.EQ(Q467,Q463:Q482,0)</f>
        <v>14</v>
      </c>
      <c r="AC467" s="16">
        <f ca="1">SUMPRODUCT((AB467=AB463:AB482)*(X467&lt;X463:X482))</f>
        <v>1</v>
      </c>
      <c r="AD467" s="16">
        <f ca="1">SUMPRODUCT((AB467=AB463:AB482)*(AC467=AC463:AC482)*(V467&lt;V463:V482))</f>
        <v>0</v>
      </c>
      <c r="AE467" s="16">
        <f ca="1">COUNTIF(AA463:AA467,AA467)-1</f>
        <v>0</v>
      </c>
      <c r="AF467" s="39"/>
      <c r="AG467">
        <v>5</v>
      </c>
      <c r="AH467" s="29" t="str">
        <f ca="1">INDEX(P463:P482,MATCH(AG467,Z463:Z482,0))</f>
        <v>Villarreal C.F.</v>
      </c>
      <c r="AI467" s="33">
        <f ca="1">LOOKUP(AH467,P463:P482,Q463:Q482)</f>
        <v>30</v>
      </c>
      <c r="AJ467" s="1">
        <f ca="1">LOOKUP(AH467,P463:P482,R463:R482)</f>
        <v>16</v>
      </c>
      <c r="AK467" s="1">
        <f ca="1">LOOKUP(AH467,P463:P482,S463:S482)</f>
        <v>9</v>
      </c>
      <c r="AL467" s="1">
        <f ca="1">LOOKUP(AH467,P463:P482,T463:T482)</f>
        <v>3</v>
      </c>
      <c r="AM467" s="1">
        <f ca="1">LOOKUP(AH467,P463:P482,U463:U482)</f>
        <v>4</v>
      </c>
      <c r="AN467" s="1">
        <f ca="1">LOOKUP(AH467,P463:P482,V463:V482)</f>
        <v>21</v>
      </c>
      <c r="AO467" s="1">
        <f ca="1">LOOKUP(AH467,P463:P482,W463:W482)</f>
        <v>15</v>
      </c>
      <c r="AP467" s="3">
        <f ca="1">LOOKUP(AH467,P463:P482,X463:X482)</f>
        <v>6</v>
      </c>
      <c r="AQ467" s="3">
        <f ca="1">LOOKUP(AH467,P463:P482,Y463:Y482)</f>
        <v>30621</v>
      </c>
    </row>
    <row r="468" spans="5:43" x14ac:dyDescent="0.25">
      <c r="E468" s="29" t="str">
        <f t="shared" si="380"/>
        <v>Granada C.F.</v>
      </c>
      <c r="F468" s="33">
        <f ca="1">SUMIF(INDIRECT(F462),'1-Configuracion'!E468,INDIRECT(G462))+SUMIF(INDIRECT(H462),'1-Configuracion'!E468,INDIRECT(I462))</f>
        <v>0</v>
      </c>
      <c r="G468" s="1">
        <f ca="1">SUMIF(INDIRECT(F462),'1-Configuracion'!E468,INDIRECT(J462))+SUMIF(INDIRECT(H462),'1-Configuracion'!E468,INDIRECT(J462))</f>
        <v>0</v>
      </c>
      <c r="H468" s="1">
        <f t="shared" ca="1" si="381"/>
        <v>0</v>
      </c>
      <c r="I468" s="1">
        <f t="shared" ca="1" si="382"/>
        <v>0</v>
      </c>
      <c r="J468" s="1">
        <f t="shared" ca="1" si="383"/>
        <v>0</v>
      </c>
      <c r="K468" s="1">
        <f ca="1">SUMIF(INDIRECT(F462),'1-Configuracion'!E468,INDIRECT(K462))+SUMIF(INDIRECT(H462),'1-Configuracion'!E468,INDIRECT(L462))</f>
        <v>0</v>
      </c>
      <c r="L468" s="1">
        <f ca="1">SUMIF(INDIRECT(F462),'1-Configuracion'!E468,INDIRECT(L462))+SUMIF(INDIRECT(H462),'1-Configuracion'!E468,INDIRECT(K462))</f>
        <v>0</v>
      </c>
      <c r="M468" s="48">
        <f t="shared" ca="1" si="384"/>
        <v>0</v>
      </c>
      <c r="N468" s="14">
        <f t="shared" ca="1" si="385"/>
        <v>0</v>
      </c>
      <c r="P468" s="29" t="str">
        <f t="shared" si="386"/>
        <v>Granada C.F.</v>
      </c>
      <c r="Q468" s="33">
        <f t="shared" ca="1" si="387"/>
        <v>14</v>
      </c>
      <c r="R468" s="1">
        <f t="shared" ca="1" si="371"/>
        <v>16</v>
      </c>
      <c r="S468" s="1">
        <f t="shared" ca="1" si="372"/>
        <v>3</v>
      </c>
      <c r="T468" s="1">
        <f t="shared" ca="1" si="373"/>
        <v>5</v>
      </c>
      <c r="U468" s="1">
        <f t="shared" ca="1" si="374"/>
        <v>8</v>
      </c>
      <c r="V468" s="1">
        <f t="shared" ca="1" si="375"/>
        <v>17</v>
      </c>
      <c r="W468" s="1">
        <f t="shared" ca="1" si="376"/>
        <v>26</v>
      </c>
      <c r="X468" s="3">
        <f t="shared" ca="1" si="377"/>
        <v>-9</v>
      </c>
      <c r="Y468" s="3">
        <f t="shared" ca="1" si="378"/>
        <v>13117</v>
      </c>
      <c r="Z468">
        <f t="shared" ca="1" si="388"/>
        <v>17</v>
      </c>
      <c r="AA468">
        <f t="shared" ca="1" si="379"/>
        <v>17</v>
      </c>
      <c r="AB468" s="16">
        <f ca="1">_xlfn.RANK.EQ(Q468,Q463:Q482,0)</f>
        <v>17</v>
      </c>
      <c r="AC468" s="16">
        <f ca="1">SUMPRODUCT((AB468=AB463:AB482)*(X468&lt;X463:X482))</f>
        <v>0</v>
      </c>
      <c r="AD468" s="16">
        <f ca="1">SUMPRODUCT((AB468=AB463:AB482)*(AC468=AC463:AC482)*(V468&lt;V463:V482))</f>
        <v>0</v>
      </c>
      <c r="AE468" s="16">
        <f ca="1">COUNTIF(AA463:AA468,AA468)-1</f>
        <v>0</v>
      </c>
      <c r="AF468" s="39"/>
      <c r="AG468">
        <v>6</v>
      </c>
      <c r="AH468" s="29" t="str">
        <f ca="1">INDEX(P463:P482,MATCH(AG468,Z463:Z482,0))</f>
        <v>Deportivo de la Coruña</v>
      </c>
      <c r="AI468" s="33">
        <f ca="1">LOOKUP(AH468,P463:P482,Q463:Q482)</f>
        <v>26</v>
      </c>
      <c r="AJ468" s="1">
        <f ca="1">LOOKUP(AH468,P463:P482,R463:R482)</f>
        <v>16</v>
      </c>
      <c r="AK468" s="1">
        <f ca="1">LOOKUP(AH468,P463:P482,S463:S482)</f>
        <v>6</v>
      </c>
      <c r="AL468" s="1">
        <f ca="1">LOOKUP(AH468,P463:P482,T463:T482)</f>
        <v>8</v>
      </c>
      <c r="AM468" s="1">
        <f ca="1">LOOKUP(AH468,P463:P482,U463:U482)</f>
        <v>2</v>
      </c>
      <c r="AN468" s="1">
        <f ca="1">LOOKUP(AH468,P463:P482,V463:V482)</f>
        <v>25</v>
      </c>
      <c r="AO468" s="1">
        <f ca="1">LOOKUP(AH468,P463:P482,W463:W482)</f>
        <v>16</v>
      </c>
      <c r="AP468" s="3">
        <f ca="1">LOOKUP(AH468,P463:P482,X463:X482)</f>
        <v>9</v>
      </c>
      <c r="AQ468" s="3">
        <f ca="1">LOOKUP(AH468,P463:P482,Y463:Y482)</f>
        <v>26925</v>
      </c>
    </row>
    <row r="469" spans="5:43" x14ac:dyDescent="0.25">
      <c r="E469" s="29" t="str">
        <f t="shared" si="380"/>
        <v>Levante U.D.</v>
      </c>
      <c r="F469" s="33">
        <f ca="1">SUMIF(INDIRECT(F462),'1-Configuracion'!E469,INDIRECT(G462))+SUMIF(INDIRECT(H462),'1-Configuracion'!E469,INDIRECT(I462))</f>
        <v>0</v>
      </c>
      <c r="G469" s="1">
        <f ca="1">SUMIF(INDIRECT(F462),'1-Configuracion'!E469,INDIRECT(J462))+SUMIF(INDIRECT(H462),'1-Configuracion'!E469,INDIRECT(J462))</f>
        <v>0</v>
      </c>
      <c r="H469" s="1">
        <f t="shared" ca="1" si="381"/>
        <v>0</v>
      </c>
      <c r="I469" s="1">
        <f t="shared" ca="1" si="382"/>
        <v>0</v>
      </c>
      <c r="J469" s="1">
        <f t="shared" ca="1" si="383"/>
        <v>0</v>
      </c>
      <c r="K469" s="1">
        <f ca="1">SUMIF(INDIRECT(F462),'1-Configuracion'!E469,INDIRECT(K462))+SUMIF(INDIRECT(H462),'1-Configuracion'!E469,INDIRECT(L462))</f>
        <v>0</v>
      </c>
      <c r="L469" s="1">
        <f ca="1">SUMIF(INDIRECT(F462),'1-Configuracion'!E469,INDIRECT(L462))+SUMIF(INDIRECT(H462),'1-Configuracion'!E469,INDIRECT(K462))</f>
        <v>0</v>
      </c>
      <c r="M469" s="48">
        <f t="shared" ca="1" si="384"/>
        <v>0</v>
      </c>
      <c r="N469" s="14">
        <f t="shared" ca="1" si="385"/>
        <v>0</v>
      </c>
      <c r="P469" s="29" t="str">
        <f t="shared" si="386"/>
        <v>Levante U.D.</v>
      </c>
      <c r="Q469" s="33">
        <f t="shared" ca="1" si="387"/>
        <v>11</v>
      </c>
      <c r="R469" s="1">
        <f t="shared" ca="1" si="371"/>
        <v>16</v>
      </c>
      <c r="S469" s="1">
        <f t="shared" ca="1" si="372"/>
        <v>2</v>
      </c>
      <c r="T469" s="1">
        <f t="shared" ca="1" si="373"/>
        <v>5</v>
      </c>
      <c r="U469" s="1">
        <f t="shared" ca="1" si="374"/>
        <v>9</v>
      </c>
      <c r="V469" s="1">
        <f t="shared" ca="1" si="375"/>
        <v>12</v>
      </c>
      <c r="W469" s="1">
        <f t="shared" ca="1" si="376"/>
        <v>29</v>
      </c>
      <c r="X469" s="3">
        <f t="shared" ca="1" si="377"/>
        <v>-17</v>
      </c>
      <c r="Y469" s="3">
        <f t="shared" ca="1" si="378"/>
        <v>9312</v>
      </c>
      <c r="Z469">
        <f t="shared" ca="1" si="388"/>
        <v>20</v>
      </c>
      <c r="AA469">
        <f t="shared" ca="1" si="379"/>
        <v>20</v>
      </c>
      <c r="AB469" s="16">
        <f ca="1">_xlfn.RANK.EQ(Q469,Q463:Q482,0)</f>
        <v>20</v>
      </c>
      <c r="AC469" s="16">
        <f ca="1">SUMPRODUCT((AB469=AB463:AB482)*(X469&lt;X463:X482))</f>
        <v>0</v>
      </c>
      <c r="AD469" s="16">
        <f ca="1">SUMPRODUCT((AB469=AB463:AB482)*(AC469=AC463:AC482)*(V469&lt;V463:V482))</f>
        <v>0</v>
      </c>
      <c r="AE469" s="16">
        <f ca="1">COUNTIF(AA463:AA469,AA469)-1</f>
        <v>0</v>
      </c>
      <c r="AF469" s="39"/>
      <c r="AG469">
        <v>7</v>
      </c>
      <c r="AH469" s="29" t="str">
        <f ca="1">INDEX(P463:P482,MATCH(AG469,Z463:Z482,0))</f>
        <v>Athletic Club</v>
      </c>
      <c r="AI469" s="33">
        <f ca="1">LOOKUP(AH469,P463:P482,Q463:Q482)</f>
        <v>24</v>
      </c>
      <c r="AJ469" s="1">
        <f ca="1">LOOKUP(AH469,P463:P482,R463:R482)</f>
        <v>16</v>
      </c>
      <c r="AK469" s="1">
        <f ca="1">LOOKUP(AH469,P463:P482,S463:S482)</f>
        <v>7</v>
      </c>
      <c r="AL469" s="1">
        <f ca="1">LOOKUP(AH469,P463:P482,T463:T482)</f>
        <v>3</v>
      </c>
      <c r="AM469" s="1">
        <f ca="1">LOOKUP(AH469,P463:P482,U463:U482)</f>
        <v>6</v>
      </c>
      <c r="AN469" s="1">
        <f ca="1">LOOKUP(AH469,P463:P482,V463:V482)</f>
        <v>24</v>
      </c>
      <c r="AO469" s="1">
        <f ca="1">LOOKUP(AH469,P463:P482,W463:W482)</f>
        <v>18</v>
      </c>
      <c r="AP469" s="3">
        <f ca="1">LOOKUP(AH469,P463:P482,X463:X482)</f>
        <v>6</v>
      </c>
      <c r="AQ469" s="3">
        <f ca="1">LOOKUP(AH469,P463:P482,Y463:Y482)</f>
        <v>24624</v>
      </c>
    </row>
    <row r="470" spans="5:43" x14ac:dyDescent="0.25">
      <c r="E470" s="29" t="str">
        <f t="shared" si="380"/>
        <v>Málaga C.F.</v>
      </c>
      <c r="F470" s="33">
        <f ca="1">SUMIF(INDIRECT(F462),'1-Configuracion'!E470,INDIRECT(G462))+SUMIF(INDIRECT(H462),'1-Configuracion'!E470,INDIRECT(I462))</f>
        <v>0</v>
      </c>
      <c r="G470" s="1">
        <f ca="1">SUMIF(INDIRECT(F462),'1-Configuracion'!E470,INDIRECT(J462))+SUMIF(INDIRECT(H462),'1-Configuracion'!E470,INDIRECT(J462))</f>
        <v>0</v>
      </c>
      <c r="H470" s="1">
        <f t="shared" ca="1" si="381"/>
        <v>0</v>
      </c>
      <c r="I470" s="1">
        <f t="shared" ca="1" si="382"/>
        <v>0</v>
      </c>
      <c r="J470" s="1">
        <f t="shared" ca="1" si="383"/>
        <v>0</v>
      </c>
      <c r="K470" s="1">
        <f ca="1">SUMIF(INDIRECT(F462),'1-Configuracion'!E470,INDIRECT(K462))+SUMIF(INDIRECT(H462),'1-Configuracion'!E470,INDIRECT(L462))</f>
        <v>0</v>
      </c>
      <c r="L470" s="1">
        <f ca="1">SUMIF(INDIRECT(F462),'1-Configuracion'!E470,INDIRECT(L462))+SUMIF(INDIRECT(H462),'1-Configuracion'!E470,INDIRECT(K462))</f>
        <v>0</v>
      </c>
      <c r="M470" s="48">
        <f t="shared" ca="1" si="384"/>
        <v>0</v>
      </c>
      <c r="N470" s="14">
        <f t="shared" ca="1" si="385"/>
        <v>0</v>
      </c>
      <c r="P470" s="29" t="str">
        <f t="shared" si="386"/>
        <v>Málaga C.F.</v>
      </c>
      <c r="Q470" s="33">
        <f t="shared" ca="1" si="387"/>
        <v>17</v>
      </c>
      <c r="R470" s="1">
        <f t="shared" ca="1" si="371"/>
        <v>16</v>
      </c>
      <c r="S470" s="1">
        <f t="shared" ca="1" si="372"/>
        <v>4</v>
      </c>
      <c r="T470" s="1">
        <f t="shared" ca="1" si="373"/>
        <v>5</v>
      </c>
      <c r="U470" s="1">
        <f t="shared" ca="1" si="374"/>
        <v>7</v>
      </c>
      <c r="V470" s="1">
        <f t="shared" ca="1" si="375"/>
        <v>10</v>
      </c>
      <c r="W470" s="1">
        <f t="shared" ca="1" si="376"/>
        <v>14</v>
      </c>
      <c r="X470" s="3">
        <f t="shared" ca="1" si="377"/>
        <v>-4</v>
      </c>
      <c r="Y470" s="3">
        <f t="shared" ca="1" si="378"/>
        <v>16610</v>
      </c>
      <c r="Z470">
        <f t="shared" ca="1" si="388"/>
        <v>13</v>
      </c>
      <c r="AA470">
        <f t="shared" ca="1" si="379"/>
        <v>13</v>
      </c>
      <c r="AB470" s="16">
        <f ca="1">_xlfn.RANK.EQ(Q470,Q463:Q482,0)</f>
        <v>13</v>
      </c>
      <c r="AC470" s="16">
        <f ca="1">SUMPRODUCT((AB470=AB463:AB482)*(X470&lt;X463:X482))</f>
        <v>0</v>
      </c>
      <c r="AD470" s="16">
        <f ca="1">SUMPRODUCT((AB470=AB463:AB482)*(AC470=AC463:AC482)*(V470&lt;V463:V482))</f>
        <v>0</v>
      </c>
      <c r="AE470" s="16">
        <f ca="1">COUNTIF(AA463:AA470,AA470)-1</f>
        <v>0</v>
      </c>
      <c r="AF470" s="39"/>
      <c r="AG470">
        <v>8</v>
      </c>
      <c r="AH470" s="29" t="str">
        <f ca="1">INDEX(P463:P482,MATCH(AG470,Z463:Z482,0))</f>
        <v>Sevilla F.C.</v>
      </c>
      <c r="AI470" s="33">
        <f ca="1">LOOKUP(AH470,P463:P482,Q463:Q482)</f>
        <v>23</v>
      </c>
      <c r="AJ470" s="1">
        <f ca="1">LOOKUP(AH470,P463:P482,R463:R482)</f>
        <v>16</v>
      </c>
      <c r="AK470" s="1">
        <f ca="1">LOOKUP(AH470,P463:P482,S463:S482)</f>
        <v>6</v>
      </c>
      <c r="AL470" s="1">
        <f ca="1">LOOKUP(AH470,P463:P482,T463:T482)</f>
        <v>5</v>
      </c>
      <c r="AM470" s="1">
        <f ca="1">LOOKUP(AH470,P463:P482,U463:U482)</f>
        <v>5</v>
      </c>
      <c r="AN470" s="1">
        <f ca="1">LOOKUP(AH470,P463:P482,V463:V482)</f>
        <v>21</v>
      </c>
      <c r="AO470" s="1">
        <f ca="1">LOOKUP(AH470,P463:P482,W463:W482)</f>
        <v>19</v>
      </c>
      <c r="AP470" s="3">
        <f ca="1">LOOKUP(AH470,P463:P482,X463:X482)</f>
        <v>2</v>
      </c>
      <c r="AQ470" s="3">
        <f ca="1">LOOKUP(AH470,P463:P482,Y463:Y482)</f>
        <v>23221</v>
      </c>
    </row>
    <row r="471" spans="5:43" x14ac:dyDescent="0.25">
      <c r="E471" s="29" t="str">
        <f t="shared" si="380"/>
        <v>R.C. Celta de Vigo</v>
      </c>
      <c r="F471" s="33">
        <f ca="1">SUMIF(INDIRECT(F462),'1-Configuracion'!E471,INDIRECT(G462))+SUMIF(INDIRECT(H462),'1-Configuracion'!E471,INDIRECT(I462))</f>
        <v>0</v>
      </c>
      <c r="G471" s="1">
        <f ca="1">SUMIF(INDIRECT(F462),'1-Configuracion'!E471,INDIRECT(J462))+SUMIF(INDIRECT(H462),'1-Configuracion'!E471,INDIRECT(J462))</f>
        <v>0</v>
      </c>
      <c r="H471" s="1">
        <f t="shared" ca="1" si="381"/>
        <v>0</v>
      </c>
      <c r="I471" s="1">
        <f t="shared" ca="1" si="382"/>
        <v>0</v>
      </c>
      <c r="J471" s="1">
        <f t="shared" ca="1" si="383"/>
        <v>0</v>
      </c>
      <c r="K471" s="1">
        <f ca="1">SUMIF(INDIRECT(F462),'1-Configuracion'!E471,INDIRECT(K462))+SUMIF(INDIRECT(H462),'1-Configuracion'!E471,INDIRECT(L462))</f>
        <v>0</v>
      </c>
      <c r="L471" s="1">
        <f ca="1">SUMIF(INDIRECT(F462),'1-Configuracion'!E471,INDIRECT(L462))+SUMIF(INDIRECT(H462),'1-Configuracion'!E471,INDIRECT(K462))</f>
        <v>0</v>
      </c>
      <c r="M471" s="48">
        <f t="shared" ca="1" si="384"/>
        <v>0</v>
      </c>
      <c r="N471" s="14">
        <f t="shared" ca="1" si="385"/>
        <v>0</v>
      </c>
      <c r="P471" s="29" t="str">
        <f t="shared" si="386"/>
        <v>R.C. Celta de Vigo</v>
      </c>
      <c r="Q471" s="33">
        <f t="shared" ca="1" si="387"/>
        <v>31</v>
      </c>
      <c r="R471" s="1">
        <f t="shared" ca="1" si="371"/>
        <v>16</v>
      </c>
      <c r="S471" s="1">
        <f t="shared" ca="1" si="372"/>
        <v>9</v>
      </c>
      <c r="T471" s="1">
        <f t="shared" ca="1" si="373"/>
        <v>4</v>
      </c>
      <c r="U471" s="1">
        <f t="shared" ca="1" si="374"/>
        <v>3</v>
      </c>
      <c r="V471" s="1">
        <f t="shared" ca="1" si="375"/>
        <v>28</v>
      </c>
      <c r="W471" s="1">
        <f t="shared" ca="1" si="376"/>
        <v>22</v>
      </c>
      <c r="X471" s="3">
        <f t="shared" ca="1" si="377"/>
        <v>6</v>
      </c>
      <c r="Y471" s="3">
        <f t="shared" ca="1" si="378"/>
        <v>31628</v>
      </c>
      <c r="Z471">
        <f t="shared" ca="1" si="388"/>
        <v>4</v>
      </c>
      <c r="AA471">
        <f t="shared" ca="1" si="379"/>
        <v>4</v>
      </c>
      <c r="AB471" s="16">
        <f ca="1">_xlfn.RANK.EQ(Q471,Q463:Q482,0)</f>
        <v>4</v>
      </c>
      <c r="AC471" s="16">
        <f ca="1">SUMPRODUCT((AB471=AB463:AB482)*(X471&lt;X463:X482))</f>
        <v>0</v>
      </c>
      <c r="AD471" s="16">
        <f ca="1">SUMPRODUCT((AB471=AB463:AB482)*(AC471=AC463:AC482)*(V471&lt;V463:V482))</f>
        <v>0</v>
      </c>
      <c r="AE471" s="16">
        <f ca="1">COUNTIF(AA463:AA471,AA471)-1</f>
        <v>0</v>
      </c>
      <c r="AF471" s="39"/>
      <c r="AG471">
        <v>9</v>
      </c>
      <c r="AH471" s="29" t="str">
        <f ca="1">INDEX(P463:P482,MATCH(AG471,Z463:Z482,0))</f>
        <v>Valencia C.F.</v>
      </c>
      <c r="AI471" s="33">
        <f ca="1">LOOKUP(AH471,P463:P482,Q463:Q482)</f>
        <v>22</v>
      </c>
      <c r="AJ471" s="1">
        <f ca="1">LOOKUP(AH471,P463:P482,R463:R482)</f>
        <v>16</v>
      </c>
      <c r="AK471" s="1">
        <f ca="1">LOOKUP(AH471,P463:P482,S463:S482)</f>
        <v>5</v>
      </c>
      <c r="AL471" s="1">
        <f ca="1">LOOKUP(AH471,P463:P482,T463:T482)</f>
        <v>7</v>
      </c>
      <c r="AM471" s="1">
        <f ca="1">LOOKUP(AH471,P463:P482,U463:U482)</f>
        <v>4</v>
      </c>
      <c r="AN471" s="1">
        <f ca="1">LOOKUP(AH471,P463:P482,V463:V482)</f>
        <v>21</v>
      </c>
      <c r="AO471" s="1">
        <f ca="1">LOOKUP(AH471,P463:P482,W463:W482)</f>
        <v>14</v>
      </c>
      <c r="AP471" s="3">
        <f ca="1">LOOKUP(AH471,P463:P482,X463:X482)</f>
        <v>7</v>
      </c>
      <c r="AQ471" s="3">
        <f ca="1">LOOKUP(AH471,P463:P482,Y463:Y482)</f>
        <v>22721</v>
      </c>
    </row>
    <row r="472" spans="5:43" x14ac:dyDescent="0.25">
      <c r="E472" s="29" t="str">
        <f t="shared" si="380"/>
        <v>R.C.D. Español</v>
      </c>
      <c r="F472" s="33">
        <f ca="1">SUMIF(INDIRECT(F462),'1-Configuracion'!E472,INDIRECT(G462))+SUMIF(INDIRECT(H462),'1-Configuracion'!E472,INDIRECT(I462))</f>
        <v>0</v>
      </c>
      <c r="G472" s="1">
        <f ca="1">SUMIF(INDIRECT(F462),'1-Configuracion'!E472,INDIRECT(J462))+SUMIF(INDIRECT(H462),'1-Configuracion'!E472,INDIRECT(J462))</f>
        <v>0</v>
      </c>
      <c r="H472" s="1">
        <f t="shared" ca="1" si="381"/>
        <v>0</v>
      </c>
      <c r="I472" s="1">
        <f t="shared" ca="1" si="382"/>
        <v>0</v>
      </c>
      <c r="J472" s="1">
        <f t="shared" ca="1" si="383"/>
        <v>0</v>
      </c>
      <c r="K472" s="1">
        <f ca="1">SUMIF(INDIRECT(F462),'1-Configuracion'!E472,INDIRECT(K462))+SUMIF(INDIRECT(H462),'1-Configuracion'!E472,INDIRECT(L462))</f>
        <v>0</v>
      </c>
      <c r="L472" s="1">
        <f ca="1">SUMIF(INDIRECT(F462),'1-Configuracion'!E472,INDIRECT(L462))+SUMIF(INDIRECT(H462),'1-Configuracion'!E472,INDIRECT(K462))</f>
        <v>0</v>
      </c>
      <c r="M472" s="48">
        <f t="shared" ca="1" si="384"/>
        <v>0</v>
      </c>
      <c r="N472" s="14">
        <f t="shared" ca="1" si="385"/>
        <v>0</v>
      </c>
      <c r="P472" s="29" t="str">
        <f t="shared" si="386"/>
        <v>R.C.D. Español</v>
      </c>
      <c r="Q472" s="33">
        <f t="shared" ca="1" si="387"/>
        <v>20</v>
      </c>
      <c r="R472" s="1">
        <f t="shared" ca="1" si="371"/>
        <v>16</v>
      </c>
      <c r="S472" s="1">
        <f t="shared" ca="1" si="372"/>
        <v>6</v>
      </c>
      <c r="T472" s="1">
        <f t="shared" ca="1" si="373"/>
        <v>2</v>
      </c>
      <c r="U472" s="1">
        <f t="shared" ca="1" si="374"/>
        <v>8</v>
      </c>
      <c r="V472" s="1">
        <f t="shared" ca="1" si="375"/>
        <v>16</v>
      </c>
      <c r="W472" s="1">
        <f t="shared" ca="1" si="376"/>
        <v>26</v>
      </c>
      <c r="X472" s="3">
        <f t="shared" ca="1" si="377"/>
        <v>-10</v>
      </c>
      <c r="Y472" s="3">
        <f t="shared" ca="1" si="378"/>
        <v>19016</v>
      </c>
      <c r="Z472">
        <f t="shared" ca="1" si="388"/>
        <v>12</v>
      </c>
      <c r="AA472">
        <f t="shared" ca="1" si="379"/>
        <v>12</v>
      </c>
      <c r="AB472" s="16">
        <f ca="1">_xlfn.RANK.EQ(Q472,Q463:Q482,0)</f>
        <v>11</v>
      </c>
      <c r="AC472" s="16">
        <f ca="1">SUMPRODUCT((AB472=AB463:AB482)*(X472&lt;X463:X482))</f>
        <v>1</v>
      </c>
      <c r="AD472" s="16">
        <f ca="1">SUMPRODUCT((AB472=AB463:AB482)*(AC472=AC463:AC482)*(V472&lt;V463:V482))</f>
        <v>0</v>
      </c>
      <c r="AE472" s="16">
        <f ca="1">COUNTIF(AA463:AA472,AA472)-1</f>
        <v>0</v>
      </c>
      <c r="AF472" s="39"/>
      <c r="AG472">
        <v>10</v>
      </c>
      <c r="AH472" s="29" t="str">
        <f ca="1">INDEX(P463:P482,MATCH(AG472,Z463:Z482,0))</f>
        <v>S.D. Eibar</v>
      </c>
      <c r="AI472" s="33">
        <f ca="1">LOOKUP(AH472,P463:P482,Q463:Q482)</f>
        <v>21</v>
      </c>
      <c r="AJ472" s="1">
        <f ca="1">LOOKUP(AH472,P463:P482,R463:R482)</f>
        <v>16</v>
      </c>
      <c r="AK472" s="1">
        <f ca="1">LOOKUP(AH472,P463:P482,S463:S482)</f>
        <v>5</v>
      </c>
      <c r="AL472" s="1">
        <f ca="1">LOOKUP(AH472,P463:P482,T463:T482)</f>
        <v>6</v>
      </c>
      <c r="AM472" s="1">
        <f ca="1">LOOKUP(AH472,P463:P482,U463:U482)</f>
        <v>5</v>
      </c>
      <c r="AN472" s="1">
        <f ca="1">LOOKUP(AH472,P463:P482,V463:V482)</f>
        <v>18</v>
      </c>
      <c r="AO472" s="1">
        <f ca="1">LOOKUP(AH472,P463:P482,W463:W482)</f>
        <v>19</v>
      </c>
      <c r="AP472" s="3">
        <f ca="1">LOOKUP(AH472,P463:P482,X463:X482)</f>
        <v>-1</v>
      </c>
      <c r="AQ472" s="3">
        <f ca="1">LOOKUP(AH472,P463:P482,Y463:Y482)</f>
        <v>20918</v>
      </c>
    </row>
    <row r="473" spans="5:43" x14ac:dyDescent="0.25">
      <c r="E473" s="29" t="str">
        <f t="shared" si="380"/>
        <v>Rayo Vallecano</v>
      </c>
      <c r="F473" s="33">
        <f ca="1">SUMIF(INDIRECT(F462),'1-Configuracion'!E473,INDIRECT(G462))+SUMIF(INDIRECT(H462),'1-Configuracion'!E473,INDIRECT(I462))</f>
        <v>0</v>
      </c>
      <c r="G473" s="1">
        <f ca="1">SUMIF(INDIRECT(F462),'1-Configuracion'!E473,INDIRECT(J462))+SUMIF(INDIRECT(H462),'1-Configuracion'!E473,INDIRECT(J462))</f>
        <v>0</v>
      </c>
      <c r="H473" s="1">
        <f t="shared" ca="1" si="381"/>
        <v>0</v>
      </c>
      <c r="I473" s="1">
        <f t="shared" ca="1" si="382"/>
        <v>0</v>
      </c>
      <c r="J473" s="1">
        <f t="shared" ca="1" si="383"/>
        <v>0</v>
      </c>
      <c r="K473" s="1">
        <f ca="1">SUMIF(INDIRECT(F462),'1-Configuracion'!E473,INDIRECT(K462))+SUMIF(INDIRECT(H462),'1-Configuracion'!E473,INDIRECT(L462))</f>
        <v>0</v>
      </c>
      <c r="L473" s="1">
        <f ca="1">SUMIF(INDIRECT(F462),'1-Configuracion'!E473,INDIRECT(L462))+SUMIF(INDIRECT(H462),'1-Configuracion'!E473,INDIRECT(K462))</f>
        <v>0</v>
      </c>
      <c r="M473" s="48">
        <f t="shared" ca="1" si="384"/>
        <v>0</v>
      </c>
      <c r="N473" s="14">
        <f t="shared" ca="1" si="385"/>
        <v>0</v>
      </c>
      <c r="P473" s="29" t="str">
        <f t="shared" si="386"/>
        <v>Rayo Vallecano</v>
      </c>
      <c r="Q473" s="33">
        <f t="shared" ca="1" si="387"/>
        <v>14</v>
      </c>
      <c r="R473" s="1">
        <f t="shared" ca="1" si="371"/>
        <v>16</v>
      </c>
      <c r="S473" s="1">
        <f t="shared" ca="1" si="372"/>
        <v>4</v>
      </c>
      <c r="T473" s="1">
        <f t="shared" ca="1" si="373"/>
        <v>2</v>
      </c>
      <c r="U473" s="1">
        <f t="shared" ca="1" si="374"/>
        <v>10</v>
      </c>
      <c r="V473" s="1">
        <f t="shared" ca="1" si="375"/>
        <v>18</v>
      </c>
      <c r="W473" s="1">
        <f t="shared" ca="1" si="376"/>
        <v>37</v>
      </c>
      <c r="X473" s="3">
        <f t="shared" ca="1" si="377"/>
        <v>-19</v>
      </c>
      <c r="Y473" s="3">
        <f t="shared" ca="1" si="378"/>
        <v>12118</v>
      </c>
      <c r="Z473">
        <f t="shared" ca="1" si="388"/>
        <v>18</v>
      </c>
      <c r="AA473">
        <f t="shared" ca="1" si="379"/>
        <v>18</v>
      </c>
      <c r="AB473" s="16">
        <f ca="1">_xlfn.RANK.EQ(Q473,Q463:Q482,0)</f>
        <v>17</v>
      </c>
      <c r="AC473" s="16">
        <f ca="1">SUMPRODUCT((AB473=AB463:AB482)*(X473&lt;X463:X482))</f>
        <v>1</v>
      </c>
      <c r="AD473" s="16">
        <f ca="1">SUMPRODUCT((AB473=AB463:AB482)*(AC473=AC463:AC482)*(V473&lt;V463:V482))</f>
        <v>0</v>
      </c>
      <c r="AE473" s="16">
        <f ca="1">COUNTIF(AA463:AA473,AA473)-1</f>
        <v>0</v>
      </c>
      <c r="AF473" s="39"/>
      <c r="AG473">
        <v>11</v>
      </c>
      <c r="AH473" s="29" t="str">
        <f ca="1">INDEX(P463:P482,MATCH(AG473,Z463:Z482,0))</f>
        <v>Real Betis Balompié</v>
      </c>
      <c r="AI473" s="33">
        <f ca="1">LOOKUP(AH473,P463:P482,Q463:Q482)</f>
        <v>20</v>
      </c>
      <c r="AJ473" s="1">
        <f ca="1">LOOKUP(AH473,P463:P482,R463:R482)</f>
        <v>16</v>
      </c>
      <c r="AK473" s="1">
        <f ca="1">LOOKUP(AH473,P463:P482,S463:S482)</f>
        <v>5</v>
      </c>
      <c r="AL473" s="1">
        <f ca="1">LOOKUP(AH473,P463:P482,T463:T482)</f>
        <v>5</v>
      </c>
      <c r="AM473" s="1">
        <f ca="1">LOOKUP(AH473,P463:P482,U463:U482)</f>
        <v>6</v>
      </c>
      <c r="AN473" s="1">
        <f ca="1">LOOKUP(AH473,P463:P482,V463:V482)</f>
        <v>13</v>
      </c>
      <c r="AO473" s="1">
        <f ca="1">LOOKUP(AH473,P463:P482,W463:W482)</f>
        <v>19</v>
      </c>
      <c r="AP473" s="3">
        <f ca="1">LOOKUP(AH473,P463:P482,X463:X482)</f>
        <v>-6</v>
      </c>
      <c r="AQ473" s="3">
        <f ca="1">LOOKUP(AH473,P463:P482,Y463:Y482)</f>
        <v>19413</v>
      </c>
    </row>
    <row r="474" spans="5:43" x14ac:dyDescent="0.25">
      <c r="E474" s="29" t="str">
        <f t="shared" si="380"/>
        <v>Real Betis Balompié</v>
      </c>
      <c r="F474" s="33">
        <f ca="1">SUMIF(INDIRECT(F462),'1-Configuracion'!E474,INDIRECT(G462))+SUMIF(INDIRECT(H462),'1-Configuracion'!E474,INDIRECT(I462))</f>
        <v>0</v>
      </c>
      <c r="G474" s="1">
        <f ca="1">SUMIF(INDIRECT(F462),'1-Configuracion'!E474,INDIRECT(J462))+SUMIF(INDIRECT(H462),'1-Configuracion'!E474,INDIRECT(J462))</f>
        <v>0</v>
      </c>
      <c r="H474" s="1">
        <f t="shared" ca="1" si="381"/>
        <v>0</v>
      </c>
      <c r="I474" s="1">
        <f t="shared" ca="1" si="382"/>
        <v>0</v>
      </c>
      <c r="J474" s="1">
        <f t="shared" ca="1" si="383"/>
        <v>0</v>
      </c>
      <c r="K474" s="1">
        <f ca="1">SUMIF(INDIRECT(F462),'1-Configuracion'!E474,INDIRECT(K462))+SUMIF(INDIRECT(H462),'1-Configuracion'!E474,INDIRECT(L462))</f>
        <v>0</v>
      </c>
      <c r="L474" s="1">
        <f ca="1">SUMIF(INDIRECT(F462),'1-Configuracion'!E474,INDIRECT(L462))+SUMIF(INDIRECT(H462),'1-Configuracion'!E474,INDIRECT(K462))</f>
        <v>0</v>
      </c>
      <c r="M474" s="48">
        <f t="shared" ca="1" si="384"/>
        <v>0</v>
      </c>
      <c r="N474" s="14">
        <f t="shared" ca="1" si="385"/>
        <v>0</v>
      </c>
      <c r="P474" s="29" t="str">
        <f t="shared" si="386"/>
        <v>Real Betis Balompié</v>
      </c>
      <c r="Q474" s="33">
        <f t="shared" ca="1" si="387"/>
        <v>20</v>
      </c>
      <c r="R474" s="1">
        <f t="shared" ca="1" si="371"/>
        <v>16</v>
      </c>
      <c r="S474" s="1">
        <f t="shared" ca="1" si="372"/>
        <v>5</v>
      </c>
      <c r="T474" s="1">
        <f t="shared" ca="1" si="373"/>
        <v>5</v>
      </c>
      <c r="U474" s="1">
        <f t="shared" ca="1" si="374"/>
        <v>6</v>
      </c>
      <c r="V474" s="1">
        <f t="shared" ca="1" si="375"/>
        <v>13</v>
      </c>
      <c r="W474" s="1">
        <f t="shared" ca="1" si="376"/>
        <v>19</v>
      </c>
      <c r="X474" s="3">
        <f t="shared" ca="1" si="377"/>
        <v>-6</v>
      </c>
      <c r="Y474" s="3">
        <f t="shared" ca="1" si="378"/>
        <v>19413</v>
      </c>
      <c r="Z474">
        <f t="shared" ca="1" si="388"/>
        <v>11</v>
      </c>
      <c r="AA474">
        <f t="shared" ca="1" si="379"/>
        <v>11</v>
      </c>
      <c r="AB474" s="16">
        <f ca="1">_xlfn.RANK.EQ(Q474,Q463:Q482,0)</f>
        <v>11</v>
      </c>
      <c r="AC474" s="16">
        <f ca="1">SUMPRODUCT((AB474=AB463:AB482)*(X474&lt;X463:X482))</f>
        <v>0</v>
      </c>
      <c r="AD474" s="16">
        <f ca="1">SUMPRODUCT((AB474=AB463:AB482)*(AC474=AC463:AC482)*(V474&lt;V463:V482))</f>
        <v>0</v>
      </c>
      <c r="AE474" s="16">
        <f ca="1">COUNTIF(AA463:AA474,AA474)-1</f>
        <v>0</v>
      </c>
      <c r="AF474" s="39"/>
      <c r="AG474">
        <v>12</v>
      </c>
      <c r="AH474" s="29" t="str">
        <f ca="1">INDEX(P463:P482,MATCH(AG474,Z463:Z482,0))</f>
        <v>R.C.D. Español</v>
      </c>
      <c r="AI474" s="33">
        <f ca="1">LOOKUP(AH474,P463:P482,Q463:Q482)</f>
        <v>20</v>
      </c>
      <c r="AJ474" s="1">
        <f ca="1">LOOKUP(AH474,P463:P482,R463:R482)</f>
        <v>16</v>
      </c>
      <c r="AK474" s="1">
        <f ca="1">LOOKUP(AH474,P463:P482,S463:S482)</f>
        <v>6</v>
      </c>
      <c r="AL474" s="1">
        <f ca="1">LOOKUP(AH474,P463:P482,T463:T482)</f>
        <v>2</v>
      </c>
      <c r="AM474" s="1">
        <f ca="1">LOOKUP(AH474,P463:P482,U463:U482)</f>
        <v>8</v>
      </c>
      <c r="AN474" s="1">
        <f ca="1">LOOKUP(AH474,P463:P482,V463:V482)</f>
        <v>16</v>
      </c>
      <c r="AO474" s="1">
        <f ca="1">LOOKUP(AH474,P463:P482,W463:W482)</f>
        <v>26</v>
      </c>
      <c r="AP474" s="3">
        <f ca="1">LOOKUP(AH474,P463:P482,X463:X482)</f>
        <v>-10</v>
      </c>
      <c r="AQ474" s="3">
        <f ca="1">LOOKUP(AH474,P463:P482,Y463:Y482)</f>
        <v>19016</v>
      </c>
    </row>
    <row r="475" spans="5:43" x14ac:dyDescent="0.25">
      <c r="E475" s="29" t="str">
        <f t="shared" si="380"/>
        <v>Real Madrid C.F.</v>
      </c>
      <c r="F475" s="33">
        <f ca="1">SUMIF(INDIRECT(F462),'1-Configuracion'!E475,INDIRECT(G462))+SUMIF(INDIRECT(H462),'1-Configuracion'!E475,INDIRECT(I462))</f>
        <v>0</v>
      </c>
      <c r="G475" s="1">
        <f ca="1">SUMIF(INDIRECT(F462),'1-Configuracion'!E475,INDIRECT(J462))+SUMIF(INDIRECT(H462),'1-Configuracion'!E475,INDIRECT(J462))</f>
        <v>0</v>
      </c>
      <c r="H475" s="1">
        <f t="shared" ca="1" si="381"/>
        <v>0</v>
      </c>
      <c r="I475" s="1">
        <f t="shared" ca="1" si="382"/>
        <v>0</v>
      </c>
      <c r="J475" s="1">
        <f t="shared" ca="1" si="383"/>
        <v>0</v>
      </c>
      <c r="K475" s="1">
        <f ca="1">SUMIF(INDIRECT(F462),'1-Configuracion'!E475,INDIRECT(K462))+SUMIF(INDIRECT(H462),'1-Configuracion'!E475,INDIRECT(L462))</f>
        <v>0</v>
      </c>
      <c r="L475" s="1">
        <f ca="1">SUMIF(INDIRECT(F462),'1-Configuracion'!E475,INDIRECT(L462))+SUMIF(INDIRECT(H462),'1-Configuracion'!E475,INDIRECT(K462))</f>
        <v>0</v>
      </c>
      <c r="M475" s="48">
        <f t="shared" ca="1" si="384"/>
        <v>0</v>
      </c>
      <c r="N475" s="14">
        <f t="shared" ca="1" si="385"/>
        <v>0</v>
      </c>
      <c r="P475" s="29" t="str">
        <f t="shared" si="386"/>
        <v>Real Madrid C.F.</v>
      </c>
      <c r="Q475" s="33">
        <f t="shared" ca="1" si="387"/>
        <v>33</v>
      </c>
      <c r="R475" s="1">
        <f t="shared" ca="1" si="371"/>
        <v>16</v>
      </c>
      <c r="S475" s="1">
        <f t="shared" ca="1" si="372"/>
        <v>10</v>
      </c>
      <c r="T475" s="1">
        <f t="shared" ca="1" si="373"/>
        <v>3</v>
      </c>
      <c r="U475" s="1">
        <f t="shared" ca="1" si="374"/>
        <v>3</v>
      </c>
      <c r="V475" s="1">
        <f t="shared" ca="1" si="375"/>
        <v>42</v>
      </c>
      <c r="W475" s="1">
        <f t="shared" ca="1" si="376"/>
        <v>15</v>
      </c>
      <c r="X475" s="3">
        <f t="shared" ca="1" si="377"/>
        <v>27</v>
      </c>
      <c r="Y475" s="3">
        <f t="shared" ca="1" si="378"/>
        <v>35742</v>
      </c>
      <c r="Z475">
        <f t="shared" ca="1" si="388"/>
        <v>3</v>
      </c>
      <c r="AA475">
        <f t="shared" ca="1" si="379"/>
        <v>3</v>
      </c>
      <c r="AB475" s="16">
        <f ca="1">_xlfn.RANK.EQ(Q475,Q463:Q482,0)</f>
        <v>3</v>
      </c>
      <c r="AC475" s="16">
        <f ca="1">SUMPRODUCT((AB475=AB463:AB482)*(X475&lt;X463:X482))</f>
        <v>0</v>
      </c>
      <c r="AD475" s="16">
        <f ca="1">SUMPRODUCT((AB475=AB463:AB482)*(AC475=AC463:AC482)*(V475&lt;V463:V482))</f>
        <v>0</v>
      </c>
      <c r="AE475" s="16">
        <f ca="1">COUNTIF(AA463:AA475,AA475)-1</f>
        <v>0</v>
      </c>
      <c r="AF475" s="39"/>
      <c r="AG475">
        <v>13</v>
      </c>
      <c r="AH475" s="29" t="str">
        <f ca="1">INDEX(P463:P482,MATCH(AG475,Z463:Z482,0))</f>
        <v>Málaga C.F.</v>
      </c>
      <c r="AI475" s="33">
        <f ca="1">LOOKUP(AH475,P463:P482,Q463:Q482)</f>
        <v>17</v>
      </c>
      <c r="AJ475" s="1">
        <f ca="1">LOOKUP(AH475,P463:P482,R463:R482)</f>
        <v>16</v>
      </c>
      <c r="AK475" s="1">
        <f ca="1">LOOKUP(AH475,P463:P482,S463:S482)</f>
        <v>4</v>
      </c>
      <c r="AL475" s="1">
        <f ca="1">LOOKUP(AH475,P463:P482,T463:T482)</f>
        <v>5</v>
      </c>
      <c r="AM475" s="1">
        <f ca="1">LOOKUP(AH475,P463:P482,U463:U482)</f>
        <v>7</v>
      </c>
      <c r="AN475" s="1">
        <f ca="1">LOOKUP(AH475,P463:P482,V463:V482)</f>
        <v>10</v>
      </c>
      <c r="AO475" s="1">
        <f ca="1">LOOKUP(AH475,P463:P482,W463:W482)</f>
        <v>14</v>
      </c>
      <c r="AP475" s="3">
        <f ca="1">LOOKUP(AH475,P463:P482,X463:X482)</f>
        <v>-4</v>
      </c>
      <c r="AQ475" s="3">
        <f ca="1">LOOKUP(AH475,P463:P482,Y463:Y482)</f>
        <v>16610</v>
      </c>
    </row>
    <row r="476" spans="5:43" x14ac:dyDescent="0.25">
      <c r="E476" s="29" t="str">
        <f t="shared" si="380"/>
        <v>Real Sociedad</v>
      </c>
      <c r="F476" s="33">
        <f ca="1">SUMIF(INDIRECT(F462),'1-Configuracion'!E476,INDIRECT(G462))+SUMIF(INDIRECT(H462),'1-Configuracion'!E476,INDIRECT(I462))</f>
        <v>0</v>
      </c>
      <c r="G476" s="1">
        <f ca="1">SUMIF(INDIRECT(F462),'1-Configuracion'!E476,INDIRECT(J462))+SUMIF(INDIRECT(H462),'1-Configuracion'!E476,INDIRECT(J462))</f>
        <v>0</v>
      </c>
      <c r="H476" s="1">
        <f t="shared" ca="1" si="381"/>
        <v>0</v>
      </c>
      <c r="I476" s="1">
        <f t="shared" ca="1" si="382"/>
        <v>0</v>
      </c>
      <c r="J476" s="1">
        <f t="shared" ca="1" si="383"/>
        <v>0</v>
      </c>
      <c r="K476" s="1">
        <f ca="1">SUMIF(INDIRECT(F462),'1-Configuracion'!E476,INDIRECT(K462))+SUMIF(INDIRECT(H462),'1-Configuracion'!E476,INDIRECT(L462))</f>
        <v>0</v>
      </c>
      <c r="L476" s="1">
        <f ca="1">SUMIF(INDIRECT(F462),'1-Configuracion'!E476,INDIRECT(L462))+SUMIF(INDIRECT(H462),'1-Configuracion'!E476,INDIRECT(K462))</f>
        <v>0</v>
      </c>
      <c r="M476" s="48">
        <f t="shared" ca="1" si="384"/>
        <v>0</v>
      </c>
      <c r="N476" s="14">
        <f t="shared" ca="1" si="385"/>
        <v>0</v>
      </c>
      <c r="P476" s="29" t="str">
        <f t="shared" si="386"/>
        <v>Real Sociedad</v>
      </c>
      <c r="Q476" s="33">
        <f t="shared" ca="1" si="387"/>
        <v>16</v>
      </c>
      <c r="R476" s="1">
        <f t="shared" ca="1" si="371"/>
        <v>16</v>
      </c>
      <c r="S476" s="1">
        <f t="shared" ca="1" si="372"/>
        <v>4</v>
      </c>
      <c r="T476" s="1">
        <f t="shared" ca="1" si="373"/>
        <v>4</v>
      </c>
      <c r="U476" s="1">
        <f t="shared" ca="1" si="374"/>
        <v>8</v>
      </c>
      <c r="V476" s="1">
        <f t="shared" ca="1" si="375"/>
        <v>17</v>
      </c>
      <c r="W476" s="1">
        <f t="shared" ca="1" si="376"/>
        <v>22</v>
      </c>
      <c r="X476" s="3">
        <f t="shared" ca="1" si="377"/>
        <v>-5</v>
      </c>
      <c r="Y476" s="3">
        <f t="shared" ca="1" si="378"/>
        <v>15517</v>
      </c>
      <c r="Z476">
        <f t="shared" ca="1" si="388"/>
        <v>14</v>
      </c>
      <c r="AA476">
        <f t="shared" ca="1" si="379"/>
        <v>14</v>
      </c>
      <c r="AB476" s="16">
        <f ca="1">_xlfn.RANK.EQ(Q476,Q463:Q482,0)</f>
        <v>14</v>
      </c>
      <c r="AC476" s="16">
        <f ca="1">SUMPRODUCT((AB476=AB463:AB482)*(X476&lt;X463:X482))</f>
        <v>0</v>
      </c>
      <c r="AD476" s="16">
        <f ca="1">SUMPRODUCT((AB476=AB463:AB482)*(AC476=AC463:AC482)*(V476&lt;V463:V482))</f>
        <v>0</v>
      </c>
      <c r="AE476" s="16">
        <f ca="1">COUNTIF(AA463:AA476,AA476)-1</f>
        <v>0</v>
      </c>
      <c r="AF476" s="39"/>
      <c r="AG476">
        <v>14</v>
      </c>
      <c r="AH476" s="29" t="str">
        <f ca="1">INDEX(P463:P482,MATCH(AG476,Z463:Z482,0))</f>
        <v>Real Sociedad</v>
      </c>
      <c r="AI476" s="33">
        <f ca="1">LOOKUP(AH476,P463:P482,Q463:Q482)</f>
        <v>16</v>
      </c>
      <c r="AJ476" s="1">
        <f ca="1">LOOKUP(AH476,P463:P482,R463:R482)</f>
        <v>16</v>
      </c>
      <c r="AK476" s="1">
        <f ca="1">LOOKUP(AH476,P463:P482,S463:S482)</f>
        <v>4</v>
      </c>
      <c r="AL476" s="1">
        <f ca="1">LOOKUP(AH476,P463:P482,T463:T482)</f>
        <v>4</v>
      </c>
      <c r="AM476" s="1">
        <f ca="1">LOOKUP(AH476,P463:P482,U463:U482)</f>
        <v>8</v>
      </c>
      <c r="AN476" s="1">
        <f ca="1">LOOKUP(AH476,P463:P482,V463:V482)</f>
        <v>17</v>
      </c>
      <c r="AO476" s="1">
        <f ca="1">LOOKUP(AH476,P463:P482,W463:W482)</f>
        <v>22</v>
      </c>
      <c r="AP476" s="3">
        <f ca="1">LOOKUP(AH476,P463:P482,X463:X482)</f>
        <v>-5</v>
      </c>
      <c r="AQ476" s="3">
        <f ca="1">LOOKUP(AH476,P463:P482,Y463:Y482)</f>
        <v>15517</v>
      </c>
    </row>
    <row r="477" spans="5:43" x14ac:dyDescent="0.25">
      <c r="E477" s="29" t="str">
        <f t="shared" si="380"/>
        <v>Real Sporting de Gijón</v>
      </c>
      <c r="F477" s="33">
        <f ca="1">SUMIF(INDIRECT(F462),'1-Configuracion'!E477,INDIRECT(G462))+SUMIF(INDIRECT(H462),'1-Configuracion'!E477,INDIRECT(I462))</f>
        <v>0</v>
      </c>
      <c r="G477" s="1">
        <f ca="1">SUMIF(INDIRECT(F462),'1-Configuracion'!E477,INDIRECT(J462))+SUMIF(INDIRECT(H462),'1-Configuracion'!E477,INDIRECT(J462))</f>
        <v>0</v>
      </c>
      <c r="H477" s="1">
        <f t="shared" ca="1" si="381"/>
        <v>0</v>
      </c>
      <c r="I477" s="1">
        <f t="shared" ca="1" si="382"/>
        <v>0</v>
      </c>
      <c r="J477" s="1">
        <f t="shared" ca="1" si="383"/>
        <v>0</v>
      </c>
      <c r="K477" s="1">
        <f ca="1">SUMIF(INDIRECT(F462),'1-Configuracion'!E477,INDIRECT(K462))+SUMIF(INDIRECT(H462),'1-Configuracion'!E477,INDIRECT(L462))</f>
        <v>0</v>
      </c>
      <c r="L477" s="1">
        <f ca="1">SUMIF(INDIRECT(F462),'1-Configuracion'!E477,INDIRECT(L462))+SUMIF(INDIRECT(H462),'1-Configuracion'!E477,INDIRECT(K462))</f>
        <v>0</v>
      </c>
      <c r="M477" s="48">
        <f t="shared" ca="1" si="384"/>
        <v>0</v>
      </c>
      <c r="N477" s="14">
        <f t="shared" ca="1" si="385"/>
        <v>0</v>
      </c>
      <c r="P477" s="29" t="str">
        <f t="shared" si="386"/>
        <v>Real Sporting de Gijón</v>
      </c>
      <c r="Q477" s="33">
        <f t="shared" ca="1" si="387"/>
        <v>15</v>
      </c>
      <c r="R477" s="1">
        <f t="shared" ca="1" si="371"/>
        <v>15</v>
      </c>
      <c r="S477" s="1">
        <f t="shared" ca="1" si="372"/>
        <v>4</v>
      </c>
      <c r="T477" s="1">
        <f t="shared" ca="1" si="373"/>
        <v>3</v>
      </c>
      <c r="U477" s="1">
        <f t="shared" ca="1" si="374"/>
        <v>8</v>
      </c>
      <c r="V477" s="1">
        <f t="shared" ca="1" si="375"/>
        <v>15</v>
      </c>
      <c r="W477" s="1">
        <f t="shared" ca="1" si="376"/>
        <v>23</v>
      </c>
      <c r="X477" s="3">
        <f t="shared" ca="1" si="377"/>
        <v>-8</v>
      </c>
      <c r="Y477" s="3">
        <f t="shared" ca="1" si="378"/>
        <v>14215</v>
      </c>
      <c r="Z477">
        <f t="shared" ca="1" si="388"/>
        <v>16</v>
      </c>
      <c r="AA477">
        <f t="shared" ca="1" si="379"/>
        <v>16</v>
      </c>
      <c r="AB477" s="16">
        <f ca="1">_xlfn.RANK.EQ(Q477,Q463:Q482,0)</f>
        <v>16</v>
      </c>
      <c r="AC477" s="16">
        <f ca="1">SUMPRODUCT((AB477=AB463:AB482)*(X477&lt;X463:X482))</f>
        <v>0</v>
      </c>
      <c r="AD477" s="16">
        <f ca="1">SUMPRODUCT((AB477=AB463:AB482)*(AC477=AC463:AC482)*(V477&lt;V463:V482))</f>
        <v>0</v>
      </c>
      <c r="AE477" s="16">
        <f ca="1">COUNTIF(AA463:AA477,AA477)-1</f>
        <v>0</v>
      </c>
      <c r="AF477" s="39"/>
      <c r="AG477">
        <v>15</v>
      </c>
      <c r="AH477" s="29" t="str">
        <f ca="1">INDEX(P463:P482,MATCH(AG477,Z463:Z482,0))</f>
        <v>Getafe C.F.</v>
      </c>
      <c r="AI477" s="33">
        <f ca="1">LOOKUP(AH477,P463:P482,Q463:Q482)</f>
        <v>16</v>
      </c>
      <c r="AJ477" s="1">
        <f ca="1">LOOKUP(AH477,P463:P482,R463:R482)</f>
        <v>16</v>
      </c>
      <c r="AK477" s="1">
        <f ca="1">LOOKUP(AH477,P463:P482,S463:S482)</f>
        <v>4</v>
      </c>
      <c r="AL477" s="1">
        <f ca="1">LOOKUP(AH477,P463:P482,T463:T482)</f>
        <v>4</v>
      </c>
      <c r="AM477" s="1">
        <f ca="1">LOOKUP(AH477,P463:P482,U463:U482)</f>
        <v>8</v>
      </c>
      <c r="AN477" s="1">
        <f ca="1">LOOKUP(AH477,P463:P482,V463:V482)</f>
        <v>18</v>
      </c>
      <c r="AO477" s="1">
        <f ca="1">LOOKUP(AH477,P463:P482,W463:W482)</f>
        <v>26</v>
      </c>
      <c r="AP477" s="3">
        <f ca="1">LOOKUP(AH477,P463:P482,X463:X482)</f>
        <v>-8</v>
      </c>
      <c r="AQ477" s="3">
        <f ca="1">LOOKUP(AH477,P463:P482,Y463:Y482)</f>
        <v>15218</v>
      </c>
    </row>
    <row r="478" spans="5:43" x14ac:dyDescent="0.25">
      <c r="E478" s="29" t="str">
        <f t="shared" si="380"/>
        <v>S.D. Eibar</v>
      </c>
      <c r="F478" s="33">
        <f ca="1">SUMIF(INDIRECT(F462),'1-Configuracion'!E478,INDIRECT(G462))+SUMIF(INDIRECT(H462),'1-Configuracion'!E478,INDIRECT(I462))</f>
        <v>0</v>
      </c>
      <c r="G478" s="1">
        <f ca="1">SUMIF(INDIRECT(F462),'1-Configuracion'!E478,INDIRECT(J462))+SUMIF(INDIRECT(H462),'1-Configuracion'!E478,INDIRECT(J462))</f>
        <v>0</v>
      </c>
      <c r="H478" s="1">
        <f t="shared" ca="1" si="381"/>
        <v>0</v>
      </c>
      <c r="I478" s="1">
        <f t="shared" ca="1" si="382"/>
        <v>0</v>
      </c>
      <c r="J478" s="1">
        <f t="shared" ca="1" si="383"/>
        <v>0</v>
      </c>
      <c r="K478" s="1">
        <f ca="1">SUMIF(INDIRECT(F462),'1-Configuracion'!E478,INDIRECT(K462))+SUMIF(INDIRECT(H462),'1-Configuracion'!E478,INDIRECT(L462))</f>
        <v>0</v>
      </c>
      <c r="L478" s="1">
        <f ca="1">SUMIF(INDIRECT(F462),'1-Configuracion'!E478,INDIRECT(L462))+SUMIF(INDIRECT(H462),'1-Configuracion'!E478,INDIRECT(K462))</f>
        <v>0</v>
      </c>
      <c r="M478" s="48">
        <f t="shared" ca="1" si="384"/>
        <v>0</v>
      </c>
      <c r="N478" s="14">
        <f t="shared" ca="1" si="385"/>
        <v>0</v>
      </c>
      <c r="P478" s="29" t="str">
        <f t="shared" si="386"/>
        <v>S.D. Eibar</v>
      </c>
      <c r="Q478" s="33">
        <f t="shared" ca="1" si="387"/>
        <v>21</v>
      </c>
      <c r="R478" s="1">
        <f t="shared" ca="1" si="371"/>
        <v>16</v>
      </c>
      <c r="S478" s="1">
        <f t="shared" ca="1" si="372"/>
        <v>5</v>
      </c>
      <c r="T478" s="1">
        <f t="shared" ca="1" si="373"/>
        <v>6</v>
      </c>
      <c r="U478" s="1">
        <f t="shared" ca="1" si="374"/>
        <v>5</v>
      </c>
      <c r="V478" s="1">
        <f t="shared" ca="1" si="375"/>
        <v>18</v>
      </c>
      <c r="W478" s="1">
        <f t="shared" ca="1" si="376"/>
        <v>19</v>
      </c>
      <c r="X478" s="3">
        <f t="shared" ca="1" si="377"/>
        <v>-1</v>
      </c>
      <c r="Y478" s="3">
        <f t="shared" ca="1" si="378"/>
        <v>20918</v>
      </c>
      <c r="Z478">
        <f t="shared" ca="1" si="388"/>
        <v>10</v>
      </c>
      <c r="AA478">
        <f t="shared" ca="1" si="379"/>
        <v>10</v>
      </c>
      <c r="AB478" s="16">
        <f ca="1">_xlfn.RANK.EQ(Q478,Q463:Q482,0)</f>
        <v>10</v>
      </c>
      <c r="AC478" s="16">
        <f ca="1">SUMPRODUCT((AB478=AB463:AB482)*(X478&lt;X463:X482))</f>
        <v>0</v>
      </c>
      <c r="AD478" s="16">
        <f ca="1">SUMPRODUCT((AB478=AB463:AB482)*(AC478=AC463:AC482)*(V478&lt;V463:V482))</f>
        <v>0</v>
      </c>
      <c r="AE478" s="16">
        <f ca="1">COUNTIF(AA463:AA478,AA478)-1</f>
        <v>0</v>
      </c>
      <c r="AF478" s="39"/>
      <c r="AG478">
        <v>16</v>
      </c>
      <c r="AH478" s="29" t="str">
        <f ca="1">INDEX(P463:P482,MATCH(AG478,Z463:Z482,0))</f>
        <v>Real Sporting de Gijón</v>
      </c>
      <c r="AI478" s="33">
        <f ca="1">LOOKUP(AH478,P463:P482,Q463:Q482)</f>
        <v>15</v>
      </c>
      <c r="AJ478" s="1">
        <f ca="1">LOOKUP(AH478,P463:P482,R463:R482)</f>
        <v>15</v>
      </c>
      <c r="AK478" s="1">
        <f ca="1">LOOKUP(AH478,P463:P482,S463:S482)</f>
        <v>4</v>
      </c>
      <c r="AL478" s="1">
        <f ca="1">LOOKUP(AH478,P463:P482,T463:T482)</f>
        <v>3</v>
      </c>
      <c r="AM478" s="1">
        <f ca="1">LOOKUP(AH478,P463:P482,U463:U482)</f>
        <v>8</v>
      </c>
      <c r="AN478" s="1">
        <f ca="1">LOOKUP(AH478,P463:P482,V463:V482)</f>
        <v>15</v>
      </c>
      <c r="AO478" s="1">
        <f ca="1">LOOKUP(AH478,P463:P482,W463:W482)</f>
        <v>23</v>
      </c>
      <c r="AP478" s="3">
        <f ca="1">LOOKUP(AH478,P463:P482,X463:X482)</f>
        <v>-8</v>
      </c>
      <c r="AQ478" s="3">
        <f ca="1">LOOKUP(AH478,P463:P482,Y463:Y482)</f>
        <v>14215</v>
      </c>
    </row>
    <row r="479" spans="5:43" x14ac:dyDescent="0.25">
      <c r="E479" s="29" t="str">
        <f t="shared" si="380"/>
        <v>Sevilla F.C.</v>
      </c>
      <c r="F479" s="33">
        <f ca="1">SUMIF(INDIRECT(F462),'1-Configuracion'!E479,INDIRECT(G462))+SUMIF(INDIRECT(H462),'1-Configuracion'!E479,INDIRECT(I462))</f>
        <v>0</v>
      </c>
      <c r="G479" s="1">
        <f ca="1">SUMIF(INDIRECT(F462),'1-Configuracion'!E479,INDIRECT(J462))+SUMIF(INDIRECT(H462),'1-Configuracion'!E479,INDIRECT(J462))</f>
        <v>0</v>
      </c>
      <c r="H479" s="1">
        <f t="shared" ca="1" si="381"/>
        <v>0</v>
      </c>
      <c r="I479" s="1">
        <f t="shared" ca="1" si="382"/>
        <v>0</v>
      </c>
      <c r="J479" s="1">
        <f t="shared" ca="1" si="383"/>
        <v>0</v>
      </c>
      <c r="K479" s="1">
        <f ca="1">SUMIF(INDIRECT(F462),'1-Configuracion'!E479,INDIRECT(K462))+SUMIF(INDIRECT(H462),'1-Configuracion'!E479,INDIRECT(L462))</f>
        <v>0</v>
      </c>
      <c r="L479" s="1">
        <f ca="1">SUMIF(INDIRECT(F462),'1-Configuracion'!E479,INDIRECT(L462))+SUMIF(INDIRECT(H462),'1-Configuracion'!E479,INDIRECT(K462))</f>
        <v>0</v>
      </c>
      <c r="M479" s="48">
        <f t="shared" ca="1" si="384"/>
        <v>0</v>
      </c>
      <c r="N479" s="14">
        <f t="shared" ca="1" si="385"/>
        <v>0</v>
      </c>
      <c r="P479" s="29" t="str">
        <f t="shared" si="386"/>
        <v>Sevilla F.C.</v>
      </c>
      <c r="Q479" s="33">
        <f t="shared" ca="1" si="387"/>
        <v>23</v>
      </c>
      <c r="R479" s="1">
        <f t="shared" ca="1" si="371"/>
        <v>16</v>
      </c>
      <c r="S479" s="1">
        <f t="shared" ca="1" si="372"/>
        <v>6</v>
      </c>
      <c r="T479" s="1">
        <f t="shared" ca="1" si="373"/>
        <v>5</v>
      </c>
      <c r="U479" s="1">
        <f t="shared" ca="1" si="374"/>
        <v>5</v>
      </c>
      <c r="V479" s="1">
        <f t="shared" ca="1" si="375"/>
        <v>21</v>
      </c>
      <c r="W479" s="1">
        <f t="shared" ca="1" si="376"/>
        <v>19</v>
      </c>
      <c r="X479" s="3">
        <f t="shared" ca="1" si="377"/>
        <v>2</v>
      </c>
      <c r="Y479" s="3">
        <f t="shared" ca="1" si="378"/>
        <v>23221</v>
      </c>
      <c r="Z479">
        <f t="shared" ca="1" si="388"/>
        <v>8</v>
      </c>
      <c r="AA479">
        <f t="shared" ca="1" si="379"/>
        <v>8</v>
      </c>
      <c r="AB479" s="16">
        <f ca="1">_xlfn.RANK.EQ(Q479,Q463:Q482,0)</f>
        <v>8</v>
      </c>
      <c r="AC479" s="16">
        <f ca="1">SUMPRODUCT((AB479=AB463:AB482)*(X479&lt;X463:X482))</f>
        <v>0</v>
      </c>
      <c r="AD479" s="16">
        <f ca="1">SUMPRODUCT((AB479=AB463:AB482)*(AC479=AC463:AC482)*(V479&lt;V463:V482))</f>
        <v>0</v>
      </c>
      <c r="AE479" s="16">
        <f ca="1">COUNTIF(AA463:AA479,AA479)-1</f>
        <v>0</v>
      </c>
      <c r="AF479" s="39"/>
      <c r="AG479">
        <v>17</v>
      </c>
      <c r="AH479" s="29" t="str">
        <f ca="1">INDEX(P463:P482,MATCH(AG479,Z463:Z482,0))</f>
        <v>Granada C.F.</v>
      </c>
      <c r="AI479" s="33">
        <f ca="1">LOOKUP(AH479,P463:P482,Q463:Q482)</f>
        <v>14</v>
      </c>
      <c r="AJ479" s="1">
        <f ca="1">LOOKUP(AH479,P463:P482,R463:R482)</f>
        <v>16</v>
      </c>
      <c r="AK479" s="1">
        <f ca="1">LOOKUP(AH479,P463:P482,S463:S482)</f>
        <v>3</v>
      </c>
      <c r="AL479" s="1">
        <f ca="1">LOOKUP(AH479,P463:P482,T463:T482)</f>
        <v>5</v>
      </c>
      <c r="AM479" s="1">
        <f ca="1">LOOKUP(AH479,P463:P482,U463:U482)</f>
        <v>8</v>
      </c>
      <c r="AN479" s="1">
        <f ca="1">LOOKUP(AH479,P463:P482,V463:V482)</f>
        <v>17</v>
      </c>
      <c r="AO479" s="1">
        <f ca="1">LOOKUP(AH479,P463:P482,W463:W482)</f>
        <v>26</v>
      </c>
      <c r="AP479" s="3">
        <f ca="1">LOOKUP(AH479,P463:P482,X463:X482)</f>
        <v>-9</v>
      </c>
      <c r="AQ479" s="3">
        <f ca="1">LOOKUP(AH479,P463:P482,Y463:Y482)</f>
        <v>13117</v>
      </c>
    </row>
    <row r="480" spans="5:43" x14ac:dyDescent="0.25">
      <c r="E480" s="29" t="str">
        <f t="shared" si="380"/>
        <v>U.D. Las Palmas</v>
      </c>
      <c r="F480" s="33">
        <f ca="1">SUMIF(INDIRECT(F462),'1-Configuracion'!E480,INDIRECT(G462))+SUMIF(INDIRECT(H462),'1-Configuracion'!E480,INDIRECT(I462))</f>
        <v>0</v>
      </c>
      <c r="G480" s="1">
        <f ca="1">SUMIF(INDIRECT(F462),'1-Configuracion'!E480,INDIRECT(J462))+SUMIF(INDIRECT(H462),'1-Configuracion'!E480,INDIRECT(J462))</f>
        <v>0</v>
      </c>
      <c r="H480" s="1">
        <f t="shared" ca="1" si="381"/>
        <v>0</v>
      </c>
      <c r="I480" s="1">
        <f t="shared" ca="1" si="382"/>
        <v>0</v>
      </c>
      <c r="J480" s="1">
        <f t="shared" ca="1" si="383"/>
        <v>0</v>
      </c>
      <c r="K480" s="1">
        <f ca="1">SUMIF(INDIRECT(F462),'1-Configuracion'!E480,INDIRECT(K462))+SUMIF(INDIRECT(H462),'1-Configuracion'!E480,INDIRECT(L462))</f>
        <v>0</v>
      </c>
      <c r="L480" s="1">
        <f ca="1">SUMIF(INDIRECT(F462),'1-Configuracion'!E480,INDIRECT(L462))+SUMIF(INDIRECT(H462),'1-Configuracion'!E480,INDIRECT(K462))</f>
        <v>0</v>
      </c>
      <c r="M480" s="48">
        <f t="shared" ca="1" si="384"/>
        <v>0</v>
      </c>
      <c r="N480" s="14">
        <f t="shared" ca="1" si="385"/>
        <v>0</v>
      </c>
      <c r="P480" s="29" t="str">
        <f t="shared" si="386"/>
        <v>U.D. Las Palmas</v>
      </c>
      <c r="Q480" s="33">
        <f t="shared" ca="1" si="387"/>
        <v>13</v>
      </c>
      <c r="R480" s="1">
        <f t="shared" ca="1" si="371"/>
        <v>16</v>
      </c>
      <c r="S480" s="1">
        <f t="shared" ca="1" si="372"/>
        <v>3</v>
      </c>
      <c r="T480" s="1">
        <f t="shared" ca="1" si="373"/>
        <v>4</v>
      </c>
      <c r="U480" s="1">
        <f t="shared" ca="1" si="374"/>
        <v>9</v>
      </c>
      <c r="V480" s="1">
        <f t="shared" ca="1" si="375"/>
        <v>12</v>
      </c>
      <c r="W480" s="1">
        <f t="shared" ca="1" si="376"/>
        <v>23</v>
      </c>
      <c r="X480" s="3">
        <f t="shared" ca="1" si="377"/>
        <v>-11</v>
      </c>
      <c r="Y480" s="3">
        <f t="shared" ca="1" si="378"/>
        <v>11912</v>
      </c>
      <c r="Z480">
        <f t="shared" ca="1" si="388"/>
        <v>19</v>
      </c>
      <c r="AA480">
        <f t="shared" ca="1" si="379"/>
        <v>19</v>
      </c>
      <c r="AB480" s="16">
        <f ca="1">_xlfn.RANK.EQ(Q480,Q463:Q482,0)</f>
        <v>19</v>
      </c>
      <c r="AC480" s="16">
        <f ca="1">SUMPRODUCT((AB480=AB463:AB482)*(X480&lt;X463:X482))</f>
        <v>0</v>
      </c>
      <c r="AD480" s="16">
        <f ca="1">SUMPRODUCT((AB480=AB463:AB482)*(AC480=AC463:AC482)*(V480&lt;V463:V482))</f>
        <v>0</v>
      </c>
      <c r="AE480" s="16">
        <f ca="1">COUNTIF(AA463:AA480,AA480)-1</f>
        <v>0</v>
      </c>
      <c r="AF480" s="39"/>
      <c r="AG480">
        <v>18</v>
      </c>
      <c r="AH480" s="29" t="str">
        <f ca="1">INDEX(P463:P482,MATCH(AG480,Z463:Z482,0))</f>
        <v>Rayo Vallecano</v>
      </c>
      <c r="AI480" s="33">
        <f ca="1">LOOKUP(AH480,P463:P482,Q463:Q482)</f>
        <v>14</v>
      </c>
      <c r="AJ480" s="1">
        <f ca="1">LOOKUP(AH480,P463:P482,R463:R482)</f>
        <v>16</v>
      </c>
      <c r="AK480" s="1">
        <f ca="1">LOOKUP(AH480,P463:P482,S463:S482)</f>
        <v>4</v>
      </c>
      <c r="AL480" s="1">
        <f ca="1">LOOKUP(AH480,P463:P482,T463:T482)</f>
        <v>2</v>
      </c>
      <c r="AM480" s="1">
        <f ca="1">LOOKUP(AH480,P463:P482,U463:U482)</f>
        <v>10</v>
      </c>
      <c r="AN480" s="1">
        <f ca="1">LOOKUP(AH480,P463:P482,V463:V482)</f>
        <v>18</v>
      </c>
      <c r="AO480" s="1">
        <f ca="1">LOOKUP(AH480,P463:P482,W463:W482)</f>
        <v>37</v>
      </c>
      <c r="AP480" s="3">
        <f ca="1">LOOKUP(AH480,P463:P482,X463:X482)</f>
        <v>-19</v>
      </c>
      <c r="AQ480" s="3">
        <f ca="1">LOOKUP(AH480,P463:P482,Y463:Y482)</f>
        <v>12118</v>
      </c>
    </row>
    <row r="481" spans="5:43" x14ac:dyDescent="0.25">
      <c r="E481" s="29" t="str">
        <f t="shared" si="380"/>
        <v>Valencia C.F.</v>
      </c>
      <c r="F481" s="33">
        <f ca="1">SUMIF(INDIRECT(F462),'1-Configuracion'!E481,INDIRECT(G462))+SUMIF(INDIRECT(H462),'1-Configuracion'!E481,INDIRECT(I462))</f>
        <v>0</v>
      </c>
      <c r="G481" s="1">
        <f ca="1">SUMIF(INDIRECT(F462),'1-Configuracion'!E481,INDIRECT(J462))+SUMIF(INDIRECT(H462),'1-Configuracion'!E481,INDIRECT(J462))</f>
        <v>0</v>
      </c>
      <c r="H481" s="1">
        <f t="shared" ca="1" si="381"/>
        <v>0</v>
      </c>
      <c r="I481" s="1">
        <f t="shared" ca="1" si="382"/>
        <v>0</v>
      </c>
      <c r="J481" s="1">
        <f t="shared" ca="1" si="383"/>
        <v>0</v>
      </c>
      <c r="K481" s="1">
        <f ca="1">SUMIF(INDIRECT(F462),'1-Configuracion'!E481,INDIRECT(K462))+SUMIF(INDIRECT(H462),'1-Configuracion'!E481,INDIRECT(L462))</f>
        <v>0</v>
      </c>
      <c r="L481" s="1">
        <f ca="1">SUMIF(INDIRECT(F462),'1-Configuracion'!E481,INDIRECT(L462))+SUMIF(INDIRECT(H462),'1-Configuracion'!E481,INDIRECT(K462))</f>
        <v>0</v>
      </c>
      <c r="M481" s="48">
        <f t="shared" ca="1" si="384"/>
        <v>0</v>
      </c>
      <c r="N481" s="14">
        <f t="shared" ca="1" si="385"/>
        <v>0</v>
      </c>
      <c r="P481" s="29" t="str">
        <f t="shared" si="386"/>
        <v>Valencia C.F.</v>
      </c>
      <c r="Q481" s="33">
        <f t="shared" ca="1" si="387"/>
        <v>22</v>
      </c>
      <c r="R481" s="1">
        <f t="shared" ca="1" si="371"/>
        <v>16</v>
      </c>
      <c r="S481" s="1">
        <f t="shared" ca="1" si="372"/>
        <v>5</v>
      </c>
      <c r="T481" s="1">
        <f t="shared" ca="1" si="373"/>
        <v>7</v>
      </c>
      <c r="U481" s="1">
        <f t="shared" ca="1" si="374"/>
        <v>4</v>
      </c>
      <c r="V481" s="1">
        <f t="shared" ca="1" si="375"/>
        <v>21</v>
      </c>
      <c r="W481" s="1">
        <f t="shared" ca="1" si="376"/>
        <v>14</v>
      </c>
      <c r="X481" s="3">
        <f t="shared" ca="1" si="377"/>
        <v>7</v>
      </c>
      <c r="Y481" s="3">
        <f t="shared" ca="1" si="378"/>
        <v>22721</v>
      </c>
      <c r="Z481">
        <f t="shared" ca="1" si="388"/>
        <v>9</v>
      </c>
      <c r="AA481">
        <f t="shared" ca="1" si="379"/>
        <v>9</v>
      </c>
      <c r="AB481" s="16">
        <f ca="1">_xlfn.RANK.EQ(Q481,Q463:Q482,0)</f>
        <v>9</v>
      </c>
      <c r="AC481" s="16">
        <f ca="1">SUMPRODUCT((AB481=AB463:AB482)*(X481&lt;X463:X482))</f>
        <v>0</v>
      </c>
      <c r="AD481" s="16">
        <f ca="1">SUMPRODUCT((AB481=AB463:AB482)*(AC481=AC463:AC482)*(V481&lt;V463:V482))</f>
        <v>0</v>
      </c>
      <c r="AE481" s="16">
        <f ca="1">COUNTIF(AA463:AA481,AA481)-1</f>
        <v>0</v>
      </c>
      <c r="AF481" s="39"/>
      <c r="AG481">
        <v>19</v>
      </c>
      <c r="AH481" s="29" t="str">
        <f ca="1">INDEX(P463:P482,MATCH(AG481,Z463:Z482,0))</f>
        <v>U.D. Las Palmas</v>
      </c>
      <c r="AI481" s="33">
        <f ca="1">LOOKUP(AH481,P463:P482,Q463:Q482)</f>
        <v>13</v>
      </c>
      <c r="AJ481" s="1">
        <f ca="1">LOOKUP(AH481,P463:P482,R463:R482)</f>
        <v>16</v>
      </c>
      <c r="AK481" s="1">
        <f ca="1">LOOKUP(AH481,P463:P482,S463:S482)</f>
        <v>3</v>
      </c>
      <c r="AL481" s="1">
        <f ca="1">LOOKUP(AH481,P463:P482,T463:T482)</f>
        <v>4</v>
      </c>
      <c r="AM481" s="1">
        <f ca="1">LOOKUP(AH481,P463:P482,U463:U482)</f>
        <v>9</v>
      </c>
      <c r="AN481" s="1">
        <f ca="1">LOOKUP(AH481,P463:P482,V463:V482)</f>
        <v>12</v>
      </c>
      <c r="AO481" s="1">
        <f ca="1">LOOKUP(AH481,P463:P482,W463:W482)</f>
        <v>23</v>
      </c>
      <c r="AP481" s="3">
        <f ca="1">LOOKUP(AH481,P463:P482,X463:X482)</f>
        <v>-11</v>
      </c>
      <c r="AQ481" s="3">
        <f ca="1">LOOKUP(AH481,P463:P482,Y463:Y482)</f>
        <v>11912</v>
      </c>
    </row>
    <row r="482" spans="5:43" ht="15.75" thickBot="1" x14ac:dyDescent="0.3">
      <c r="E482" s="30" t="str">
        <f t="shared" si="380"/>
        <v>Villarreal C.F.</v>
      </c>
      <c r="F482" s="34">
        <f ca="1">SUMIF(INDIRECT(F462),'1-Configuracion'!E482,INDIRECT(G462))+SUMIF(INDIRECT(H462),'1-Configuracion'!E482,INDIRECT(I462))</f>
        <v>0</v>
      </c>
      <c r="G482" s="9">
        <f ca="1">SUMIF(INDIRECT(F462),'1-Configuracion'!E482,INDIRECT(J462))+SUMIF(INDIRECT(H462),'1-Configuracion'!E482,INDIRECT(J462))</f>
        <v>0</v>
      </c>
      <c r="H482" s="9">
        <f t="shared" ca="1" si="381"/>
        <v>0</v>
      </c>
      <c r="I482" s="9">
        <f t="shared" ca="1" si="382"/>
        <v>0</v>
      </c>
      <c r="J482" s="9">
        <f t="shared" ca="1" si="383"/>
        <v>0</v>
      </c>
      <c r="K482" s="9">
        <f ca="1">SUMIF(INDIRECT(F462),'1-Configuracion'!E482,INDIRECT(K462))+SUMIF(INDIRECT(H462),'1-Configuracion'!E482,INDIRECT(L462))</f>
        <v>0</v>
      </c>
      <c r="L482" s="9">
        <f ca="1">SUMIF(INDIRECT(F462),'1-Configuracion'!E482,INDIRECT(L462))+SUMIF(INDIRECT(H462),'1-Configuracion'!E482,INDIRECT(K462))</f>
        <v>0</v>
      </c>
      <c r="M482" s="49">
        <f t="shared" ca="1" si="384"/>
        <v>0</v>
      </c>
      <c r="N482" s="15">
        <f t="shared" ca="1" si="385"/>
        <v>0</v>
      </c>
      <c r="P482" s="30" t="str">
        <f t="shared" si="386"/>
        <v>Villarreal C.F.</v>
      </c>
      <c r="Q482" s="34">
        <f t="shared" ca="1" si="387"/>
        <v>30</v>
      </c>
      <c r="R482" s="9">
        <f t="shared" ca="1" si="371"/>
        <v>16</v>
      </c>
      <c r="S482" s="9">
        <f t="shared" ca="1" si="372"/>
        <v>9</v>
      </c>
      <c r="T482" s="9">
        <f t="shared" ca="1" si="373"/>
        <v>3</v>
      </c>
      <c r="U482" s="9">
        <f t="shared" ca="1" si="374"/>
        <v>4</v>
      </c>
      <c r="V482" s="9">
        <f t="shared" ca="1" si="375"/>
        <v>21</v>
      </c>
      <c r="W482" s="9">
        <f t="shared" ca="1" si="376"/>
        <v>15</v>
      </c>
      <c r="X482" s="11">
        <f t="shared" ca="1" si="377"/>
        <v>6</v>
      </c>
      <c r="Y482" s="11">
        <f t="shared" ca="1" si="378"/>
        <v>30621</v>
      </c>
      <c r="Z482">
        <f t="shared" ca="1" si="388"/>
        <v>5</v>
      </c>
      <c r="AA482">
        <f t="shared" ca="1" si="379"/>
        <v>5</v>
      </c>
      <c r="AB482" s="16">
        <f ca="1">_xlfn.RANK.EQ(Q482,Q463:Q482,0)</f>
        <v>5</v>
      </c>
      <c r="AC482" s="16">
        <f ca="1">SUMPRODUCT((AB482=AB463:AB482)*(X482&lt;X463:X482))</f>
        <v>0</v>
      </c>
      <c r="AD482" s="16">
        <f ca="1">SUMPRODUCT((AB482=AB463:AB482)*(AC482=AC463:AC482)*(V482&lt;V463:V482))</f>
        <v>0</v>
      </c>
      <c r="AE482" s="16">
        <f ca="1">COUNTIF(AA463:AA482,AA482)-1</f>
        <v>0</v>
      </c>
      <c r="AF482" s="39"/>
      <c r="AG482">
        <v>20</v>
      </c>
      <c r="AH482" s="30" t="str">
        <f ca="1">INDEX(P463:P482,MATCH(AG482,Z463:Z482,0))</f>
        <v>Levante U.D.</v>
      </c>
      <c r="AI482" s="34">
        <f ca="1">LOOKUP(AH482,P463:P482,Q463:Q482)</f>
        <v>11</v>
      </c>
      <c r="AJ482" s="9">
        <f ca="1">LOOKUP(AH482,P463:P482,R463:R482)</f>
        <v>16</v>
      </c>
      <c r="AK482" s="9">
        <f ca="1">LOOKUP(AH482,P463:P482,S463:S482)</f>
        <v>2</v>
      </c>
      <c r="AL482" s="9">
        <f ca="1">LOOKUP(AH482,P463:P482,T463:T482)</f>
        <v>5</v>
      </c>
      <c r="AM482" s="9">
        <f ca="1">LOOKUP(AH482,P463:P482,U463:U482)</f>
        <v>9</v>
      </c>
      <c r="AN482" s="9">
        <f ca="1">LOOKUP(AH482,P463:P482,V463:V482)</f>
        <v>12</v>
      </c>
      <c r="AO482" s="9">
        <f ca="1">LOOKUP(AH482,P463:P482,W463:W482)</f>
        <v>29</v>
      </c>
      <c r="AP482" s="11">
        <f ca="1">LOOKUP(AH482,P463:P482,X463:X482)</f>
        <v>-17</v>
      </c>
      <c r="AQ482" s="11">
        <f ca="1">LOOKUP(AH482,P463:P482,Y463:Y482)</f>
        <v>9312</v>
      </c>
    </row>
    <row r="483" spans="5:43" ht="15.75" thickBot="1" x14ac:dyDescent="0.3"/>
    <row r="484" spans="5:43" ht="15.75" thickBot="1" x14ac:dyDescent="0.3">
      <c r="E484" s="36">
        <v>22</v>
      </c>
      <c r="F484" s="43" t="s">
        <v>20</v>
      </c>
      <c r="G484" s="43" t="s">
        <v>21</v>
      </c>
      <c r="H484" s="43" t="s">
        <v>22</v>
      </c>
      <c r="I484" s="43" t="s">
        <v>23</v>
      </c>
      <c r="J484" s="43" t="s">
        <v>24</v>
      </c>
      <c r="K484" s="43" t="s">
        <v>25</v>
      </c>
      <c r="L484" s="43" t="s">
        <v>26</v>
      </c>
      <c r="M484" s="44" t="s">
        <v>90</v>
      </c>
      <c r="N484" s="46" t="s">
        <v>91</v>
      </c>
      <c r="P484" s="36">
        <f>E484</f>
        <v>22</v>
      </c>
      <c r="Q484" s="37" t="s">
        <v>20</v>
      </c>
      <c r="R484" s="35" t="s">
        <v>21</v>
      </c>
      <c r="S484" s="31" t="s">
        <v>22</v>
      </c>
      <c r="T484" s="31" t="s">
        <v>23</v>
      </c>
      <c r="U484" s="31" t="s">
        <v>24</v>
      </c>
      <c r="V484" s="31" t="s">
        <v>25</v>
      </c>
      <c r="W484" s="31" t="s">
        <v>26</v>
      </c>
      <c r="X484" s="32" t="s">
        <v>90</v>
      </c>
      <c r="Y484" s="32" t="s">
        <v>91</v>
      </c>
      <c r="Z484" s="136" t="s">
        <v>162</v>
      </c>
      <c r="AA484" t="s">
        <v>161</v>
      </c>
      <c r="AB484" t="s">
        <v>148</v>
      </c>
      <c r="AC484" t="s">
        <v>90</v>
      </c>
      <c r="AD484" t="s">
        <v>25</v>
      </c>
      <c r="AE484" t="s">
        <v>160</v>
      </c>
      <c r="AH484" s="36">
        <f>P484</f>
        <v>22</v>
      </c>
      <c r="AI484" s="37" t="s">
        <v>20</v>
      </c>
      <c r="AJ484" s="35" t="s">
        <v>21</v>
      </c>
      <c r="AK484" s="31" t="s">
        <v>22</v>
      </c>
      <c r="AL484" s="31" t="s">
        <v>23</v>
      </c>
      <c r="AM484" s="31" t="s">
        <v>24</v>
      </c>
      <c r="AN484" s="31" t="s">
        <v>25</v>
      </c>
      <c r="AO484" s="31" t="s">
        <v>26</v>
      </c>
      <c r="AP484" s="32" t="s">
        <v>90</v>
      </c>
      <c r="AQ484" s="32" t="s">
        <v>91</v>
      </c>
    </row>
    <row r="485" spans="5:43" ht="15.75" thickBot="1" x14ac:dyDescent="0.3">
      <c r="E485" s="39"/>
      <c r="F485" s="41" t="str">
        <f>'1-Rangos'!C22</f>
        <v>'1-Jornadas'!P81:P90</v>
      </c>
      <c r="G485" s="41" t="str">
        <f>'1-Rangos'!D22</f>
        <v>'1-Jornadas'!N81:N90</v>
      </c>
      <c r="H485" s="41" t="str">
        <f>'1-Rangos'!E22</f>
        <v>'1-Jornadas'!S81:S90</v>
      </c>
      <c r="I485" s="41" t="str">
        <f>'1-Rangos'!F22</f>
        <v>'1-Jornadas'!U81:U90</v>
      </c>
      <c r="J485" s="41" t="str">
        <f>'1-Rangos'!G22</f>
        <v>'1-Jornadas'!M81:M90</v>
      </c>
      <c r="K485" s="41" t="str">
        <f>'1-Rangos'!H22</f>
        <v>'1-Jornadas'!Q81:Q90</v>
      </c>
      <c r="L485" s="41" t="str">
        <f>'1-Rangos'!I22</f>
        <v>'1-Jornadas'!R81:R90</v>
      </c>
      <c r="M485" s="39"/>
      <c r="N485" s="39"/>
      <c r="AF485" s="38"/>
    </row>
    <row r="486" spans="5:43" x14ac:dyDescent="0.25">
      <c r="E486" s="29" t="str">
        <f>E463</f>
        <v>Athletic Club</v>
      </c>
      <c r="F486" s="45">
        <f ca="1">SUMIF(INDIRECT(F485),'1-Configuracion'!E486,INDIRECT(G485))+SUMIF(INDIRECT(H485),'1-Configuracion'!E486,INDIRECT(I485))</f>
        <v>0</v>
      </c>
      <c r="G486" s="42">
        <f ca="1">SUMIF(INDIRECT(F485),'1-Configuracion'!E486,INDIRECT(J485))+SUMIF(INDIRECT(H485),'1-Configuracion'!E486,INDIRECT(J485))</f>
        <v>0</v>
      </c>
      <c r="H486" s="42">
        <f ca="1">IF(G486&gt;0,IF(F486=3,1,0),0)</f>
        <v>0</v>
      </c>
      <c r="I486" s="42">
        <f ca="1">IF(G486&gt;0,IF(F486=1,1,0),0)</f>
        <v>0</v>
      </c>
      <c r="J486" s="42">
        <f ca="1">IF(G486&gt;0,IF(F486=0,1,0),0)</f>
        <v>0</v>
      </c>
      <c r="K486" s="42">
        <f ca="1">SUMIF(INDIRECT(F485),'1-Configuracion'!E486,INDIRECT(K485))+SUMIF(INDIRECT(H485),'1-Configuracion'!E486,INDIRECT(L485))</f>
        <v>0</v>
      </c>
      <c r="L486" s="42">
        <f ca="1">SUMIF(INDIRECT(F485),'1-Configuracion'!E486,INDIRECT(L485))+SUMIF(INDIRECT(H485),'1-Configuracion'!E486,INDIRECT(K485))</f>
        <v>0</v>
      </c>
      <c r="M486" s="47">
        <f ca="1">K486-L486</f>
        <v>0</v>
      </c>
      <c r="N486" s="50">
        <f ca="1">F486*1000+M486*100+K486</f>
        <v>0</v>
      </c>
      <c r="P486" s="29" t="str">
        <f>E486</f>
        <v>Athletic Club</v>
      </c>
      <c r="Q486" s="33">
        <f ca="1">F486+Q463</f>
        <v>24</v>
      </c>
      <c r="R486" s="1">
        <f t="shared" ref="R486:R505" ca="1" si="389">G486+R463</f>
        <v>16</v>
      </c>
      <c r="S486" s="1">
        <f t="shared" ref="S486:S505" ca="1" si="390">H486+S463</f>
        <v>7</v>
      </c>
      <c r="T486" s="1">
        <f t="shared" ref="T486:T505" ca="1" si="391">I486+T463</f>
        <v>3</v>
      </c>
      <c r="U486" s="1">
        <f t="shared" ref="U486:U505" ca="1" si="392">J486+U463</f>
        <v>6</v>
      </c>
      <c r="V486" s="1">
        <f t="shared" ref="V486:V505" ca="1" si="393">K486+V463</f>
        <v>24</v>
      </c>
      <c r="W486" s="1">
        <f t="shared" ref="W486:W505" ca="1" si="394">L486+W463</f>
        <v>18</v>
      </c>
      <c r="X486" s="3">
        <f t="shared" ref="X486:X505" ca="1" si="395">M486+X463</f>
        <v>6</v>
      </c>
      <c r="Y486" s="3">
        <f t="shared" ref="Y486:Y505" ca="1" si="396">N486+Y463</f>
        <v>24624</v>
      </c>
      <c r="Z486">
        <f ca="1">AA486+AE486</f>
        <v>7</v>
      </c>
      <c r="AA486">
        <f t="shared" ref="AA486:AA505" ca="1" si="397">SUM(AB486:AD486)</f>
        <v>7</v>
      </c>
      <c r="AB486" s="16">
        <f ca="1">_xlfn.RANK.EQ(Q486,Q486:Q505,0)</f>
        <v>7</v>
      </c>
      <c r="AC486" s="16">
        <f ca="1">SUMPRODUCT((AB486=AB486:AB505)*(X486&lt;X486:X505))</f>
        <v>0</v>
      </c>
      <c r="AD486" s="16">
        <f ca="1">SUMPRODUCT((AB486=AB486:AB505)*(AC486=AC486:AC505)*(V486&lt;V486:V505))</f>
        <v>0</v>
      </c>
      <c r="AE486" s="16">
        <f ca="1">COUNTIF(AA486:AA486,AA486)-1</f>
        <v>0</v>
      </c>
      <c r="AF486" s="39"/>
      <c r="AG486">
        <v>1</v>
      </c>
      <c r="AH486" s="29" t="str">
        <f ca="1">INDEX(P486:P505,MATCH(AG486,Z486:Z505,0))</f>
        <v>F.C. Barcelona</v>
      </c>
      <c r="AI486" s="33">
        <f ca="1">LOOKUP(AH486,P486:P505,Q486:Q505)</f>
        <v>35</v>
      </c>
      <c r="AJ486" s="1">
        <f ca="1">LOOKUP(AH486,P486:P505,R486:R505)</f>
        <v>15</v>
      </c>
      <c r="AK486" s="1">
        <f ca="1">LOOKUP(AH486,P486:P505,S486:S505)</f>
        <v>11</v>
      </c>
      <c r="AL486" s="1">
        <f ca="1">LOOKUP(AH486,P486:P505,T486:T505)</f>
        <v>2</v>
      </c>
      <c r="AM486" s="1">
        <f ca="1">LOOKUP(AH486,P486:P505,U486:U505)</f>
        <v>2</v>
      </c>
      <c r="AN486" s="1">
        <f ca="1">LOOKUP(AH486,P486:P505,V486:V505)</f>
        <v>36</v>
      </c>
      <c r="AO486" s="1">
        <f ca="1">LOOKUP(AH486,P486:P505,W486:W505)</f>
        <v>15</v>
      </c>
      <c r="AP486" s="3">
        <f ca="1">LOOKUP(AH486,P486:P505,X486:X505)</f>
        <v>21</v>
      </c>
      <c r="AQ486" s="3">
        <f ca="1">LOOKUP(AH486,P486:P505,Y486:Y505)</f>
        <v>37136</v>
      </c>
    </row>
    <row r="487" spans="5:43" x14ac:dyDescent="0.25">
      <c r="E487" s="29" t="str">
        <f t="shared" ref="E487:E505" si="398">E464</f>
        <v>Atlético de Madrid</v>
      </c>
      <c r="F487" s="33">
        <f ca="1">SUMIF(INDIRECT(F485),'1-Configuracion'!E487,INDIRECT(G485))+SUMIF(INDIRECT(H485),'1-Configuracion'!E487,INDIRECT(I485))</f>
        <v>0</v>
      </c>
      <c r="G487" s="1">
        <f ca="1">SUMIF(INDIRECT(F485),'1-Configuracion'!E487,INDIRECT(J485))+SUMIF(INDIRECT(H485),'1-Configuracion'!E487,INDIRECT(J485))</f>
        <v>0</v>
      </c>
      <c r="H487" s="1">
        <f t="shared" ref="H487:H505" ca="1" si="399">IF(G487&gt;0,IF(F487=3,1,0),0)</f>
        <v>0</v>
      </c>
      <c r="I487" s="1">
        <f t="shared" ref="I487:I505" ca="1" si="400">IF(G487&gt;0,IF(F487=1,1,0),0)</f>
        <v>0</v>
      </c>
      <c r="J487" s="1">
        <f t="shared" ref="J487:J505" ca="1" si="401">IF(G487&gt;0,IF(F487=0,1,0),0)</f>
        <v>0</v>
      </c>
      <c r="K487" s="1">
        <f ca="1">SUMIF(INDIRECT(F485),'1-Configuracion'!E487,INDIRECT(K485))+SUMIF(INDIRECT(H485),'1-Configuracion'!E487,INDIRECT(L485))</f>
        <v>0</v>
      </c>
      <c r="L487" s="1">
        <f ca="1">SUMIF(INDIRECT(F485),'1-Configuracion'!E487,INDIRECT(L485))+SUMIF(INDIRECT(H485),'1-Configuracion'!E487,INDIRECT(K485))</f>
        <v>0</v>
      </c>
      <c r="M487" s="48">
        <f t="shared" ref="M487:M505" ca="1" si="402">K487-L487</f>
        <v>0</v>
      </c>
      <c r="N487" s="14">
        <f t="shared" ref="N487:N505" ca="1" si="403">F487*1000+M487*100+K487</f>
        <v>0</v>
      </c>
      <c r="P487" s="29" t="str">
        <f t="shared" ref="P487:P505" si="404">E487</f>
        <v>Atlético de Madrid</v>
      </c>
      <c r="Q487" s="33">
        <f t="shared" ref="Q487:Q505" ca="1" si="405">F487+Q464</f>
        <v>35</v>
      </c>
      <c r="R487" s="1">
        <f t="shared" ca="1" si="389"/>
        <v>16</v>
      </c>
      <c r="S487" s="1">
        <f t="shared" ca="1" si="390"/>
        <v>11</v>
      </c>
      <c r="T487" s="1">
        <f t="shared" ca="1" si="391"/>
        <v>2</v>
      </c>
      <c r="U487" s="1">
        <f t="shared" ca="1" si="392"/>
        <v>3</v>
      </c>
      <c r="V487" s="1">
        <f t="shared" ca="1" si="393"/>
        <v>22</v>
      </c>
      <c r="W487" s="1">
        <f t="shared" ca="1" si="394"/>
        <v>8</v>
      </c>
      <c r="X487" s="3">
        <f t="shared" ca="1" si="395"/>
        <v>14</v>
      </c>
      <c r="Y487" s="3">
        <f t="shared" ca="1" si="396"/>
        <v>36422</v>
      </c>
      <c r="Z487">
        <f t="shared" ref="Z487:Z505" ca="1" si="406">AA487+AE487</f>
        <v>2</v>
      </c>
      <c r="AA487">
        <f t="shared" ca="1" si="397"/>
        <v>2</v>
      </c>
      <c r="AB487" s="16">
        <f ca="1">_xlfn.RANK.EQ(Q487,Q486:Q505,0)</f>
        <v>1</v>
      </c>
      <c r="AC487" s="16">
        <f ca="1">SUMPRODUCT((AB487=AB486:AB505)*(X487&lt;X486:X505))</f>
        <v>1</v>
      </c>
      <c r="AD487" s="16">
        <f ca="1">SUMPRODUCT((AB487=AB486:AB505)*(AC487=AC486:AC505)*(V487&lt;V486:V505))</f>
        <v>0</v>
      </c>
      <c r="AE487" s="16">
        <f ca="1">COUNTIF(AA486:AA487,AA487)-1</f>
        <v>0</v>
      </c>
      <c r="AF487" s="39"/>
      <c r="AG487">
        <v>2</v>
      </c>
      <c r="AH487" s="29" t="str">
        <f ca="1">INDEX(P486:P505,MATCH(AG487,Z486:Z505,0))</f>
        <v>Atlético de Madrid</v>
      </c>
      <c r="AI487" s="33">
        <f ca="1">LOOKUP(AH487,P486:P505,Q486:Q505)</f>
        <v>35</v>
      </c>
      <c r="AJ487" s="1">
        <f ca="1">LOOKUP(AH487,P486:P505,R486:R505)</f>
        <v>16</v>
      </c>
      <c r="AK487" s="1">
        <f ca="1">LOOKUP(AH487,P486:P505,S486:S505)</f>
        <v>11</v>
      </c>
      <c r="AL487" s="1">
        <f ca="1">LOOKUP(AH487,P486:P505,T486:T505)</f>
        <v>2</v>
      </c>
      <c r="AM487" s="1">
        <f ca="1">LOOKUP(AH487,P486:P505,U486:U505)</f>
        <v>3</v>
      </c>
      <c r="AN487" s="1">
        <f ca="1">LOOKUP(AH487,P486:P505,V486:V505)</f>
        <v>22</v>
      </c>
      <c r="AO487" s="1">
        <f ca="1">LOOKUP(AH487,P486:P505,W486:W505)</f>
        <v>8</v>
      </c>
      <c r="AP487" s="3">
        <f ca="1">LOOKUP(AH487,P486:P505,X486:X505)</f>
        <v>14</v>
      </c>
      <c r="AQ487" s="3">
        <f ca="1">LOOKUP(AH487,P486:P505,Y486:Y505)</f>
        <v>36422</v>
      </c>
    </row>
    <row r="488" spans="5:43" x14ac:dyDescent="0.25">
      <c r="E488" s="29" t="str">
        <f t="shared" si="398"/>
        <v>Deportivo de la Coruña</v>
      </c>
      <c r="F488" s="33">
        <f ca="1">SUMIF(INDIRECT(F485),'1-Configuracion'!E488,INDIRECT(G485))+SUMIF(INDIRECT(H485),'1-Configuracion'!E488,INDIRECT(I485))</f>
        <v>0</v>
      </c>
      <c r="G488" s="1">
        <f ca="1">SUMIF(INDIRECT(F485),'1-Configuracion'!E488,INDIRECT(J485))+SUMIF(INDIRECT(H485),'1-Configuracion'!E488,INDIRECT(J485))</f>
        <v>0</v>
      </c>
      <c r="H488" s="1">
        <f t="shared" ca="1" si="399"/>
        <v>0</v>
      </c>
      <c r="I488" s="1">
        <f t="shared" ca="1" si="400"/>
        <v>0</v>
      </c>
      <c r="J488" s="1">
        <f t="shared" ca="1" si="401"/>
        <v>0</v>
      </c>
      <c r="K488" s="1">
        <f ca="1">SUMIF(INDIRECT(F485),'1-Configuracion'!E488,INDIRECT(K485))+SUMIF(INDIRECT(H485),'1-Configuracion'!E488,INDIRECT(L485))</f>
        <v>0</v>
      </c>
      <c r="L488" s="1">
        <f ca="1">SUMIF(INDIRECT(F485),'1-Configuracion'!E488,INDIRECT(L485))+SUMIF(INDIRECT(H485),'1-Configuracion'!E488,INDIRECT(K485))</f>
        <v>0</v>
      </c>
      <c r="M488" s="48">
        <f t="shared" ca="1" si="402"/>
        <v>0</v>
      </c>
      <c r="N488" s="14">
        <f t="shared" ca="1" si="403"/>
        <v>0</v>
      </c>
      <c r="P488" s="29" t="str">
        <f t="shared" si="404"/>
        <v>Deportivo de la Coruña</v>
      </c>
      <c r="Q488" s="33">
        <f t="shared" ca="1" si="405"/>
        <v>26</v>
      </c>
      <c r="R488" s="1">
        <f t="shared" ca="1" si="389"/>
        <v>16</v>
      </c>
      <c r="S488" s="1">
        <f t="shared" ca="1" si="390"/>
        <v>6</v>
      </c>
      <c r="T488" s="1">
        <f t="shared" ca="1" si="391"/>
        <v>8</v>
      </c>
      <c r="U488" s="1">
        <f t="shared" ca="1" si="392"/>
        <v>2</v>
      </c>
      <c r="V488" s="1">
        <f t="shared" ca="1" si="393"/>
        <v>25</v>
      </c>
      <c r="W488" s="1">
        <f t="shared" ca="1" si="394"/>
        <v>16</v>
      </c>
      <c r="X488" s="3">
        <f t="shared" ca="1" si="395"/>
        <v>9</v>
      </c>
      <c r="Y488" s="3">
        <f t="shared" ca="1" si="396"/>
        <v>26925</v>
      </c>
      <c r="Z488">
        <f t="shared" ca="1" si="406"/>
        <v>6</v>
      </c>
      <c r="AA488">
        <f t="shared" ca="1" si="397"/>
        <v>6</v>
      </c>
      <c r="AB488" s="16">
        <f ca="1">_xlfn.RANK.EQ(Q488,Q486:Q505,0)</f>
        <v>6</v>
      </c>
      <c r="AC488" s="16">
        <f ca="1">SUMPRODUCT((AB488=AB486:AB505)*(X488&lt;X486:X505))</f>
        <v>0</v>
      </c>
      <c r="AD488" s="16">
        <f ca="1">SUMPRODUCT((AB488=AB486:AB505)*(AC488=AC486:AC505)*(V488&lt;V486:V505))</f>
        <v>0</v>
      </c>
      <c r="AE488" s="16">
        <f ca="1">COUNTIF(AA486:AA488,AA488)-1</f>
        <v>0</v>
      </c>
      <c r="AF488" s="39"/>
      <c r="AG488">
        <v>3</v>
      </c>
      <c r="AH488" s="29" t="str">
        <f ca="1">INDEX(P486:P505,MATCH(AG488,Z486:Z505,0))</f>
        <v>Real Madrid C.F.</v>
      </c>
      <c r="AI488" s="33">
        <f ca="1">LOOKUP(AH488,P486:P505,Q486:Q505)</f>
        <v>33</v>
      </c>
      <c r="AJ488" s="1">
        <f ca="1">LOOKUP(AH488,P486:P505,R486:R505)</f>
        <v>16</v>
      </c>
      <c r="AK488" s="1">
        <f ca="1">LOOKUP(AH488,P486:P505,S486:S505)</f>
        <v>10</v>
      </c>
      <c r="AL488" s="1">
        <f ca="1">LOOKUP(AH488,P486:P505,T486:T505)</f>
        <v>3</v>
      </c>
      <c r="AM488" s="1">
        <f ca="1">LOOKUP(AH488,P486:P505,U486:U505)</f>
        <v>3</v>
      </c>
      <c r="AN488" s="1">
        <f ca="1">LOOKUP(AH488,P486:P505,V486:V505)</f>
        <v>42</v>
      </c>
      <c r="AO488" s="1">
        <f ca="1">LOOKUP(AH488,P486:P505,W486:W505)</f>
        <v>15</v>
      </c>
      <c r="AP488" s="3">
        <f ca="1">LOOKUP(AH488,P486:P505,X486:X505)</f>
        <v>27</v>
      </c>
      <c r="AQ488" s="3">
        <f ca="1">LOOKUP(AH488,P486:P505,Y486:Y505)</f>
        <v>35742</v>
      </c>
    </row>
    <row r="489" spans="5:43" x14ac:dyDescent="0.25">
      <c r="E489" s="29" t="str">
        <f t="shared" si="398"/>
        <v>F.C. Barcelona</v>
      </c>
      <c r="F489" s="33">
        <f ca="1">SUMIF(INDIRECT(F485),'1-Configuracion'!E489,INDIRECT(G485))+SUMIF(INDIRECT(H485),'1-Configuracion'!E489,INDIRECT(I485))</f>
        <v>0</v>
      </c>
      <c r="G489" s="1">
        <f ca="1">SUMIF(INDIRECT(F485),'1-Configuracion'!E489,INDIRECT(J485))+SUMIF(INDIRECT(H485),'1-Configuracion'!E489,INDIRECT(J485))</f>
        <v>0</v>
      </c>
      <c r="H489" s="1">
        <f t="shared" ca="1" si="399"/>
        <v>0</v>
      </c>
      <c r="I489" s="1">
        <f t="shared" ca="1" si="400"/>
        <v>0</v>
      </c>
      <c r="J489" s="1">
        <f t="shared" ca="1" si="401"/>
        <v>0</v>
      </c>
      <c r="K489" s="1">
        <f ca="1">SUMIF(INDIRECT(F485),'1-Configuracion'!E489,INDIRECT(K485))+SUMIF(INDIRECT(H485),'1-Configuracion'!E489,INDIRECT(L485))</f>
        <v>0</v>
      </c>
      <c r="L489" s="1">
        <f ca="1">SUMIF(INDIRECT(F485),'1-Configuracion'!E489,INDIRECT(L485))+SUMIF(INDIRECT(H485),'1-Configuracion'!E489,INDIRECT(K485))</f>
        <v>0</v>
      </c>
      <c r="M489" s="48">
        <f t="shared" ca="1" si="402"/>
        <v>0</v>
      </c>
      <c r="N489" s="14">
        <f t="shared" ca="1" si="403"/>
        <v>0</v>
      </c>
      <c r="P489" s="29" t="str">
        <f t="shared" si="404"/>
        <v>F.C. Barcelona</v>
      </c>
      <c r="Q489" s="33">
        <f t="shared" ca="1" si="405"/>
        <v>35</v>
      </c>
      <c r="R489" s="1">
        <f t="shared" ca="1" si="389"/>
        <v>15</v>
      </c>
      <c r="S489" s="1">
        <f t="shared" ca="1" si="390"/>
        <v>11</v>
      </c>
      <c r="T489" s="1">
        <f t="shared" ca="1" si="391"/>
        <v>2</v>
      </c>
      <c r="U489" s="1">
        <f t="shared" ca="1" si="392"/>
        <v>2</v>
      </c>
      <c r="V489" s="1">
        <f t="shared" ca="1" si="393"/>
        <v>36</v>
      </c>
      <c r="W489" s="1">
        <f t="shared" ca="1" si="394"/>
        <v>15</v>
      </c>
      <c r="X489" s="3">
        <f t="shared" ca="1" si="395"/>
        <v>21</v>
      </c>
      <c r="Y489" s="3">
        <f t="shared" ca="1" si="396"/>
        <v>37136</v>
      </c>
      <c r="Z489">
        <f t="shared" ca="1" si="406"/>
        <v>1</v>
      </c>
      <c r="AA489">
        <f t="shared" ca="1" si="397"/>
        <v>1</v>
      </c>
      <c r="AB489" s="16">
        <f ca="1">_xlfn.RANK.EQ(Q489,Q486:Q505,0)</f>
        <v>1</v>
      </c>
      <c r="AC489" s="16">
        <f ca="1">SUMPRODUCT((AB489=AB486:AB505)*(X489&lt;X486:X505))</f>
        <v>0</v>
      </c>
      <c r="AD489" s="16">
        <f ca="1">SUMPRODUCT((AB489=AB486:AB505)*(AC489=AC486:AC505)*(V489&lt;V486:V505))</f>
        <v>0</v>
      </c>
      <c r="AE489" s="16">
        <f ca="1">COUNTIF(AA486:AA489,AA489)-1</f>
        <v>0</v>
      </c>
      <c r="AF489" s="39"/>
      <c r="AG489">
        <v>4</v>
      </c>
      <c r="AH489" s="29" t="str">
        <f ca="1">INDEX(P486:P505,MATCH(AG489,Z486:Z505,0))</f>
        <v>R.C. Celta de Vigo</v>
      </c>
      <c r="AI489" s="33">
        <f ca="1">LOOKUP(AH489,P486:P505,Q486:Q505)</f>
        <v>31</v>
      </c>
      <c r="AJ489" s="1">
        <f ca="1">LOOKUP(AH489,P486:P505,R486:R505)</f>
        <v>16</v>
      </c>
      <c r="AK489" s="1">
        <f ca="1">LOOKUP(AH489,P486:P505,S486:S505)</f>
        <v>9</v>
      </c>
      <c r="AL489" s="1">
        <f ca="1">LOOKUP(AH489,P486:P505,T486:T505)</f>
        <v>4</v>
      </c>
      <c r="AM489" s="1">
        <f ca="1">LOOKUP(AH489,P486:P505,U486:U505)</f>
        <v>3</v>
      </c>
      <c r="AN489" s="1">
        <f ca="1">LOOKUP(AH489,P486:P505,V486:V505)</f>
        <v>28</v>
      </c>
      <c r="AO489" s="1">
        <f ca="1">LOOKUP(AH489,P486:P505,W486:W505)</f>
        <v>22</v>
      </c>
      <c r="AP489" s="3">
        <f ca="1">LOOKUP(AH489,P486:P505,X486:X505)</f>
        <v>6</v>
      </c>
      <c r="AQ489" s="3">
        <f ca="1">LOOKUP(AH489,P486:P505,Y486:Y505)</f>
        <v>31628</v>
      </c>
    </row>
    <row r="490" spans="5:43" x14ac:dyDescent="0.25">
      <c r="E490" s="29" t="str">
        <f t="shared" si="398"/>
        <v>Getafe C.F.</v>
      </c>
      <c r="F490" s="33">
        <f ca="1">SUMIF(INDIRECT(F485),'1-Configuracion'!E490,INDIRECT(G485))+SUMIF(INDIRECT(H485),'1-Configuracion'!E490,INDIRECT(I485))</f>
        <v>0</v>
      </c>
      <c r="G490" s="1">
        <f ca="1">SUMIF(INDIRECT(F485),'1-Configuracion'!E490,INDIRECT(J485))+SUMIF(INDIRECT(H485),'1-Configuracion'!E490,INDIRECT(J485))</f>
        <v>0</v>
      </c>
      <c r="H490" s="1">
        <f t="shared" ca="1" si="399"/>
        <v>0</v>
      </c>
      <c r="I490" s="1">
        <f t="shared" ca="1" si="400"/>
        <v>0</v>
      </c>
      <c r="J490" s="1">
        <f t="shared" ca="1" si="401"/>
        <v>0</v>
      </c>
      <c r="K490" s="1">
        <f ca="1">SUMIF(INDIRECT(F485),'1-Configuracion'!E490,INDIRECT(K485))+SUMIF(INDIRECT(H485),'1-Configuracion'!E490,INDIRECT(L485))</f>
        <v>0</v>
      </c>
      <c r="L490" s="1">
        <f ca="1">SUMIF(INDIRECT(F485),'1-Configuracion'!E490,INDIRECT(L485))+SUMIF(INDIRECT(H485),'1-Configuracion'!E490,INDIRECT(K485))</f>
        <v>0</v>
      </c>
      <c r="M490" s="48">
        <f t="shared" ca="1" si="402"/>
        <v>0</v>
      </c>
      <c r="N490" s="14">
        <f t="shared" ca="1" si="403"/>
        <v>0</v>
      </c>
      <c r="P490" s="29" t="str">
        <f t="shared" si="404"/>
        <v>Getafe C.F.</v>
      </c>
      <c r="Q490" s="33">
        <f t="shared" ca="1" si="405"/>
        <v>16</v>
      </c>
      <c r="R490" s="1">
        <f t="shared" ca="1" si="389"/>
        <v>16</v>
      </c>
      <c r="S490" s="1">
        <f t="shared" ca="1" si="390"/>
        <v>4</v>
      </c>
      <c r="T490" s="1">
        <f t="shared" ca="1" si="391"/>
        <v>4</v>
      </c>
      <c r="U490" s="1">
        <f t="shared" ca="1" si="392"/>
        <v>8</v>
      </c>
      <c r="V490" s="1">
        <f t="shared" ca="1" si="393"/>
        <v>18</v>
      </c>
      <c r="W490" s="1">
        <f t="shared" ca="1" si="394"/>
        <v>26</v>
      </c>
      <c r="X490" s="3">
        <f t="shared" ca="1" si="395"/>
        <v>-8</v>
      </c>
      <c r="Y490" s="3">
        <f t="shared" ca="1" si="396"/>
        <v>15218</v>
      </c>
      <c r="Z490">
        <f t="shared" ca="1" si="406"/>
        <v>15</v>
      </c>
      <c r="AA490">
        <f t="shared" ca="1" si="397"/>
        <v>15</v>
      </c>
      <c r="AB490" s="16">
        <f ca="1">_xlfn.RANK.EQ(Q490,Q486:Q505,0)</f>
        <v>14</v>
      </c>
      <c r="AC490" s="16">
        <f ca="1">SUMPRODUCT((AB490=AB486:AB505)*(X490&lt;X486:X505))</f>
        <v>1</v>
      </c>
      <c r="AD490" s="16">
        <f ca="1">SUMPRODUCT((AB490=AB486:AB505)*(AC490=AC486:AC505)*(V490&lt;V486:V505))</f>
        <v>0</v>
      </c>
      <c r="AE490" s="16">
        <f ca="1">COUNTIF(AA486:AA490,AA490)-1</f>
        <v>0</v>
      </c>
      <c r="AF490" s="39"/>
      <c r="AG490">
        <v>5</v>
      </c>
      <c r="AH490" s="29" t="str">
        <f ca="1">INDEX(P486:P505,MATCH(AG490,Z486:Z505,0))</f>
        <v>Villarreal C.F.</v>
      </c>
      <c r="AI490" s="33">
        <f ca="1">LOOKUP(AH490,P486:P505,Q486:Q505)</f>
        <v>30</v>
      </c>
      <c r="AJ490" s="1">
        <f ca="1">LOOKUP(AH490,P486:P505,R486:R505)</f>
        <v>16</v>
      </c>
      <c r="AK490" s="1">
        <f ca="1">LOOKUP(AH490,P486:P505,S486:S505)</f>
        <v>9</v>
      </c>
      <c r="AL490" s="1">
        <f ca="1">LOOKUP(AH490,P486:P505,T486:T505)</f>
        <v>3</v>
      </c>
      <c r="AM490" s="1">
        <f ca="1">LOOKUP(AH490,P486:P505,U486:U505)</f>
        <v>4</v>
      </c>
      <c r="AN490" s="1">
        <f ca="1">LOOKUP(AH490,P486:P505,V486:V505)</f>
        <v>21</v>
      </c>
      <c r="AO490" s="1">
        <f ca="1">LOOKUP(AH490,P486:P505,W486:W505)</f>
        <v>15</v>
      </c>
      <c r="AP490" s="3">
        <f ca="1">LOOKUP(AH490,P486:P505,X486:X505)</f>
        <v>6</v>
      </c>
      <c r="AQ490" s="3">
        <f ca="1">LOOKUP(AH490,P486:P505,Y486:Y505)</f>
        <v>30621</v>
      </c>
    </row>
    <row r="491" spans="5:43" x14ac:dyDescent="0.25">
      <c r="E491" s="29" t="str">
        <f t="shared" si="398"/>
        <v>Granada C.F.</v>
      </c>
      <c r="F491" s="33">
        <f ca="1">SUMIF(INDIRECT(F485),'1-Configuracion'!E491,INDIRECT(G485))+SUMIF(INDIRECT(H485),'1-Configuracion'!E491,INDIRECT(I485))</f>
        <v>0</v>
      </c>
      <c r="G491" s="1">
        <f ca="1">SUMIF(INDIRECT(F485),'1-Configuracion'!E491,INDIRECT(J485))+SUMIF(INDIRECT(H485),'1-Configuracion'!E491,INDIRECT(J485))</f>
        <v>0</v>
      </c>
      <c r="H491" s="1">
        <f t="shared" ca="1" si="399"/>
        <v>0</v>
      </c>
      <c r="I491" s="1">
        <f t="shared" ca="1" si="400"/>
        <v>0</v>
      </c>
      <c r="J491" s="1">
        <f t="shared" ca="1" si="401"/>
        <v>0</v>
      </c>
      <c r="K491" s="1">
        <f ca="1">SUMIF(INDIRECT(F485),'1-Configuracion'!E491,INDIRECT(K485))+SUMIF(INDIRECT(H485),'1-Configuracion'!E491,INDIRECT(L485))</f>
        <v>0</v>
      </c>
      <c r="L491" s="1">
        <f ca="1">SUMIF(INDIRECT(F485),'1-Configuracion'!E491,INDIRECT(L485))+SUMIF(INDIRECT(H485),'1-Configuracion'!E491,INDIRECT(K485))</f>
        <v>0</v>
      </c>
      <c r="M491" s="48">
        <f t="shared" ca="1" si="402"/>
        <v>0</v>
      </c>
      <c r="N491" s="14">
        <f t="shared" ca="1" si="403"/>
        <v>0</v>
      </c>
      <c r="P491" s="29" t="str">
        <f t="shared" si="404"/>
        <v>Granada C.F.</v>
      </c>
      <c r="Q491" s="33">
        <f t="shared" ca="1" si="405"/>
        <v>14</v>
      </c>
      <c r="R491" s="1">
        <f t="shared" ca="1" si="389"/>
        <v>16</v>
      </c>
      <c r="S491" s="1">
        <f t="shared" ca="1" si="390"/>
        <v>3</v>
      </c>
      <c r="T491" s="1">
        <f t="shared" ca="1" si="391"/>
        <v>5</v>
      </c>
      <c r="U491" s="1">
        <f t="shared" ca="1" si="392"/>
        <v>8</v>
      </c>
      <c r="V491" s="1">
        <f t="shared" ca="1" si="393"/>
        <v>17</v>
      </c>
      <c r="W491" s="1">
        <f t="shared" ca="1" si="394"/>
        <v>26</v>
      </c>
      <c r="X491" s="3">
        <f t="shared" ca="1" si="395"/>
        <v>-9</v>
      </c>
      <c r="Y491" s="3">
        <f t="shared" ca="1" si="396"/>
        <v>13117</v>
      </c>
      <c r="Z491">
        <f t="shared" ca="1" si="406"/>
        <v>17</v>
      </c>
      <c r="AA491">
        <f t="shared" ca="1" si="397"/>
        <v>17</v>
      </c>
      <c r="AB491" s="16">
        <f ca="1">_xlfn.RANK.EQ(Q491,Q486:Q505,0)</f>
        <v>17</v>
      </c>
      <c r="AC491" s="16">
        <f ca="1">SUMPRODUCT((AB491=AB486:AB505)*(X491&lt;X486:X505))</f>
        <v>0</v>
      </c>
      <c r="AD491" s="16">
        <f ca="1">SUMPRODUCT((AB491=AB486:AB505)*(AC491=AC486:AC505)*(V491&lt;V486:V505))</f>
        <v>0</v>
      </c>
      <c r="AE491" s="16">
        <f ca="1">COUNTIF(AA486:AA491,AA491)-1</f>
        <v>0</v>
      </c>
      <c r="AF491" s="39"/>
      <c r="AG491">
        <v>6</v>
      </c>
      <c r="AH491" s="29" t="str">
        <f ca="1">INDEX(P486:P505,MATCH(AG491,Z486:Z505,0))</f>
        <v>Deportivo de la Coruña</v>
      </c>
      <c r="AI491" s="33">
        <f ca="1">LOOKUP(AH491,P486:P505,Q486:Q505)</f>
        <v>26</v>
      </c>
      <c r="AJ491" s="1">
        <f ca="1">LOOKUP(AH491,P486:P505,R486:R505)</f>
        <v>16</v>
      </c>
      <c r="AK491" s="1">
        <f ca="1">LOOKUP(AH491,P486:P505,S486:S505)</f>
        <v>6</v>
      </c>
      <c r="AL491" s="1">
        <f ca="1">LOOKUP(AH491,P486:P505,T486:T505)</f>
        <v>8</v>
      </c>
      <c r="AM491" s="1">
        <f ca="1">LOOKUP(AH491,P486:P505,U486:U505)</f>
        <v>2</v>
      </c>
      <c r="AN491" s="1">
        <f ca="1">LOOKUP(AH491,P486:P505,V486:V505)</f>
        <v>25</v>
      </c>
      <c r="AO491" s="1">
        <f ca="1">LOOKUP(AH491,P486:P505,W486:W505)</f>
        <v>16</v>
      </c>
      <c r="AP491" s="3">
        <f ca="1">LOOKUP(AH491,P486:P505,X486:X505)</f>
        <v>9</v>
      </c>
      <c r="AQ491" s="3">
        <f ca="1">LOOKUP(AH491,P486:P505,Y486:Y505)</f>
        <v>26925</v>
      </c>
    </row>
    <row r="492" spans="5:43" x14ac:dyDescent="0.25">
      <c r="E492" s="29" t="str">
        <f t="shared" si="398"/>
        <v>Levante U.D.</v>
      </c>
      <c r="F492" s="33">
        <f ca="1">SUMIF(INDIRECT(F485),'1-Configuracion'!E492,INDIRECT(G485))+SUMIF(INDIRECT(H485),'1-Configuracion'!E492,INDIRECT(I485))</f>
        <v>0</v>
      </c>
      <c r="G492" s="1">
        <f ca="1">SUMIF(INDIRECT(F485),'1-Configuracion'!E492,INDIRECT(J485))+SUMIF(INDIRECT(H485),'1-Configuracion'!E492,INDIRECT(J485))</f>
        <v>0</v>
      </c>
      <c r="H492" s="1">
        <f t="shared" ca="1" si="399"/>
        <v>0</v>
      </c>
      <c r="I492" s="1">
        <f t="shared" ca="1" si="400"/>
        <v>0</v>
      </c>
      <c r="J492" s="1">
        <f t="shared" ca="1" si="401"/>
        <v>0</v>
      </c>
      <c r="K492" s="1">
        <f ca="1">SUMIF(INDIRECT(F485),'1-Configuracion'!E492,INDIRECT(K485))+SUMIF(INDIRECT(H485),'1-Configuracion'!E492,INDIRECT(L485))</f>
        <v>0</v>
      </c>
      <c r="L492" s="1">
        <f ca="1">SUMIF(INDIRECT(F485),'1-Configuracion'!E492,INDIRECT(L485))+SUMIF(INDIRECT(H485),'1-Configuracion'!E492,INDIRECT(K485))</f>
        <v>0</v>
      </c>
      <c r="M492" s="48">
        <f t="shared" ca="1" si="402"/>
        <v>0</v>
      </c>
      <c r="N492" s="14">
        <f t="shared" ca="1" si="403"/>
        <v>0</v>
      </c>
      <c r="P492" s="29" t="str">
        <f t="shared" si="404"/>
        <v>Levante U.D.</v>
      </c>
      <c r="Q492" s="33">
        <f t="shared" ca="1" si="405"/>
        <v>11</v>
      </c>
      <c r="R492" s="1">
        <f t="shared" ca="1" si="389"/>
        <v>16</v>
      </c>
      <c r="S492" s="1">
        <f t="shared" ca="1" si="390"/>
        <v>2</v>
      </c>
      <c r="T492" s="1">
        <f t="shared" ca="1" si="391"/>
        <v>5</v>
      </c>
      <c r="U492" s="1">
        <f t="shared" ca="1" si="392"/>
        <v>9</v>
      </c>
      <c r="V492" s="1">
        <f t="shared" ca="1" si="393"/>
        <v>12</v>
      </c>
      <c r="W492" s="1">
        <f t="shared" ca="1" si="394"/>
        <v>29</v>
      </c>
      <c r="X492" s="3">
        <f t="shared" ca="1" si="395"/>
        <v>-17</v>
      </c>
      <c r="Y492" s="3">
        <f t="shared" ca="1" si="396"/>
        <v>9312</v>
      </c>
      <c r="Z492">
        <f t="shared" ca="1" si="406"/>
        <v>20</v>
      </c>
      <c r="AA492">
        <f t="shared" ca="1" si="397"/>
        <v>20</v>
      </c>
      <c r="AB492" s="16">
        <f ca="1">_xlfn.RANK.EQ(Q492,Q486:Q505,0)</f>
        <v>20</v>
      </c>
      <c r="AC492" s="16">
        <f ca="1">SUMPRODUCT((AB492=AB486:AB505)*(X492&lt;X486:X505))</f>
        <v>0</v>
      </c>
      <c r="AD492" s="16">
        <f ca="1">SUMPRODUCT((AB492=AB486:AB505)*(AC492=AC486:AC505)*(V492&lt;V486:V505))</f>
        <v>0</v>
      </c>
      <c r="AE492" s="16">
        <f ca="1">COUNTIF(AA486:AA492,AA492)-1</f>
        <v>0</v>
      </c>
      <c r="AF492" s="39"/>
      <c r="AG492">
        <v>7</v>
      </c>
      <c r="AH492" s="29" t="str">
        <f ca="1">INDEX(P486:P505,MATCH(AG492,Z486:Z505,0))</f>
        <v>Athletic Club</v>
      </c>
      <c r="AI492" s="33">
        <f ca="1">LOOKUP(AH492,P486:P505,Q486:Q505)</f>
        <v>24</v>
      </c>
      <c r="AJ492" s="1">
        <f ca="1">LOOKUP(AH492,P486:P505,R486:R505)</f>
        <v>16</v>
      </c>
      <c r="AK492" s="1">
        <f ca="1">LOOKUP(AH492,P486:P505,S486:S505)</f>
        <v>7</v>
      </c>
      <c r="AL492" s="1">
        <f ca="1">LOOKUP(AH492,P486:P505,T486:T505)</f>
        <v>3</v>
      </c>
      <c r="AM492" s="1">
        <f ca="1">LOOKUP(AH492,P486:P505,U486:U505)</f>
        <v>6</v>
      </c>
      <c r="AN492" s="1">
        <f ca="1">LOOKUP(AH492,P486:P505,V486:V505)</f>
        <v>24</v>
      </c>
      <c r="AO492" s="1">
        <f ca="1">LOOKUP(AH492,P486:P505,W486:W505)</f>
        <v>18</v>
      </c>
      <c r="AP492" s="3">
        <f ca="1">LOOKUP(AH492,P486:P505,X486:X505)</f>
        <v>6</v>
      </c>
      <c r="AQ492" s="3">
        <f ca="1">LOOKUP(AH492,P486:P505,Y486:Y505)</f>
        <v>24624</v>
      </c>
    </row>
    <row r="493" spans="5:43" x14ac:dyDescent="0.25">
      <c r="E493" s="29" t="str">
        <f t="shared" si="398"/>
        <v>Málaga C.F.</v>
      </c>
      <c r="F493" s="33">
        <f ca="1">SUMIF(INDIRECT(F485),'1-Configuracion'!E493,INDIRECT(G485))+SUMIF(INDIRECT(H485),'1-Configuracion'!E493,INDIRECT(I485))</f>
        <v>0</v>
      </c>
      <c r="G493" s="1">
        <f ca="1">SUMIF(INDIRECT(F485),'1-Configuracion'!E493,INDIRECT(J485))+SUMIF(INDIRECT(H485),'1-Configuracion'!E493,INDIRECT(J485))</f>
        <v>0</v>
      </c>
      <c r="H493" s="1">
        <f t="shared" ca="1" si="399"/>
        <v>0</v>
      </c>
      <c r="I493" s="1">
        <f t="shared" ca="1" si="400"/>
        <v>0</v>
      </c>
      <c r="J493" s="1">
        <f t="shared" ca="1" si="401"/>
        <v>0</v>
      </c>
      <c r="K493" s="1">
        <f ca="1">SUMIF(INDIRECT(F485),'1-Configuracion'!E493,INDIRECT(K485))+SUMIF(INDIRECT(H485),'1-Configuracion'!E493,INDIRECT(L485))</f>
        <v>0</v>
      </c>
      <c r="L493" s="1">
        <f ca="1">SUMIF(INDIRECT(F485),'1-Configuracion'!E493,INDIRECT(L485))+SUMIF(INDIRECT(H485),'1-Configuracion'!E493,INDIRECT(K485))</f>
        <v>0</v>
      </c>
      <c r="M493" s="48">
        <f t="shared" ca="1" si="402"/>
        <v>0</v>
      </c>
      <c r="N493" s="14">
        <f t="shared" ca="1" si="403"/>
        <v>0</v>
      </c>
      <c r="P493" s="29" t="str">
        <f t="shared" si="404"/>
        <v>Málaga C.F.</v>
      </c>
      <c r="Q493" s="33">
        <f t="shared" ca="1" si="405"/>
        <v>17</v>
      </c>
      <c r="R493" s="1">
        <f t="shared" ca="1" si="389"/>
        <v>16</v>
      </c>
      <c r="S493" s="1">
        <f t="shared" ca="1" si="390"/>
        <v>4</v>
      </c>
      <c r="T493" s="1">
        <f t="shared" ca="1" si="391"/>
        <v>5</v>
      </c>
      <c r="U493" s="1">
        <f t="shared" ca="1" si="392"/>
        <v>7</v>
      </c>
      <c r="V493" s="1">
        <f t="shared" ca="1" si="393"/>
        <v>10</v>
      </c>
      <c r="W493" s="1">
        <f t="shared" ca="1" si="394"/>
        <v>14</v>
      </c>
      <c r="X493" s="3">
        <f t="shared" ca="1" si="395"/>
        <v>-4</v>
      </c>
      <c r="Y493" s="3">
        <f t="shared" ca="1" si="396"/>
        <v>16610</v>
      </c>
      <c r="Z493">
        <f t="shared" ca="1" si="406"/>
        <v>13</v>
      </c>
      <c r="AA493">
        <f t="shared" ca="1" si="397"/>
        <v>13</v>
      </c>
      <c r="AB493" s="16">
        <f ca="1">_xlfn.RANK.EQ(Q493,Q486:Q505,0)</f>
        <v>13</v>
      </c>
      <c r="AC493" s="16">
        <f ca="1">SUMPRODUCT((AB493=AB486:AB505)*(X493&lt;X486:X505))</f>
        <v>0</v>
      </c>
      <c r="AD493" s="16">
        <f ca="1">SUMPRODUCT((AB493=AB486:AB505)*(AC493=AC486:AC505)*(V493&lt;V486:V505))</f>
        <v>0</v>
      </c>
      <c r="AE493" s="16">
        <f ca="1">COUNTIF(AA486:AA493,AA493)-1</f>
        <v>0</v>
      </c>
      <c r="AF493" s="39"/>
      <c r="AG493">
        <v>8</v>
      </c>
      <c r="AH493" s="29" t="str">
        <f ca="1">INDEX(P486:P505,MATCH(AG493,Z486:Z505,0))</f>
        <v>Sevilla F.C.</v>
      </c>
      <c r="AI493" s="33">
        <f ca="1">LOOKUP(AH493,P486:P505,Q486:Q505)</f>
        <v>23</v>
      </c>
      <c r="AJ493" s="1">
        <f ca="1">LOOKUP(AH493,P486:P505,R486:R505)</f>
        <v>16</v>
      </c>
      <c r="AK493" s="1">
        <f ca="1">LOOKUP(AH493,P486:P505,S486:S505)</f>
        <v>6</v>
      </c>
      <c r="AL493" s="1">
        <f ca="1">LOOKUP(AH493,P486:P505,T486:T505)</f>
        <v>5</v>
      </c>
      <c r="AM493" s="1">
        <f ca="1">LOOKUP(AH493,P486:P505,U486:U505)</f>
        <v>5</v>
      </c>
      <c r="AN493" s="1">
        <f ca="1">LOOKUP(AH493,P486:P505,V486:V505)</f>
        <v>21</v>
      </c>
      <c r="AO493" s="1">
        <f ca="1">LOOKUP(AH493,P486:P505,W486:W505)</f>
        <v>19</v>
      </c>
      <c r="AP493" s="3">
        <f ca="1">LOOKUP(AH493,P486:P505,X486:X505)</f>
        <v>2</v>
      </c>
      <c r="AQ493" s="3">
        <f ca="1">LOOKUP(AH493,P486:P505,Y486:Y505)</f>
        <v>23221</v>
      </c>
    </row>
    <row r="494" spans="5:43" x14ac:dyDescent="0.25">
      <c r="E494" s="29" t="str">
        <f t="shared" si="398"/>
        <v>R.C. Celta de Vigo</v>
      </c>
      <c r="F494" s="33">
        <f ca="1">SUMIF(INDIRECT(F485),'1-Configuracion'!E494,INDIRECT(G485))+SUMIF(INDIRECT(H485),'1-Configuracion'!E494,INDIRECT(I485))</f>
        <v>0</v>
      </c>
      <c r="G494" s="1">
        <f ca="1">SUMIF(INDIRECT(F485),'1-Configuracion'!E494,INDIRECT(J485))+SUMIF(INDIRECT(H485),'1-Configuracion'!E494,INDIRECT(J485))</f>
        <v>0</v>
      </c>
      <c r="H494" s="1">
        <f t="shared" ca="1" si="399"/>
        <v>0</v>
      </c>
      <c r="I494" s="1">
        <f t="shared" ca="1" si="400"/>
        <v>0</v>
      </c>
      <c r="J494" s="1">
        <f t="shared" ca="1" si="401"/>
        <v>0</v>
      </c>
      <c r="K494" s="1">
        <f ca="1">SUMIF(INDIRECT(F485),'1-Configuracion'!E494,INDIRECT(K485))+SUMIF(INDIRECT(H485),'1-Configuracion'!E494,INDIRECT(L485))</f>
        <v>0</v>
      </c>
      <c r="L494" s="1">
        <f ca="1">SUMIF(INDIRECT(F485),'1-Configuracion'!E494,INDIRECT(L485))+SUMIF(INDIRECT(H485),'1-Configuracion'!E494,INDIRECT(K485))</f>
        <v>0</v>
      </c>
      <c r="M494" s="48">
        <f t="shared" ca="1" si="402"/>
        <v>0</v>
      </c>
      <c r="N494" s="14">
        <f t="shared" ca="1" si="403"/>
        <v>0</v>
      </c>
      <c r="P494" s="29" t="str">
        <f t="shared" si="404"/>
        <v>R.C. Celta de Vigo</v>
      </c>
      <c r="Q494" s="33">
        <f t="shared" ca="1" si="405"/>
        <v>31</v>
      </c>
      <c r="R494" s="1">
        <f t="shared" ca="1" si="389"/>
        <v>16</v>
      </c>
      <c r="S494" s="1">
        <f t="shared" ca="1" si="390"/>
        <v>9</v>
      </c>
      <c r="T494" s="1">
        <f t="shared" ca="1" si="391"/>
        <v>4</v>
      </c>
      <c r="U494" s="1">
        <f t="shared" ca="1" si="392"/>
        <v>3</v>
      </c>
      <c r="V494" s="1">
        <f t="shared" ca="1" si="393"/>
        <v>28</v>
      </c>
      <c r="W494" s="1">
        <f t="shared" ca="1" si="394"/>
        <v>22</v>
      </c>
      <c r="X494" s="3">
        <f t="shared" ca="1" si="395"/>
        <v>6</v>
      </c>
      <c r="Y494" s="3">
        <f t="shared" ca="1" si="396"/>
        <v>31628</v>
      </c>
      <c r="Z494">
        <f t="shared" ca="1" si="406"/>
        <v>4</v>
      </c>
      <c r="AA494">
        <f t="shared" ca="1" si="397"/>
        <v>4</v>
      </c>
      <c r="AB494" s="16">
        <f ca="1">_xlfn.RANK.EQ(Q494,Q486:Q505,0)</f>
        <v>4</v>
      </c>
      <c r="AC494" s="16">
        <f ca="1">SUMPRODUCT((AB494=AB486:AB505)*(X494&lt;X486:X505))</f>
        <v>0</v>
      </c>
      <c r="AD494" s="16">
        <f ca="1">SUMPRODUCT((AB494=AB486:AB505)*(AC494=AC486:AC505)*(V494&lt;V486:V505))</f>
        <v>0</v>
      </c>
      <c r="AE494" s="16">
        <f ca="1">COUNTIF(AA486:AA494,AA494)-1</f>
        <v>0</v>
      </c>
      <c r="AF494" s="39"/>
      <c r="AG494">
        <v>9</v>
      </c>
      <c r="AH494" s="29" t="str">
        <f ca="1">INDEX(P486:P505,MATCH(AG494,Z486:Z505,0))</f>
        <v>Valencia C.F.</v>
      </c>
      <c r="AI494" s="33">
        <f ca="1">LOOKUP(AH494,P486:P505,Q486:Q505)</f>
        <v>22</v>
      </c>
      <c r="AJ494" s="1">
        <f ca="1">LOOKUP(AH494,P486:P505,R486:R505)</f>
        <v>16</v>
      </c>
      <c r="AK494" s="1">
        <f ca="1">LOOKUP(AH494,P486:P505,S486:S505)</f>
        <v>5</v>
      </c>
      <c r="AL494" s="1">
        <f ca="1">LOOKUP(AH494,P486:P505,T486:T505)</f>
        <v>7</v>
      </c>
      <c r="AM494" s="1">
        <f ca="1">LOOKUP(AH494,P486:P505,U486:U505)</f>
        <v>4</v>
      </c>
      <c r="AN494" s="1">
        <f ca="1">LOOKUP(AH494,P486:P505,V486:V505)</f>
        <v>21</v>
      </c>
      <c r="AO494" s="1">
        <f ca="1">LOOKUP(AH494,P486:P505,W486:W505)</f>
        <v>14</v>
      </c>
      <c r="AP494" s="3">
        <f ca="1">LOOKUP(AH494,P486:P505,X486:X505)</f>
        <v>7</v>
      </c>
      <c r="AQ494" s="3">
        <f ca="1">LOOKUP(AH494,P486:P505,Y486:Y505)</f>
        <v>22721</v>
      </c>
    </row>
    <row r="495" spans="5:43" x14ac:dyDescent="0.25">
      <c r="E495" s="29" t="str">
        <f t="shared" si="398"/>
        <v>R.C.D. Español</v>
      </c>
      <c r="F495" s="33">
        <f ca="1">SUMIF(INDIRECT(F485),'1-Configuracion'!E495,INDIRECT(G485))+SUMIF(INDIRECT(H485),'1-Configuracion'!E495,INDIRECT(I485))</f>
        <v>0</v>
      </c>
      <c r="G495" s="1">
        <f ca="1">SUMIF(INDIRECT(F485),'1-Configuracion'!E495,INDIRECT(J485))+SUMIF(INDIRECT(H485),'1-Configuracion'!E495,INDIRECT(J485))</f>
        <v>0</v>
      </c>
      <c r="H495" s="1">
        <f t="shared" ca="1" si="399"/>
        <v>0</v>
      </c>
      <c r="I495" s="1">
        <f t="shared" ca="1" si="400"/>
        <v>0</v>
      </c>
      <c r="J495" s="1">
        <f t="shared" ca="1" si="401"/>
        <v>0</v>
      </c>
      <c r="K495" s="1">
        <f ca="1">SUMIF(INDIRECT(F485),'1-Configuracion'!E495,INDIRECT(K485))+SUMIF(INDIRECT(H485),'1-Configuracion'!E495,INDIRECT(L485))</f>
        <v>0</v>
      </c>
      <c r="L495" s="1">
        <f ca="1">SUMIF(INDIRECT(F485),'1-Configuracion'!E495,INDIRECT(L485))+SUMIF(INDIRECT(H485),'1-Configuracion'!E495,INDIRECT(K485))</f>
        <v>0</v>
      </c>
      <c r="M495" s="48">
        <f t="shared" ca="1" si="402"/>
        <v>0</v>
      </c>
      <c r="N495" s="14">
        <f t="shared" ca="1" si="403"/>
        <v>0</v>
      </c>
      <c r="P495" s="29" t="str">
        <f t="shared" si="404"/>
        <v>R.C.D. Español</v>
      </c>
      <c r="Q495" s="33">
        <f t="shared" ca="1" si="405"/>
        <v>20</v>
      </c>
      <c r="R495" s="1">
        <f t="shared" ca="1" si="389"/>
        <v>16</v>
      </c>
      <c r="S495" s="1">
        <f t="shared" ca="1" si="390"/>
        <v>6</v>
      </c>
      <c r="T495" s="1">
        <f t="shared" ca="1" si="391"/>
        <v>2</v>
      </c>
      <c r="U495" s="1">
        <f t="shared" ca="1" si="392"/>
        <v>8</v>
      </c>
      <c r="V495" s="1">
        <f t="shared" ca="1" si="393"/>
        <v>16</v>
      </c>
      <c r="W495" s="1">
        <f t="shared" ca="1" si="394"/>
        <v>26</v>
      </c>
      <c r="X495" s="3">
        <f t="shared" ca="1" si="395"/>
        <v>-10</v>
      </c>
      <c r="Y495" s="3">
        <f t="shared" ca="1" si="396"/>
        <v>19016</v>
      </c>
      <c r="Z495">
        <f t="shared" ca="1" si="406"/>
        <v>12</v>
      </c>
      <c r="AA495">
        <f t="shared" ca="1" si="397"/>
        <v>12</v>
      </c>
      <c r="AB495" s="16">
        <f ca="1">_xlfn.RANK.EQ(Q495,Q486:Q505,0)</f>
        <v>11</v>
      </c>
      <c r="AC495" s="16">
        <f ca="1">SUMPRODUCT((AB495=AB486:AB505)*(X495&lt;X486:X505))</f>
        <v>1</v>
      </c>
      <c r="AD495" s="16">
        <f ca="1">SUMPRODUCT((AB495=AB486:AB505)*(AC495=AC486:AC505)*(V495&lt;V486:V505))</f>
        <v>0</v>
      </c>
      <c r="AE495" s="16">
        <f ca="1">COUNTIF(AA486:AA495,AA495)-1</f>
        <v>0</v>
      </c>
      <c r="AF495" s="39"/>
      <c r="AG495">
        <v>10</v>
      </c>
      <c r="AH495" s="29" t="str">
        <f ca="1">INDEX(P486:P505,MATCH(AG495,Z486:Z505,0))</f>
        <v>S.D. Eibar</v>
      </c>
      <c r="AI495" s="33">
        <f ca="1">LOOKUP(AH495,P486:P505,Q486:Q505)</f>
        <v>21</v>
      </c>
      <c r="AJ495" s="1">
        <f ca="1">LOOKUP(AH495,P486:P505,R486:R505)</f>
        <v>16</v>
      </c>
      <c r="AK495" s="1">
        <f ca="1">LOOKUP(AH495,P486:P505,S486:S505)</f>
        <v>5</v>
      </c>
      <c r="AL495" s="1">
        <f ca="1">LOOKUP(AH495,P486:P505,T486:T505)</f>
        <v>6</v>
      </c>
      <c r="AM495" s="1">
        <f ca="1">LOOKUP(AH495,P486:P505,U486:U505)</f>
        <v>5</v>
      </c>
      <c r="AN495" s="1">
        <f ca="1">LOOKUP(AH495,P486:P505,V486:V505)</f>
        <v>18</v>
      </c>
      <c r="AO495" s="1">
        <f ca="1">LOOKUP(AH495,P486:P505,W486:W505)</f>
        <v>19</v>
      </c>
      <c r="AP495" s="3">
        <f ca="1">LOOKUP(AH495,P486:P505,X486:X505)</f>
        <v>-1</v>
      </c>
      <c r="AQ495" s="3">
        <f ca="1">LOOKUP(AH495,P486:P505,Y486:Y505)</f>
        <v>20918</v>
      </c>
    </row>
    <row r="496" spans="5:43" x14ac:dyDescent="0.25">
      <c r="E496" s="29" t="str">
        <f t="shared" si="398"/>
        <v>Rayo Vallecano</v>
      </c>
      <c r="F496" s="33">
        <f ca="1">SUMIF(INDIRECT(F485),'1-Configuracion'!E496,INDIRECT(G485))+SUMIF(INDIRECT(H485),'1-Configuracion'!E496,INDIRECT(I485))</f>
        <v>0</v>
      </c>
      <c r="G496" s="1">
        <f ca="1">SUMIF(INDIRECT(F485),'1-Configuracion'!E496,INDIRECT(J485))+SUMIF(INDIRECT(H485),'1-Configuracion'!E496,INDIRECT(J485))</f>
        <v>0</v>
      </c>
      <c r="H496" s="1">
        <f t="shared" ca="1" si="399"/>
        <v>0</v>
      </c>
      <c r="I496" s="1">
        <f t="shared" ca="1" si="400"/>
        <v>0</v>
      </c>
      <c r="J496" s="1">
        <f t="shared" ca="1" si="401"/>
        <v>0</v>
      </c>
      <c r="K496" s="1">
        <f ca="1">SUMIF(INDIRECT(F485),'1-Configuracion'!E496,INDIRECT(K485))+SUMIF(INDIRECT(H485),'1-Configuracion'!E496,INDIRECT(L485))</f>
        <v>0</v>
      </c>
      <c r="L496" s="1">
        <f ca="1">SUMIF(INDIRECT(F485),'1-Configuracion'!E496,INDIRECT(L485))+SUMIF(INDIRECT(H485),'1-Configuracion'!E496,INDIRECT(K485))</f>
        <v>0</v>
      </c>
      <c r="M496" s="48">
        <f t="shared" ca="1" si="402"/>
        <v>0</v>
      </c>
      <c r="N496" s="14">
        <f t="shared" ca="1" si="403"/>
        <v>0</v>
      </c>
      <c r="P496" s="29" t="str">
        <f t="shared" si="404"/>
        <v>Rayo Vallecano</v>
      </c>
      <c r="Q496" s="33">
        <f t="shared" ca="1" si="405"/>
        <v>14</v>
      </c>
      <c r="R496" s="1">
        <f t="shared" ca="1" si="389"/>
        <v>16</v>
      </c>
      <c r="S496" s="1">
        <f t="shared" ca="1" si="390"/>
        <v>4</v>
      </c>
      <c r="T496" s="1">
        <f t="shared" ca="1" si="391"/>
        <v>2</v>
      </c>
      <c r="U496" s="1">
        <f t="shared" ca="1" si="392"/>
        <v>10</v>
      </c>
      <c r="V496" s="1">
        <f t="shared" ca="1" si="393"/>
        <v>18</v>
      </c>
      <c r="W496" s="1">
        <f t="shared" ca="1" si="394"/>
        <v>37</v>
      </c>
      <c r="X496" s="3">
        <f t="shared" ca="1" si="395"/>
        <v>-19</v>
      </c>
      <c r="Y496" s="3">
        <f t="shared" ca="1" si="396"/>
        <v>12118</v>
      </c>
      <c r="Z496">
        <f t="shared" ca="1" si="406"/>
        <v>18</v>
      </c>
      <c r="AA496">
        <f t="shared" ca="1" si="397"/>
        <v>18</v>
      </c>
      <c r="AB496" s="16">
        <f ca="1">_xlfn.RANK.EQ(Q496,Q486:Q505,0)</f>
        <v>17</v>
      </c>
      <c r="AC496" s="16">
        <f ca="1">SUMPRODUCT((AB496=AB486:AB505)*(X496&lt;X486:X505))</f>
        <v>1</v>
      </c>
      <c r="AD496" s="16">
        <f ca="1">SUMPRODUCT((AB496=AB486:AB505)*(AC496=AC486:AC505)*(V496&lt;V486:V505))</f>
        <v>0</v>
      </c>
      <c r="AE496" s="16">
        <f ca="1">COUNTIF(AA486:AA496,AA496)-1</f>
        <v>0</v>
      </c>
      <c r="AF496" s="39"/>
      <c r="AG496">
        <v>11</v>
      </c>
      <c r="AH496" s="29" t="str">
        <f ca="1">INDEX(P486:P505,MATCH(AG496,Z486:Z505,0))</f>
        <v>Real Betis Balompié</v>
      </c>
      <c r="AI496" s="33">
        <f ca="1">LOOKUP(AH496,P486:P505,Q486:Q505)</f>
        <v>20</v>
      </c>
      <c r="AJ496" s="1">
        <f ca="1">LOOKUP(AH496,P486:P505,R486:R505)</f>
        <v>16</v>
      </c>
      <c r="AK496" s="1">
        <f ca="1">LOOKUP(AH496,P486:P505,S486:S505)</f>
        <v>5</v>
      </c>
      <c r="AL496" s="1">
        <f ca="1">LOOKUP(AH496,P486:P505,T486:T505)</f>
        <v>5</v>
      </c>
      <c r="AM496" s="1">
        <f ca="1">LOOKUP(AH496,P486:P505,U486:U505)</f>
        <v>6</v>
      </c>
      <c r="AN496" s="1">
        <f ca="1">LOOKUP(AH496,P486:P505,V486:V505)</f>
        <v>13</v>
      </c>
      <c r="AO496" s="1">
        <f ca="1">LOOKUP(AH496,P486:P505,W486:W505)</f>
        <v>19</v>
      </c>
      <c r="AP496" s="3">
        <f ca="1">LOOKUP(AH496,P486:P505,X486:X505)</f>
        <v>-6</v>
      </c>
      <c r="AQ496" s="3">
        <f ca="1">LOOKUP(AH496,P486:P505,Y486:Y505)</f>
        <v>19413</v>
      </c>
    </row>
    <row r="497" spans="5:43" x14ac:dyDescent="0.25">
      <c r="E497" s="29" t="str">
        <f t="shared" si="398"/>
        <v>Real Betis Balompié</v>
      </c>
      <c r="F497" s="33">
        <f ca="1">SUMIF(INDIRECT(F485),'1-Configuracion'!E497,INDIRECT(G485))+SUMIF(INDIRECT(H485),'1-Configuracion'!E497,INDIRECT(I485))</f>
        <v>0</v>
      </c>
      <c r="G497" s="1">
        <f ca="1">SUMIF(INDIRECT(F485),'1-Configuracion'!E497,INDIRECT(J485))+SUMIF(INDIRECT(H485),'1-Configuracion'!E497,INDIRECT(J485))</f>
        <v>0</v>
      </c>
      <c r="H497" s="1">
        <f t="shared" ca="1" si="399"/>
        <v>0</v>
      </c>
      <c r="I497" s="1">
        <f t="shared" ca="1" si="400"/>
        <v>0</v>
      </c>
      <c r="J497" s="1">
        <f t="shared" ca="1" si="401"/>
        <v>0</v>
      </c>
      <c r="K497" s="1">
        <f ca="1">SUMIF(INDIRECT(F485),'1-Configuracion'!E497,INDIRECT(K485))+SUMIF(INDIRECT(H485),'1-Configuracion'!E497,INDIRECT(L485))</f>
        <v>0</v>
      </c>
      <c r="L497" s="1">
        <f ca="1">SUMIF(INDIRECT(F485),'1-Configuracion'!E497,INDIRECT(L485))+SUMIF(INDIRECT(H485),'1-Configuracion'!E497,INDIRECT(K485))</f>
        <v>0</v>
      </c>
      <c r="M497" s="48">
        <f t="shared" ca="1" si="402"/>
        <v>0</v>
      </c>
      <c r="N497" s="14">
        <f t="shared" ca="1" si="403"/>
        <v>0</v>
      </c>
      <c r="P497" s="29" t="str">
        <f t="shared" si="404"/>
        <v>Real Betis Balompié</v>
      </c>
      <c r="Q497" s="33">
        <f t="shared" ca="1" si="405"/>
        <v>20</v>
      </c>
      <c r="R497" s="1">
        <f t="shared" ca="1" si="389"/>
        <v>16</v>
      </c>
      <c r="S497" s="1">
        <f t="shared" ca="1" si="390"/>
        <v>5</v>
      </c>
      <c r="T497" s="1">
        <f t="shared" ca="1" si="391"/>
        <v>5</v>
      </c>
      <c r="U497" s="1">
        <f t="shared" ca="1" si="392"/>
        <v>6</v>
      </c>
      <c r="V497" s="1">
        <f t="shared" ca="1" si="393"/>
        <v>13</v>
      </c>
      <c r="W497" s="1">
        <f t="shared" ca="1" si="394"/>
        <v>19</v>
      </c>
      <c r="X497" s="3">
        <f t="shared" ca="1" si="395"/>
        <v>-6</v>
      </c>
      <c r="Y497" s="3">
        <f t="shared" ca="1" si="396"/>
        <v>19413</v>
      </c>
      <c r="Z497">
        <f t="shared" ca="1" si="406"/>
        <v>11</v>
      </c>
      <c r="AA497">
        <f t="shared" ca="1" si="397"/>
        <v>11</v>
      </c>
      <c r="AB497" s="16">
        <f ca="1">_xlfn.RANK.EQ(Q497,Q486:Q505,0)</f>
        <v>11</v>
      </c>
      <c r="AC497" s="16">
        <f ca="1">SUMPRODUCT((AB497=AB486:AB505)*(X497&lt;X486:X505))</f>
        <v>0</v>
      </c>
      <c r="AD497" s="16">
        <f ca="1">SUMPRODUCT((AB497=AB486:AB505)*(AC497=AC486:AC505)*(V497&lt;V486:V505))</f>
        <v>0</v>
      </c>
      <c r="AE497" s="16">
        <f ca="1">COUNTIF(AA486:AA497,AA497)-1</f>
        <v>0</v>
      </c>
      <c r="AF497" s="39"/>
      <c r="AG497">
        <v>12</v>
      </c>
      <c r="AH497" s="29" t="str">
        <f ca="1">INDEX(P486:P505,MATCH(AG497,Z486:Z505,0))</f>
        <v>R.C.D. Español</v>
      </c>
      <c r="AI497" s="33">
        <f ca="1">LOOKUP(AH497,P486:P505,Q486:Q505)</f>
        <v>20</v>
      </c>
      <c r="AJ497" s="1">
        <f ca="1">LOOKUP(AH497,P486:P505,R486:R505)</f>
        <v>16</v>
      </c>
      <c r="AK497" s="1">
        <f ca="1">LOOKUP(AH497,P486:P505,S486:S505)</f>
        <v>6</v>
      </c>
      <c r="AL497" s="1">
        <f ca="1">LOOKUP(AH497,P486:P505,T486:T505)</f>
        <v>2</v>
      </c>
      <c r="AM497" s="1">
        <f ca="1">LOOKUP(AH497,P486:P505,U486:U505)</f>
        <v>8</v>
      </c>
      <c r="AN497" s="1">
        <f ca="1">LOOKUP(AH497,P486:P505,V486:V505)</f>
        <v>16</v>
      </c>
      <c r="AO497" s="1">
        <f ca="1">LOOKUP(AH497,P486:P505,W486:W505)</f>
        <v>26</v>
      </c>
      <c r="AP497" s="3">
        <f ca="1">LOOKUP(AH497,P486:P505,X486:X505)</f>
        <v>-10</v>
      </c>
      <c r="AQ497" s="3">
        <f ca="1">LOOKUP(AH497,P486:P505,Y486:Y505)</f>
        <v>19016</v>
      </c>
    </row>
    <row r="498" spans="5:43" x14ac:dyDescent="0.25">
      <c r="E498" s="29" t="str">
        <f t="shared" si="398"/>
        <v>Real Madrid C.F.</v>
      </c>
      <c r="F498" s="33">
        <f ca="1">SUMIF(INDIRECT(F485),'1-Configuracion'!E498,INDIRECT(G485))+SUMIF(INDIRECT(H485),'1-Configuracion'!E498,INDIRECT(I485))</f>
        <v>0</v>
      </c>
      <c r="G498" s="1">
        <f ca="1">SUMIF(INDIRECT(F485),'1-Configuracion'!E498,INDIRECT(J485))+SUMIF(INDIRECT(H485),'1-Configuracion'!E498,INDIRECT(J485))</f>
        <v>0</v>
      </c>
      <c r="H498" s="1">
        <f t="shared" ca="1" si="399"/>
        <v>0</v>
      </c>
      <c r="I498" s="1">
        <f t="shared" ca="1" si="400"/>
        <v>0</v>
      </c>
      <c r="J498" s="1">
        <f t="shared" ca="1" si="401"/>
        <v>0</v>
      </c>
      <c r="K498" s="1">
        <f ca="1">SUMIF(INDIRECT(F485),'1-Configuracion'!E498,INDIRECT(K485))+SUMIF(INDIRECT(H485),'1-Configuracion'!E498,INDIRECT(L485))</f>
        <v>0</v>
      </c>
      <c r="L498" s="1">
        <f ca="1">SUMIF(INDIRECT(F485),'1-Configuracion'!E498,INDIRECT(L485))+SUMIF(INDIRECT(H485),'1-Configuracion'!E498,INDIRECT(K485))</f>
        <v>0</v>
      </c>
      <c r="M498" s="48">
        <f t="shared" ca="1" si="402"/>
        <v>0</v>
      </c>
      <c r="N498" s="14">
        <f t="shared" ca="1" si="403"/>
        <v>0</v>
      </c>
      <c r="P498" s="29" t="str">
        <f t="shared" si="404"/>
        <v>Real Madrid C.F.</v>
      </c>
      <c r="Q498" s="33">
        <f t="shared" ca="1" si="405"/>
        <v>33</v>
      </c>
      <c r="R498" s="1">
        <f t="shared" ca="1" si="389"/>
        <v>16</v>
      </c>
      <c r="S498" s="1">
        <f t="shared" ca="1" si="390"/>
        <v>10</v>
      </c>
      <c r="T498" s="1">
        <f t="shared" ca="1" si="391"/>
        <v>3</v>
      </c>
      <c r="U498" s="1">
        <f t="shared" ca="1" si="392"/>
        <v>3</v>
      </c>
      <c r="V498" s="1">
        <f t="shared" ca="1" si="393"/>
        <v>42</v>
      </c>
      <c r="W498" s="1">
        <f t="shared" ca="1" si="394"/>
        <v>15</v>
      </c>
      <c r="X498" s="3">
        <f t="shared" ca="1" si="395"/>
        <v>27</v>
      </c>
      <c r="Y498" s="3">
        <f t="shared" ca="1" si="396"/>
        <v>35742</v>
      </c>
      <c r="Z498">
        <f t="shared" ca="1" si="406"/>
        <v>3</v>
      </c>
      <c r="AA498">
        <f t="shared" ca="1" si="397"/>
        <v>3</v>
      </c>
      <c r="AB498" s="16">
        <f ca="1">_xlfn.RANK.EQ(Q498,Q486:Q505,0)</f>
        <v>3</v>
      </c>
      <c r="AC498" s="16">
        <f ca="1">SUMPRODUCT((AB498=AB486:AB505)*(X498&lt;X486:X505))</f>
        <v>0</v>
      </c>
      <c r="AD498" s="16">
        <f ca="1">SUMPRODUCT((AB498=AB486:AB505)*(AC498=AC486:AC505)*(V498&lt;V486:V505))</f>
        <v>0</v>
      </c>
      <c r="AE498" s="16">
        <f ca="1">COUNTIF(AA486:AA498,AA498)-1</f>
        <v>0</v>
      </c>
      <c r="AF498" s="39"/>
      <c r="AG498">
        <v>13</v>
      </c>
      <c r="AH498" s="29" t="str">
        <f ca="1">INDEX(P486:P505,MATCH(AG498,Z486:Z505,0))</f>
        <v>Málaga C.F.</v>
      </c>
      <c r="AI498" s="33">
        <f ca="1">LOOKUP(AH498,P486:P505,Q486:Q505)</f>
        <v>17</v>
      </c>
      <c r="AJ498" s="1">
        <f ca="1">LOOKUP(AH498,P486:P505,R486:R505)</f>
        <v>16</v>
      </c>
      <c r="AK498" s="1">
        <f ca="1">LOOKUP(AH498,P486:P505,S486:S505)</f>
        <v>4</v>
      </c>
      <c r="AL498" s="1">
        <f ca="1">LOOKUP(AH498,P486:P505,T486:T505)</f>
        <v>5</v>
      </c>
      <c r="AM498" s="1">
        <f ca="1">LOOKUP(AH498,P486:P505,U486:U505)</f>
        <v>7</v>
      </c>
      <c r="AN498" s="1">
        <f ca="1">LOOKUP(AH498,P486:P505,V486:V505)</f>
        <v>10</v>
      </c>
      <c r="AO498" s="1">
        <f ca="1">LOOKUP(AH498,P486:P505,W486:W505)</f>
        <v>14</v>
      </c>
      <c r="AP498" s="3">
        <f ca="1">LOOKUP(AH498,P486:P505,X486:X505)</f>
        <v>-4</v>
      </c>
      <c r="AQ498" s="3">
        <f ca="1">LOOKUP(AH498,P486:P505,Y486:Y505)</f>
        <v>16610</v>
      </c>
    </row>
    <row r="499" spans="5:43" x14ac:dyDescent="0.25">
      <c r="E499" s="29" t="str">
        <f t="shared" si="398"/>
        <v>Real Sociedad</v>
      </c>
      <c r="F499" s="33">
        <f ca="1">SUMIF(INDIRECT(F485),'1-Configuracion'!E499,INDIRECT(G485))+SUMIF(INDIRECT(H485),'1-Configuracion'!E499,INDIRECT(I485))</f>
        <v>0</v>
      </c>
      <c r="G499" s="1">
        <f ca="1">SUMIF(INDIRECT(F485),'1-Configuracion'!E499,INDIRECT(J485))+SUMIF(INDIRECT(H485),'1-Configuracion'!E499,INDIRECT(J485))</f>
        <v>0</v>
      </c>
      <c r="H499" s="1">
        <f t="shared" ca="1" si="399"/>
        <v>0</v>
      </c>
      <c r="I499" s="1">
        <f t="shared" ca="1" si="400"/>
        <v>0</v>
      </c>
      <c r="J499" s="1">
        <f t="shared" ca="1" si="401"/>
        <v>0</v>
      </c>
      <c r="K499" s="1">
        <f ca="1">SUMIF(INDIRECT(F485),'1-Configuracion'!E499,INDIRECT(K485))+SUMIF(INDIRECT(H485),'1-Configuracion'!E499,INDIRECT(L485))</f>
        <v>0</v>
      </c>
      <c r="L499" s="1">
        <f ca="1">SUMIF(INDIRECT(F485),'1-Configuracion'!E499,INDIRECT(L485))+SUMIF(INDIRECT(H485),'1-Configuracion'!E499,INDIRECT(K485))</f>
        <v>0</v>
      </c>
      <c r="M499" s="48">
        <f t="shared" ca="1" si="402"/>
        <v>0</v>
      </c>
      <c r="N499" s="14">
        <f t="shared" ca="1" si="403"/>
        <v>0</v>
      </c>
      <c r="P499" s="29" t="str">
        <f t="shared" si="404"/>
        <v>Real Sociedad</v>
      </c>
      <c r="Q499" s="33">
        <f t="shared" ca="1" si="405"/>
        <v>16</v>
      </c>
      <c r="R499" s="1">
        <f t="shared" ca="1" si="389"/>
        <v>16</v>
      </c>
      <c r="S499" s="1">
        <f t="shared" ca="1" si="390"/>
        <v>4</v>
      </c>
      <c r="T499" s="1">
        <f t="shared" ca="1" si="391"/>
        <v>4</v>
      </c>
      <c r="U499" s="1">
        <f t="shared" ca="1" si="392"/>
        <v>8</v>
      </c>
      <c r="V499" s="1">
        <f t="shared" ca="1" si="393"/>
        <v>17</v>
      </c>
      <c r="W499" s="1">
        <f t="shared" ca="1" si="394"/>
        <v>22</v>
      </c>
      <c r="X499" s="3">
        <f t="shared" ca="1" si="395"/>
        <v>-5</v>
      </c>
      <c r="Y499" s="3">
        <f t="shared" ca="1" si="396"/>
        <v>15517</v>
      </c>
      <c r="Z499">
        <f t="shared" ca="1" si="406"/>
        <v>14</v>
      </c>
      <c r="AA499">
        <f t="shared" ca="1" si="397"/>
        <v>14</v>
      </c>
      <c r="AB499" s="16">
        <f ca="1">_xlfn.RANK.EQ(Q499,Q486:Q505,0)</f>
        <v>14</v>
      </c>
      <c r="AC499" s="16">
        <f ca="1">SUMPRODUCT((AB499=AB486:AB505)*(X499&lt;X486:X505))</f>
        <v>0</v>
      </c>
      <c r="AD499" s="16">
        <f ca="1">SUMPRODUCT((AB499=AB486:AB505)*(AC499=AC486:AC505)*(V499&lt;V486:V505))</f>
        <v>0</v>
      </c>
      <c r="AE499" s="16">
        <f ca="1">COUNTIF(AA486:AA499,AA499)-1</f>
        <v>0</v>
      </c>
      <c r="AF499" s="39"/>
      <c r="AG499">
        <v>14</v>
      </c>
      <c r="AH499" s="29" t="str">
        <f ca="1">INDEX(P486:P505,MATCH(AG499,Z486:Z505,0))</f>
        <v>Real Sociedad</v>
      </c>
      <c r="AI499" s="33">
        <f ca="1">LOOKUP(AH499,P486:P505,Q486:Q505)</f>
        <v>16</v>
      </c>
      <c r="AJ499" s="1">
        <f ca="1">LOOKUP(AH499,P486:P505,R486:R505)</f>
        <v>16</v>
      </c>
      <c r="AK499" s="1">
        <f ca="1">LOOKUP(AH499,P486:P505,S486:S505)</f>
        <v>4</v>
      </c>
      <c r="AL499" s="1">
        <f ca="1">LOOKUP(AH499,P486:P505,T486:T505)</f>
        <v>4</v>
      </c>
      <c r="AM499" s="1">
        <f ca="1">LOOKUP(AH499,P486:P505,U486:U505)</f>
        <v>8</v>
      </c>
      <c r="AN499" s="1">
        <f ca="1">LOOKUP(AH499,P486:P505,V486:V505)</f>
        <v>17</v>
      </c>
      <c r="AO499" s="1">
        <f ca="1">LOOKUP(AH499,P486:P505,W486:W505)</f>
        <v>22</v>
      </c>
      <c r="AP499" s="3">
        <f ca="1">LOOKUP(AH499,P486:P505,X486:X505)</f>
        <v>-5</v>
      </c>
      <c r="AQ499" s="3">
        <f ca="1">LOOKUP(AH499,P486:P505,Y486:Y505)</f>
        <v>15517</v>
      </c>
    </row>
    <row r="500" spans="5:43" x14ac:dyDescent="0.25">
      <c r="E500" s="29" t="str">
        <f t="shared" si="398"/>
        <v>Real Sporting de Gijón</v>
      </c>
      <c r="F500" s="33">
        <f ca="1">SUMIF(INDIRECT(F485),'1-Configuracion'!E500,INDIRECT(G485))+SUMIF(INDIRECT(H485),'1-Configuracion'!E500,INDIRECT(I485))</f>
        <v>0</v>
      </c>
      <c r="G500" s="1">
        <f ca="1">SUMIF(INDIRECT(F485),'1-Configuracion'!E500,INDIRECT(J485))+SUMIF(INDIRECT(H485),'1-Configuracion'!E500,INDIRECT(J485))</f>
        <v>0</v>
      </c>
      <c r="H500" s="1">
        <f t="shared" ca="1" si="399"/>
        <v>0</v>
      </c>
      <c r="I500" s="1">
        <f t="shared" ca="1" si="400"/>
        <v>0</v>
      </c>
      <c r="J500" s="1">
        <f t="shared" ca="1" si="401"/>
        <v>0</v>
      </c>
      <c r="K500" s="1">
        <f ca="1">SUMIF(INDIRECT(F485),'1-Configuracion'!E500,INDIRECT(K485))+SUMIF(INDIRECT(H485),'1-Configuracion'!E500,INDIRECT(L485))</f>
        <v>0</v>
      </c>
      <c r="L500" s="1">
        <f ca="1">SUMIF(INDIRECT(F485),'1-Configuracion'!E500,INDIRECT(L485))+SUMIF(INDIRECT(H485),'1-Configuracion'!E500,INDIRECT(K485))</f>
        <v>0</v>
      </c>
      <c r="M500" s="48">
        <f t="shared" ca="1" si="402"/>
        <v>0</v>
      </c>
      <c r="N500" s="14">
        <f t="shared" ca="1" si="403"/>
        <v>0</v>
      </c>
      <c r="P500" s="29" t="str">
        <f t="shared" si="404"/>
        <v>Real Sporting de Gijón</v>
      </c>
      <c r="Q500" s="33">
        <f t="shared" ca="1" si="405"/>
        <v>15</v>
      </c>
      <c r="R500" s="1">
        <f t="shared" ca="1" si="389"/>
        <v>15</v>
      </c>
      <c r="S500" s="1">
        <f t="shared" ca="1" si="390"/>
        <v>4</v>
      </c>
      <c r="T500" s="1">
        <f t="shared" ca="1" si="391"/>
        <v>3</v>
      </c>
      <c r="U500" s="1">
        <f t="shared" ca="1" si="392"/>
        <v>8</v>
      </c>
      <c r="V500" s="1">
        <f t="shared" ca="1" si="393"/>
        <v>15</v>
      </c>
      <c r="W500" s="1">
        <f t="shared" ca="1" si="394"/>
        <v>23</v>
      </c>
      <c r="X500" s="3">
        <f t="shared" ca="1" si="395"/>
        <v>-8</v>
      </c>
      <c r="Y500" s="3">
        <f t="shared" ca="1" si="396"/>
        <v>14215</v>
      </c>
      <c r="Z500">
        <f t="shared" ca="1" si="406"/>
        <v>16</v>
      </c>
      <c r="AA500">
        <f t="shared" ca="1" si="397"/>
        <v>16</v>
      </c>
      <c r="AB500" s="16">
        <f ca="1">_xlfn.RANK.EQ(Q500,Q486:Q505,0)</f>
        <v>16</v>
      </c>
      <c r="AC500" s="16">
        <f ca="1">SUMPRODUCT((AB500=AB486:AB505)*(X500&lt;X486:X505))</f>
        <v>0</v>
      </c>
      <c r="AD500" s="16">
        <f ca="1">SUMPRODUCT((AB500=AB486:AB505)*(AC500=AC486:AC505)*(V500&lt;V486:V505))</f>
        <v>0</v>
      </c>
      <c r="AE500" s="16">
        <f ca="1">COUNTIF(AA486:AA500,AA500)-1</f>
        <v>0</v>
      </c>
      <c r="AF500" s="39"/>
      <c r="AG500">
        <v>15</v>
      </c>
      <c r="AH500" s="29" t="str">
        <f ca="1">INDEX(P486:P505,MATCH(AG500,Z486:Z505,0))</f>
        <v>Getafe C.F.</v>
      </c>
      <c r="AI500" s="33">
        <f ca="1">LOOKUP(AH500,P486:P505,Q486:Q505)</f>
        <v>16</v>
      </c>
      <c r="AJ500" s="1">
        <f ca="1">LOOKUP(AH500,P486:P505,R486:R505)</f>
        <v>16</v>
      </c>
      <c r="AK500" s="1">
        <f ca="1">LOOKUP(AH500,P486:P505,S486:S505)</f>
        <v>4</v>
      </c>
      <c r="AL500" s="1">
        <f ca="1">LOOKUP(AH500,P486:P505,T486:T505)</f>
        <v>4</v>
      </c>
      <c r="AM500" s="1">
        <f ca="1">LOOKUP(AH500,P486:P505,U486:U505)</f>
        <v>8</v>
      </c>
      <c r="AN500" s="1">
        <f ca="1">LOOKUP(AH500,P486:P505,V486:V505)</f>
        <v>18</v>
      </c>
      <c r="AO500" s="1">
        <f ca="1">LOOKUP(AH500,P486:P505,W486:W505)</f>
        <v>26</v>
      </c>
      <c r="AP500" s="3">
        <f ca="1">LOOKUP(AH500,P486:P505,X486:X505)</f>
        <v>-8</v>
      </c>
      <c r="AQ500" s="3">
        <f ca="1">LOOKUP(AH500,P486:P505,Y486:Y505)</f>
        <v>15218</v>
      </c>
    </row>
    <row r="501" spans="5:43" x14ac:dyDescent="0.25">
      <c r="E501" s="29" t="str">
        <f t="shared" si="398"/>
        <v>S.D. Eibar</v>
      </c>
      <c r="F501" s="33">
        <f ca="1">SUMIF(INDIRECT(F485),'1-Configuracion'!E501,INDIRECT(G485))+SUMIF(INDIRECT(H485),'1-Configuracion'!E501,INDIRECT(I485))</f>
        <v>0</v>
      </c>
      <c r="G501" s="1">
        <f ca="1">SUMIF(INDIRECT(F485),'1-Configuracion'!E501,INDIRECT(J485))+SUMIF(INDIRECT(H485),'1-Configuracion'!E501,INDIRECT(J485))</f>
        <v>0</v>
      </c>
      <c r="H501" s="1">
        <f t="shared" ca="1" si="399"/>
        <v>0</v>
      </c>
      <c r="I501" s="1">
        <f t="shared" ca="1" si="400"/>
        <v>0</v>
      </c>
      <c r="J501" s="1">
        <f t="shared" ca="1" si="401"/>
        <v>0</v>
      </c>
      <c r="K501" s="1">
        <f ca="1">SUMIF(INDIRECT(F485),'1-Configuracion'!E501,INDIRECT(K485))+SUMIF(INDIRECT(H485),'1-Configuracion'!E501,INDIRECT(L485))</f>
        <v>0</v>
      </c>
      <c r="L501" s="1">
        <f ca="1">SUMIF(INDIRECT(F485),'1-Configuracion'!E501,INDIRECT(L485))+SUMIF(INDIRECT(H485),'1-Configuracion'!E501,INDIRECT(K485))</f>
        <v>0</v>
      </c>
      <c r="M501" s="48">
        <f t="shared" ca="1" si="402"/>
        <v>0</v>
      </c>
      <c r="N501" s="14">
        <f t="shared" ca="1" si="403"/>
        <v>0</v>
      </c>
      <c r="P501" s="29" t="str">
        <f t="shared" si="404"/>
        <v>S.D. Eibar</v>
      </c>
      <c r="Q501" s="33">
        <f t="shared" ca="1" si="405"/>
        <v>21</v>
      </c>
      <c r="R501" s="1">
        <f t="shared" ca="1" si="389"/>
        <v>16</v>
      </c>
      <c r="S501" s="1">
        <f t="shared" ca="1" si="390"/>
        <v>5</v>
      </c>
      <c r="T501" s="1">
        <f t="shared" ca="1" si="391"/>
        <v>6</v>
      </c>
      <c r="U501" s="1">
        <f t="shared" ca="1" si="392"/>
        <v>5</v>
      </c>
      <c r="V501" s="1">
        <f t="shared" ca="1" si="393"/>
        <v>18</v>
      </c>
      <c r="W501" s="1">
        <f t="shared" ca="1" si="394"/>
        <v>19</v>
      </c>
      <c r="X501" s="3">
        <f t="shared" ca="1" si="395"/>
        <v>-1</v>
      </c>
      <c r="Y501" s="3">
        <f t="shared" ca="1" si="396"/>
        <v>20918</v>
      </c>
      <c r="Z501">
        <f t="shared" ca="1" si="406"/>
        <v>10</v>
      </c>
      <c r="AA501">
        <f t="shared" ca="1" si="397"/>
        <v>10</v>
      </c>
      <c r="AB501" s="16">
        <f ca="1">_xlfn.RANK.EQ(Q501,Q486:Q505,0)</f>
        <v>10</v>
      </c>
      <c r="AC501" s="16">
        <f ca="1">SUMPRODUCT((AB501=AB486:AB505)*(X501&lt;X486:X505))</f>
        <v>0</v>
      </c>
      <c r="AD501" s="16">
        <f ca="1">SUMPRODUCT((AB501=AB486:AB505)*(AC501=AC486:AC505)*(V501&lt;V486:V505))</f>
        <v>0</v>
      </c>
      <c r="AE501" s="16">
        <f ca="1">COUNTIF(AA486:AA501,AA501)-1</f>
        <v>0</v>
      </c>
      <c r="AF501" s="39"/>
      <c r="AG501">
        <v>16</v>
      </c>
      <c r="AH501" s="29" t="str">
        <f ca="1">INDEX(P486:P505,MATCH(AG501,Z486:Z505,0))</f>
        <v>Real Sporting de Gijón</v>
      </c>
      <c r="AI501" s="33">
        <f ca="1">LOOKUP(AH501,P486:P505,Q486:Q505)</f>
        <v>15</v>
      </c>
      <c r="AJ501" s="1">
        <f ca="1">LOOKUP(AH501,P486:P505,R486:R505)</f>
        <v>15</v>
      </c>
      <c r="AK501" s="1">
        <f ca="1">LOOKUP(AH501,P486:P505,S486:S505)</f>
        <v>4</v>
      </c>
      <c r="AL501" s="1">
        <f ca="1">LOOKUP(AH501,P486:P505,T486:T505)</f>
        <v>3</v>
      </c>
      <c r="AM501" s="1">
        <f ca="1">LOOKUP(AH501,P486:P505,U486:U505)</f>
        <v>8</v>
      </c>
      <c r="AN501" s="1">
        <f ca="1">LOOKUP(AH501,P486:P505,V486:V505)</f>
        <v>15</v>
      </c>
      <c r="AO501" s="1">
        <f ca="1">LOOKUP(AH501,P486:P505,W486:W505)</f>
        <v>23</v>
      </c>
      <c r="AP501" s="3">
        <f ca="1">LOOKUP(AH501,P486:P505,X486:X505)</f>
        <v>-8</v>
      </c>
      <c r="AQ501" s="3">
        <f ca="1">LOOKUP(AH501,P486:P505,Y486:Y505)</f>
        <v>14215</v>
      </c>
    </row>
    <row r="502" spans="5:43" x14ac:dyDescent="0.25">
      <c r="E502" s="29" t="str">
        <f t="shared" si="398"/>
        <v>Sevilla F.C.</v>
      </c>
      <c r="F502" s="33">
        <f ca="1">SUMIF(INDIRECT(F485),'1-Configuracion'!E502,INDIRECT(G485))+SUMIF(INDIRECT(H485),'1-Configuracion'!E502,INDIRECT(I485))</f>
        <v>0</v>
      </c>
      <c r="G502" s="1">
        <f ca="1">SUMIF(INDIRECT(F485),'1-Configuracion'!E502,INDIRECT(J485))+SUMIF(INDIRECT(H485),'1-Configuracion'!E502,INDIRECT(J485))</f>
        <v>0</v>
      </c>
      <c r="H502" s="1">
        <f t="shared" ca="1" si="399"/>
        <v>0</v>
      </c>
      <c r="I502" s="1">
        <f t="shared" ca="1" si="400"/>
        <v>0</v>
      </c>
      <c r="J502" s="1">
        <f t="shared" ca="1" si="401"/>
        <v>0</v>
      </c>
      <c r="K502" s="1">
        <f ca="1">SUMIF(INDIRECT(F485),'1-Configuracion'!E502,INDIRECT(K485))+SUMIF(INDIRECT(H485),'1-Configuracion'!E502,INDIRECT(L485))</f>
        <v>0</v>
      </c>
      <c r="L502" s="1">
        <f ca="1">SUMIF(INDIRECT(F485),'1-Configuracion'!E502,INDIRECT(L485))+SUMIF(INDIRECT(H485),'1-Configuracion'!E502,INDIRECT(K485))</f>
        <v>0</v>
      </c>
      <c r="M502" s="48">
        <f t="shared" ca="1" si="402"/>
        <v>0</v>
      </c>
      <c r="N502" s="14">
        <f t="shared" ca="1" si="403"/>
        <v>0</v>
      </c>
      <c r="P502" s="29" t="str">
        <f t="shared" si="404"/>
        <v>Sevilla F.C.</v>
      </c>
      <c r="Q502" s="33">
        <f t="shared" ca="1" si="405"/>
        <v>23</v>
      </c>
      <c r="R502" s="1">
        <f t="shared" ca="1" si="389"/>
        <v>16</v>
      </c>
      <c r="S502" s="1">
        <f t="shared" ca="1" si="390"/>
        <v>6</v>
      </c>
      <c r="T502" s="1">
        <f t="shared" ca="1" si="391"/>
        <v>5</v>
      </c>
      <c r="U502" s="1">
        <f t="shared" ca="1" si="392"/>
        <v>5</v>
      </c>
      <c r="V502" s="1">
        <f t="shared" ca="1" si="393"/>
        <v>21</v>
      </c>
      <c r="W502" s="1">
        <f t="shared" ca="1" si="394"/>
        <v>19</v>
      </c>
      <c r="X502" s="3">
        <f t="shared" ca="1" si="395"/>
        <v>2</v>
      </c>
      <c r="Y502" s="3">
        <f t="shared" ca="1" si="396"/>
        <v>23221</v>
      </c>
      <c r="Z502">
        <f t="shared" ca="1" si="406"/>
        <v>8</v>
      </c>
      <c r="AA502">
        <f t="shared" ca="1" si="397"/>
        <v>8</v>
      </c>
      <c r="AB502" s="16">
        <f ca="1">_xlfn.RANK.EQ(Q502,Q486:Q505,0)</f>
        <v>8</v>
      </c>
      <c r="AC502" s="16">
        <f ca="1">SUMPRODUCT((AB502=AB486:AB505)*(X502&lt;X486:X505))</f>
        <v>0</v>
      </c>
      <c r="AD502" s="16">
        <f ca="1">SUMPRODUCT((AB502=AB486:AB505)*(AC502=AC486:AC505)*(V502&lt;V486:V505))</f>
        <v>0</v>
      </c>
      <c r="AE502" s="16">
        <f ca="1">COUNTIF(AA486:AA502,AA502)-1</f>
        <v>0</v>
      </c>
      <c r="AF502" s="39"/>
      <c r="AG502">
        <v>17</v>
      </c>
      <c r="AH502" s="29" t="str">
        <f ca="1">INDEX(P486:P505,MATCH(AG502,Z486:Z505,0))</f>
        <v>Granada C.F.</v>
      </c>
      <c r="AI502" s="33">
        <f ca="1">LOOKUP(AH502,P486:P505,Q486:Q505)</f>
        <v>14</v>
      </c>
      <c r="AJ502" s="1">
        <f ca="1">LOOKUP(AH502,P486:P505,R486:R505)</f>
        <v>16</v>
      </c>
      <c r="AK502" s="1">
        <f ca="1">LOOKUP(AH502,P486:P505,S486:S505)</f>
        <v>3</v>
      </c>
      <c r="AL502" s="1">
        <f ca="1">LOOKUP(AH502,P486:P505,T486:T505)</f>
        <v>5</v>
      </c>
      <c r="AM502" s="1">
        <f ca="1">LOOKUP(AH502,P486:P505,U486:U505)</f>
        <v>8</v>
      </c>
      <c r="AN502" s="1">
        <f ca="1">LOOKUP(AH502,P486:P505,V486:V505)</f>
        <v>17</v>
      </c>
      <c r="AO502" s="1">
        <f ca="1">LOOKUP(AH502,P486:P505,W486:W505)</f>
        <v>26</v>
      </c>
      <c r="AP502" s="3">
        <f ca="1">LOOKUP(AH502,P486:P505,X486:X505)</f>
        <v>-9</v>
      </c>
      <c r="AQ502" s="3">
        <f ca="1">LOOKUP(AH502,P486:P505,Y486:Y505)</f>
        <v>13117</v>
      </c>
    </row>
    <row r="503" spans="5:43" x14ac:dyDescent="0.25">
      <c r="E503" s="29" t="str">
        <f t="shared" si="398"/>
        <v>U.D. Las Palmas</v>
      </c>
      <c r="F503" s="33">
        <f ca="1">SUMIF(INDIRECT(F485),'1-Configuracion'!E503,INDIRECT(G485))+SUMIF(INDIRECT(H485),'1-Configuracion'!E503,INDIRECT(I485))</f>
        <v>0</v>
      </c>
      <c r="G503" s="1">
        <f ca="1">SUMIF(INDIRECT(F485),'1-Configuracion'!E503,INDIRECT(J485))+SUMIF(INDIRECT(H485),'1-Configuracion'!E503,INDIRECT(J485))</f>
        <v>0</v>
      </c>
      <c r="H503" s="1">
        <f t="shared" ca="1" si="399"/>
        <v>0</v>
      </c>
      <c r="I503" s="1">
        <f t="shared" ca="1" si="400"/>
        <v>0</v>
      </c>
      <c r="J503" s="1">
        <f t="shared" ca="1" si="401"/>
        <v>0</v>
      </c>
      <c r="K503" s="1">
        <f ca="1">SUMIF(INDIRECT(F485),'1-Configuracion'!E503,INDIRECT(K485))+SUMIF(INDIRECT(H485),'1-Configuracion'!E503,INDIRECT(L485))</f>
        <v>0</v>
      </c>
      <c r="L503" s="1">
        <f ca="1">SUMIF(INDIRECT(F485),'1-Configuracion'!E503,INDIRECT(L485))+SUMIF(INDIRECT(H485),'1-Configuracion'!E503,INDIRECT(K485))</f>
        <v>0</v>
      </c>
      <c r="M503" s="48">
        <f t="shared" ca="1" si="402"/>
        <v>0</v>
      </c>
      <c r="N503" s="14">
        <f t="shared" ca="1" si="403"/>
        <v>0</v>
      </c>
      <c r="P503" s="29" t="str">
        <f t="shared" si="404"/>
        <v>U.D. Las Palmas</v>
      </c>
      <c r="Q503" s="33">
        <f t="shared" ca="1" si="405"/>
        <v>13</v>
      </c>
      <c r="R503" s="1">
        <f t="shared" ca="1" si="389"/>
        <v>16</v>
      </c>
      <c r="S503" s="1">
        <f t="shared" ca="1" si="390"/>
        <v>3</v>
      </c>
      <c r="T503" s="1">
        <f t="shared" ca="1" si="391"/>
        <v>4</v>
      </c>
      <c r="U503" s="1">
        <f t="shared" ca="1" si="392"/>
        <v>9</v>
      </c>
      <c r="V503" s="1">
        <f t="shared" ca="1" si="393"/>
        <v>12</v>
      </c>
      <c r="W503" s="1">
        <f t="shared" ca="1" si="394"/>
        <v>23</v>
      </c>
      <c r="X503" s="3">
        <f t="shared" ca="1" si="395"/>
        <v>-11</v>
      </c>
      <c r="Y503" s="3">
        <f t="shared" ca="1" si="396"/>
        <v>11912</v>
      </c>
      <c r="Z503">
        <f t="shared" ca="1" si="406"/>
        <v>19</v>
      </c>
      <c r="AA503">
        <f t="shared" ca="1" si="397"/>
        <v>19</v>
      </c>
      <c r="AB503" s="16">
        <f ca="1">_xlfn.RANK.EQ(Q503,Q486:Q505,0)</f>
        <v>19</v>
      </c>
      <c r="AC503" s="16">
        <f ca="1">SUMPRODUCT((AB503=AB486:AB505)*(X503&lt;X486:X505))</f>
        <v>0</v>
      </c>
      <c r="AD503" s="16">
        <f ca="1">SUMPRODUCT((AB503=AB486:AB505)*(AC503=AC486:AC505)*(V503&lt;V486:V505))</f>
        <v>0</v>
      </c>
      <c r="AE503" s="16">
        <f ca="1">COUNTIF(AA486:AA503,AA503)-1</f>
        <v>0</v>
      </c>
      <c r="AF503" s="39"/>
      <c r="AG503">
        <v>18</v>
      </c>
      <c r="AH503" s="29" t="str">
        <f ca="1">INDEX(P486:P505,MATCH(AG503,Z486:Z505,0))</f>
        <v>Rayo Vallecano</v>
      </c>
      <c r="AI503" s="33">
        <f ca="1">LOOKUP(AH503,P486:P505,Q486:Q505)</f>
        <v>14</v>
      </c>
      <c r="AJ503" s="1">
        <f ca="1">LOOKUP(AH503,P486:P505,R486:R505)</f>
        <v>16</v>
      </c>
      <c r="AK503" s="1">
        <f ca="1">LOOKUP(AH503,P486:P505,S486:S505)</f>
        <v>4</v>
      </c>
      <c r="AL503" s="1">
        <f ca="1">LOOKUP(AH503,P486:P505,T486:T505)</f>
        <v>2</v>
      </c>
      <c r="AM503" s="1">
        <f ca="1">LOOKUP(AH503,P486:P505,U486:U505)</f>
        <v>10</v>
      </c>
      <c r="AN503" s="1">
        <f ca="1">LOOKUP(AH503,P486:P505,V486:V505)</f>
        <v>18</v>
      </c>
      <c r="AO503" s="1">
        <f ca="1">LOOKUP(AH503,P486:P505,W486:W505)</f>
        <v>37</v>
      </c>
      <c r="AP503" s="3">
        <f ca="1">LOOKUP(AH503,P486:P505,X486:X505)</f>
        <v>-19</v>
      </c>
      <c r="AQ503" s="3">
        <f ca="1">LOOKUP(AH503,P486:P505,Y486:Y505)</f>
        <v>12118</v>
      </c>
    </row>
    <row r="504" spans="5:43" x14ac:dyDescent="0.25">
      <c r="E504" s="29" t="str">
        <f t="shared" si="398"/>
        <v>Valencia C.F.</v>
      </c>
      <c r="F504" s="33">
        <f ca="1">SUMIF(INDIRECT(F485),'1-Configuracion'!E504,INDIRECT(G485))+SUMIF(INDIRECT(H485),'1-Configuracion'!E504,INDIRECT(I485))</f>
        <v>0</v>
      </c>
      <c r="G504" s="1">
        <f ca="1">SUMIF(INDIRECT(F485),'1-Configuracion'!E504,INDIRECT(J485))+SUMIF(INDIRECT(H485),'1-Configuracion'!E504,INDIRECT(J485))</f>
        <v>0</v>
      </c>
      <c r="H504" s="1">
        <f t="shared" ca="1" si="399"/>
        <v>0</v>
      </c>
      <c r="I504" s="1">
        <f t="shared" ca="1" si="400"/>
        <v>0</v>
      </c>
      <c r="J504" s="1">
        <f t="shared" ca="1" si="401"/>
        <v>0</v>
      </c>
      <c r="K504" s="1">
        <f ca="1">SUMIF(INDIRECT(F485),'1-Configuracion'!E504,INDIRECT(K485))+SUMIF(INDIRECT(H485),'1-Configuracion'!E504,INDIRECT(L485))</f>
        <v>0</v>
      </c>
      <c r="L504" s="1">
        <f ca="1">SUMIF(INDIRECT(F485),'1-Configuracion'!E504,INDIRECT(L485))+SUMIF(INDIRECT(H485),'1-Configuracion'!E504,INDIRECT(K485))</f>
        <v>0</v>
      </c>
      <c r="M504" s="48">
        <f t="shared" ca="1" si="402"/>
        <v>0</v>
      </c>
      <c r="N504" s="14">
        <f t="shared" ca="1" si="403"/>
        <v>0</v>
      </c>
      <c r="P504" s="29" t="str">
        <f t="shared" si="404"/>
        <v>Valencia C.F.</v>
      </c>
      <c r="Q504" s="33">
        <f t="shared" ca="1" si="405"/>
        <v>22</v>
      </c>
      <c r="R504" s="1">
        <f t="shared" ca="1" si="389"/>
        <v>16</v>
      </c>
      <c r="S504" s="1">
        <f t="shared" ca="1" si="390"/>
        <v>5</v>
      </c>
      <c r="T504" s="1">
        <f t="shared" ca="1" si="391"/>
        <v>7</v>
      </c>
      <c r="U504" s="1">
        <f t="shared" ca="1" si="392"/>
        <v>4</v>
      </c>
      <c r="V504" s="1">
        <f t="shared" ca="1" si="393"/>
        <v>21</v>
      </c>
      <c r="W504" s="1">
        <f t="shared" ca="1" si="394"/>
        <v>14</v>
      </c>
      <c r="X504" s="3">
        <f t="shared" ca="1" si="395"/>
        <v>7</v>
      </c>
      <c r="Y504" s="3">
        <f t="shared" ca="1" si="396"/>
        <v>22721</v>
      </c>
      <c r="Z504">
        <f t="shared" ca="1" si="406"/>
        <v>9</v>
      </c>
      <c r="AA504">
        <f t="shared" ca="1" si="397"/>
        <v>9</v>
      </c>
      <c r="AB504" s="16">
        <f ca="1">_xlfn.RANK.EQ(Q504,Q486:Q505,0)</f>
        <v>9</v>
      </c>
      <c r="AC504" s="16">
        <f ca="1">SUMPRODUCT((AB504=AB486:AB505)*(X504&lt;X486:X505))</f>
        <v>0</v>
      </c>
      <c r="AD504" s="16">
        <f ca="1">SUMPRODUCT((AB504=AB486:AB505)*(AC504=AC486:AC505)*(V504&lt;V486:V505))</f>
        <v>0</v>
      </c>
      <c r="AE504" s="16">
        <f ca="1">COUNTIF(AA486:AA504,AA504)-1</f>
        <v>0</v>
      </c>
      <c r="AF504" s="39"/>
      <c r="AG504">
        <v>19</v>
      </c>
      <c r="AH504" s="29" t="str">
        <f ca="1">INDEX(P486:P505,MATCH(AG504,Z486:Z505,0))</f>
        <v>U.D. Las Palmas</v>
      </c>
      <c r="AI504" s="33">
        <f ca="1">LOOKUP(AH504,P486:P505,Q486:Q505)</f>
        <v>13</v>
      </c>
      <c r="AJ504" s="1">
        <f ca="1">LOOKUP(AH504,P486:P505,R486:R505)</f>
        <v>16</v>
      </c>
      <c r="AK504" s="1">
        <f ca="1">LOOKUP(AH504,P486:P505,S486:S505)</f>
        <v>3</v>
      </c>
      <c r="AL504" s="1">
        <f ca="1">LOOKUP(AH504,P486:P505,T486:T505)</f>
        <v>4</v>
      </c>
      <c r="AM504" s="1">
        <f ca="1">LOOKUP(AH504,P486:P505,U486:U505)</f>
        <v>9</v>
      </c>
      <c r="AN504" s="1">
        <f ca="1">LOOKUP(AH504,P486:P505,V486:V505)</f>
        <v>12</v>
      </c>
      <c r="AO504" s="1">
        <f ca="1">LOOKUP(AH504,P486:P505,W486:W505)</f>
        <v>23</v>
      </c>
      <c r="AP504" s="3">
        <f ca="1">LOOKUP(AH504,P486:P505,X486:X505)</f>
        <v>-11</v>
      </c>
      <c r="AQ504" s="3">
        <f ca="1">LOOKUP(AH504,P486:P505,Y486:Y505)</f>
        <v>11912</v>
      </c>
    </row>
    <row r="505" spans="5:43" ht="15.75" thickBot="1" x14ac:dyDescent="0.3">
      <c r="E505" s="30" t="str">
        <f t="shared" si="398"/>
        <v>Villarreal C.F.</v>
      </c>
      <c r="F505" s="34">
        <f ca="1">SUMIF(INDIRECT(F485),'1-Configuracion'!E505,INDIRECT(G485))+SUMIF(INDIRECT(H485),'1-Configuracion'!E505,INDIRECT(I485))</f>
        <v>0</v>
      </c>
      <c r="G505" s="9">
        <f ca="1">SUMIF(INDIRECT(F485),'1-Configuracion'!E505,INDIRECT(J485))+SUMIF(INDIRECT(H485),'1-Configuracion'!E505,INDIRECT(J485))</f>
        <v>0</v>
      </c>
      <c r="H505" s="9">
        <f t="shared" ca="1" si="399"/>
        <v>0</v>
      </c>
      <c r="I505" s="9">
        <f t="shared" ca="1" si="400"/>
        <v>0</v>
      </c>
      <c r="J505" s="9">
        <f t="shared" ca="1" si="401"/>
        <v>0</v>
      </c>
      <c r="K505" s="9">
        <f ca="1">SUMIF(INDIRECT(F485),'1-Configuracion'!E505,INDIRECT(K485))+SUMIF(INDIRECT(H485),'1-Configuracion'!E505,INDIRECT(L485))</f>
        <v>0</v>
      </c>
      <c r="L505" s="9">
        <f ca="1">SUMIF(INDIRECT(F485),'1-Configuracion'!E505,INDIRECT(L485))+SUMIF(INDIRECT(H485),'1-Configuracion'!E505,INDIRECT(K485))</f>
        <v>0</v>
      </c>
      <c r="M505" s="49">
        <f t="shared" ca="1" si="402"/>
        <v>0</v>
      </c>
      <c r="N505" s="15">
        <f t="shared" ca="1" si="403"/>
        <v>0</v>
      </c>
      <c r="P505" s="30" t="str">
        <f t="shared" si="404"/>
        <v>Villarreal C.F.</v>
      </c>
      <c r="Q505" s="34">
        <f t="shared" ca="1" si="405"/>
        <v>30</v>
      </c>
      <c r="R505" s="9">
        <f t="shared" ca="1" si="389"/>
        <v>16</v>
      </c>
      <c r="S505" s="9">
        <f t="shared" ca="1" si="390"/>
        <v>9</v>
      </c>
      <c r="T505" s="9">
        <f t="shared" ca="1" si="391"/>
        <v>3</v>
      </c>
      <c r="U505" s="9">
        <f t="shared" ca="1" si="392"/>
        <v>4</v>
      </c>
      <c r="V505" s="9">
        <f t="shared" ca="1" si="393"/>
        <v>21</v>
      </c>
      <c r="W505" s="9">
        <f t="shared" ca="1" si="394"/>
        <v>15</v>
      </c>
      <c r="X505" s="11">
        <f t="shared" ca="1" si="395"/>
        <v>6</v>
      </c>
      <c r="Y505" s="11">
        <f t="shared" ca="1" si="396"/>
        <v>30621</v>
      </c>
      <c r="Z505">
        <f t="shared" ca="1" si="406"/>
        <v>5</v>
      </c>
      <c r="AA505">
        <f t="shared" ca="1" si="397"/>
        <v>5</v>
      </c>
      <c r="AB505" s="16">
        <f ca="1">_xlfn.RANK.EQ(Q505,Q486:Q505,0)</f>
        <v>5</v>
      </c>
      <c r="AC505" s="16">
        <f ca="1">SUMPRODUCT((AB505=AB486:AB505)*(X505&lt;X486:X505))</f>
        <v>0</v>
      </c>
      <c r="AD505" s="16">
        <f ca="1">SUMPRODUCT((AB505=AB486:AB505)*(AC505=AC486:AC505)*(V505&lt;V486:V505))</f>
        <v>0</v>
      </c>
      <c r="AE505" s="16">
        <f ca="1">COUNTIF(AA486:AA505,AA505)-1</f>
        <v>0</v>
      </c>
      <c r="AF505" s="39"/>
      <c r="AG505">
        <v>20</v>
      </c>
      <c r="AH505" s="30" t="str">
        <f ca="1">INDEX(P486:P505,MATCH(AG505,Z486:Z505,0))</f>
        <v>Levante U.D.</v>
      </c>
      <c r="AI505" s="34">
        <f ca="1">LOOKUP(AH505,P486:P505,Q486:Q505)</f>
        <v>11</v>
      </c>
      <c r="AJ505" s="9">
        <f ca="1">LOOKUP(AH505,P486:P505,R486:R505)</f>
        <v>16</v>
      </c>
      <c r="AK505" s="9">
        <f ca="1">LOOKUP(AH505,P486:P505,S486:S505)</f>
        <v>2</v>
      </c>
      <c r="AL505" s="9">
        <f ca="1">LOOKUP(AH505,P486:P505,T486:T505)</f>
        <v>5</v>
      </c>
      <c r="AM505" s="9">
        <f ca="1">LOOKUP(AH505,P486:P505,U486:U505)</f>
        <v>9</v>
      </c>
      <c r="AN505" s="9">
        <f ca="1">LOOKUP(AH505,P486:P505,V486:V505)</f>
        <v>12</v>
      </c>
      <c r="AO505" s="9">
        <f ca="1">LOOKUP(AH505,P486:P505,W486:W505)</f>
        <v>29</v>
      </c>
      <c r="AP505" s="11">
        <f ca="1">LOOKUP(AH505,P486:P505,X486:X505)</f>
        <v>-17</v>
      </c>
      <c r="AQ505" s="11">
        <f ca="1">LOOKUP(AH505,P486:P505,Y486:Y505)</f>
        <v>9312</v>
      </c>
    </row>
    <row r="506" spans="5:43" ht="15.75" thickBot="1" x14ac:dyDescent="0.3"/>
    <row r="507" spans="5:43" ht="15.75" thickBot="1" x14ac:dyDescent="0.3">
      <c r="E507" s="36">
        <v>23</v>
      </c>
      <c r="F507" s="43" t="s">
        <v>20</v>
      </c>
      <c r="G507" s="43" t="s">
        <v>21</v>
      </c>
      <c r="H507" s="43" t="s">
        <v>22</v>
      </c>
      <c r="I507" s="43" t="s">
        <v>23</v>
      </c>
      <c r="J507" s="43" t="s">
        <v>24</v>
      </c>
      <c r="K507" s="43" t="s">
        <v>25</v>
      </c>
      <c r="L507" s="43" t="s">
        <v>26</v>
      </c>
      <c r="M507" s="44" t="s">
        <v>90</v>
      </c>
      <c r="N507" s="46" t="s">
        <v>91</v>
      </c>
      <c r="P507" s="36">
        <f>E507</f>
        <v>23</v>
      </c>
      <c r="Q507" s="37" t="s">
        <v>20</v>
      </c>
      <c r="R507" s="35" t="s">
        <v>21</v>
      </c>
      <c r="S507" s="31" t="s">
        <v>22</v>
      </c>
      <c r="T507" s="31" t="s">
        <v>23</v>
      </c>
      <c r="U507" s="31" t="s">
        <v>24</v>
      </c>
      <c r="V507" s="31" t="s">
        <v>25</v>
      </c>
      <c r="W507" s="31" t="s">
        <v>26</v>
      </c>
      <c r="X507" s="32" t="s">
        <v>90</v>
      </c>
      <c r="Y507" s="32" t="s">
        <v>91</v>
      </c>
      <c r="Z507" s="136" t="s">
        <v>162</v>
      </c>
      <c r="AA507" t="s">
        <v>161</v>
      </c>
      <c r="AB507" t="s">
        <v>148</v>
      </c>
      <c r="AC507" t="s">
        <v>90</v>
      </c>
      <c r="AD507" t="s">
        <v>25</v>
      </c>
      <c r="AE507" t="s">
        <v>160</v>
      </c>
      <c r="AF507" s="38"/>
      <c r="AH507" s="36">
        <f>P507</f>
        <v>23</v>
      </c>
      <c r="AI507" s="37" t="s">
        <v>20</v>
      </c>
      <c r="AJ507" s="35" t="s">
        <v>21</v>
      </c>
      <c r="AK507" s="31" t="s">
        <v>22</v>
      </c>
      <c r="AL507" s="31" t="s">
        <v>23</v>
      </c>
      <c r="AM507" s="31" t="s">
        <v>24</v>
      </c>
      <c r="AN507" s="31" t="s">
        <v>25</v>
      </c>
      <c r="AO507" s="31" t="s">
        <v>26</v>
      </c>
      <c r="AP507" s="32" t="s">
        <v>90</v>
      </c>
      <c r="AQ507" s="32" t="s">
        <v>91</v>
      </c>
    </row>
    <row r="508" spans="5:43" ht="15.75" thickBot="1" x14ac:dyDescent="0.3">
      <c r="E508" s="39"/>
      <c r="F508" s="41" t="str">
        <f>'1-Rangos'!C23</f>
        <v>'1-Jornadas'!P93:P102</v>
      </c>
      <c r="G508" s="41" t="str">
        <f>'1-Rangos'!D23</f>
        <v>'1-Jornadas'!N93:N102</v>
      </c>
      <c r="H508" s="41" t="str">
        <f>'1-Rangos'!E23</f>
        <v>'1-Jornadas'!S93:S102</v>
      </c>
      <c r="I508" s="41" t="str">
        <f>'1-Rangos'!F23</f>
        <v>'1-Jornadas'!U93:U102</v>
      </c>
      <c r="J508" s="41" t="str">
        <f>'1-Rangos'!G23</f>
        <v>'1-Jornadas'!M93:M102</v>
      </c>
      <c r="K508" s="41" t="str">
        <f>'1-Rangos'!H23</f>
        <v>'1-Jornadas'!Q93:Q102</v>
      </c>
      <c r="L508" s="41" t="str">
        <f>'1-Rangos'!I23</f>
        <v>'1-Jornadas'!R93:R102</v>
      </c>
      <c r="M508" s="39"/>
      <c r="N508" s="39"/>
    </row>
    <row r="509" spans="5:43" x14ac:dyDescent="0.25">
      <c r="E509" s="29" t="str">
        <f>E486</f>
        <v>Athletic Club</v>
      </c>
      <c r="F509" s="45">
        <f ca="1">SUMIF(INDIRECT(F508),'1-Configuracion'!E509,INDIRECT(G508))+SUMIF(INDIRECT(H508),'1-Configuracion'!E509,INDIRECT(I508))</f>
        <v>0</v>
      </c>
      <c r="G509" s="42">
        <f ca="1">SUMIF(INDIRECT(F508),'1-Configuracion'!E509,INDIRECT(J508))+SUMIF(INDIRECT(H508),'1-Configuracion'!E509,INDIRECT(J508))</f>
        <v>0</v>
      </c>
      <c r="H509" s="42">
        <f ca="1">IF(G509&gt;0,IF(F509=3,1,0),0)</f>
        <v>0</v>
      </c>
      <c r="I509" s="42">
        <f ca="1">IF(G509&gt;0,IF(F509=1,1,0),0)</f>
        <v>0</v>
      </c>
      <c r="J509" s="42">
        <f ca="1">IF(G509&gt;0,IF(F509=0,1,0),0)</f>
        <v>0</v>
      </c>
      <c r="K509" s="42">
        <f ca="1">SUMIF(INDIRECT(F508),'1-Configuracion'!E509,INDIRECT(K508))+SUMIF(INDIRECT(H508),'1-Configuracion'!E509,INDIRECT(L508))</f>
        <v>0</v>
      </c>
      <c r="L509" s="42">
        <f ca="1">SUMIF(INDIRECT(F508),'1-Configuracion'!E509,INDIRECT(L508))+SUMIF(INDIRECT(H508),'1-Configuracion'!E509,INDIRECT(K508))</f>
        <v>0</v>
      </c>
      <c r="M509" s="47">
        <f ca="1">K509-L509</f>
        <v>0</v>
      </c>
      <c r="N509" s="50">
        <f ca="1">F509*1000+M509*100+K509</f>
        <v>0</v>
      </c>
      <c r="P509" s="29" t="str">
        <f>E509</f>
        <v>Athletic Club</v>
      </c>
      <c r="Q509" s="33">
        <f ca="1">F509+Q486</f>
        <v>24</v>
      </c>
      <c r="R509" s="1">
        <f t="shared" ref="R509:R528" ca="1" si="407">G509+R486</f>
        <v>16</v>
      </c>
      <c r="S509" s="1">
        <f t="shared" ref="S509:S528" ca="1" si="408">H509+S486</f>
        <v>7</v>
      </c>
      <c r="T509" s="1">
        <f t="shared" ref="T509:T528" ca="1" si="409">I509+T486</f>
        <v>3</v>
      </c>
      <c r="U509" s="1">
        <f t="shared" ref="U509:U528" ca="1" si="410">J509+U486</f>
        <v>6</v>
      </c>
      <c r="V509" s="1">
        <f t="shared" ref="V509:V528" ca="1" si="411">K509+V486</f>
        <v>24</v>
      </c>
      <c r="W509" s="1">
        <f t="shared" ref="W509:W528" ca="1" si="412">L509+W486</f>
        <v>18</v>
      </c>
      <c r="X509" s="3">
        <f t="shared" ref="X509:X528" ca="1" si="413">M509+X486</f>
        <v>6</v>
      </c>
      <c r="Y509" s="3">
        <f t="shared" ref="Y509:Y528" ca="1" si="414">N509+Y486</f>
        <v>24624</v>
      </c>
      <c r="Z509">
        <f ca="1">AA509+AE509</f>
        <v>7</v>
      </c>
      <c r="AA509">
        <f t="shared" ref="AA509:AA528" ca="1" si="415">SUM(AB509:AD509)</f>
        <v>7</v>
      </c>
      <c r="AB509" s="16">
        <f ca="1">_xlfn.RANK.EQ(Q509,Q509:Q528,0)</f>
        <v>7</v>
      </c>
      <c r="AC509" s="16">
        <f ca="1">SUMPRODUCT((AB509=AB509:AB528)*(X509&lt;X509:X528))</f>
        <v>0</v>
      </c>
      <c r="AD509" s="16">
        <f ca="1">SUMPRODUCT((AB509=AB509:AB528)*(AC509=AC509:AC528)*(V509&lt;V509:V528))</f>
        <v>0</v>
      </c>
      <c r="AE509" s="16">
        <f ca="1">COUNTIF(AA509:AA509,AA509)-1</f>
        <v>0</v>
      </c>
      <c r="AF509" s="39"/>
      <c r="AG509">
        <v>1</v>
      </c>
      <c r="AH509" s="29" t="str">
        <f ca="1">INDEX(P509:P528,MATCH(AG509,Z509:Z528,0))</f>
        <v>F.C. Barcelona</v>
      </c>
      <c r="AI509" s="33">
        <f ca="1">LOOKUP(AH509,P509:P528,Q509:Q528)</f>
        <v>35</v>
      </c>
      <c r="AJ509" s="1">
        <f ca="1">LOOKUP(AH509,P509:P528,R509:R528)</f>
        <v>15</v>
      </c>
      <c r="AK509" s="1">
        <f ca="1">LOOKUP(AH509,P509:P528,S509:S528)</f>
        <v>11</v>
      </c>
      <c r="AL509" s="1">
        <f ca="1">LOOKUP(AH509,P509:P528,T509:T528)</f>
        <v>2</v>
      </c>
      <c r="AM509" s="1">
        <f ca="1">LOOKUP(AH509,P509:P528,U509:U528)</f>
        <v>2</v>
      </c>
      <c r="AN509" s="1">
        <f ca="1">LOOKUP(AH509,P509:P528,V509:V528)</f>
        <v>36</v>
      </c>
      <c r="AO509" s="1">
        <f ca="1">LOOKUP(AH509,P509:P528,W509:W528)</f>
        <v>15</v>
      </c>
      <c r="AP509" s="3">
        <f ca="1">LOOKUP(AH509,P509:P528,X509:X528)</f>
        <v>21</v>
      </c>
      <c r="AQ509" s="3">
        <f ca="1">LOOKUP(AH509,P509:P528,Y509:Y528)</f>
        <v>37136</v>
      </c>
    </row>
    <row r="510" spans="5:43" x14ac:dyDescent="0.25">
      <c r="E510" s="29" t="str">
        <f t="shared" ref="E510:E528" si="416">E487</f>
        <v>Atlético de Madrid</v>
      </c>
      <c r="F510" s="33">
        <f ca="1">SUMIF(INDIRECT(F508),'1-Configuracion'!E510,INDIRECT(G508))+SUMIF(INDIRECT(H508),'1-Configuracion'!E510,INDIRECT(I508))</f>
        <v>0</v>
      </c>
      <c r="G510" s="1">
        <f ca="1">SUMIF(INDIRECT(F508),'1-Configuracion'!E510,INDIRECT(J508))+SUMIF(INDIRECT(H508),'1-Configuracion'!E510,INDIRECT(J508))</f>
        <v>0</v>
      </c>
      <c r="H510" s="1">
        <f t="shared" ref="H510:H528" ca="1" si="417">IF(G510&gt;0,IF(F510=3,1,0),0)</f>
        <v>0</v>
      </c>
      <c r="I510" s="1">
        <f t="shared" ref="I510:I528" ca="1" si="418">IF(G510&gt;0,IF(F510=1,1,0),0)</f>
        <v>0</v>
      </c>
      <c r="J510" s="1">
        <f t="shared" ref="J510:J528" ca="1" si="419">IF(G510&gt;0,IF(F510=0,1,0),0)</f>
        <v>0</v>
      </c>
      <c r="K510" s="1">
        <f ca="1">SUMIF(INDIRECT(F508),'1-Configuracion'!E510,INDIRECT(K508))+SUMIF(INDIRECT(H508),'1-Configuracion'!E510,INDIRECT(L508))</f>
        <v>0</v>
      </c>
      <c r="L510" s="1">
        <f ca="1">SUMIF(INDIRECT(F508),'1-Configuracion'!E510,INDIRECT(L508))+SUMIF(INDIRECT(H508),'1-Configuracion'!E510,INDIRECT(K508))</f>
        <v>0</v>
      </c>
      <c r="M510" s="48">
        <f t="shared" ref="M510:M528" ca="1" si="420">K510-L510</f>
        <v>0</v>
      </c>
      <c r="N510" s="14">
        <f t="shared" ref="N510:N528" ca="1" si="421">F510*1000+M510*100+K510</f>
        <v>0</v>
      </c>
      <c r="P510" s="29" t="str">
        <f t="shared" ref="P510:P528" si="422">E510</f>
        <v>Atlético de Madrid</v>
      </c>
      <c r="Q510" s="33">
        <f t="shared" ref="Q510:Q528" ca="1" si="423">F510+Q487</f>
        <v>35</v>
      </c>
      <c r="R510" s="1">
        <f t="shared" ca="1" si="407"/>
        <v>16</v>
      </c>
      <c r="S510" s="1">
        <f t="shared" ca="1" si="408"/>
        <v>11</v>
      </c>
      <c r="T510" s="1">
        <f t="shared" ca="1" si="409"/>
        <v>2</v>
      </c>
      <c r="U510" s="1">
        <f t="shared" ca="1" si="410"/>
        <v>3</v>
      </c>
      <c r="V510" s="1">
        <f t="shared" ca="1" si="411"/>
        <v>22</v>
      </c>
      <c r="W510" s="1">
        <f t="shared" ca="1" si="412"/>
        <v>8</v>
      </c>
      <c r="X510" s="3">
        <f t="shared" ca="1" si="413"/>
        <v>14</v>
      </c>
      <c r="Y510" s="3">
        <f t="shared" ca="1" si="414"/>
        <v>36422</v>
      </c>
      <c r="Z510">
        <f t="shared" ref="Z510:Z528" ca="1" si="424">AA510+AE510</f>
        <v>2</v>
      </c>
      <c r="AA510">
        <f t="shared" ca="1" si="415"/>
        <v>2</v>
      </c>
      <c r="AB510" s="16">
        <f ca="1">_xlfn.RANK.EQ(Q510,Q509:Q528,0)</f>
        <v>1</v>
      </c>
      <c r="AC510" s="16">
        <f ca="1">SUMPRODUCT((AB510=AB509:AB528)*(X510&lt;X509:X528))</f>
        <v>1</v>
      </c>
      <c r="AD510" s="16">
        <f ca="1">SUMPRODUCT((AB510=AB509:AB528)*(AC510=AC509:AC528)*(V510&lt;V509:V528))</f>
        <v>0</v>
      </c>
      <c r="AE510" s="16">
        <f ca="1">COUNTIF(AA509:AA510,AA510)-1</f>
        <v>0</v>
      </c>
      <c r="AF510" s="39"/>
      <c r="AG510">
        <v>2</v>
      </c>
      <c r="AH510" s="29" t="str">
        <f ca="1">INDEX(P509:P528,MATCH(AG510,Z509:Z528,0))</f>
        <v>Atlético de Madrid</v>
      </c>
      <c r="AI510" s="33">
        <f ca="1">LOOKUP(AH510,P509:P528,Q509:Q528)</f>
        <v>35</v>
      </c>
      <c r="AJ510" s="1">
        <f ca="1">LOOKUP(AH510,P509:P528,R509:R528)</f>
        <v>16</v>
      </c>
      <c r="AK510" s="1">
        <f ca="1">LOOKUP(AH510,P509:P528,S509:S528)</f>
        <v>11</v>
      </c>
      <c r="AL510" s="1">
        <f ca="1">LOOKUP(AH510,P509:P528,T509:T528)</f>
        <v>2</v>
      </c>
      <c r="AM510" s="1">
        <f ca="1">LOOKUP(AH510,P509:P528,U509:U528)</f>
        <v>3</v>
      </c>
      <c r="AN510" s="1">
        <f ca="1">LOOKUP(AH510,P509:P528,V509:V528)</f>
        <v>22</v>
      </c>
      <c r="AO510" s="1">
        <f ca="1">LOOKUP(AH510,P509:P528,W509:W528)</f>
        <v>8</v>
      </c>
      <c r="AP510" s="3">
        <f ca="1">LOOKUP(AH510,P509:P528,X509:X528)</f>
        <v>14</v>
      </c>
      <c r="AQ510" s="3">
        <f ca="1">LOOKUP(AH510,P509:P528,Y509:Y528)</f>
        <v>36422</v>
      </c>
    </row>
    <row r="511" spans="5:43" x14ac:dyDescent="0.25">
      <c r="E511" s="29" t="str">
        <f t="shared" si="416"/>
        <v>Deportivo de la Coruña</v>
      </c>
      <c r="F511" s="33">
        <f ca="1">SUMIF(INDIRECT(F508),'1-Configuracion'!E511,INDIRECT(G508))+SUMIF(INDIRECT(H508),'1-Configuracion'!E511,INDIRECT(I508))</f>
        <v>0</v>
      </c>
      <c r="G511" s="1">
        <f ca="1">SUMIF(INDIRECT(F508),'1-Configuracion'!E511,INDIRECT(J508))+SUMIF(INDIRECT(H508),'1-Configuracion'!E511,INDIRECT(J508))</f>
        <v>0</v>
      </c>
      <c r="H511" s="1">
        <f t="shared" ca="1" si="417"/>
        <v>0</v>
      </c>
      <c r="I511" s="1">
        <f t="shared" ca="1" si="418"/>
        <v>0</v>
      </c>
      <c r="J511" s="1">
        <f t="shared" ca="1" si="419"/>
        <v>0</v>
      </c>
      <c r="K511" s="1">
        <f ca="1">SUMIF(INDIRECT(F508),'1-Configuracion'!E511,INDIRECT(K508))+SUMIF(INDIRECT(H508),'1-Configuracion'!E511,INDIRECT(L508))</f>
        <v>0</v>
      </c>
      <c r="L511" s="1">
        <f ca="1">SUMIF(INDIRECT(F508),'1-Configuracion'!E511,INDIRECT(L508))+SUMIF(INDIRECT(H508),'1-Configuracion'!E511,INDIRECT(K508))</f>
        <v>0</v>
      </c>
      <c r="M511" s="48">
        <f t="shared" ca="1" si="420"/>
        <v>0</v>
      </c>
      <c r="N511" s="14">
        <f t="shared" ca="1" si="421"/>
        <v>0</v>
      </c>
      <c r="P511" s="29" t="str">
        <f t="shared" si="422"/>
        <v>Deportivo de la Coruña</v>
      </c>
      <c r="Q511" s="33">
        <f t="shared" ca="1" si="423"/>
        <v>26</v>
      </c>
      <c r="R511" s="1">
        <f t="shared" ca="1" si="407"/>
        <v>16</v>
      </c>
      <c r="S511" s="1">
        <f t="shared" ca="1" si="408"/>
        <v>6</v>
      </c>
      <c r="T511" s="1">
        <f t="shared" ca="1" si="409"/>
        <v>8</v>
      </c>
      <c r="U511" s="1">
        <f t="shared" ca="1" si="410"/>
        <v>2</v>
      </c>
      <c r="V511" s="1">
        <f t="shared" ca="1" si="411"/>
        <v>25</v>
      </c>
      <c r="W511" s="1">
        <f t="shared" ca="1" si="412"/>
        <v>16</v>
      </c>
      <c r="X511" s="3">
        <f t="shared" ca="1" si="413"/>
        <v>9</v>
      </c>
      <c r="Y511" s="3">
        <f t="shared" ca="1" si="414"/>
        <v>26925</v>
      </c>
      <c r="Z511">
        <f t="shared" ca="1" si="424"/>
        <v>6</v>
      </c>
      <c r="AA511">
        <f t="shared" ca="1" si="415"/>
        <v>6</v>
      </c>
      <c r="AB511" s="16">
        <f ca="1">_xlfn.RANK.EQ(Q511,Q509:Q528,0)</f>
        <v>6</v>
      </c>
      <c r="AC511" s="16">
        <f ca="1">SUMPRODUCT((AB511=AB509:AB528)*(X511&lt;X509:X528))</f>
        <v>0</v>
      </c>
      <c r="AD511" s="16">
        <f ca="1">SUMPRODUCT((AB511=AB509:AB528)*(AC511=AC509:AC528)*(V511&lt;V509:V528))</f>
        <v>0</v>
      </c>
      <c r="AE511" s="16">
        <f ca="1">COUNTIF(AA509:AA511,AA511)-1</f>
        <v>0</v>
      </c>
      <c r="AF511" s="39"/>
      <c r="AG511">
        <v>3</v>
      </c>
      <c r="AH511" s="29" t="str">
        <f ca="1">INDEX(P509:P528,MATCH(AG511,Z509:Z528,0))</f>
        <v>Real Madrid C.F.</v>
      </c>
      <c r="AI511" s="33">
        <f ca="1">LOOKUP(AH511,P509:P528,Q509:Q528)</f>
        <v>33</v>
      </c>
      <c r="AJ511" s="1">
        <f ca="1">LOOKUP(AH511,P509:P528,R509:R528)</f>
        <v>16</v>
      </c>
      <c r="AK511" s="1">
        <f ca="1">LOOKUP(AH511,P509:P528,S509:S528)</f>
        <v>10</v>
      </c>
      <c r="AL511" s="1">
        <f ca="1">LOOKUP(AH511,P509:P528,T509:T528)</f>
        <v>3</v>
      </c>
      <c r="AM511" s="1">
        <f ca="1">LOOKUP(AH511,P509:P528,U509:U528)</f>
        <v>3</v>
      </c>
      <c r="AN511" s="1">
        <f ca="1">LOOKUP(AH511,P509:P528,V509:V528)</f>
        <v>42</v>
      </c>
      <c r="AO511" s="1">
        <f ca="1">LOOKUP(AH511,P509:P528,W509:W528)</f>
        <v>15</v>
      </c>
      <c r="AP511" s="3">
        <f ca="1">LOOKUP(AH511,P509:P528,X509:X528)</f>
        <v>27</v>
      </c>
      <c r="AQ511" s="3">
        <f ca="1">LOOKUP(AH511,P509:P528,Y509:Y528)</f>
        <v>35742</v>
      </c>
    </row>
    <row r="512" spans="5:43" x14ac:dyDescent="0.25">
      <c r="E512" s="29" t="str">
        <f t="shared" si="416"/>
        <v>F.C. Barcelona</v>
      </c>
      <c r="F512" s="33">
        <f ca="1">SUMIF(INDIRECT(F508),'1-Configuracion'!E512,INDIRECT(G508))+SUMIF(INDIRECT(H508),'1-Configuracion'!E512,INDIRECT(I508))</f>
        <v>0</v>
      </c>
      <c r="G512" s="1">
        <f ca="1">SUMIF(INDIRECT(F508),'1-Configuracion'!E512,INDIRECT(J508))+SUMIF(INDIRECT(H508),'1-Configuracion'!E512,INDIRECT(J508))</f>
        <v>0</v>
      </c>
      <c r="H512" s="1">
        <f t="shared" ca="1" si="417"/>
        <v>0</v>
      </c>
      <c r="I512" s="1">
        <f t="shared" ca="1" si="418"/>
        <v>0</v>
      </c>
      <c r="J512" s="1">
        <f t="shared" ca="1" si="419"/>
        <v>0</v>
      </c>
      <c r="K512" s="1">
        <f ca="1">SUMIF(INDIRECT(F508),'1-Configuracion'!E512,INDIRECT(K508))+SUMIF(INDIRECT(H508),'1-Configuracion'!E512,INDIRECT(L508))</f>
        <v>0</v>
      </c>
      <c r="L512" s="1">
        <f ca="1">SUMIF(INDIRECT(F508),'1-Configuracion'!E512,INDIRECT(L508))+SUMIF(INDIRECT(H508),'1-Configuracion'!E512,INDIRECT(K508))</f>
        <v>0</v>
      </c>
      <c r="M512" s="48">
        <f t="shared" ca="1" si="420"/>
        <v>0</v>
      </c>
      <c r="N512" s="14">
        <f t="shared" ca="1" si="421"/>
        <v>0</v>
      </c>
      <c r="P512" s="29" t="str">
        <f t="shared" si="422"/>
        <v>F.C. Barcelona</v>
      </c>
      <c r="Q512" s="33">
        <f t="shared" ca="1" si="423"/>
        <v>35</v>
      </c>
      <c r="R512" s="1">
        <f t="shared" ca="1" si="407"/>
        <v>15</v>
      </c>
      <c r="S512" s="1">
        <f t="shared" ca="1" si="408"/>
        <v>11</v>
      </c>
      <c r="T512" s="1">
        <f t="shared" ca="1" si="409"/>
        <v>2</v>
      </c>
      <c r="U512" s="1">
        <f t="shared" ca="1" si="410"/>
        <v>2</v>
      </c>
      <c r="V512" s="1">
        <f t="shared" ca="1" si="411"/>
        <v>36</v>
      </c>
      <c r="W512" s="1">
        <f t="shared" ca="1" si="412"/>
        <v>15</v>
      </c>
      <c r="X512" s="3">
        <f t="shared" ca="1" si="413"/>
        <v>21</v>
      </c>
      <c r="Y512" s="3">
        <f t="shared" ca="1" si="414"/>
        <v>37136</v>
      </c>
      <c r="Z512">
        <f t="shared" ca="1" si="424"/>
        <v>1</v>
      </c>
      <c r="AA512">
        <f t="shared" ca="1" si="415"/>
        <v>1</v>
      </c>
      <c r="AB512" s="16">
        <f ca="1">_xlfn.RANK.EQ(Q512,Q509:Q528,0)</f>
        <v>1</v>
      </c>
      <c r="AC512" s="16">
        <f ca="1">SUMPRODUCT((AB512=AB509:AB528)*(X512&lt;X509:X528))</f>
        <v>0</v>
      </c>
      <c r="AD512" s="16">
        <f ca="1">SUMPRODUCT((AB512=AB509:AB528)*(AC512=AC509:AC528)*(V512&lt;V509:V528))</f>
        <v>0</v>
      </c>
      <c r="AE512" s="16">
        <f ca="1">COUNTIF(AA509:AA512,AA512)-1</f>
        <v>0</v>
      </c>
      <c r="AF512" s="39"/>
      <c r="AG512">
        <v>4</v>
      </c>
      <c r="AH512" s="29" t="str">
        <f ca="1">INDEX(P509:P528,MATCH(AG512,Z509:Z528,0))</f>
        <v>R.C. Celta de Vigo</v>
      </c>
      <c r="AI512" s="33">
        <f ca="1">LOOKUP(AH512,P509:P528,Q509:Q528)</f>
        <v>31</v>
      </c>
      <c r="AJ512" s="1">
        <f ca="1">LOOKUP(AH512,P509:P528,R509:R528)</f>
        <v>16</v>
      </c>
      <c r="AK512" s="1">
        <f ca="1">LOOKUP(AH512,P509:P528,S509:S528)</f>
        <v>9</v>
      </c>
      <c r="AL512" s="1">
        <f ca="1">LOOKUP(AH512,P509:P528,T509:T528)</f>
        <v>4</v>
      </c>
      <c r="AM512" s="1">
        <f ca="1">LOOKUP(AH512,P509:P528,U509:U528)</f>
        <v>3</v>
      </c>
      <c r="AN512" s="1">
        <f ca="1">LOOKUP(AH512,P509:P528,V509:V528)</f>
        <v>28</v>
      </c>
      <c r="AO512" s="1">
        <f ca="1">LOOKUP(AH512,P509:P528,W509:W528)</f>
        <v>22</v>
      </c>
      <c r="AP512" s="3">
        <f ca="1">LOOKUP(AH512,P509:P528,X509:X528)</f>
        <v>6</v>
      </c>
      <c r="AQ512" s="3">
        <f ca="1">LOOKUP(AH512,P509:P528,Y509:Y528)</f>
        <v>31628</v>
      </c>
    </row>
    <row r="513" spans="5:43" x14ac:dyDescent="0.25">
      <c r="E513" s="29" t="str">
        <f t="shared" si="416"/>
        <v>Getafe C.F.</v>
      </c>
      <c r="F513" s="33">
        <f ca="1">SUMIF(INDIRECT(F508),'1-Configuracion'!E513,INDIRECT(G508))+SUMIF(INDIRECT(H508),'1-Configuracion'!E513,INDIRECT(I508))</f>
        <v>0</v>
      </c>
      <c r="G513" s="1">
        <f ca="1">SUMIF(INDIRECT(F508),'1-Configuracion'!E513,INDIRECT(J508))+SUMIF(INDIRECT(H508),'1-Configuracion'!E513,INDIRECT(J508))</f>
        <v>0</v>
      </c>
      <c r="H513" s="1">
        <f t="shared" ca="1" si="417"/>
        <v>0</v>
      </c>
      <c r="I513" s="1">
        <f t="shared" ca="1" si="418"/>
        <v>0</v>
      </c>
      <c r="J513" s="1">
        <f t="shared" ca="1" si="419"/>
        <v>0</v>
      </c>
      <c r="K513" s="1">
        <f ca="1">SUMIF(INDIRECT(F508),'1-Configuracion'!E513,INDIRECT(K508))+SUMIF(INDIRECT(H508),'1-Configuracion'!E513,INDIRECT(L508))</f>
        <v>0</v>
      </c>
      <c r="L513" s="1">
        <f ca="1">SUMIF(INDIRECT(F508),'1-Configuracion'!E513,INDIRECT(L508))+SUMIF(INDIRECT(H508),'1-Configuracion'!E513,INDIRECT(K508))</f>
        <v>0</v>
      </c>
      <c r="M513" s="48">
        <f t="shared" ca="1" si="420"/>
        <v>0</v>
      </c>
      <c r="N513" s="14">
        <f t="shared" ca="1" si="421"/>
        <v>0</v>
      </c>
      <c r="P513" s="29" t="str">
        <f t="shared" si="422"/>
        <v>Getafe C.F.</v>
      </c>
      <c r="Q513" s="33">
        <f t="shared" ca="1" si="423"/>
        <v>16</v>
      </c>
      <c r="R513" s="1">
        <f t="shared" ca="1" si="407"/>
        <v>16</v>
      </c>
      <c r="S513" s="1">
        <f t="shared" ca="1" si="408"/>
        <v>4</v>
      </c>
      <c r="T513" s="1">
        <f t="shared" ca="1" si="409"/>
        <v>4</v>
      </c>
      <c r="U513" s="1">
        <f t="shared" ca="1" si="410"/>
        <v>8</v>
      </c>
      <c r="V513" s="1">
        <f t="shared" ca="1" si="411"/>
        <v>18</v>
      </c>
      <c r="W513" s="1">
        <f t="shared" ca="1" si="412"/>
        <v>26</v>
      </c>
      <c r="X513" s="3">
        <f t="shared" ca="1" si="413"/>
        <v>-8</v>
      </c>
      <c r="Y513" s="3">
        <f t="shared" ca="1" si="414"/>
        <v>15218</v>
      </c>
      <c r="Z513">
        <f t="shared" ca="1" si="424"/>
        <v>15</v>
      </c>
      <c r="AA513">
        <f t="shared" ca="1" si="415"/>
        <v>15</v>
      </c>
      <c r="AB513" s="16">
        <f ca="1">_xlfn.RANK.EQ(Q513,Q509:Q528,0)</f>
        <v>14</v>
      </c>
      <c r="AC513" s="16">
        <f ca="1">SUMPRODUCT((AB513=AB509:AB528)*(X513&lt;X509:X528))</f>
        <v>1</v>
      </c>
      <c r="AD513" s="16">
        <f ca="1">SUMPRODUCT((AB513=AB509:AB528)*(AC513=AC509:AC528)*(V513&lt;V509:V528))</f>
        <v>0</v>
      </c>
      <c r="AE513" s="16">
        <f ca="1">COUNTIF(AA509:AA513,AA513)-1</f>
        <v>0</v>
      </c>
      <c r="AF513" s="39"/>
      <c r="AG513">
        <v>5</v>
      </c>
      <c r="AH513" s="29" t="str">
        <f ca="1">INDEX(P509:P528,MATCH(AG513,Z509:Z528,0))</f>
        <v>Villarreal C.F.</v>
      </c>
      <c r="AI513" s="33">
        <f ca="1">LOOKUP(AH513,P509:P528,Q509:Q528)</f>
        <v>30</v>
      </c>
      <c r="AJ513" s="1">
        <f ca="1">LOOKUP(AH513,P509:P528,R509:R528)</f>
        <v>16</v>
      </c>
      <c r="AK513" s="1">
        <f ca="1">LOOKUP(AH513,P509:P528,S509:S528)</f>
        <v>9</v>
      </c>
      <c r="AL513" s="1">
        <f ca="1">LOOKUP(AH513,P509:P528,T509:T528)</f>
        <v>3</v>
      </c>
      <c r="AM513" s="1">
        <f ca="1">LOOKUP(AH513,P509:P528,U509:U528)</f>
        <v>4</v>
      </c>
      <c r="AN513" s="1">
        <f ca="1">LOOKUP(AH513,P509:P528,V509:V528)</f>
        <v>21</v>
      </c>
      <c r="AO513" s="1">
        <f ca="1">LOOKUP(AH513,P509:P528,W509:W528)</f>
        <v>15</v>
      </c>
      <c r="AP513" s="3">
        <f ca="1">LOOKUP(AH513,P509:P528,X509:X528)</f>
        <v>6</v>
      </c>
      <c r="AQ513" s="3">
        <f ca="1">LOOKUP(AH513,P509:P528,Y509:Y528)</f>
        <v>30621</v>
      </c>
    </row>
    <row r="514" spans="5:43" x14ac:dyDescent="0.25">
      <c r="E514" s="29" t="str">
        <f t="shared" si="416"/>
        <v>Granada C.F.</v>
      </c>
      <c r="F514" s="33">
        <f ca="1">SUMIF(INDIRECT(F508),'1-Configuracion'!E514,INDIRECT(G508))+SUMIF(INDIRECT(H508),'1-Configuracion'!E514,INDIRECT(I508))</f>
        <v>0</v>
      </c>
      <c r="G514" s="1">
        <f ca="1">SUMIF(INDIRECT(F508),'1-Configuracion'!E514,INDIRECT(J508))+SUMIF(INDIRECT(H508),'1-Configuracion'!E514,INDIRECT(J508))</f>
        <v>0</v>
      </c>
      <c r="H514" s="1">
        <f t="shared" ca="1" si="417"/>
        <v>0</v>
      </c>
      <c r="I514" s="1">
        <f t="shared" ca="1" si="418"/>
        <v>0</v>
      </c>
      <c r="J514" s="1">
        <f t="shared" ca="1" si="419"/>
        <v>0</v>
      </c>
      <c r="K514" s="1">
        <f ca="1">SUMIF(INDIRECT(F508),'1-Configuracion'!E514,INDIRECT(K508))+SUMIF(INDIRECT(H508),'1-Configuracion'!E514,INDIRECT(L508))</f>
        <v>0</v>
      </c>
      <c r="L514" s="1">
        <f ca="1">SUMIF(INDIRECT(F508),'1-Configuracion'!E514,INDIRECT(L508))+SUMIF(INDIRECT(H508),'1-Configuracion'!E514,INDIRECT(K508))</f>
        <v>0</v>
      </c>
      <c r="M514" s="48">
        <f t="shared" ca="1" si="420"/>
        <v>0</v>
      </c>
      <c r="N514" s="14">
        <f t="shared" ca="1" si="421"/>
        <v>0</v>
      </c>
      <c r="P514" s="29" t="str">
        <f t="shared" si="422"/>
        <v>Granada C.F.</v>
      </c>
      <c r="Q514" s="33">
        <f t="shared" ca="1" si="423"/>
        <v>14</v>
      </c>
      <c r="R514" s="1">
        <f t="shared" ca="1" si="407"/>
        <v>16</v>
      </c>
      <c r="S514" s="1">
        <f t="shared" ca="1" si="408"/>
        <v>3</v>
      </c>
      <c r="T514" s="1">
        <f t="shared" ca="1" si="409"/>
        <v>5</v>
      </c>
      <c r="U514" s="1">
        <f t="shared" ca="1" si="410"/>
        <v>8</v>
      </c>
      <c r="V514" s="1">
        <f t="shared" ca="1" si="411"/>
        <v>17</v>
      </c>
      <c r="W514" s="1">
        <f t="shared" ca="1" si="412"/>
        <v>26</v>
      </c>
      <c r="X514" s="3">
        <f t="shared" ca="1" si="413"/>
        <v>-9</v>
      </c>
      <c r="Y514" s="3">
        <f t="shared" ca="1" si="414"/>
        <v>13117</v>
      </c>
      <c r="Z514">
        <f t="shared" ca="1" si="424"/>
        <v>17</v>
      </c>
      <c r="AA514">
        <f t="shared" ca="1" si="415"/>
        <v>17</v>
      </c>
      <c r="AB514" s="16">
        <f ca="1">_xlfn.RANK.EQ(Q514,Q509:Q528,0)</f>
        <v>17</v>
      </c>
      <c r="AC514" s="16">
        <f ca="1">SUMPRODUCT((AB514=AB509:AB528)*(X514&lt;X509:X528))</f>
        <v>0</v>
      </c>
      <c r="AD514" s="16">
        <f ca="1">SUMPRODUCT((AB514=AB509:AB528)*(AC514=AC509:AC528)*(V514&lt;V509:V528))</f>
        <v>0</v>
      </c>
      <c r="AE514" s="16">
        <f ca="1">COUNTIF(AA509:AA514,AA514)-1</f>
        <v>0</v>
      </c>
      <c r="AF514" s="39"/>
      <c r="AG514">
        <v>6</v>
      </c>
      <c r="AH514" s="29" t="str">
        <f ca="1">INDEX(P509:P528,MATCH(AG514,Z509:Z528,0))</f>
        <v>Deportivo de la Coruña</v>
      </c>
      <c r="AI514" s="33">
        <f ca="1">LOOKUP(AH514,P509:P528,Q509:Q528)</f>
        <v>26</v>
      </c>
      <c r="AJ514" s="1">
        <f ca="1">LOOKUP(AH514,P509:P528,R509:R528)</f>
        <v>16</v>
      </c>
      <c r="AK514" s="1">
        <f ca="1">LOOKUP(AH514,P509:P528,S509:S528)</f>
        <v>6</v>
      </c>
      <c r="AL514" s="1">
        <f ca="1">LOOKUP(AH514,P509:P528,T509:T528)</f>
        <v>8</v>
      </c>
      <c r="AM514" s="1">
        <f ca="1">LOOKUP(AH514,P509:P528,U509:U528)</f>
        <v>2</v>
      </c>
      <c r="AN514" s="1">
        <f ca="1">LOOKUP(AH514,P509:P528,V509:V528)</f>
        <v>25</v>
      </c>
      <c r="AO514" s="1">
        <f ca="1">LOOKUP(AH514,P509:P528,W509:W528)</f>
        <v>16</v>
      </c>
      <c r="AP514" s="3">
        <f ca="1">LOOKUP(AH514,P509:P528,X509:X528)</f>
        <v>9</v>
      </c>
      <c r="AQ514" s="3">
        <f ca="1">LOOKUP(AH514,P509:P528,Y509:Y528)</f>
        <v>26925</v>
      </c>
    </row>
    <row r="515" spans="5:43" x14ac:dyDescent="0.25">
      <c r="E515" s="29" t="str">
        <f t="shared" si="416"/>
        <v>Levante U.D.</v>
      </c>
      <c r="F515" s="33">
        <f ca="1">SUMIF(INDIRECT(F508),'1-Configuracion'!E515,INDIRECT(G508))+SUMIF(INDIRECT(H508),'1-Configuracion'!E515,INDIRECT(I508))</f>
        <v>0</v>
      </c>
      <c r="G515" s="1">
        <f ca="1">SUMIF(INDIRECT(F508),'1-Configuracion'!E515,INDIRECT(J508))+SUMIF(INDIRECT(H508),'1-Configuracion'!E515,INDIRECT(J508))</f>
        <v>0</v>
      </c>
      <c r="H515" s="1">
        <f t="shared" ca="1" si="417"/>
        <v>0</v>
      </c>
      <c r="I515" s="1">
        <f t="shared" ca="1" si="418"/>
        <v>0</v>
      </c>
      <c r="J515" s="1">
        <f t="shared" ca="1" si="419"/>
        <v>0</v>
      </c>
      <c r="K515" s="1">
        <f ca="1">SUMIF(INDIRECT(F508),'1-Configuracion'!E515,INDIRECT(K508))+SUMIF(INDIRECT(H508),'1-Configuracion'!E515,INDIRECT(L508))</f>
        <v>0</v>
      </c>
      <c r="L515" s="1">
        <f ca="1">SUMIF(INDIRECT(F508),'1-Configuracion'!E515,INDIRECT(L508))+SUMIF(INDIRECT(H508),'1-Configuracion'!E515,INDIRECT(K508))</f>
        <v>0</v>
      </c>
      <c r="M515" s="48">
        <f t="shared" ca="1" si="420"/>
        <v>0</v>
      </c>
      <c r="N515" s="14">
        <f t="shared" ca="1" si="421"/>
        <v>0</v>
      </c>
      <c r="P515" s="29" t="str">
        <f t="shared" si="422"/>
        <v>Levante U.D.</v>
      </c>
      <c r="Q515" s="33">
        <f t="shared" ca="1" si="423"/>
        <v>11</v>
      </c>
      <c r="R515" s="1">
        <f t="shared" ca="1" si="407"/>
        <v>16</v>
      </c>
      <c r="S515" s="1">
        <f t="shared" ca="1" si="408"/>
        <v>2</v>
      </c>
      <c r="T515" s="1">
        <f t="shared" ca="1" si="409"/>
        <v>5</v>
      </c>
      <c r="U515" s="1">
        <f t="shared" ca="1" si="410"/>
        <v>9</v>
      </c>
      <c r="V515" s="1">
        <f t="shared" ca="1" si="411"/>
        <v>12</v>
      </c>
      <c r="W515" s="1">
        <f t="shared" ca="1" si="412"/>
        <v>29</v>
      </c>
      <c r="X515" s="3">
        <f t="shared" ca="1" si="413"/>
        <v>-17</v>
      </c>
      <c r="Y515" s="3">
        <f t="shared" ca="1" si="414"/>
        <v>9312</v>
      </c>
      <c r="Z515">
        <f t="shared" ca="1" si="424"/>
        <v>20</v>
      </c>
      <c r="AA515">
        <f t="shared" ca="1" si="415"/>
        <v>20</v>
      </c>
      <c r="AB515" s="16">
        <f ca="1">_xlfn.RANK.EQ(Q515,Q509:Q528,0)</f>
        <v>20</v>
      </c>
      <c r="AC515" s="16">
        <f ca="1">SUMPRODUCT((AB515=AB509:AB528)*(X515&lt;X509:X528))</f>
        <v>0</v>
      </c>
      <c r="AD515" s="16">
        <f ca="1">SUMPRODUCT((AB515=AB509:AB528)*(AC515=AC509:AC528)*(V515&lt;V509:V528))</f>
        <v>0</v>
      </c>
      <c r="AE515" s="16">
        <f ca="1">COUNTIF(AA509:AA515,AA515)-1</f>
        <v>0</v>
      </c>
      <c r="AF515" s="39"/>
      <c r="AG515">
        <v>7</v>
      </c>
      <c r="AH515" s="29" t="str">
        <f ca="1">INDEX(P509:P528,MATCH(AG515,Z509:Z528,0))</f>
        <v>Athletic Club</v>
      </c>
      <c r="AI515" s="33">
        <f ca="1">LOOKUP(AH515,P509:P528,Q509:Q528)</f>
        <v>24</v>
      </c>
      <c r="AJ515" s="1">
        <f ca="1">LOOKUP(AH515,P509:P528,R509:R528)</f>
        <v>16</v>
      </c>
      <c r="AK515" s="1">
        <f ca="1">LOOKUP(AH515,P509:P528,S509:S528)</f>
        <v>7</v>
      </c>
      <c r="AL515" s="1">
        <f ca="1">LOOKUP(AH515,P509:P528,T509:T528)</f>
        <v>3</v>
      </c>
      <c r="AM515" s="1">
        <f ca="1">LOOKUP(AH515,P509:P528,U509:U528)</f>
        <v>6</v>
      </c>
      <c r="AN515" s="1">
        <f ca="1">LOOKUP(AH515,P509:P528,V509:V528)</f>
        <v>24</v>
      </c>
      <c r="AO515" s="1">
        <f ca="1">LOOKUP(AH515,P509:P528,W509:W528)</f>
        <v>18</v>
      </c>
      <c r="AP515" s="3">
        <f ca="1">LOOKUP(AH515,P509:P528,X509:X528)</f>
        <v>6</v>
      </c>
      <c r="AQ515" s="3">
        <f ca="1">LOOKUP(AH515,P509:P528,Y509:Y528)</f>
        <v>24624</v>
      </c>
    </row>
    <row r="516" spans="5:43" x14ac:dyDescent="0.25">
      <c r="E516" s="29" t="str">
        <f t="shared" si="416"/>
        <v>Málaga C.F.</v>
      </c>
      <c r="F516" s="33">
        <f ca="1">SUMIF(INDIRECT(F508),'1-Configuracion'!E516,INDIRECT(G508))+SUMIF(INDIRECT(H508),'1-Configuracion'!E516,INDIRECT(I508))</f>
        <v>0</v>
      </c>
      <c r="G516" s="1">
        <f ca="1">SUMIF(INDIRECT(F508),'1-Configuracion'!E516,INDIRECT(J508))+SUMIF(INDIRECT(H508),'1-Configuracion'!E516,INDIRECT(J508))</f>
        <v>0</v>
      </c>
      <c r="H516" s="1">
        <f t="shared" ca="1" si="417"/>
        <v>0</v>
      </c>
      <c r="I516" s="1">
        <f t="shared" ca="1" si="418"/>
        <v>0</v>
      </c>
      <c r="J516" s="1">
        <f t="shared" ca="1" si="419"/>
        <v>0</v>
      </c>
      <c r="K516" s="1">
        <f ca="1">SUMIF(INDIRECT(F508),'1-Configuracion'!E516,INDIRECT(K508))+SUMIF(INDIRECT(H508),'1-Configuracion'!E516,INDIRECT(L508))</f>
        <v>0</v>
      </c>
      <c r="L516" s="1">
        <f ca="1">SUMIF(INDIRECT(F508),'1-Configuracion'!E516,INDIRECT(L508))+SUMIF(INDIRECT(H508),'1-Configuracion'!E516,INDIRECT(K508))</f>
        <v>0</v>
      </c>
      <c r="M516" s="48">
        <f t="shared" ca="1" si="420"/>
        <v>0</v>
      </c>
      <c r="N516" s="14">
        <f t="shared" ca="1" si="421"/>
        <v>0</v>
      </c>
      <c r="P516" s="29" t="str">
        <f t="shared" si="422"/>
        <v>Málaga C.F.</v>
      </c>
      <c r="Q516" s="33">
        <f t="shared" ca="1" si="423"/>
        <v>17</v>
      </c>
      <c r="R516" s="1">
        <f t="shared" ca="1" si="407"/>
        <v>16</v>
      </c>
      <c r="S516" s="1">
        <f t="shared" ca="1" si="408"/>
        <v>4</v>
      </c>
      <c r="T516" s="1">
        <f t="shared" ca="1" si="409"/>
        <v>5</v>
      </c>
      <c r="U516" s="1">
        <f t="shared" ca="1" si="410"/>
        <v>7</v>
      </c>
      <c r="V516" s="1">
        <f t="shared" ca="1" si="411"/>
        <v>10</v>
      </c>
      <c r="W516" s="1">
        <f t="shared" ca="1" si="412"/>
        <v>14</v>
      </c>
      <c r="X516" s="3">
        <f t="shared" ca="1" si="413"/>
        <v>-4</v>
      </c>
      <c r="Y516" s="3">
        <f t="shared" ca="1" si="414"/>
        <v>16610</v>
      </c>
      <c r="Z516">
        <f t="shared" ca="1" si="424"/>
        <v>13</v>
      </c>
      <c r="AA516">
        <f t="shared" ca="1" si="415"/>
        <v>13</v>
      </c>
      <c r="AB516" s="16">
        <f ca="1">_xlfn.RANK.EQ(Q516,Q509:Q528,0)</f>
        <v>13</v>
      </c>
      <c r="AC516" s="16">
        <f ca="1">SUMPRODUCT((AB516=AB509:AB528)*(X516&lt;X509:X528))</f>
        <v>0</v>
      </c>
      <c r="AD516" s="16">
        <f ca="1">SUMPRODUCT((AB516=AB509:AB528)*(AC516=AC509:AC528)*(V516&lt;V509:V528))</f>
        <v>0</v>
      </c>
      <c r="AE516" s="16">
        <f ca="1">COUNTIF(AA509:AA516,AA516)-1</f>
        <v>0</v>
      </c>
      <c r="AF516" s="39"/>
      <c r="AG516">
        <v>8</v>
      </c>
      <c r="AH516" s="29" t="str">
        <f ca="1">INDEX(P509:P528,MATCH(AG516,Z509:Z528,0))</f>
        <v>Sevilla F.C.</v>
      </c>
      <c r="AI516" s="33">
        <f ca="1">LOOKUP(AH516,P509:P528,Q509:Q528)</f>
        <v>23</v>
      </c>
      <c r="AJ516" s="1">
        <f ca="1">LOOKUP(AH516,P509:P528,R509:R528)</f>
        <v>16</v>
      </c>
      <c r="AK516" s="1">
        <f ca="1">LOOKUP(AH516,P509:P528,S509:S528)</f>
        <v>6</v>
      </c>
      <c r="AL516" s="1">
        <f ca="1">LOOKUP(AH516,P509:P528,T509:T528)</f>
        <v>5</v>
      </c>
      <c r="AM516" s="1">
        <f ca="1">LOOKUP(AH516,P509:P528,U509:U528)</f>
        <v>5</v>
      </c>
      <c r="AN516" s="1">
        <f ca="1">LOOKUP(AH516,P509:P528,V509:V528)</f>
        <v>21</v>
      </c>
      <c r="AO516" s="1">
        <f ca="1">LOOKUP(AH516,P509:P528,W509:W528)</f>
        <v>19</v>
      </c>
      <c r="AP516" s="3">
        <f ca="1">LOOKUP(AH516,P509:P528,X509:X528)</f>
        <v>2</v>
      </c>
      <c r="AQ516" s="3">
        <f ca="1">LOOKUP(AH516,P509:P528,Y509:Y528)</f>
        <v>23221</v>
      </c>
    </row>
    <row r="517" spans="5:43" x14ac:dyDescent="0.25">
      <c r="E517" s="29" t="str">
        <f t="shared" si="416"/>
        <v>R.C. Celta de Vigo</v>
      </c>
      <c r="F517" s="33">
        <f ca="1">SUMIF(INDIRECT(F508),'1-Configuracion'!E517,INDIRECT(G508))+SUMIF(INDIRECT(H508),'1-Configuracion'!E517,INDIRECT(I508))</f>
        <v>0</v>
      </c>
      <c r="G517" s="1">
        <f ca="1">SUMIF(INDIRECT(F508),'1-Configuracion'!E517,INDIRECT(J508))+SUMIF(INDIRECT(H508),'1-Configuracion'!E517,INDIRECT(J508))</f>
        <v>0</v>
      </c>
      <c r="H517" s="1">
        <f t="shared" ca="1" si="417"/>
        <v>0</v>
      </c>
      <c r="I517" s="1">
        <f t="shared" ca="1" si="418"/>
        <v>0</v>
      </c>
      <c r="J517" s="1">
        <f t="shared" ca="1" si="419"/>
        <v>0</v>
      </c>
      <c r="K517" s="1">
        <f ca="1">SUMIF(INDIRECT(F508),'1-Configuracion'!E517,INDIRECT(K508))+SUMIF(INDIRECT(H508),'1-Configuracion'!E517,INDIRECT(L508))</f>
        <v>0</v>
      </c>
      <c r="L517" s="1">
        <f ca="1">SUMIF(INDIRECT(F508),'1-Configuracion'!E517,INDIRECT(L508))+SUMIF(INDIRECT(H508),'1-Configuracion'!E517,INDIRECT(K508))</f>
        <v>0</v>
      </c>
      <c r="M517" s="48">
        <f t="shared" ca="1" si="420"/>
        <v>0</v>
      </c>
      <c r="N517" s="14">
        <f t="shared" ca="1" si="421"/>
        <v>0</v>
      </c>
      <c r="P517" s="29" t="str">
        <f t="shared" si="422"/>
        <v>R.C. Celta de Vigo</v>
      </c>
      <c r="Q517" s="33">
        <f t="shared" ca="1" si="423"/>
        <v>31</v>
      </c>
      <c r="R517" s="1">
        <f t="shared" ca="1" si="407"/>
        <v>16</v>
      </c>
      <c r="S517" s="1">
        <f t="shared" ca="1" si="408"/>
        <v>9</v>
      </c>
      <c r="T517" s="1">
        <f t="shared" ca="1" si="409"/>
        <v>4</v>
      </c>
      <c r="U517" s="1">
        <f t="shared" ca="1" si="410"/>
        <v>3</v>
      </c>
      <c r="V517" s="1">
        <f t="shared" ca="1" si="411"/>
        <v>28</v>
      </c>
      <c r="W517" s="1">
        <f t="shared" ca="1" si="412"/>
        <v>22</v>
      </c>
      <c r="X517" s="3">
        <f t="shared" ca="1" si="413"/>
        <v>6</v>
      </c>
      <c r="Y517" s="3">
        <f t="shared" ca="1" si="414"/>
        <v>31628</v>
      </c>
      <c r="Z517">
        <f t="shared" ca="1" si="424"/>
        <v>4</v>
      </c>
      <c r="AA517">
        <f t="shared" ca="1" si="415"/>
        <v>4</v>
      </c>
      <c r="AB517" s="16">
        <f ca="1">_xlfn.RANK.EQ(Q517,Q509:Q528,0)</f>
        <v>4</v>
      </c>
      <c r="AC517" s="16">
        <f ca="1">SUMPRODUCT((AB517=AB509:AB528)*(X517&lt;X509:X528))</f>
        <v>0</v>
      </c>
      <c r="AD517" s="16">
        <f ca="1">SUMPRODUCT((AB517=AB509:AB528)*(AC517=AC509:AC528)*(V517&lt;V509:V528))</f>
        <v>0</v>
      </c>
      <c r="AE517" s="16">
        <f ca="1">COUNTIF(AA509:AA517,AA517)-1</f>
        <v>0</v>
      </c>
      <c r="AF517" s="39"/>
      <c r="AG517">
        <v>9</v>
      </c>
      <c r="AH517" s="29" t="str">
        <f ca="1">INDEX(P509:P528,MATCH(AG517,Z509:Z528,0))</f>
        <v>Valencia C.F.</v>
      </c>
      <c r="AI517" s="33">
        <f ca="1">LOOKUP(AH517,P509:P528,Q509:Q528)</f>
        <v>22</v>
      </c>
      <c r="AJ517" s="1">
        <f ca="1">LOOKUP(AH517,P509:P528,R509:R528)</f>
        <v>16</v>
      </c>
      <c r="AK517" s="1">
        <f ca="1">LOOKUP(AH517,P509:P528,S509:S528)</f>
        <v>5</v>
      </c>
      <c r="AL517" s="1">
        <f ca="1">LOOKUP(AH517,P509:P528,T509:T528)</f>
        <v>7</v>
      </c>
      <c r="AM517" s="1">
        <f ca="1">LOOKUP(AH517,P509:P528,U509:U528)</f>
        <v>4</v>
      </c>
      <c r="AN517" s="1">
        <f ca="1">LOOKUP(AH517,P509:P528,V509:V528)</f>
        <v>21</v>
      </c>
      <c r="AO517" s="1">
        <f ca="1">LOOKUP(AH517,P509:P528,W509:W528)</f>
        <v>14</v>
      </c>
      <c r="AP517" s="3">
        <f ca="1">LOOKUP(AH517,P509:P528,X509:X528)</f>
        <v>7</v>
      </c>
      <c r="AQ517" s="3">
        <f ca="1">LOOKUP(AH517,P509:P528,Y509:Y528)</f>
        <v>22721</v>
      </c>
    </row>
    <row r="518" spans="5:43" x14ac:dyDescent="0.25">
      <c r="E518" s="29" t="str">
        <f t="shared" si="416"/>
        <v>R.C.D. Español</v>
      </c>
      <c r="F518" s="33">
        <f ca="1">SUMIF(INDIRECT(F508),'1-Configuracion'!E518,INDIRECT(G508))+SUMIF(INDIRECT(H508),'1-Configuracion'!E518,INDIRECT(I508))</f>
        <v>0</v>
      </c>
      <c r="G518" s="1">
        <f ca="1">SUMIF(INDIRECT(F508),'1-Configuracion'!E518,INDIRECT(J508))+SUMIF(INDIRECT(H508),'1-Configuracion'!E518,INDIRECT(J508))</f>
        <v>0</v>
      </c>
      <c r="H518" s="1">
        <f t="shared" ca="1" si="417"/>
        <v>0</v>
      </c>
      <c r="I518" s="1">
        <f t="shared" ca="1" si="418"/>
        <v>0</v>
      </c>
      <c r="J518" s="1">
        <f t="shared" ca="1" si="419"/>
        <v>0</v>
      </c>
      <c r="K518" s="1">
        <f ca="1">SUMIF(INDIRECT(F508),'1-Configuracion'!E518,INDIRECT(K508))+SUMIF(INDIRECT(H508),'1-Configuracion'!E518,INDIRECT(L508))</f>
        <v>0</v>
      </c>
      <c r="L518" s="1">
        <f ca="1">SUMIF(INDIRECT(F508),'1-Configuracion'!E518,INDIRECT(L508))+SUMIF(INDIRECT(H508),'1-Configuracion'!E518,INDIRECT(K508))</f>
        <v>0</v>
      </c>
      <c r="M518" s="48">
        <f t="shared" ca="1" si="420"/>
        <v>0</v>
      </c>
      <c r="N518" s="14">
        <f t="shared" ca="1" si="421"/>
        <v>0</v>
      </c>
      <c r="P518" s="29" t="str">
        <f t="shared" si="422"/>
        <v>R.C.D. Español</v>
      </c>
      <c r="Q518" s="33">
        <f t="shared" ca="1" si="423"/>
        <v>20</v>
      </c>
      <c r="R518" s="1">
        <f t="shared" ca="1" si="407"/>
        <v>16</v>
      </c>
      <c r="S518" s="1">
        <f t="shared" ca="1" si="408"/>
        <v>6</v>
      </c>
      <c r="T518" s="1">
        <f t="shared" ca="1" si="409"/>
        <v>2</v>
      </c>
      <c r="U518" s="1">
        <f t="shared" ca="1" si="410"/>
        <v>8</v>
      </c>
      <c r="V518" s="1">
        <f t="shared" ca="1" si="411"/>
        <v>16</v>
      </c>
      <c r="W518" s="1">
        <f t="shared" ca="1" si="412"/>
        <v>26</v>
      </c>
      <c r="X518" s="3">
        <f t="shared" ca="1" si="413"/>
        <v>-10</v>
      </c>
      <c r="Y518" s="3">
        <f t="shared" ca="1" si="414"/>
        <v>19016</v>
      </c>
      <c r="Z518">
        <f t="shared" ca="1" si="424"/>
        <v>12</v>
      </c>
      <c r="AA518">
        <f t="shared" ca="1" si="415"/>
        <v>12</v>
      </c>
      <c r="AB518" s="16">
        <f ca="1">_xlfn.RANK.EQ(Q518,Q509:Q528,0)</f>
        <v>11</v>
      </c>
      <c r="AC518" s="16">
        <f ca="1">SUMPRODUCT((AB518=AB509:AB528)*(X518&lt;X509:X528))</f>
        <v>1</v>
      </c>
      <c r="AD518" s="16">
        <f ca="1">SUMPRODUCT((AB518=AB509:AB528)*(AC518=AC509:AC528)*(V518&lt;V509:V528))</f>
        <v>0</v>
      </c>
      <c r="AE518" s="16">
        <f ca="1">COUNTIF(AA509:AA518,AA518)-1</f>
        <v>0</v>
      </c>
      <c r="AF518" s="39"/>
      <c r="AG518">
        <v>10</v>
      </c>
      <c r="AH518" s="29" t="str">
        <f ca="1">INDEX(P509:P528,MATCH(AG518,Z509:Z528,0))</f>
        <v>S.D. Eibar</v>
      </c>
      <c r="AI518" s="33">
        <f ca="1">LOOKUP(AH518,P509:P528,Q509:Q528)</f>
        <v>21</v>
      </c>
      <c r="AJ518" s="1">
        <f ca="1">LOOKUP(AH518,P509:P528,R509:R528)</f>
        <v>16</v>
      </c>
      <c r="AK518" s="1">
        <f ca="1">LOOKUP(AH518,P509:P528,S509:S528)</f>
        <v>5</v>
      </c>
      <c r="AL518" s="1">
        <f ca="1">LOOKUP(AH518,P509:P528,T509:T528)</f>
        <v>6</v>
      </c>
      <c r="AM518" s="1">
        <f ca="1">LOOKUP(AH518,P509:P528,U509:U528)</f>
        <v>5</v>
      </c>
      <c r="AN518" s="1">
        <f ca="1">LOOKUP(AH518,P509:P528,V509:V528)</f>
        <v>18</v>
      </c>
      <c r="AO518" s="1">
        <f ca="1">LOOKUP(AH518,P509:P528,W509:W528)</f>
        <v>19</v>
      </c>
      <c r="AP518" s="3">
        <f ca="1">LOOKUP(AH518,P509:P528,X509:X528)</f>
        <v>-1</v>
      </c>
      <c r="AQ518" s="3">
        <f ca="1">LOOKUP(AH518,P509:P528,Y509:Y528)</f>
        <v>20918</v>
      </c>
    </row>
    <row r="519" spans="5:43" x14ac:dyDescent="0.25">
      <c r="E519" s="29" t="str">
        <f t="shared" si="416"/>
        <v>Rayo Vallecano</v>
      </c>
      <c r="F519" s="33">
        <f ca="1">SUMIF(INDIRECT(F508),'1-Configuracion'!E519,INDIRECT(G508))+SUMIF(INDIRECT(H508),'1-Configuracion'!E519,INDIRECT(I508))</f>
        <v>0</v>
      </c>
      <c r="G519" s="1">
        <f ca="1">SUMIF(INDIRECT(F508),'1-Configuracion'!E519,INDIRECT(J508))+SUMIF(INDIRECT(H508),'1-Configuracion'!E519,INDIRECT(J508))</f>
        <v>0</v>
      </c>
      <c r="H519" s="1">
        <f t="shared" ca="1" si="417"/>
        <v>0</v>
      </c>
      <c r="I519" s="1">
        <f t="shared" ca="1" si="418"/>
        <v>0</v>
      </c>
      <c r="J519" s="1">
        <f t="shared" ca="1" si="419"/>
        <v>0</v>
      </c>
      <c r="K519" s="1">
        <f ca="1">SUMIF(INDIRECT(F508),'1-Configuracion'!E519,INDIRECT(K508))+SUMIF(INDIRECT(H508),'1-Configuracion'!E519,INDIRECT(L508))</f>
        <v>0</v>
      </c>
      <c r="L519" s="1">
        <f ca="1">SUMIF(INDIRECT(F508),'1-Configuracion'!E519,INDIRECT(L508))+SUMIF(INDIRECT(H508),'1-Configuracion'!E519,INDIRECT(K508))</f>
        <v>0</v>
      </c>
      <c r="M519" s="48">
        <f t="shared" ca="1" si="420"/>
        <v>0</v>
      </c>
      <c r="N519" s="14">
        <f t="shared" ca="1" si="421"/>
        <v>0</v>
      </c>
      <c r="P519" s="29" t="str">
        <f t="shared" si="422"/>
        <v>Rayo Vallecano</v>
      </c>
      <c r="Q519" s="33">
        <f t="shared" ca="1" si="423"/>
        <v>14</v>
      </c>
      <c r="R519" s="1">
        <f t="shared" ca="1" si="407"/>
        <v>16</v>
      </c>
      <c r="S519" s="1">
        <f t="shared" ca="1" si="408"/>
        <v>4</v>
      </c>
      <c r="T519" s="1">
        <f t="shared" ca="1" si="409"/>
        <v>2</v>
      </c>
      <c r="U519" s="1">
        <f t="shared" ca="1" si="410"/>
        <v>10</v>
      </c>
      <c r="V519" s="1">
        <f t="shared" ca="1" si="411"/>
        <v>18</v>
      </c>
      <c r="W519" s="1">
        <f t="shared" ca="1" si="412"/>
        <v>37</v>
      </c>
      <c r="X519" s="3">
        <f t="shared" ca="1" si="413"/>
        <v>-19</v>
      </c>
      <c r="Y519" s="3">
        <f t="shared" ca="1" si="414"/>
        <v>12118</v>
      </c>
      <c r="Z519">
        <f t="shared" ca="1" si="424"/>
        <v>18</v>
      </c>
      <c r="AA519">
        <f t="shared" ca="1" si="415"/>
        <v>18</v>
      </c>
      <c r="AB519" s="16">
        <f ca="1">_xlfn.RANK.EQ(Q519,Q509:Q528,0)</f>
        <v>17</v>
      </c>
      <c r="AC519" s="16">
        <f ca="1">SUMPRODUCT((AB519=AB509:AB528)*(X519&lt;X509:X528))</f>
        <v>1</v>
      </c>
      <c r="AD519" s="16">
        <f ca="1">SUMPRODUCT((AB519=AB509:AB528)*(AC519=AC509:AC528)*(V519&lt;V509:V528))</f>
        <v>0</v>
      </c>
      <c r="AE519" s="16">
        <f ca="1">COUNTIF(AA509:AA519,AA519)-1</f>
        <v>0</v>
      </c>
      <c r="AF519" s="39"/>
      <c r="AG519">
        <v>11</v>
      </c>
      <c r="AH519" s="29" t="str">
        <f ca="1">INDEX(P509:P528,MATCH(AG519,Z509:Z528,0))</f>
        <v>Real Betis Balompié</v>
      </c>
      <c r="AI519" s="33">
        <f ca="1">LOOKUP(AH519,P509:P528,Q509:Q528)</f>
        <v>20</v>
      </c>
      <c r="AJ519" s="1">
        <f ca="1">LOOKUP(AH519,P509:P528,R509:R528)</f>
        <v>16</v>
      </c>
      <c r="AK519" s="1">
        <f ca="1">LOOKUP(AH519,P509:P528,S509:S528)</f>
        <v>5</v>
      </c>
      <c r="AL519" s="1">
        <f ca="1">LOOKUP(AH519,P509:P528,T509:T528)</f>
        <v>5</v>
      </c>
      <c r="AM519" s="1">
        <f ca="1">LOOKUP(AH519,P509:P528,U509:U528)</f>
        <v>6</v>
      </c>
      <c r="AN519" s="1">
        <f ca="1">LOOKUP(AH519,P509:P528,V509:V528)</f>
        <v>13</v>
      </c>
      <c r="AO519" s="1">
        <f ca="1">LOOKUP(AH519,P509:P528,W509:W528)</f>
        <v>19</v>
      </c>
      <c r="AP519" s="3">
        <f ca="1">LOOKUP(AH519,P509:P528,X509:X528)</f>
        <v>-6</v>
      </c>
      <c r="AQ519" s="3">
        <f ca="1">LOOKUP(AH519,P509:P528,Y509:Y528)</f>
        <v>19413</v>
      </c>
    </row>
    <row r="520" spans="5:43" x14ac:dyDescent="0.25">
      <c r="E520" s="29" t="str">
        <f t="shared" si="416"/>
        <v>Real Betis Balompié</v>
      </c>
      <c r="F520" s="33">
        <f ca="1">SUMIF(INDIRECT(F508),'1-Configuracion'!E520,INDIRECT(G508))+SUMIF(INDIRECT(H508),'1-Configuracion'!E520,INDIRECT(I508))</f>
        <v>0</v>
      </c>
      <c r="G520" s="1">
        <f ca="1">SUMIF(INDIRECT(F508),'1-Configuracion'!E520,INDIRECT(J508))+SUMIF(INDIRECT(H508),'1-Configuracion'!E520,INDIRECT(J508))</f>
        <v>0</v>
      </c>
      <c r="H520" s="1">
        <f t="shared" ca="1" si="417"/>
        <v>0</v>
      </c>
      <c r="I520" s="1">
        <f t="shared" ca="1" si="418"/>
        <v>0</v>
      </c>
      <c r="J520" s="1">
        <f t="shared" ca="1" si="419"/>
        <v>0</v>
      </c>
      <c r="K520" s="1">
        <f ca="1">SUMIF(INDIRECT(F508),'1-Configuracion'!E520,INDIRECT(K508))+SUMIF(INDIRECT(H508),'1-Configuracion'!E520,INDIRECT(L508))</f>
        <v>0</v>
      </c>
      <c r="L520" s="1">
        <f ca="1">SUMIF(INDIRECT(F508),'1-Configuracion'!E520,INDIRECT(L508))+SUMIF(INDIRECT(H508),'1-Configuracion'!E520,INDIRECT(K508))</f>
        <v>0</v>
      </c>
      <c r="M520" s="48">
        <f t="shared" ca="1" si="420"/>
        <v>0</v>
      </c>
      <c r="N520" s="14">
        <f t="shared" ca="1" si="421"/>
        <v>0</v>
      </c>
      <c r="P520" s="29" t="str">
        <f t="shared" si="422"/>
        <v>Real Betis Balompié</v>
      </c>
      <c r="Q520" s="33">
        <f t="shared" ca="1" si="423"/>
        <v>20</v>
      </c>
      <c r="R520" s="1">
        <f t="shared" ca="1" si="407"/>
        <v>16</v>
      </c>
      <c r="S520" s="1">
        <f t="shared" ca="1" si="408"/>
        <v>5</v>
      </c>
      <c r="T520" s="1">
        <f t="shared" ca="1" si="409"/>
        <v>5</v>
      </c>
      <c r="U520" s="1">
        <f t="shared" ca="1" si="410"/>
        <v>6</v>
      </c>
      <c r="V520" s="1">
        <f t="shared" ca="1" si="411"/>
        <v>13</v>
      </c>
      <c r="W520" s="1">
        <f t="shared" ca="1" si="412"/>
        <v>19</v>
      </c>
      <c r="X520" s="3">
        <f t="shared" ca="1" si="413"/>
        <v>-6</v>
      </c>
      <c r="Y520" s="3">
        <f t="shared" ca="1" si="414"/>
        <v>19413</v>
      </c>
      <c r="Z520">
        <f t="shared" ca="1" si="424"/>
        <v>11</v>
      </c>
      <c r="AA520">
        <f t="shared" ca="1" si="415"/>
        <v>11</v>
      </c>
      <c r="AB520" s="16">
        <f ca="1">_xlfn.RANK.EQ(Q520,Q509:Q528,0)</f>
        <v>11</v>
      </c>
      <c r="AC520" s="16">
        <f ca="1">SUMPRODUCT((AB520=AB509:AB528)*(X520&lt;X509:X528))</f>
        <v>0</v>
      </c>
      <c r="AD520" s="16">
        <f ca="1">SUMPRODUCT((AB520=AB509:AB528)*(AC520=AC509:AC528)*(V520&lt;V509:V528))</f>
        <v>0</v>
      </c>
      <c r="AE520" s="16">
        <f ca="1">COUNTIF(AA509:AA520,AA520)-1</f>
        <v>0</v>
      </c>
      <c r="AF520" s="39"/>
      <c r="AG520">
        <v>12</v>
      </c>
      <c r="AH520" s="29" t="str">
        <f ca="1">INDEX(P509:P528,MATCH(AG520,Z509:Z528,0))</f>
        <v>R.C.D. Español</v>
      </c>
      <c r="AI520" s="33">
        <f ca="1">LOOKUP(AH520,P509:P528,Q509:Q528)</f>
        <v>20</v>
      </c>
      <c r="AJ520" s="1">
        <f ca="1">LOOKUP(AH520,P509:P528,R509:R528)</f>
        <v>16</v>
      </c>
      <c r="AK520" s="1">
        <f ca="1">LOOKUP(AH520,P509:P528,S509:S528)</f>
        <v>6</v>
      </c>
      <c r="AL520" s="1">
        <f ca="1">LOOKUP(AH520,P509:P528,T509:T528)</f>
        <v>2</v>
      </c>
      <c r="AM520" s="1">
        <f ca="1">LOOKUP(AH520,P509:P528,U509:U528)</f>
        <v>8</v>
      </c>
      <c r="AN520" s="1">
        <f ca="1">LOOKUP(AH520,P509:P528,V509:V528)</f>
        <v>16</v>
      </c>
      <c r="AO520" s="1">
        <f ca="1">LOOKUP(AH520,P509:P528,W509:W528)</f>
        <v>26</v>
      </c>
      <c r="AP520" s="3">
        <f ca="1">LOOKUP(AH520,P509:P528,X509:X528)</f>
        <v>-10</v>
      </c>
      <c r="AQ520" s="3">
        <f ca="1">LOOKUP(AH520,P509:P528,Y509:Y528)</f>
        <v>19016</v>
      </c>
    </row>
    <row r="521" spans="5:43" x14ac:dyDescent="0.25">
      <c r="E521" s="29" t="str">
        <f t="shared" si="416"/>
        <v>Real Madrid C.F.</v>
      </c>
      <c r="F521" s="33">
        <f ca="1">SUMIF(INDIRECT(F508),'1-Configuracion'!E521,INDIRECT(G508))+SUMIF(INDIRECT(H508),'1-Configuracion'!E521,INDIRECT(I508))</f>
        <v>0</v>
      </c>
      <c r="G521" s="1">
        <f ca="1">SUMIF(INDIRECT(F508),'1-Configuracion'!E521,INDIRECT(J508))+SUMIF(INDIRECT(H508),'1-Configuracion'!E521,INDIRECT(J508))</f>
        <v>0</v>
      </c>
      <c r="H521" s="1">
        <f t="shared" ca="1" si="417"/>
        <v>0</v>
      </c>
      <c r="I521" s="1">
        <f t="shared" ca="1" si="418"/>
        <v>0</v>
      </c>
      <c r="J521" s="1">
        <f t="shared" ca="1" si="419"/>
        <v>0</v>
      </c>
      <c r="K521" s="1">
        <f ca="1">SUMIF(INDIRECT(F508),'1-Configuracion'!E521,INDIRECT(K508))+SUMIF(INDIRECT(H508),'1-Configuracion'!E521,INDIRECT(L508))</f>
        <v>0</v>
      </c>
      <c r="L521" s="1">
        <f ca="1">SUMIF(INDIRECT(F508),'1-Configuracion'!E521,INDIRECT(L508))+SUMIF(INDIRECT(H508),'1-Configuracion'!E521,INDIRECT(K508))</f>
        <v>0</v>
      </c>
      <c r="M521" s="48">
        <f t="shared" ca="1" si="420"/>
        <v>0</v>
      </c>
      <c r="N521" s="14">
        <f t="shared" ca="1" si="421"/>
        <v>0</v>
      </c>
      <c r="P521" s="29" t="str">
        <f t="shared" si="422"/>
        <v>Real Madrid C.F.</v>
      </c>
      <c r="Q521" s="33">
        <f t="shared" ca="1" si="423"/>
        <v>33</v>
      </c>
      <c r="R521" s="1">
        <f t="shared" ca="1" si="407"/>
        <v>16</v>
      </c>
      <c r="S521" s="1">
        <f t="shared" ca="1" si="408"/>
        <v>10</v>
      </c>
      <c r="T521" s="1">
        <f t="shared" ca="1" si="409"/>
        <v>3</v>
      </c>
      <c r="U521" s="1">
        <f t="shared" ca="1" si="410"/>
        <v>3</v>
      </c>
      <c r="V521" s="1">
        <f t="shared" ca="1" si="411"/>
        <v>42</v>
      </c>
      <c r="W521" s="1">
        <f t="shared" ca="1" si="412"/>
        <v>15</v>
      </c>
      <c r="X521" s="3">
        <f t="shared" ca="1" si="413"/>
        <v>27</v>
      </c>
      <c r="Y521" s="3">
        <f t="shared" ca="1" si="414"/>
        <v>35742</v>
      </c>
      <c r="Z521">
        <f t="shared" ca="1" si="424"/>
        <v>3</v>
      </c>
      <c r="AA521">
        <f t="shared" ca="1" si="415"/>
        <v>3</v>
      </c>
      <c r="AB521" s="16">
        <f ca="1">_xlfn.RANK.EQ(Q521,Q509:Q528,0)</f>
        <v>3</v>
      </c>
      <c r="AC521" s="16">
        <f ca="1">SUMPRODUCT((AB521=AB509:AB528)*(X521&lt;X509:X528))</f>
        <v>0</v>
      </c>
      <c r="AD521" s="16">
        <f ca="1">SUMPRODUCT((AB521=AB509:AB528)*(AC521=AC509:AC528)*(V521&lt;V509:V528))</f>
        <v>0</v>
      </c>
      <c r="AE521" s="16">
        <f ca="1">COUNTIF(AA509:AA521,AA521)-1</f>
        <v>0</v>
      </c>
      <c r="AF521" s="39"/>
      <c r="AG521">
        <v>13</v>
      </c>
      <c r="AH521" s="29" t="str">
        <f ca="1">INDEX(P509:P528,MATCH(AG521,Z509:Z528,0))</f>
        <v>Málaga C.F.</v>
      </c>
      <c r="AI521" s="33">
        <f ca="1">LOOKUP(AH521,P509:P528,Q509:Q528)</f>
        <v>17</v>
      </c>
      <c r="AJ521" s="1">
        <f ca="1">LOOKUP(AH521,P509:P528,R509:R528)</f>
        <v>16</v>
      </c>
      <c r="AK521" s="1">
        <f ca="1">LOOKUP(AH521,P509:P528,S509:S528)</f>
        <v>4</v>
      </c>
      <c r="AL521" s="1">
        <f ca="1">LOOKUP(AH521,P509:P528,T509:T528)</f>
        <v>5</v>
      </c>
      <c r="AM521" s="1">
        <f ca="1">LOOKUP(AH521,P509:P528,U509:U528)</f>
        <v>7</v>
      </c>
      <c r="AN521" s="1">
        <f ca="1">LOOKUP(AH521,P509:P528,V509:V528)</f>
        <v>10</v>
      </c>
      <c r="AO521" s="1">
        <f ca="1">LOOKUP(AH521,P509:P528,W509:W528)</f>
        <v>14</v>
      </c>
      <c r="AP521" s="3">
        <f ca="1">LOOKUP(AH521,P509:P528,X509:X528)</f>
        <v>-4</v>
      </c>
      <c r="AQ521" s="3">
        <f ca="1">LOOKUP(AH521,P509:P528,Y509:Y528)</f>
        <v>16610</v>
      </c>
    </row>
    <row r="522" spans="5:43" x14ac:dyDescent="0.25">
      <c r="E522" s="29" t="str">
        <f t="shared" si="416"/>
        <v>Real Sociedad</v>
      </c>
      <c r="F522" s="33">
        <f ca="1">SUMIF(INDIRECT(F508),'1-Configuracion'!E522,INDIRECT(G508))+SUMIF(INDIRECT(H508),'1-Configuracion'!E522,INDIRECT(I508))</f>
        <v>0</v>
      </c>
      <c r="G522" s="1">
        <f ca="1">SUMIF(INDIRECT(F508),'1-Configuracion'!E522,INDIRECT(J508))+SUMIF(INDIRECT(H508),'1-Configuracion'!E522,INDIRECT(J508))</f>
        <v>0</v>
      </c>
      <c r="H522" s="1">
        <f t="shared" ca="1" si="417"/>
        <v>0</v>
      </c>
      <c r="I522" s="1">
        <f t="shared" ca="1" si="418"/>
        <v>0</v>
      </c>
      <c r="J522" s="1">
        <f t="shared" ca="1" si="419"/>
        <v>0</v>
      </c>
      <c r="K522" s="1">
        <f ca="1">SUMIF(INDIRECT(F508),'1-Configuracion'!E522,INDIRECT(K508))+SUMIF(INDIRECT(H508),'1-Configuracion'!E522,INDIRECT(L508))</f>
        <v>0</v>
      </c>
      <c r="L522" s="1">
        <f ca="1">SUMIF(INDIRECT(F508),'1-Configuracion'!E522,INDIRECT(L508))+SUMIF(INDIRECT(H508),'1-Configuracion'!E522,INDIRECT(K508))</f>
        <v>0</v>
      </c>
      <c r="M522" s="48">
        <f t="shared" ca="1" si="420"/>
        <v>0</v>
      </c>
      <c r="N522" s="14">
        <f t="shared" ca="1" si="421"/>
        <v>0</v>
      </c>
      <c r="P522" s="29" t="str">
        <f t="shared" si="422"/>
        <v>Real Sociedad</v>
      </c>
      <c r="Q522" s="33">
        <f t="shared" ca="1" si="423"/>
        <v>16</v>
      </c>
      <c r="R522" s="1">
        <f t="shared" ca="1" si="407"/>
        <v>16</v>
      </c>
      <c r="S522" s="1">
        <f t="shared" ca="1" si="408"/>
        <v>4</v>
      </c>
      <c r="T522" s="1">
        <f t="shared" ca="1" si="409"/>
        <v>4</v>
      </c>
      <c r="U522" s="1">
        <f t="shared" ca="1" si="410"/>
        <v>8</v>
      </c>
      <c r="V522" s="1">
        <f t="shared" ca="1" si="411"/>
        <v>17</v>
      </c>
      <c r="W522" s="1">
        <f t="shared" ca="1" si="412"/>
        <v>22</v>
      </c>
      <c r="X522" s="3">
        <f t="shared" ca="1" si="413"/>
        <v>-5</v>
      </c>
      <c r="Y522" s="3">
        <f t="shared" ca="1" si="414"/>
        <v>15517</v>
      </c>
      <c r="Z522">
        <f t="shared" ca="1" si="424"/>
        <v>14</v>
      </c>
      <c r="AA522">
        <f t="shared" ca="1" si="415"/>
        <v>14</v>
      </c>
      <c r="AB522" s="16">
        <f ca="1">_xlfn.RANK.EQ(Q522,Q509:Q528,0)</f>
        <v>14</v>
      </c>
      <c r="AC522" s="16">
        <f ca="1">SUMPRODUCT((AB522=AB509:AB528)*(X522&lt;X509:X528))</f>
        <v>0</v>
      </c>
      <c r="AD522" s="16">
        <f ca="1">SUMPRODUCT((AB522=AB509:AB528)*(AC522=AC509:AC528)*(V522&lt;V509:V528))</f>
        <v>0</v>
      </c>
      <c r="AE522" s="16">
        <f ca="1">COUNTIF(AA509:AA522,AA522)-1</f>
        <v>0</v>
      </c>
      <c r="AF522" s="39"/>
      <c r="AG522">
        <v>14</v>
      </c>
      <c r="AH522" s="29" t="str">
        <f ca="1">INDEX(P509:P528,MATCH(AG522,Z509:Z528,0))</f>
        <v>Real Sociedad</v>
      </c>
      <c r="AI522" s="33">
        <f ca="1">LOOKUP(AH522,P509:P528,Q509:Q528)</f>
        <v>16</v>
      </c>
      <c r="AJ522" s="1">
        <f ca="1">LOOKUP(AH522,P509:P528,R509:R528)</f>
        <v>16</v>
      </c>
      <c r="AK522" s="1">
        <f ca="1">LOOKUP(AH522,P509:P528,S509:S528)</f>
        <v>4</v>
      </c>
      <c r="AL522" s="1">
        <f ca="1">LOOKUP(AH522,P509:P528,T509:T528)</f>
        <v>4</v>
      </c>
      <c r="AM522" s="1">
        <f ca="1">LOOKUP(AH522,P509:P528,U509:U528)</f>
        <v>8</v>
      </c>
      <c r="AN522" s="1">
        <f ca="1">LOOKUP(AH522,P509:P528,V509:V528)</f>
        <v>17</v>
      </c>
      <c r="AO522" s="1">
        <f ca="1">LOOKUP(AH522,P509:P528,W509:W528)</f>
        <v>22</v>
      </c>
      <c r="AP522" s="3">
        <f ca="1">LOOKUP(AH522,P509:P528,X509:X528)</f>
        <v>-5</v>
      </c>
      <c r="AQ522" s="3">
        <f ca="1">LOOKUP(AH522,P509:P528,Y509:Y528)</f>
        <v>15517</v>
      </c>
    </row>
    <row r="523" spans="5:43" x14ac:dyDescent="0.25">
      <c r="E523" s="29" t="str">
        <f t="shared" si="416"/>
        <v>Real Sporting de Gijón</v>
      </c>
      <c r="F523" s="33">
        <f ca="1">SUMIF(INDIRECT(F508),'1-Configuracion'!E523,INDIRECT(G508))+SUMIF(INDIRECT(H508),'1-Configuracion'!E523,INDIRECT(I508))</f>
        <v>0</v>
      </c>
      <c r="G523" s="1">
        <f ca="1">SUMIF(INDIRECT(F508),'1-Configuracion'!E523,INDIRECT(J508))+SUMIF(INDIRECT(H508),'1-Configuracion'!E523,INDIRECT(J508))</f>
        <v>0</v>
      </c>
      <c r="H523" s="1">
        <f t="shared" ca="1" si="417"/>
        <v>0</v>
      </c>
      <c r="I523" s="1">
        <f t="shared" ca="1" si="418"/>
        <v>0</v>
      </c>
      <c r="J523" s="1">
        <f t="shared" ca="1" si="419"/>
        <v>0</v>
      </c>
      <c r="K523" s="1">
        <f ca="1">SUMIF(INDIRECT(F508),'1-Configuracion'!E523,INDIRECT(K508))+SUMIF(INDIRECT(H508),'1-Configuracion'!E523,INDIRECT(L508))</f>
        <v>0</v>
      </c>
      <c r="L523" s="1">
        <f ca="1">SUMIF(INDIRECT(F508),'1-Configuracion'!E523,INDIRECT(L508))+SUMIF(INDIRECT(H508),'1-Configuracion'!E523,INDIRECT(K508))</f>
        <v>0</v>
      </c>
      <c r="M523" s="48">
        <f t="shared" ca="1" si="420"/>
        <v>0</v>
      </c>
      <c r="N523" s="14">
        <f t="shared" ca="1" si="421"/>
        <v>0</v>
      </c>
      <c r="P523" s="29" t="str">
        <f t="shared" si="422"/>
        <v>Real Sporting de Gijón</v>
      </c>
      <c r="Q523" s="33">
        <f t="shared" ca="1" si="423"/>
        <v>15</v>
      </c>
      <c r="R523" s="1">
        <f t="shared" ca="1" si="407"/>
        <v>15</v>
      </c>
      <c r="S523" s="1">
        <f t="shared" ca="1" si="408"/>
        <v>4</v>
      </c>
      <c r="T523" s="1">
        <f t="shared" ca="1" si="409"/>
        <v>3</v>
      </c>
      <c r="U523" s="1">
        <f t="shared" ca="1" si="410"/>
        <v>8</v>
      </c>
      <c r="V523" s="1">
        <f t="shared" ca="1" si="411"/>
        <v>15</v>
      </c>
      <c r="W523" s="1">
        <f t="shared" ca="1" si="412"/>
        <v>23</v>
      </c>
      <c r="X523" s="3">
        <f t="shared" ca="1" si="413"/>
        <v>-8</v>
      </c>
      <c r="Y523" s="3">
        <f t="shared" ca="1" si="414"/>
        <v>14215</v>
      </c>
      <c r="Z523">
        <f t="shared" ca="1" si="424"/>
        <v>16</v>
      </c>
      <c r="AA523">
        <f t="shared" ca="1" si="415"/>
        <v>16</v>
      </c>
      <c r="AB523" s="16">
        <f ca="1">_xlfn.RANK.EQ(Q523,Q509:Q528,0)</f>
        <v>16</v>
      </c>
      <c r="AC523" s="16">
        <f ca="1">SUMPRODUCT((AB523=AB509:AB528)*(X523&lt;X509:X528))</f>
        <v>0</v>
      </c>
      <c r="AD523" s="16">
        <f ca="1">SUMPRODUCT((AB523=AB509:AB528)*(AC523=AC509:AC528)*(V523&lt;V509:V528))</f>
        <v>0</v>
      </c>
      <c r="AE523" s="16">
        <f ca="1">COUNTIF(AA509:AA523,AA523)-1</f>
        <v>0</v>
      </c>
      <c r="AF523" s="39"/>
      <c r="AG523">
        <v>15</v>
      </c>
      <c r="AH523" s="29" t="str">
        <f ca="1">INDEX(P509:P528,MATCH(AG523,Z509:Z528,0))</f>
        <v>Getafe C.F.</v>
      </c>
      <c r="AI523" s="33">
        <f ca="1">LOOKUP(AH523,P509:P528,Q509:Q528)</f>
        <v>16</v>
      </c>
      <c r="AJ523" s="1">
        <f ca="1">LOOKUP(AH523,P509:P528,R509:R528)</f>
        <v>16</v>
      </c>
      <c r="AK523" s="1">
        <f ca="1">LOOKUP(AH523,P509:P528,S509:S528)</f>
        <v>4</v>
      </c>
      <c r="AL523" s="1">
        <f ca="1">LOOKUP(AH523,P509:P528,T509:T528)</f>
        <v>4</v>
      </c>
      <c r="AM523" s="1">
        <f ca="1">LOOKUP(AH523,P509:P528,U509:U528)</f>
        <v>8</v>
      </c>
      <c r="AN523" s="1">
        <f ca="1">LOOKUP(AH523,P509:P528,V509:V528)</f>
        <v>18</v>
      </c>
      <c r="AO523" s="1">
        <f ca="1">LOOKUP(AH523,P509:P528,W509:W528)</f>
        <v>26</v>
      </c>
      <c r="AP523" s="3">
        <f ca="1">LOOKUP(AH523,P509:P528,X509:X528)</f>
        <v>-8</v>
      </c>
      <c r="AQ523" s="3">
        <f ca="1">LOOKUP(AH523,P509:P528,Y509:Y528)</f>
        <v>15218</v>
      </c>
    </row>
    <row r="524" spans="5:43" x14ac:dyDescent="0.25">
      <c r="E524" s="29" t="str">
        <f t="shared" si="416"/>
        <v>S.D. Eibar</v>
      </c>
      <c r="F524" s="33">
        <f ca="1">SUMIF(INDIRECT(F508),'1-Configuracion'!E524,INDIRECT(G508))+SUMIF(INDIRECT(H508),'1-Configuracion'!E524,INDIRECT(I508))</f>
        <v>0</v>
      </c>
      <c r="G524" s="1">
        <f ca="1">SUMIF(INDIRECT(F508),'1-Configuracion'!E524,INDIRECT(J508))+SUMIF(INDIRECT(H508),'1-Configuracion'!E524,INDIRECT(J508))</f>
        <v>0</v>
      </c>
      <c r="H524" s="1">
        <f t="shared" ca="1" si="417"/>
        <v>0</v>
      </c>
      <c r="I524" s="1">
        <f t="shared" ca="1" si="418"/>
        <v>0</v>
      </c>
      <c r="J524" s="1">
        <f t="shared" ca="1" si="419"/>
        <v>0</v>
      </c>
      <c r="K524" s="1">
        <f ca="1">SUMIF(INDIRECT(F508),'1-Configuracion'!E524,INDIRECT(K508))+SUMIF(INDIRECT(H508),'1-Configuracion'!E524,INDIRECT(L508))</f>
        <v>0</v>
      </c>
      <c r="L524" s="1">
        <f ca="1">SUMIF(INDIRECT(F508),'1-Configuracion'!E524,INDIRECT(L508))+SUMIF(INDIRECT(H508),'1-Configuracion'!E524,INDIRECT(K508))</f>
        <v>0</v>
      </c>
      <c r="M524" s="48">
        <f t="shared" ca="1" si="420"/>
        <v>0</v>
      </c>
      <c r="N524" s="14">
        <f t="shared" ca="1" si="421"/>
        <v>0</v>
      </c>
      <c r="P524" s="29" t="str">
        <f t="shared" si="422"/>
        <v>S.D. Eibar</v>
      </c>
      <c r="Q524" s="33">
        <f t="shared" ca="1" si="423"/>
        <v>21</v>
      </c>
      <c r="R524" s="1">
        <f t="shared" ca="1" si="407"/>
        <v>16</v>
      </c>
      <c r="S524" s="1">
        <f t="shared" ca="1" si="408"/>
        <v>5</v>
      </c>
      <c r="T524" s="1">
        <f t="shared" ca="1" si="409"/>
        <v>6</v>
      </c>
      <c r="U524" s="1">
        <f t="shared" ca="1" si="410"/>
        <v>5</v>
      </c>
      <c r="V524" s="1">
        <f t="shared" ca="1" si="411"/>
        <v>18</v>
      </c>
      <c r="W524" s="1">
        <f t="shared" ca="1" si="412"/>
        <v>19</v>
      </c>
      <c r="X524" s="3">
        <f t="shared" ca="1" si="413"/>
        <v>-1</v>
      </c>
      <c r="Y524" s="3">
        <f t="shared" ca="1" si="414"/>
        <v>20918</v>
      </c>
      <c r="Z524">
        <f t="shared" ca="1" si="424"/>
        <v>10</v>
      </c>
      <c r="AA524">
        <f t="shared" ca="1" si="415"/>
        <v>10</v>
      </c>
      <c r="AB524" s="16">
        <f ca="1">_xlfn.RANK.EQ(Q524,Q509:Q528,0)</f>
        <v>10</v>
      </c>
      <c r="AC524" s="16">
        <f ca="1">SUMPRODUCT((AB524=AB509:AB528)*(X524&lt;X509:X528))</f>
        <v>0</v>
      </c>
      <c r="AD524" s="16">
        <f ca="1">SUMPRODUCT((AB524=AB509:AB528)*(AC524=AC509:AC528)*(V524&lt;V509:V528))</f>
        <v>0</v>
      </c>
      <c r="AE524" s="16">
        <f ca="1">COUNTIF(AA509:AA524,AA524)-1</f>
        <v>0</v>
      </c>
      <c r="AF524" s="39"/>
      <c r="AG524">
        <v>16</v>
      </c>
      <c r="AH524" s="29" t="str">
        <f ca="1">INDEX(P509:P528,MATCH(AG524,Z509:Z528,0))</f>
        <v>Real Sporting de Gijón</v>
      </c>
      <c r="AI524" s="33">
        <f ca="1">LOOKUP(AH524,P509:P528,Q509:Q528)</f>
        <v>15</v>
      </c>
      <c r="AJ524" s="1">
        <f ca="1">LOOKUP(AH524,P509:P528,R509:R528)</f>
        <v>15</v>
      </c>
      <c r="AK524" s="1">
        <f ca="1">LOOKUP(AH524,P509:P528,S509:S528)</f>
        <v>4</v>
      </c>
      <c r="AL524" s="1">
        <f ca="1">LOOKUP(AH524,P509:P528,T509:T528)</f>
        <v>3</v>
      </c>
      <c r="AM524" s="1">
        <f ca="1">LOOKUP(AH524,P509:P528,U509:U528)</f>
        <v>8</v>
      </c>
      <c r="AN524" s="1">
        <f ca="1">LOOKUP(AH524,P509:P528,V509:V528)</f>
        <v>15</v>
      </c>
      <c r="AO524" s="1">
        <f ca="1">LOOKUP(AH524,P509:P528,W509:W528)</f>
        <v>23</v>
      </c>
      <c r="AP524" s="3">
        <f ca="1">LOOKUP(AH524,P509:P528,X509:X528)</f>
        <v>-8</v>
      </c>
      <c r="AQ524" s="3">
        <f ca="1">LOOKUP(AH524,P509:P528,Y509:Y528)</f>
        <v>14215</v>
      </c>
    </row>
    <row r="525" spans="5:43" x14ac:dyDescent="0.25">
      <c r="E525" s="29" t="str">
        <f t="shared" si="416"/>
        <v>Sevilla F.C.</v>
      </c>
      <c r="F525" s="33">
        <f ca="1">SUMIF(INDIRECT(F508),'1-Configuracion'!E525,INDIRECT(G508))+SUMIF(INDIRECT(H508),'1-Configuracion'!E525,INDIRECT(I508))</f>
        <v>0</v>
      </c>
      <c r="G525" s="1">
        <f ca="1">SUMIF(INDIRECT(F508),'1-Configuracion'!E525,INDIRECT(J508))+SUMIF(INDIRECT(H508),'1-Configuracion'!E525,INDIRECT(J508))</f>
        <v>0</v>
      </c>
      <c r="H525" s="1">
        <f t="shared" ca="1" si="417"/>
        <v>0</v>
      </c>
      <c r="I525" s="1">
        <f t="shared" ca="1" si="418"/>
        <v>0</v>
      </c>
      <c r="J525" s="1">
        <f t="shared" ca="1" si="419"/>
        <v>0</v>
      </c>
      <c r="K525" s="1">
        <f ca="1">SUMIF(INDIRECT(F508),'1-Configuracion'!E525,INDIRECT(K508))+SUMIF(INDIRECT(H508),'1-Configuracion'!E525,INDIRECT(L508))</f>
        <v>0</v>
      </c>
      <c r="L525" s="1">
        <f ca="1">SUMIF(INDIRECT(F508),'1-Configuracion'!E525,INDIRECT(L508))+SUMIF(INDIRECT(H508),'1-Configuracion'!E525,INDIRECT(K508))</f>
        <v>0</v>
      </c>
      <c r="M525" s="48">
        <f t="shared" ca="1" si="420"/>
        <v>0</v>
      </c>
      <c r="N525" s="14">
        <f t="shared" ca="1" si="421"/>
        <v>0</v>
      </c>
      <c r="P525" s="29" t="str">
        <f t="shared" si="422"/>
        <v>Sevilla F.C.</v>
      </c>
      <c r="Q525" s="33">
        <f t="shared" ca="1" si="423"/>
        <v>23</v>
      </c>
      <c r="R525" s="1">
        <f t="shared" ca="1" si="407"/>
        <v>16</v>
      </c>
      <c r="S525" s="1">
        <f t="shared" ca="1" si="408"/>
        <v>6</v>
      </c>
      <c r="T525" s="1">
        <f t="shared" ca="1" si="409"/>
        <v>5</v>
      </c>
      <c r="U525" s="1">
        <f t="shared" ca="1" si="410"/>
        <v>5</v>
      </c>
      <c r="V525" s="1">
        <f t="shared" ca="1" si="411"/>
        <v>21</v>
      </c>
      <c r="W525" s="1">
        <f t="shared" ca="1" si="412"/>
        <v>19</v>
      </c>
      <c r="X525" s="3">
        <f t="shared" ca="1" si="413"/>
        <v>2</v>
      </c>
      <c r="Y525" s="3">
        <f t="shared" ca="1" si="414"/>
        <v>23221</v>
      </c>
      <c r="Z525">
        <f t="shared" ca="1" si="424"/>
        <v>8</v>
      </c>
      <c r="AA525">
        <f t="shared" ca="1" si="415"/>
        <v>8</v>
      </c>
      <c r="AB525" s="16">
        <f ca="1">_xlfn.RANK.EQ(Q525,Q509:Q528,0)</f>
        <v>8</v>
      </c>
      <c r="AC525" s="16">
        <f ca="1">SUMPRODUCT((AB525=AB509:AB528)*(X525&lt;X509:X528))</f>
        <v>0</v>
      </c>
      <c r="AD525" s="16">
        <f ca="1">SUMPRODUCT((AB525=AB509:AB528)*(AC525=AC509:AC528)*(V525&lt;V509:V528))</f>
        <v>0</v>
      </c>
      <c r="AE525" s="16">
        <f ca="1">COUNTIF(AA509:AA525,AA525)-1</f>
        <v>0</v>
      </c>
      <c r="AF525" s="39"/>
      <c r="AG525">
        <v>17</v>
      </c>
      <c r="AH525" s="29" t="str">
        <f ca="1">INDEX(P509:P528,MATCH(AG525,Z509:Z528,0))</f>
        <v>Granada C.F.</v>
      </c>
      <c r="AI525" s="33">
        <f ca="1">LOOKUP(AH525,P509:P528,Q509:Q528)</f>
        <v>14</v>
      </c>
      <c r="AJ525" s="1">
        <f ca="1">LOOKUP(AH525,P509:P528,R509:R528)</f>
        <v>16</v>
      </c>
      <c r="AK525" s="1">
        <f ca="1">LOOKUP(AH525,P509:P528,S509:S528)</f>
        <v>3</v>
      </c>
      <c r="AL525" s="1">
        <f ca="1">LOOKUP(AH525,P509:P528,T509:T528)</f>
        <v>5</v>
      </c>
      <c r="AM525" s="1">
        <f ca="1">LOOKUP(AH525,P509:P528,U509:U528)</f>
        <v>8</v>
      </c>
      <c r="AN525" s="1">
        <f ca="1">LOOKUP(AH525,P509:P528,V509:V528)</f>
        <v>17</v>
      </c>
      <c r="AO525" s="1">
        <f ca="1">LOOKUP(AH525,P509:P528,W509:W528)</f>
        <v>26</v>
      </c>
      <c r="AP525" s="3">
        <f ca="1">LOOKUP(AH525,P509:P528,X509:X528)</f>
        <v>-9</v>
      </c>
      <c r="AQ525" s="3">
        <f ca="1">LOOKUP(AH525,P509:P528,Y509:Y528)</f>
        <v>13117</v>
      </c>
    </row>
    <row r="526" spans="5:43" x14ac:dyDescent="0.25">
      <c r="E526" s="29" t="str">
        <f t="shared" si="416"/>
        <v>U.D. Las Palmas</v>
      </c>
      <c r="F526" s="33">
        <f ca="1">SUMIF(INDIRECT(F508),'1-Configuracion'!E526,INDIRECT(G508))+SUMIF(INDIRECT(H508),'1-Configuracion'!E526,INDIRECT(I508))</f>
        <v>0</v>
      </c>
      <c r="G526" s="1">
        <f ca="1">SUMIF(INDIRECT(F508),'1-Configuracion'!E526,INDIRECT(J508))+SUMIF(INDIRECT(H508),'1-Configuracion'!E526,INDIRECT(J508))</f>
        <v>0</v>
      </c>
      <c r="H526" s="1">
        <f t="shared" ca="1" si="417"/>
        <v>0</v>
      </c>
      <c r="I526" s="1">
        <f t="shared" ca="1" si="418"/>
        <v>0</v>
      </c>
      <c r="J526" s="1">
        <f t="shared" ca="1" si="419"/>
        <v>0</v>
      </c>
      <c r="K526" s="1">
        <f ca="1">SUMIF(INDIRECT(F508),'1-Configuracion'!E526,INDIRECT(K508))+SUMIF(INDIRECT(H508),'1-Configuracion'!E526,INDIRECT(L508))</f>
        <v>0</v>
      </c>
      <c r="L526" s="1">
        <f ca="1">SUMIF(INDIRECT(F508),'1-Configuracion'!E526,INDIRECT(L508))+SUMIF(INDIRECT(H508),'1-Configuracion'!E526,INDIRECT(K508))</f>
        <v>0</v>
      </c>
      <c r="M526" s="48">
        <f t="shared" ca="1" si="420"/>
        <v>0</v>
      </c>
      <c r="N526" s="14">
        <f t="shared" ca="1" si="421"/>
        <v>0</v>
      </c>
      <c r="P526" s="29" t="str">
        <f t="shared" si="422"/>
        <v>U.D. Las Palmas</v>
      </c>
      <c r="Q526" s="33">
        <f t="shared" ca="1" si="423"/>
        <v>13</v>
      </c>
      <c r="R526" s="1">
        <f t="shared" ca="1" si="407"/>
        <v>16</v>
      </c>
      <c r="S526" s="1">
        <f t="shared" ca="1" si="408"/>
        <v>3</v>
      </c>
      <c r="T526" s="1">
        <f t="shared" ca="1" si="409"/>
        <v>4</v>
      </c>
      <c r="U526" s="1">
        <f t="shared" ca="1" si="410"/>
        <v>9</v>
      </c>
      <c r="V526" s="1">
        <f t="shared" ca="1" si="411"/>
        <v>12</v>
      </c>
      <c r="W526" s="1">
        <f t="shared" ca="1" si="412"/>
        <v>23</v>
      </c>
      <c r="X526" s="3">
        <f t="shared" ca="1" si="413"/>
        <v>-11</v>
      </c>
      <c r="Y526" s="3">
        <f t="shared" ca="1" si="414"/>
        <v>11912</v>
      </c>
      <c r="Z526">
        <f t="shared" ca="1" si="424"/>
        <v>19</v>
      </c>
      <c r="AA526">
        <f t="shared" ca="1" si="415"/>
        <v>19</v>
      </c>
      <c r="AB526" s="16">
        <f ca="1">_xlfn.RANK.EQ(Q526,Q509:Q528,0)</f>
        <v>19</v>
      </c>
      <c r="AC526" s="16">
        <f ca="1">SUMPRODUCT((AB526=AB509:AB528)*(X526&lt;X509:X528))</f>
        <v>0</v>
      </c>
      <c r="AD526" s="16">
        <f ca="1">SUMPRODUCT((AB526=AB509:AB528)*(AC526=AC509:AC528)*(V526&lt;V509:V528))</f>
        <v>0</v>
      </c>
      <c r="AE526" s="16">
        <f ca="1">COUNTIF(AA509:AA526,AA526)-1</f>
        <v>0</v>
      </c>
      <c r="AF526" s="39"/>
      <c r="AG526">
        <v>18</v>
      </c>
      <c r="AH526" s="29" t="str">
        <f ca="1">INDEX(P509:P528,MATCH(AG526,Z509:Z528,0))</f>
        <v>Rayo Vallecano</v>
      </c>
      <c r="AI526" s="33">
        <f ca="1">LOOKUP(AH526,P509:P528,Q509:Q528)</f>
        <v>14</v>
      </c>
      <c r="AJ526" s="1">
        <f ca="1">LOOKUP(AH526,P509:P528,R509:R528)</f>
        <v>16</v>
      </c>
      <c r="AK526" s="1">
        <f ca="1">LOOKUP(AH526,P509:P528,S509:S528)</f>
        <v>4</v>
      </c>
      <c r="AL526" s="1">
        <f ca="1">LOOKUP(AH526,P509:P528,T509:T528)</f>
        <v>2</v>
      </c>
      <c r="AM526" s="1">
        <f ca="1">LOOKUP(AH526,P509:P528,U509:U528)</f>
        <v>10</v>
      </c>
      <c r="AN526" s="1">
        <f ca="1">LOOKUP(AH526,P509:P528,V509:V528)</f>
        <v>18</v>
      </c>
      <c r="AO526" s="1">
        <f ca="1">LOOKUP(AH526,P509:P528,W509:W528)</f>
        <v>37</v>
      </c>
      <c r="AP526" s="3">
        <f ca="1">LOOKUP(AH526,P509:P528,X509:X528)</f>
        <v>-19</v>
      </c>
      <c r="AQ526" s="3">
        <f ca="1">LOOKUP(AH526,P509:P528,Y509:Y528)</f>
        <v>12118</v>
      </c>
    </row>
    <row r="527" spans="5:43" x14ac:dyDescent="0.25">
      <c r="E527" s="29" t="str">
        <f t="shared" si="416"/>
        <v>Valencia C.F.</v>
      </c>
      <c r="F527" s="33">
        <f ca="1">SUMIF(INDIRECT(F508),'1-Configuracion'!E527,INDIRECT(G508))+SUMIF(INDIRECT(H508),'1-Configuracion'!E527,INDIRECT(I508))</f>
        <v>0</v>
      </c>
      <c r="G527" s="1">
        <f ca="1">SUMIF(INDIRECT(F508),'1-Configuracion'!E527,INDIRECT(J508))+SUMIF(INDIRECT(H508),'1-Configuracion'!E527,INDIRECT(J508))</f>
        <v>0</v>
      </c>
      <c r="H527" s="1">
        <f t="shared" ca="1" si="417"/>
        <v>0</v>
      </c>
      <c r="I527" s="1">
        <f t="shared" ca="1" si="418"/>
        <v>0</v>
      </c>
      <c r="J527" s="1">
        <f t="shared" ca="1" si="419"/>
        <v>0</v>
      </c>
      <c r="K527" s="1">
        <f ca="1">SUMIF(INDIRECT(F508),'1-Configuracion'!E527,INDIRECT(K508))+SUMIF(INDIRECT(H508),'1-Configuracion'!E527,INDIRECT(L508))</f>
        <v>0</v>
      </c>
      <c r="L527" s="1">
        <f ca="1">SUMIF(INDIRECT(F508),'1-Configuracion'!E527,INDIRECT(L508))+SUMIF(INDIRECT(H508),'1-Configuracion'!E527,INDIRECT(K508))</f>
        <v>0</v>
      </c>
      <c r="M527" s="48">
        <f t="shared" ca="1" si="420"/>
        <v>0</v>
      </c>
      <c r="N527" s="14">
        <f t="shared" ca="1" si="421"/>
        <v>0</v>
      </c>
      <c r="P527" s="29" t="str">
        <f t="shared" si="422"/>
        <v>Valencia C.F.</v>
      </c>
      <c r="Q527" s="33">
        <f t="shared" ca="1" si="423"/>
        <v>22</v>
      </c>
      <c r="R527" s="1">
        <f t="shared" ca="1" si="407"/>
        <v>16</v>
      </c>
      <c r="S527" s="1">
        <f t="shared" ca="1" si="408"/>
        <v>5</v>
      </c>
      <c r="T527" s="1">
        <f t="shared" ca="1" si="409"/>
        <v>7</v>
      </c>
      <c r="U527" s="1">
        <f t="shared" ca="1" si="410"/>
        <v>4</v>
      </c>
      <c r="V527" s="1">
        <f t="shared" ca="1" si="411"/>
        <v>21</v>
      </c>
      <c r="W527" s="1">
        <f t="shared" ca="1" si="412"/>
        <v>14</v>
      </c>
      <c r="X527" s="3">
        <f t="shared" ca="1" si="413"/>
        <v>7</v>
      </c>
      <c r="Y527" s="3">
        <f t="shared" ca="1" si="414"/>
        <v>22721</v>
      </c>
      <c r="Z527">
        <f t="shared" ca="1" si="424"/>
        <v>9</v>
      </c>
      <c r="AA527">
        <f t="shared" ca="1" si="415"/>
        <v>9</v>
      </c>
      <c r="AB527" s="16">
        <f ca="1">_xlfn.RANK.EQ(Q527,Q509:Q528,0)</f>
        <v>9</v>
      </c>
      <c r="AC527" s="16">
        <f ca="1">SUMPRODUCT((AB527=AB509:AB528)*(X527&lt;X509:X528))</f>
        <v>0</v>
      </c>
      <c r="AD527" s="16">
        <f ca="1">SUMPRODUCT((AB527=AB509:AB528)*(AC527=AC509:AC528)*(V527&lt;V509:V528))</f>
        <v>0</v>
      </c>
      <c r="AE527" s="16">
        <f ca="1">COUNTIF(AA509:AA527,AA527)-1</f>
        <v>0</v>
      </c>
      <c r="AF527" s="39"/>
      <c r="AG527">
        <v>19</v>
      </c>
      <c r="AH527" s="29" t="str">
        <f ca="1">INDEX(P509:P528,MATCH(AG527,Z509:Z528,0))</f>
        <v>U.D. Las Palmas</v>
      </c>
      <c r="AI527" s="33">
        <f ca="1">LOOKUP(AH527,P509:P528,Q509:Q528)</f>
        <v>13</v>
      </c>
      <c r="AJ527" s="1">
        <f ca="1">LOOKUP(AH527,P509:P528,R509:R528)</f>
        <v>16</v>
      </c>
      <c r="AK527" s="1">
        <f ca="1">LOOKUP(AH527,P509:P528,S509:S528)</f>
        <v>3</v>
      </c>
      <c r="AL527" s="1">
        <f ca="1">LOOKUP(AH527,P509:P528,T509:T528)</f>
        <v>4</v>
      </c>
      <c r="AM527" s="1">
        <f ca="1">LOOKUP(AH527,P509:P528,U509:U528)</f>
        <v>9</v>
      </c>
      <c r="AN527" s="1">
        <f ca="1">LOOKUP(AH527,P509:P528,V509:V528)</f>
        <v>12</v>
      </c>
      <c r="AO527" s="1">
        <f ca="1">LOOKUP(AH527,P509:P528,W509:W528)</f>
        <v>23</v>
      </c>
      <c r="AP527" s="3">
        <f ca="1">LOOKUP(AH527,P509:P528,X509:X528)</f>
        <v>-11</v>
      </c>
      <c r="AQ527" s="3">
        <f ca="1">LOOKUP(AH527,P509:P528,Y509:Y528)</f>
        <v>11912</v>
      </c>
    </row>
    <row r="528" spans="5:43" ht="15.75" thickBot="1" x14ac:dyDescent="0.3">
      <c r="E528" s="30" t="str">
        <f t="shared" si="416"/>
        <v>Villarreal C.F.</v>
      </c>
      <c r="F528" s="34">
        <f ca="1">SUMIF(INDIRECT(F508),'1-Configuracion'!E528,INDIRECT(G508))+SUMIF(INDIRECT(H508),'1-Configuracion'!E528,INDIRECT(I508))</f>
        <v>0</v>
      </c>
      <c r="G528" s="9">
        <f ca="1">SUMIF(INDIRECT(F508),'1-Configuracion'!E528,INDIRECT(J508))+SUMIF(INDIRECT(H508),'1-Configuracion'!E528,INDIRECT(J508))</f>
        <v>0</v>
      </c>
      <c r="H528" s="9">
        <f t="shared" ca="1" si="417"/>
        <v>0</v>
      </c>
      <c r="I528" s="9">
        <f t="shared" ca="1" si="418"/>
        <v>0</v>
      </c>
      <c r="J528" s="9">
        <f t="shared" ca="1" si="419"/>
        <v>0</v>
      </c>
      <c r="K528" s="9">
        <f ca="1">SUMIF(INDIRECT(F508),'1-Configuracion'!E528,INDIRECT(K508))+SUMIF(INDIRECT(H508),'1-Configuracion'!E528,INDIRECT(L508))</f>
        <v>0</v>
      </c>
      <c r="L528" s="9">
        <f ca="1">SUMIF(INDIRECT(F508),'1-Configuracion'!E528,INDIRECT(L508))+SUMIF(INDIRECT(H508),'1-Configuracion'!E528,INDIRECT(K508))</f>
        <v>0</v>
      </c>
      <c r="M528" s="49">
        <f t="shared" ca="1" si="420"/>
        <v>0</v>
      </c>
      <c r="N528" s="15">
        <f t="shared" ca="1" si="421"/>
        <v>0</v>
      </c>
      <c r="P528" s="30" t="str">
        <f t="shared" si="422"/>
        <v>Villarreal C.F.</v>
      </c>
      <c r="Q528" s="34">
        <f t="shared" ca="1" si="423"/>
        <v>30</v>
      </c>
      <c r="R528" s="9">
        <f t="shared" ca="1" si="407"/>
        <v>16</v>
      </c>
      <c r="S528" s="9">
        <f t="shared" ca="1" si="408"/>
        <v>9</v>
      </c>
      <c r="T528" s="9">
        <f t="shared" ca="1" si="409"/>
        <v>3</v>
      </c>
      <c r="U528" s="9">
        <f t="shared" ca="1" si="410"/>
        <v>4</v>
      </c>
      <c r="V528" s="9">
        <f t="shared" ca="1" si="411"/>
        <v>21</v>
      </c>
      <c r="W528" s="9">
        <f t="shared" ca="1" si="412"/>
        <v>15</v>
      </c>
      <c r="X528" s="11">
        <f t="shared" ca="1" si="413"/>
        <v>6</v>
      </c>
      <c r="Y528" s="11">
        <f t="shared" ca="1" si="414"/>
        <v>30621</v>
      </c>
      <c r="Z528">
        <f t="shared" ca="1" si="424"/>
        <v>5</v>
      </c>
      <c r="AA528">
        <f t="shared" ca="1" si="415"/>
        <v>5</v>
      </c>
      <c r="AB528" s="16">
        <f ca="1">_xlfn.RANK.EQ(Q528,Q509:Q528,0)</f>
        <v>5</v>
      </c>
      <c r="AC528" s="16">
        <f ca="1">SUMPRODUCT((AB528=AB509:AB528)*(X528&lt;X509:X528))</f>
        <v>0</v>
      </c>
      <c r="AD528" s="16">
        <f ca="1">SUMPRODUCT((AB528=AB509:AB528)*(AC528=AC509:AC528)*(V528&lt;V509:V528))</f>
        <v>0</v>
      </c>
      <c r="AE528" s="16">
        <f ca="1">COUNTIF(AA509:AA528,AA528)-1</f>
        <v>0</v>
      </c>
      <c r="AF528" s="39"/>
      <c r="AG528">
        <v>20</v>
      </c>
      <c r="AH528" s="30" t="str">
        <f ca="1">INDEX(P509:P528,MATCH(AG528,Z509:Z528,0))</f>
        <v>Levante U.D.</v>
      </c>
      <c r="AI528" s="34">
        <f ca="1">LOOKUP(AH528,P509:P528,Q509:Q528)</f>
        <v>11</v>
      </c>
      <c r="AJ528" s="9">
        <f ca="1">LOOKUP(AH528,P509:P528,R509:R528)</f>
        <v>16</v>
      </c>
      <c r="AK528" s="9">
        <f ca="1">LOOKUP(AH528,P509:P528,S509:S528)</f>
        <v>2</v>
      </c>
      <c r="AL528" s="9">
        <f ca="1">LOOKUP(AH528,P509:P528,T509:T528)</f>
        <v>5</v>
      </c>
      <c r="AM528" s="9">
        <f ca="1">LOOKUP(AH528,P509:P528,U509:U528)</f>
        <v>9</v>
      </c>
      <c r="AN528" s="9">
        <f ca="1">LOOKUP(AH528,P509:P528,V509:V528)</f>
        <v>12</v>
      </c>
      <c r="AO528" s="9">
        <f ca="1">LOOKUP(AH528,P509:P528,W509:W528)</f>
        <v>29</v>
      </c>
      <c r="AP528" s="11">
        <f ca="1">LOOKUP(AH528,P509:P528,X509:X528)</f>
        <v>-17</v>
      </c>
      <c r="AQ528" s="11">
        <f ca="1">LOOKUP(AH528,P509:P528,Y509:Y528)</f>
        <v>9312</v>
      </c>
    </row>
    <row r="529" spans="5:43" ht="15.75" thickBot="1" x14ac:dyDescent="0.3"/>
    <row r="530" spans="5:43" ht="15.75" thickBot="1" x14ac:dyDescent="0.3">
      <c r="E530" s="36">
        <v>24</v>
      </c>
      <c r="F530" s="43" t="s">
        <v>20</v>
      </c>
      <c r="G530" s="43" t="s">
        <v>21</v>
      </c>
      <c r="H530" s="43" t="s">
        <v>22</v>
      </c>
      <c r="I530" s="43" t="s">
        <v>23</v>
      </c>
      <c r="J530" s="43" t="s">
        <v>24</v>
      </c>
      <c r="K530" s="43" t="s">
        <v>25</v>
      </c>
      <c r="L530" s="43" t="s">
        <v>26</v>
      </c>
      <c r="M530" s="44" t="s">
        <v>90</v>
      </c>
      <c r="N530" s="46" t="s">
        <v>91</v>
      </c>
      <c r="P530" s="36">
        <f>E530</f>
        <v>24</v>
      </c>
      <c r="Q530" s="37" t="s">
        <v>20</v>
      </c>
      <c r="R530" s="35" t="s">
        <v>21</v>
      </c>
      <c r="S530" s="31" t="s">
        <v>22</v>
      </c>
      <c r="T530" s="31" t="s">
        <v>23</v>
      </c>
      <c r="U530" s="31" t="s">
        <v>24</v>
      </c>
      <c r="V530" s="31" t="s">
        <v>25</v>
      </c>
      <c r="W530" s="31" t="s">
        <v>26</v>
      </c>
      <c r="X530" s="32" t="s">
        <v>90</v>
      </c>
      <c r="Y530" s="32" t="s">
        <v>91</v>
      </c>
      <c r="Z530" s="136" t="s">
        <v>162</v>
      </c>
      <c r="AA530" t="s">
        <v>161</v>
      </c>
      <c r="AB530" t="s">
        <v>148</v>
      </c>
      <c r="AC530" t="s">
        <v>90</v>
      </c>
      <c r="AD530" t="s">
        <v>25</v>
      </c>
      <c r="AE530" t="s">
        <v>160</v>
      </c>
      <c r="AH530" s="36">
        <f>P530</f>
        <v>24</v>
      </c>
      <c r="AI530" s="37" t="s">
        <v>20</v>
      </c>
      <c r="AJ530" s="35" t="s">
        <v>21</v>
      </c>
      <c r="AK530" s="31" t="s">
        <v>22</v>
      </c>
      <c r="AL530" s="31" t="s">
        <v>23</v>
      </c>
      <c r="AM530" s="31" t="s">
        <v>24</v>
      </c>
      <c r="AN530" s="31" t="s">
        <v>25</v>
      </c>
      <c r="AO530" s="31" t="s">
        <v>26</v>
      </c>
      <c r="AP530" s="32" t="s">
        <v>90</v>
      </c>
      <c r="AQ530" s="32" t="s">
        <v>91</v>
      </c>
    </row>
    <row r="531" spans="5:43" ht="15.75" thickBot="1" x14ac:dyDescent="0.3">
      <c r="E531" s="39"/>
      <c r="F531" s="41" t="str">
        <f>'1-Rangos'!C24</f>
        <v>'1-Jornadas'!AC57:AC66</v>
      </c>
      <c r="G531" s="41" t="str">
        <f>'1-Rangos'!D24</f>
        <v>'1-Jornadas'!AA57:AA66</v>
      </c>
      <c r="H531" s="41" t="str">
        <f>'1-Rangos'!E24</f>
        <v>'1-Jornadas'!AF57:AF66</v>
      </c>
      <c r="I531" s="41" t="str">
        <f>'1-Rangos'!F24</f>
        <v>'1-Jornadas'!AH57:AH66</v>
      </c>
      <c r="J531" s="41" t="str">
        <f>'1-Rangos'!G24</f>
        <v>'1-Jornadas'!Z57:Z66</v>
      </c>
      <c r="K531" s="41" t="str">
        <f>'1-Rangos'!H24</f>
        <v>'1-Jornadas'!AD57:AD66</v>
      </c>
      <c r="L531" s="41" t="str">
        <f>'1-Rangos'!I24</f>
        <v>'1-Jornadas'!AE57:AE66</v>
      </c>
      <c r="M531" s="39"/>
      <c r="N531" s="39"/>
      <c r="AF531" s="38"/>
    </row>
    <row r="532" spans="5:43" x14ac:dyDescent="0.25">
      <c r="E532" s="29" t="str">
        <f>E509</f>
        <v>Athletic Club</v>
      </c>
      <c r="F532" s="45">
        <f ca="1">SUMIF(INDIRECT(F531),'1-Configuracion'!E532,INDIRECT(G531))+SUMIF(INDIRECT(H531),'1-Configuracion'!E532,INDIRECT(I531))</f>
        <v>0</v>
      </c>
      <c r="G532" s="42">
        <f ca="1">SUMIF(INDIRECT(F531),'1-Configuracion'!E532,INDIRECT(J531))+SUMIF(INDIRECT(H531),'1-Configuracion'!E532,INDIRECT(J531))</f>
        <v>0</v>
      </c>
      <c r="H532" s="42">
        <f ca="1">IF(G532&gt;0,IF(F532=3,1,0),0)</f>
        <v>0</v>
      </c>
      <c r="I532" s="42">
        <f ca="1">IF(G532&gt;0,IF(F532=1,1,0),0)</f>
        <v>0</v>
      </c>
      <c r="J532" s="42">
        <f ca="1">IF(G532&gt;0,IF(F532=0,1,0),0)</f>
        <v>0</v>
      </c>
      <c r="K532" s="42">
        <f ca="1">SUMIF(INDIRECT(F531),'1-Configuracion'!E532,INDIRECT(K531))+SUMIF(INDIRECT(H531),'1-Configuracion'!E532,INDIRECT(L531))</f>
        <v>0</v>
      </c>
      <c r="L532" s="42">
        <f ca="1">SUMIF(INDIRECT(F531),'1-Configuracion'!E532,INDIRECT(L531))+SUMIF(INDIRECT(H531),'1-Configuracion'!E532,INDIRECT(K531))</f>
        <v>0</v>
      </c>
      <c r="M532" s="47">
        <f ca="1">K532-L532</f>
        <v>0</v>
      </c>
      <c r="N532" s="50">
        <f ca="1">F532*1000+M532*100+K532</f>
        <v>0</v>
      </c>
      <c r="P532" s="29" t="str">
        <f>E532</f>
        <v>Athletic Club</v>
      </c>
      <c r="Q532" s="33">
        <f ca="1">F532+Q509</f>
        <v>24</v>
      </c>
      <c r="R532" s="1">
        <f t="shared" ref="R532:R551" ca="1" si="425">G532+R509</f>
        <v>16</v>
      </c>
      <c r="S532" s="1">
        <f t="shared" ref="S532:S551" ca="1" si="426">H532+S509</f>
        <v>7</v>
      </c>
      <c r="T532" s="1">
        <f t="shared" ref="T532:T551" ca="1" si="427">I532+T509</f>
        <v>3</v>
      </c>
      <c r="U532" s="1">
        <f t="shared" ref="U532:U551" ca="1" si="428">J532+U509</f>
        <v>6</v>
      </c>
      <c r="V532" s="1">
        <f t="shared" ref="V532:V551" ca="1" si="429">K532+V509</f>
        <v>24</v>
      </c>
      <c r="W532" s="1">
        <f t="shared" ref="W532:W551" ca="1" si="430">L532+W509</f>
        <v>18</v>
      </c>
      <c r="X532" s="3">
        <f t="shared" ref="X532:X551" ca="1" si="431">M532+X509</f>
        <v>6</v>
      </c>
      <c r="Y532" s="3">
        <f t="shared" ref="Y532:Y551" ca="1" si="432">N532+Y509</f>
        <v>24624</v>
      </c>
      <c r="Z532">
        <f ca="1">AA532+AE532</f>
        <v>7</v>
      </c>
      <c r="AA532">
        <f t="shared" ref="AA532:AA551" ca="1" si="433">SUM(AB532:AD532)</f>
        <v>7</v>
      </c>
      <c r="AB532" s="16">
        <f ca="1">_xlfn.RANK.EQ(Q532,Q532:Q551,0)</f>
        <v>7</v>
      </c>
      <c r="AC532" s="16">
        <f ca="1">SUMPRODUCT((AB532=AB532:AB551)*(X532&lt;X532:X551))</f>
        <v>0</v>
      </c>
      <c r="AD532" s="16">
        <f ca="1">SUMPRODUCT((AB532=AB532:AB551)*(AC532=AC532:AC551)*(V532&lt;V532:V551))</f>
        <v>0</v>
      </c>
      <c r="AE532" s="16">
        <f ca="1">COUNTIF(AA532:AA532,AA532)-1</f>
        <v>0</v>
      </c>
      <c r="AF532" s="39"/>
      <c r="AG532">
        <v>1</v>
      </c>
      <c r="AH532" s="29" t="str">
        <f ca="1">INDEX(P532:P551,MATCH(AG532,Z532:Z551,0))</f>
        <v>F.C. Barcelona</v>
      </c>
      <c r="AI532" s="33">
        <f ca="1">LOOKUP(AH532,P532:P551,Q532:Q551)</f>
        <v>35</v>
      </c>
      <c r="AJ532" s="1">
        <f ca="1">LOOKUP(AH532,P532:P551,R532:R551)</f>
        <v>15</v>
      </c>
      <c r="AK532" s="1">
        <f ca="1">LOOKUP(AH532,P532:P551,S532:S551)</f>
        <v>11</v>
      </c>
      <c r="AL532" s="1">
        <f ca="1">LOOKUP(AH532,P532:P551,T532:T551)</f>
        <v>2</v>
      </c>
      <c r="AM532" s="1">
        <f ca="1">LOOKUP(AH532,P532:P551,U532:U551)</f>
        <v>2</v>
      </c>
      <c r="AN532" s="1">
        <f ca="1">LOOKUP(AH532,P532:P551,V532:V551)</f>
        <v>36</v>
      </c>
      <c r="AO532" s="1">
        <f ca="1">LOOKUP(AH532,P532:P551,W532:W551)</f>
        <v>15</v>
      </c>
      <c r="AP532" s="3">
        <f ca="1">LOOKUP(AH532,P532:P551,X532:X551)</f>
        <v>21</v>
      </c>
      <c r="AQ532" s="3">
        <f ca="1">LOOKUP(AH532,P532:P551,Y532:Y551)</f>
        <v>37136</v>
      </c>
    </row>
    <row r="533" spans="5:43" x14ac:dyDescent="0.25">
      <c r="E533" s="29" t="str">
        <f t="shared" ref="E533:E551" si="434">E510</f>
        <v>Atlético de Madrid</v>
      </c>
      <c r="F533" s="33">
        <f ca="1">SUMIF(INDIRECT(F531),'1-Configuracion'!E533,INDIRECT(G531))+SUMIF(INDIRECT(H531),'1-Configuracion'!E533,INDIRECT(I531))</f>
        <v>0</v>
      </c>
      <c r="G533" s="1">
        <f ca="1">SUMIF(INDIRECT(F531),'1-Configuracion'!E533,INDIRECT(J531))+SUMIF(INDIRECT(H531),'1-Configuracion'!E533,INDIRECT(J531))</f>
        <v>0</v>
      </c>
      <c r="H533" s="1">
        <f t="shared" ref="H533:H551" ca="1" si="435">IF(G533&gt;0,IF(F533=3,1,0),0)</f>
        <v>0</v>
      </c>
      <c r="I533" s="1">
        <f t="shared" ref="I533:I551" ca="1" si="436">IF(G533&gt;0,IF(F533=1,1,0),0)</f>
        <v>0</v>
      </c>
      <c r="J533" s="1">
        <f t="shared" ref="J533:J551" ca="1" si="437">IF(G533&gt;0,IF(F533=0,1,0),0)</f>
        <v>0</v>
      </c>
      <c r="K533" s="1">
        <f ca="1">SUMIF(INDIRECT(F531),'1-Configuracion'!E533,INDIRECT(K531))+SUMIF(INDIRECT(H531),'1-Configuracion'!E533,INDIRECT(L531))</f>
        <v>0</v>
      </c>
      <c r="L533" s="1">
        <f ca="1">SUMIF(INDIRECT(F531),'1-Configuracion'!E533,INDIRECT(L531))+SUMIF(INDIRECT(H531),'1-Configuracion'!E533,INDIRECT(K531))</f>
        <v>0</v>
      </c>
      <c r="M533" s="48">
        <f t="shared" ref="M533:M551" ca="1" si="438">K533-L533</f>
        <v>0</v>
      </c>
      <c r="N533" s="14">
        <f t="shared" ref="N533:N551" ca="1" si="439">F533*1000+M533*100+K533</f>
        <v>0</v>
      </c>
      <c r="P533" s="29" t="str">
        <f t="shared" ref="P533:P551" si="440">E533</f>
        <v>Atlético de Madrid</v>
      </c>
      <c r="Q533" s="33">
        <f t="shared" ref="Q533:Q551" ca="1" si="441">F533+Q510</f>
        <v>35</v>
      </c>
      <c r="R533" s="1">
        <f t="shared" ca="1" si="425"/>
        <v>16</v>
      </c>
      <c r="S533" s="1">
        <f t="shared" ca="1" si="426"/>
        <v>11</v>
      </c>
      <c r="T533" s="1">
        <f t="shared" ca="1" si="427"/>
        <v>2</v>
      </c>
      <c r="U533" s="1">
        <f t="shared" ca="1" si="428"/>
        <v>3</v>
      </c>
      <c r="V533" s="1">
        <f t="shared" ca="1" si="429"/>
        <v>22</v>
      </c>
      <c r="W533" s="1">
        <f t="shared" ca="1" si="430"/>
        <v>8</v>
      </c>
      <c r="X533" s="3">
        <f t="shared" ca="1" si="431"/>
        <v>14</v>
      </c>
      <c r="Y533" s="3">
        <f t="shared" ca="1" si="432"/>
        <v>36422</v>
      </c>
      <c r="Z533">
        <f t="shared" ref="Z533:Z551" ca="1" si="442">AA533+AE533</f>
        <v>2</v>
      </c>
      <c r="AA533">
        <f t="shared" ca="1" si="433"/>
        <v>2</v>
      </c>
      <c r="AB533" s="16">
        <f ca="1">_xlfn.RANK.EQ(Q533,Q532:Q551,0)</f>
        <v>1</v>
      </c>
      <c r="AC533" s="16">
        <f ca="1">SUMPRODUCT((AB533=AB532:AB551)*(X533&lt;X532:X551))</f>
        <v>1</v>
      </c>
      <c r="AD533" s="16">
        <f ca="1">SUMPRODUCT((AB533=AB532:AB551)*(AC533=AC532:AC551)*(V533&lt;V532:V551))</f>
        <v>0</v>
      </c>
      <c r="AE533" s="16">
        <f ca="1">COUNTIF(AA532:AA533,AA533)-1</f>
        <v>0</v>
      </c>
      <c r="AF533" s="39"/>
      <c r="AG533">
        <v>2</v>
      </c>
      <c r="AH533" s="29" t="str">
        <f ca="1">INDEX(P532:P551,MATCH(AG533,Z532:Z551,0))</f>
        <v>Atlético de Madrid</v>
      </c>
      <c r="AI533" s="33">
        <f ca="1">LOOKUP(AH533,P532:P551,Q532:Q551)</f>
        <v>35</v>
      </c>
      <c r="AJ533" s="1">
        <f ca="1">LOOKUP(AH533,P532:P551,R532:R551)</f>
        <v>16</v>
      </c>
      <c r="AK533" s="1">
        <f ca="1">LOOKUP(AH533,P532:P551,S532:S551)</f>
        <v>11</v>
      </c>
      <c r="AL533" s="1">
        <f ca="1">LOOKUP(AH533,P532:P551,T532:T551)</f>
        <v>2</v>
      </c>
      <c r="AM533" s="1">
        <f ca="1">LOOKUP(AH533,P532:P551,U532:U551)</f>
        <v>3</v>
      </c>
      <c r="AN533" s="1">
        <f ca="1">LOOKUP(AH533,P532:P551,V532:V551)</f>
        <v>22</v>
      </c>
      <c r="AO533" s="1">
        <f ca="1">LOOKUP(AH533,P532:P551,W532:W551)</f>
        <v>8</v>
      </c>
      <c r="AP533" s="3">
        <f ca="1">LOOKUP(AH533,P532:P551,X532:X551)</f>
        <v>14</v>
      </c>
      <c r="AQ533" s="3">
        <f ca="1">LOOKUP(AH533,P532:P551,Y532:Y551)</f>
        <v>36422</v>
      </c>
    </row>
    <row r="534" spans="5:43" x14ac:dyDescent="0.25">
      <c r="E534" s="29" t="str">
        <f t="shared" si="434"/>
        <v>Deportivo de la Coruña</v>
      </c>
      <c r="F534" s="33">
        <f ca="1">SUMIF(INDIRECT(F531),'1-Configuracion'!E534,INDIRECT(G531))+SUMIF(INDIRECT(H531),'1-Configuracion'!E534,INDIRECT(I531))</f>
        <v>0</v>
      </c>
      <c r="G534" s="1">
        <f ca="1">SUMIF(INDIRECT(F531),'1-Configuracion'!E534,INDIRECT(J531))+SUMIF(INDIRECT(H531),'1-Configuracion'!E534,INDIRECT(J531))</f>
        <v>0</v>
      </c>
      <c r="H534" s="1">
        <f t="shared" ca="1" si="435"/>
        <v>0</v>
      </c>
      <c r="I534" s="1">
        <f t="shared" ca="1" si="436"/>
        <v>0</v>
      </c>
      <c r="J534" s="1">
        <f t="shared" ca="1" si="437"/>
        <v>0</v>
      </c>
      <c r="K534" s="1">
        <f ca="1">SUMIF(INDIRECT(F531),'1-Configuracion'!E534,INDIRECT(K531))+SUMIF(INDIRECT(H531),'1-Configuracion'!E534,INDIRECT(L531))</f>
        <v>0</v>
      </c>
      <c r="L534" s="1">
        <f ca="1">SUMIF(INDIRECT(F531),'1-Configuracion'!E534,INDIRECT(L531))+SUMIF(INDIRECT(H531),'1-Configuracion'!E534,INDIRECT(K531))</f>
        <v>0</v>
      </c>
      <c r="M534" s="48">
        <f t="shared" ca="1" si="438"/>
        <v>0</v>
      </c>
      <c r="N534" s="14">
        <f t="shared" ca="1" si="439"/>
        <v>0</v>
      </c>
      <c r="P534" s="29" t="str">
        <f t="shared" si="440"/>
        <v>Deportivo de la Coruña</v>
      </c>
      <c r="Q534" s="33">
        <f t="shared" ca="1" si="441"/>
        <v>26</v>
      </c>
      <c r="R534" s="1">
        <f t="shared" ca="1" si="425"/>
        <v>16</v>
      </c>
      <c r="S534" s="1">
        <f t="shared" ca="1" si="426"/>
        <v>6</v>
      </c>
      <c r="T534" s="1">
        <f t="shared" ca="1" si="427"/>
        <v>8</v>
      </c>
      <c r="U534" s="1">
        <f t="shared" ca="1" si="428"/>
        <v>2</v>
      </c>
      <c r="V534" s="1">
        <f t="shared" ca="1" si="429"/>
        <v>25</v>
      </c>
      <c r="W534" s="1">
        <f t="shared" ca="1" si="430"/>
        <v>16</v>
      </c>
      <c r="X534" s="3">
        <f t="shared" ca="1" si="431"/>
        <v>9</v>
      </c>
      <c r="Y534" s="3">
        <f t="shared" ca="1" si="432"/>
        <v>26925</v>
      </c>
      <c r="Z534">
        <f t="shared" ca="1" si="442"/>
        <v>6</v>
      </c>
      <c r="AA534">
        <f t="shared" ca="1" si="433"/>
        <v>6</v>
      </c>
      <c r="AB534" s="16">
        <f ca="1">_xlfn.RANK.EQ(Q534,Q532:Q551,0)</f>
        <v>6</v>
      </c>
      <c r="AC534" s="16">
        <f ca="1">SUMPRODUCT((AB534=AB532:AB551)*(X534&lt;X532:X551))</f>
        <v>0</v>
      </c>
      <c r="AD534" s="16">
        <f ca="1">SUMPRODUCT((AB534=AB532:AB551)*(AC534=AC532:AC551)*(V534&lt;V532:V551))</f>
        <v>0</v>
      </c>
      <c r="AE534" s="16">
        <f ca="1">COUNTIF(AA532:AA534,AA534)-1</f>
        <v>0</v>
      </c>
      <c r="AF534" s="39"/>
      <c r="AG534">
        <v>3</v>
      </c>
      <c r="AH534" s="29" t="str">
        <f ca="1">INDEX(P532:P551,MATCH(AG534,Z532:Z551,0))</f>
        <v>Real Madrid C.F.</v>
      </c>
      <c r="AI534" s="33">
        <f ca="1">LOOKUP(AH534,P532:P551,Q532:Q551)</f>
        <v>33</v>
      </c>
      <c r="AJ534" s="1">
        <f ca="1">LOOKUP(AH534,P532:P551,R532:R551)</f>
        <v>16</v>
      </c>
      <c r="AK534" s="1">
        <f ca="1">LOOKUP(AH534,P532:P551,S532:S551)</f>
        <v>10</v>
      </c>
      <c r="AL534" s="1">
        <f ca="1">LOOKUP(AH534,P532:P551,T532:T551)</f>
        <v>3</v>
      </c>
      <c r="AM534" s="1">
        <f ca="1">LOOKUP(AH534,P532:P551,U532:U551)</f>
        <v>3</v>
      </c>
      <c r="AN534" s="1">
        <f ca="1">LOOKUP(AH534,P532:P551,V532:V551)</f>
        <v>42</v>
      </c>
      <c r="AO534" s="1">
        <f ca="1">LOOKUP(AH534,P532:P551,W532:W551)</f>
        <v>15</v>
      </c>
      <c r="AP534" s="3">
        <f ca="1">LOOKUP(AH534,P532:P551,X532:X551)</f>
        <v>27</v>
      </c>
      <c r="AQ534" s="3">
        <f ca="1">LOOKUP(AH534,P532:P551,Y532:Y551)</f>
        <v>35742</v>
      </c>
    </row>
    <row r="535" spans="5:43" x14ac:dyDescent="0.25">
      <c r="E535" s="29" t="str">
        <f t="shared" si="434"/>
        <v>F.C. Barcelona</v>
      </c>
      <c r="F535" s="33">
        <f ca="1">SUMIF(INDIRECT(F531),'1-Configuracion'!E535,INDIRECT(G531))+SUMIF(INDIRECT(H531),'1-Configuracion'!E535,INDIRECT(I531))</f>
        <v>0</v>
      </c>
      <c r="G535" s="1">
        <f ca="1">SUMIF(INDIRECT(F531),'1-Configuracion'!E535,INDIRECT(J531))+SUMIF(INDIRECT(H531),'1-Configuracion'!E535,INDIRECT(J531))</f>
        <v>0</v>
      </c>
      <c r="H535" s="1">
        <f t="shared" ca="1" si="435"/>
        <v>0</v>
      </c>
      <c r="I535" s="1">
        <f t="shared" ca="1" si="436"/>
        <v>0</v>
      </c>
      <c r="J535" s="1">
        <f t="shared" ca="1" si="437"/>
        <v>0</v>
      </c>
      <c r="K535" s="1">
        <f ca="1">SUMIF(INDIRECT(F531),'1-Configuracion'!E535,INDIRECT(K531))+SUMIF(INDIRECT(H531),'1-Configuracion'!E535,INDIRECT(L531))</f>
        <v>0</v>
      </c>
      <c r="L535" s="1">
        <f ca="1">SUMIF(INDIRECT(F531),'1-Configuracion'!E535,INDIRECT(L531))+SUMIF(INDIRECT(H531),'1-Configuracion'!E535,INDIRECT(K531))</f>
        <v>0</v>
      </c>
      <c r="M535" s="48">
        <f t="shared" ca="1" si="438"/>
        <v>0</v>
      </c>
      <c r="N535" s="14">
        <f t="shared" ca="1" si="439"/>
        <v>0</v>
      </c>
      <c r="P535" s="29" t="str">
        <f t="shared" si="440"/>
        <v>F.C. Barcelona</v>
      </c>
      <c r="Q535" s="33">
        <f t="shared" ca="1" si="441"/>
        <v>35</v>
      </c>
      <c r="R535" s="1">
        <f t="shared" ca="1" si="425"/>
        <v>15</v>
      </c>
      <c r="S535" s="1">
        <f t="shared" ca="1" si="426"/>
        <v>11</v>
      </c>
      <c r="T535" s="1">
        <f t="shared" ca="1" si="427"/>
        <v>2</v>
      </c>
      <c r="U535" s="1">
        <f t="shared" ca="1" si="428"/>
        <v>2</v>
      </c>
      <c r="V535" s="1">
        <f t="shared" ca="1" si="429"/>
        <v>36</v>
      </c>
      <c r="W535" s="1">
        <f t="shared" ca="1" si="430"/>
        <v>15</v>
      </c>
      <c r="X535" s="3">
        <f t="shared" ca="1" si="431"/>
        <v>21</v>
      </c>
      <c r="Y535" s="3">
        <f t="shared" ca="1" si="432"/>
        <v>37136</v>
      </c>
      <c r="Z535">
        <f t="shared" ca="1" si="442"/>
        <v>1</v>
      </c>
      <c r="AA535">
        <f t="shared" ca="1" si="433"/>
        <v>1</v>
      </c>
      <c r="AB535" s="16">
        <f ca="1">_xlfn.RANK.EQ(Q535,Q532:Q551,0)</f>
        <v>1</v>
      </c>
      <c r="AC535" s="16">
        <f ca="1">SUMPRODUCT((AB535=AB532:AB551)*(X535&lt;X532:X551))</f>
        <v>0</v>
      </c>
      <c r="AD535" s="16">
        <f ca="1">SUMPRODUCT((AB535=AB532:AB551)*(AC535=AC532:AC551)*(V535&lt;V532:V551))</f>
        <v>0</v>
      </c>
      <c r="AE535" s="16">
        <f ca="1">COUNTIF(AA532:AA535,AA535)-1</f>
        <v>0</v>
      </c>
      <c r="AF535" s="39"/>
      <c r="AG535">
        <v>4</v>
      </c>
      <c r="AH535" s="29" t="str">
        <f ca="1">INDEX(P532:P551,MATCH(AG535,Z532:Z551,0))</f>
        <v>R.C. Celta de Vigo</v>
      </c>
      <c r="AI535" s="33">
        <f ca="1">LOOKUP(AH535,P532:P551,Q532:Q551)</f>
        <v>31</v>
      </c>
      <c r="AJ535" s="1">
        <f ca="1">LOOKUP(AH535,P532:P551,R532:R551)</f>
        <v>16</v>
      </c>
      <c r="AK535" s="1">
        <f ca="1">LOOKUP(AH535,P532:P551,S532:S551)</f>
        <v>9</v>
      </c>
      <c r="AL535" s="1">
        <f ca="1">LOOKUP(AH535,P532:P551,T532:T551)</f>
        <v>4</v>
      </c>
      <c r="AM535" s="1">
        <f ca="1">LOOKUP(AH535,P532:P551,U532:U551)</f>
        <v>3</v>
      </c>
      <c r="AN535" s="1">
        <f ca="1">LOOKUP(AH535,P532:P551,V532:V551)</f>
        <v>28</v>
      </c>
      <c r="AO535" s="1">
        <f ca="1">LOOKUP(AH535,P532:P551,W532:W551)</f>
        <v>22</v>
      </c>
      <c r="AP535" s="3">
        <f ca="1">LOOKUP(AH535,P532:P551,X532:X551)</f>
        <v>6</v>
      </c>
      <c r="AQ535" s="3">
        <f ca="1">LOOKUP(AH535,P532:P551,Y532:Y551)</f>
        <v>31628</v>
      </c>
    </row>
    <row r="536" spans="5:43" x14ac:dyDescent="0.25">
      <c r="E536" s="29" t="str">
        <f t="shared" si="434"/>
        <v>Getafe C.F.</v>
      </c>
      <c r="F536" s="33">
        <f ca="1">SUMIF(INDIRECT(F531),'1-Configuracion'!E536,INDIRECT(G531))+SUMIF(INDIRECT(H531),'1-Configuracion'!E536,INDIRECT(I531))</f>
        <v>0</v>
      </c>
      <c r="G536" s="1">
        <f ca="1">SUMIF(INDIRECT(F531),'1-Configuracion'!E536,INDIRECT(J531))+SUMIF(INDIRECT(H531),'1-Configuracion'!E536,INDIRECT(J531))</f>
        <v>0</v>
      </c>
      <c r="H536" s="1">
        <f t="shared" ca="1" si="435"/>
        <v>0</v>
      </c>
      <c r="I536" s="1">
        <f t="shared" ca="1" si="436"/>
        <v>0</v>
      </c>
      <c r="J536" s="1">
        <f t="shared" ca="1" si="437"/>
        <v>0</v>
      </c>
      <c r="K536" s="1">
        <f ca="1">SUMIF(INDIRECT(F531),'1-Configuracion'!E536,INDIRECT(K531))+SUMIF(INDIRECT(H531),'1-Configuracion'!E536,INDIRECT(L531))</f>
        <v>0</v>
      </c>
      <c r="L536" s="1">
        <f ca="1">SUMIF(INDIRECT(F531),'1-Configuracion'!E536,INDIRECT(L531))+SUMIF(INDIRECT(H531),'1-Configuracion'!E536,INDIRECT(K531))</f>
        <v>0</v>
      </c>
      <c r="M536" s="48">
        <f t="shared" ca="1" si="438"/>
        <v>0</v>
      </c>
      <c r="N536" s="14">
        <f t="shared" ca="1" si="439"/>
        <v>0</v>
      </c>
      <c r="P536" s="29" t="str">
        <f t="shared" si="440"/>
        <v>Getafe C.F.</v>
      </c>
      <c r="Q536" s="33">
        <f t="shared" ca="1" si="441"/>
        <v>16</v>
      </c>
      <c r="R536" s="1">
        <f t="shared" ca="1" si="425"/>
        <v>16</v>
      </c>
      <c r="S536" s="1">
        <f t="shared" ca="1" si="426"/>
        <v>4</v>
      </c>
      <c r="T536" s="1">
        <f t="shared" ca="1" si="427"/>
        <v>4</v>
      </c>
      <c r="U536" s="1">
        <f t="shared" ca="1" si="428"/>
        <v>8</v>
      </c>
      <c r="V536" s="1">
        <f t="shared" ca="1" si="429"/>
        <v>18</v>
      </c>
      <c r="W536" s="1">
        <f t="shared" ca="1" si="430"/>
        <v>26</v>
      </c>
      <c r="X536" s="3">
        <f t="shared" ca="1" si="431"/>
        <v>-8</v>
      </c>
      <c r="Y536" s="3">
        <f t="shared" ca="1" si="432"/>
        <v>15218</v>
      </c>
      <c r="Z536">
        <f t="shared" ca="1" si="442"/>
        <v>15</v>
      </c>
      <c r="AA536">
        <f t="shared" ca="1" si="433"/>
        <v>15</v>
      </c>
      <c r="AB536" s="16">
        <f ca="1">_xlfn.RANK.EQ(Q536,Q532:Q551,0)</f>
        <v>14</v>
      </c>
      <c r="AC536" s="16">
        <f ca="1">SUMPRODUCT((AB536=AB532:AB551)*(X536&lt;X532:X551))</f>
        <v>1</v>
      </c>
      <c r="AD536" s="16">
        <f ca="1">SUMPRODUCT((AB536=AB532:AB551)*(AC536=AC532:AC551)*(V536&lt;V532:V551))</f>
        <v>0</v>
      </c>
      <c r="AE536" s="16">
        <f ca="1">COUNTIF(AA532:AA536,AA536)-1</f>
        <v>0</v>
      </c>
      <c r="AF536" s="39"/>
      <c r="AG536">
        <v>5</v>
      </c>
      <c r="AH536" s="29" t="str">
        <f ca="1">INDEX(P532:P551,MATCH(AG536,Z532:Z551,0))</f>
        <v>Villarreal C.F.</v>
      </c>
      <c r="AI536" s="33">
        <f ca="1">LOOKUP(AH536,P532:P551,Q532:Q551)</f>
        <v>30</v>
      </c>
      <c r="AJ536" s="1">
        <f ca="1">LOOKUP(AH536,P532:P551,R532:R551)</f>
        <v>16</v>
      </c>
      <c r="AK536" s="1">
        <f ca="1">LOOKUP(AH536,P532:P551,S532:S551)</f>
        <v>9</v>
      </c>
      <c r="AL536" s="1">
        <f ca="1">LOOKUP(AH536,P532:P551,T532:T551)</f>
        <v>3</v>
      </c>
      <c r="AM536" s="1">
        <f ca="1">LOOKUP(AH536,P532:P551,U532:U551)</f>
        <v>4</v>
      </c>
      <c r="AN536" s="1">
        <f ca="1">LOOKUP(AH536,P532:P551,V532:V551)</f>
        <v>21</v>
      </c>
      <c r="AO536" s="1">
        <f ca="1">LOOKUP(AH536,P532:P551,W532:W551)</f>
        <v>15</v>
      </c>
      <c r="AP536" s="3">
        <f ca="1">LOOKUP(AH536,P532:P551,X532:X551)</f>
        <v>6</v>
      </c>
      <c r="AQ536" s="3">
        <f ca="1">LOOKUP(AH536,P532:P551,Y532:Y551)</f>
        <v>30621</v>
      </c>
    </row>
    <row r="537" spans="5:43" x14ac:dyDescent="0.25">
      <c r="E537" s="29" t="str">
        <f t="shared" si="434"/>
        <v>Granada C.F.</v>
      </c>
      <c r="F537" s="33">
        <f ca="1">SUMIF(INDIRECT(F531),'1-Configuracion'!E537,INDIRECT(G531))+SUMIF(INDIRECT(H531),'1-Configuracion'!E537,INDIRECT(I531))</f>
        <v>0</v>
      </c>
      <c r="G537" s="1">
        <f ca="1">SUMIF(INDIRECT(F531),'1-Configuracion'!E537,INDIRECT(J531))+SUMIF(INDIRECT(H531),'1-Configuracion'!E537,INDIRECT(J531))</f>
        <v>0</v>
      </c>
      <c r="H537" s="1">
        <f t="shared" ca="1" si="435"/>
        <v>0</v>
      </c>
      <c r="I537" s="1">
        <f t="shared" ca="1" si="436"/>
        <v>0</v>
      </c>
      <c r="J537" s="1">
        <f t="shared" ca="1" si="437"/>
        <v>0</v>
      </c>
      <c r="K537" s="1">
        <f ca="1">SUMIF(INDIRECT(F531),'1-Configuracion'!E537,INDIRECT(K531))+SUMIF(INDIRECT(H531),'1-Configuracion'!E537,INDIRECT(L531))</f>
        <v>0</v>
      </c>
      <c r="L537" s="1">
        <f ca="1">SUMIF(INDIRECT(F531),'1-Configuracion'!E537,INDIRECT(L531))+SUMIF(INDIRECT(H531),'1-Configuracion'!E537,INDIRECT(K531))</f>
        <v>0</v>
      </c>
      <c r="M537" s="48">
        <f t="shared" ca="1" si="438"/>
        <v>0</v>
      </c>
      <c r="N537" s="14">
        <f t="shared" ca="1" si="439"/>
        <v>0</v>
      </c>
      <c r="P537" s="29" t="str">
        <f t="shared" si="440"/>
        <v>Granada C.F.</v>
      </c>
      <c r="Q537" s="33">
        <f t="shared" ca="1" si="441"/>
        <v>14</v>
      </c>
      <c r="R537" s="1">
        <f t="shared" ca="1" si="425"/>
        <v>16</v>
      </c>
      <c r="S537" s="1">
        <f t="shared" ca="1" si="426"/>
        <v>3</v>
      </c>
      <c r="T537" s="1">
        <f t="shared" ca="1" si="427"/>
        <v>5</v>
      </c>
      <c r="U537" s="1">
        <f t="shared" ca="1" si="428"/>
        <v>8</v>
      </c>
      <c r="V537" s="1">
        <f t="shared" ca="1" si="429"/>
        <v>17</v>
      </c>
      <c r="W537" s="1">
        <f t="shared" ca="1" si="430"/>
        <v>26</v>
      </c>
      <c r="X537" s="3">
        <f t="shared" ca="1" si="431"/>
        <v>-9</v>
      </c>
      <c r="Y537" s="3">
        <f t="shared" ca="1" si="432"/>
        <v>13117</v>
      </c>
      <c r="Z537">
        <f t="shared" ca="1" si="442"/>
        <v>17</v>
      </c>
      <c r="AA537">
        <f t="shared" ca="1" si="433"/>
        <v>17</v>
      </c>
      <c r="AB537" s="16">
        <f ca="1">_xlfn.RANK.EQ(Q537,Q532:Q551,0)</f>
        <v>17</v>
      </c>
      <c r="AC537" s="16">
        <f ca="1">SUMPRODUCT((AB537=AB532:AB551)*(X537&lt;X532:X551))</f>
        <v>0</v>
      </c>
      <c r="AD537" s="16">
        <f ca="1">SUMPRODUCT((AB537=AB532:AB551)*(AC537=AC532:AC551)*(V537&lt;V532:V551))</f>
        <v>0</v>
      </c>
      <c r="AE537" s="16">
        <f ca="1">COUNTIF(AA532:AA537,AA537)-1</f>
        <v>0</v>
      </c>
      <c r="AF537" s="39"/>
      <c r="AG537">
        <v>6</v>
      </c>
      <c r="AH537" s="29" t="str">
        <f ca="1">INDEX(P532:P551,MATCH(AG537,Z532:Z551,0))</f>
        <v>Deportivo de la Coruña</v>
      </c>
      <c r="AI537" s="33">
        <f ca="1">LOOKUP(AH537,P532:P551,Q532:Q551)</f>
        <v>26</v>
      </c>
      <c r="AJ537" s="1">
        <f ca="1">LOOKUP(AH537,P532:P551,R532:R551)</f>
        <v>16</v>
      </c>
      <c r="AK537" s="1">
        <f ca="1">LOOKUP(AH537,P532:P551,S532:S551)</f>
        <v>6</v>
      </c>
      <c r="AL537" s="1">
        <f ca="1">LOOKUP(AH537,P532:P551,T532:T551)</f>
        <v>8</v>
      </c>
      <c r="AM537" s="1">
        <f ca="1">LOOKUP(AH537,P532:P551,U532:U551)</f>
        <v>2</v>
      </c>
      <c r="AN537" s="1">
        <f ca="1">LOOKUP(AH537,P532:P551,V532:V551)</f>
        <v>25</v>
      </c>
      <c r="AO537" s="1">
        <f ca="1">LOOKUP(AH537,P532:P551,W532:W551)</f>
        <v>16</v>
      </c>
      <c r="AP537" s="3">
        <f ca="1">LOOKUP(AH537,P532:P551,X532:X551)</f>
        <v>9</v>
      </c>
      <c r="AQ537" s="3">
        <f ca="1">LOOKUP(AH537,P532:P551,Y532:Y551)</f>
        <v>26925</v>
      </c>
    </row>
    <row r="538" spans="5:43" x14ac:dyDescent="0.25">
      <c r="E538" s="29" t="str">
        <f t="shared" si="434"/>
        <v>Levante U.D.</v>
      </c>
      <c r="F538" s="33">
        <f ca="1">SUMIF(INDIRECT(F531),'1-Configuracion'!E538,INDIRECT(G531))+SUMIF(INDIRECT(H531),'1-Configuracion'!E538,INDIRECT(I531))</f>
        <v>0</v>
      </c>
      <c r="G538" s="1">
        <f ca="1">SUMIF(INDIRECT(F531),'1-Configuracion'!E538,INDIRECT(J531))+SUMIF(INDIRECT(H531),'1-Configuracion'!E538,INDIRECT(J531))</f>
        <v>0</v>
      </c>
      <c r="H538" s="1">
        <f t="shared" ca="1" si="435"/>
        <v>0</v>
      </c>
      <c r="I538" s="1">
        <f t="shared" ca="1" si="436"/>
        <v>0</v>
      </c>
      <c r="J538" s="1">
        <f t="shared" ca="1" si="437"/>
        <v>0</v>
      </c>
      <c r="K538" s="1">
        <f ca="1">SUMIF(INDIRECT(F531),'1-Configuracion'!E538,INDIRECT(K531))+SUMIF(INDIRECT(H531),'1-Configuracion'!E538,INDIRECT(L531))</f>
        <v>0</v>
      </c>
      <c r="L538" s="1">
        <f ca="1">SUMIF(INDIRECT(F531),'1-Configuracion'!E538,INDIRECT(L531))+SUMIF(INDIRECT(H531),'1-Configuracion'!E538,INDIRECT(K531))</f>
        <v>0</v>
      </c>
      <c r="M538" s="48">
        <f t="shared" ca="1" si="438"/>
        <v>0</v>
      </c>
      <c r="N538" s="14">
        <f t="shared" ca="1" si="439"/>
        <v>0</v>
      </c>
      <c r="P538" s="29" t="str">
        <f t="shared" si="440"/>
        <v>Levante U.D.</v>
      </c>
      <c r="Q538" s="33">
        <f t="shared" ca="1" si="441"/>
        <v>11</v>
      </c>
      <c r="R538" s="1">
        <f t="shared" ca="1" si="425"/>
        <v>16</v>
      </c>
      <c r="S538" s="1">
        <f t="shared" ca="1" si="426"/>
        <v>2</v>
      </c>
      <c r="T538" s="1">
        <f t="shared" ca="1" si="427"/>
        <v>5</v>
      </c>
      <c r="U538" s="1">
        <f t="shared" ca="1" si="428"/>
        <v>9</v>
      </c>
      <c r="V538" s="1">
        <f t="shared" ca="1" si="429"/>
        <v>12</v>
      </c>
      <c r="W538" s="1">
        <f t="shared" ca="1" si="430"/>
        <v>29</v>
      </c>
      <c r="X538" s="3">
        <f t="shared" ca="1" si="431"/>
        <v>-17</v>
      </c>
      <c r="Y538" s="3">
        <f t="shared" ca="1" si="432"/>
        <v>9312</v>
      </c>
      <c r="Z538">
        <f t="shared" ca="1" si="442"/>
        <v>20</v>
      </c>
      <c r="AA538">
        <f t="shared" ca="1" si="433"/>
        <v>20</v>
      </c>
      <c r="AB538" s="16">
        <f ca="1">_xlfn.RANK.EQ(Q538,Q532:Q551,0)</f>
        <v>20</v>
      </c>
      <c r="AC538" s="16">
        <f ca="1">SUMPRODUCT((AB538=AB532:AB551)*(X538&lt;X532:X551))</f>
        <v>0</v>
      </c>
      <c r="AD538" s="16">
        <f ca="1">SUMPRODUCT((AB538=AB532:AB551)*(AC538=AC532:AC551)*(V538&lt;V532:V551))</f>
        <v>0</v>
      </c>
      <c r="AE538" s="16">
        <f ca="1">COUNTIF(AA532:AA538,AA538)-1</f>
        <v>0</v>
      </c>
      <c r="AF538" s="39"/>
      <c r="AG538">
        <v>7</v>
      </c>
      <c r="AH538" s="29" t="str">
        <f ca="1">INDEX(P532:P551,MATCH(AG538,Z532:Z551,0))</f>
        <v>Athletic Club</v>
      </c>
      <c r="AI538" s="33">
        <f ca="1">LOOKUP(AH538,P532:P551,Q532:Q551)</f>
        <v>24</v>
      </c>
      <c r="AJ538" s="1">
        <f ca="1">LOOKUP(AH538,P532:P551,R532:R551)</f>
        <v>16</v>
      </c>
      <c r="AK538" s="1">
        <f ca="1">LOOKUP(AH538,P532:P551,S532:S551)</f>
        <v>7</v>
      </c>
      <c r="AL538" s="1">
        <f ca="1">LOOKUP(AH538,P532:P551,T532:T551)</f>
        <v>3</v>
      </c>
      <c r="AM538" s="1">
        <f ca="1">LOOKUP(AH538,P532:P551,U532:U551)</f>
        <v>6</v>
      </c>
      <c r="AN538" s="1">
        <f ca="1">LOOKUP(AH538,P532:P551,V532:V551)</f>
        <v>24</v>
      </c>
      <c r="AO538" s="1">
        <f ca="1">LOOKUP(AH538,P532:P551,W532:W551)</f>
        <v>18</v>
      </c>
      <c r="AP538" s="3">
        <f ca="1">LOOKUP(AH538,P532:P551,X532:X551)</f>
        <v>6</v>
      </c>
      <c r="AQ538" s="3">
        <f ca="1">LOOKUP(AH538,P532:P551,Y532:Y551)</f>
        <v>24624</v>
      </c>
    </row>
    <row r="539" spans="5:43" x14ac:dyDescent="0.25">
      <c r="E539" s="29" t="str">
        <f t="shared" si="434"/>
        <v>Málaga C.F.</v>
      </c>
      <c r="F539" s="33">
        <f ca="1">SUMIF(INDIRECT(F531),'1-Configuracion'!E539,INDIRECT(G531))+SUMIF(INDIRECT(H531),'1-Configuracion'!E539,INDIRECT(I531))</f>
        <v>0</v>
      </c>
      <c r="G539" s="1">
        <f ca="1">SUMIF(INDIRECT(F531),'1-Configuracion'!E539,INDIRECT(J531))+SUMIF(INDIRECT(H531),'1-Configuracion'!E539,INDIRECT(J531))</f>
        <v>0</v>
      </c>
      <c r="H539" s="1">
        <f t="shared" ca="1" si="435"/>
        <v>0</v>
      </c>
      <c r="I539" s="1">
        <f t="shared" ca="1" si="436"/>
        <v>0</v>
      </c>
      <c r="J539" s="1">
        <f t="shared" ca="1" si="437"/>
        <v>0</v>
      </c>
      <c r="K539" s="1">
        <f ca="1">SUMIF(INDIRECT(F531),'1-Configuracion'!E539,INDIRECT(K531))+SUMIF(INDIRECT(H531),'1-Configuracion'!E539,INDIRECT(L531))</f>
        <v>0</v>
      </c>
      <c r="L539" s="1">
        <f ca="1">SUMIF(INDIRECT(F531),'1-Configuracion'!E539,INDIRECT(L531))+SUMIF(INDIRECT(H531),'1-Configuracion'!E539,INDIRECT(K531))</f>
        <v>0</v>
      </c>
      <c r="M539" s="48">
        <f t="shared" ca="1" si="438"/>
        <v>0</v>
      </c>
      <c r="N539" s="14">
        <f t="shared" ca="1" si="439"/>
        <v>0</v>
      </c>
      <c r="P539" s="29" t="str">
        <f t="shared" si="440"/>
        <v>Málaga C.F.</v>
      </c>
      <c r="Q539" s="33">
        <f t="shared" ca="1" si="441"/>
        <v>17</v>
      </c>
      <c r="R539" s="1">
        <f t="shared" ca="1" si="425"/>
        <v>16</v>
      </c>
      <c r="S539" s="1">
        <f t="shared" ca="1" si="426"/>
        <v>4</v>
      </c>
      <c r="T539" s="1">
        <f t="shared" ca="1" si="427"/>
        <v>5</v>
      </c>
      <c r="U539" s="1">
        <f t="shared" ca="1" si="428"/>
        <v>7</v>
      </c>
      <c r="V539" s="1">
        <f t="shared" ca="1" si="429"/>
        <v>10</v>
      </c>
      <c r="W539" s="1">
        <f t="shared" ca="1" si="430"/>
        <v>14</v>
      </c>
      <c r="X539" s="3">
        <f t="shared" ca="1" si="431"/>
        <v>-4</v>
      </c>
      <c r="Y539" s="3">
        <f t="shared" ca="1" si="432"/>
        <v>16610</v>
      </c>
      <c r="Z539">
        <f t="shared" ca="1" si="442"/>
        <v>13</v>
      </c>
      <c r="AA539">
        <f t="shared" ca="1" si="433"/>
        <v>13</v>
      </c>
      <c r="AB539" s="16">
        <f ca="1">_xlfn.RANK.EQ(Q539,Q532:Q551,0)</f>
        <v>13</v>
      </c>
      <c r="AC539" s="16">
        <f ca="1">SUMPRODUCT((AB539=AB532:AB551)*(X539&lt;X532:X551))</f>
        <v>0</v>
      </c>
      <c r="AD539" s="16">
        <f ca="1">SUMPRODUCT((AB539=AB532:AB551)*(AC539=AC532:AC551)*(V539&lt;V532:V551))</f>
        <v>0</v>
      </c>
      <c r="AE539" s="16">
        <f ca="1">COUNTIF(AA532:AA539,AA539)-1</f>
        <v>0</v>
      </c>
      <c r="AF539" s="39"/>
      <c r="AG539">
        <v>8</v>
      </c>
      <c r="AH539" s="29" t="str">
        <f ca="1">INDEX(P532:P551,MATCH(AG539,Z532:Z551,0))</f>
        <v>Sevilla F.C.</v>
      </c>
      <c r="AI539" s="33">
        <f ca="1">LOOKUP(AH539,P532:P551,Q532:Q551)</f>
        <v>23</v>
      </c>
      <c r="AJ539" s="1">
        <f ca="1">LOOKUP(AH539,P532:P551,R532:R551)</f>
        <v>16</v>
      </c>
      <c r="AK539" s="1">
        <f ca="1">LOOKUP(AH539,P532:P551,S532:S551)</f>
        <v>6</v>
      </c>
      <c r="AL539" s="1">
        <f ca="1">LOOKUP(AH539,P532:P551,T532:T551)</f>
        <v>5</v>
      </c>
      <c r="AM539" s="1">
        <f ca="1">LOOKUP(AH539,P532:P551,U532:U551)</f>
        <v>5</v>
      </c>
      <c r="AN539" s="1">
        <f ca="1">LOOKUP(AH539,P532:P551,V532:V551)</f>
        <v>21</v>
      </c>
      <c r="AO539" s="1">
        <f ca="1">LOOKUP(AH539,P532:P551,W532:W551)</f>
        <v>19</v>
      </c>
      <c r="AP539" s="3">
        <f ca="1">LOOKUP(AH539,P532:P551,X532:X551)</f>
        <v>2</v>
      </c>
      <c r="AQ539" s="3">
        <f ca="1">LOOKUP(AH539,P532:P551,Y532:Y551)</f>
        <v>23221</v>
      </c>
    </row>
    <row r="540" spans="5:43" x14ac:dyDescent="0.25">
      <c r="E540" s="29" t="str">
        <f t="shared" si="434"/>
        <v>R.C. Celta de Vigo</v>
      </c>
      <c r="F540" s="33">
        <f ca="1">SUMIF(INDIRECT(F531),'1-Configuracion'!E540,INDIRECT(G531))+SUMIF(INDIRECT(H531),'1-Configuracion'!E540,INDIRECT(I531))</f>
        <v>0</v>
      </c>
      <c r="G540" s="1">
        <f ca="1">SUMIF(INDIRECT(F531),'1-Configuracion'!E540,INDIRECT(J531))+SUMIF(INDIRECT(H531),'1-Configuracion'!E540,INDIRECT(J531))</f>
        <v>0</v>
      </c>
      <c r="H540" s="1">
        <f t="shared" ca="1" si="435"/>
        <v>0</v>
      </c>
      <c r="I540" s="1">
        <f t="shared" ca="1" si="436"/>
        <v>0</v>
      </c>
      <c r="J540" s="1">
        <f t="shared" ca="1" si="437"/>
        <v>0</v>
      </c>
      <c r="K540" s="1">
        <f ca="1">SUMIF(INDIRECT(F531),'1-Configuracion'!E540,INDIRECT(K531))+SUMIF(INDIRECT(H531),'1-Configuracion'!E540,INDIRECT(L531))</f>
        <v>0</v>
      </c>
      <c r="L540" s="1">
        <f ca="1">SUMIF(INDIRECT(F531),'1-Configuracion'!E540,INDIRECT(L531))+SUMIF(INDIRECT(H531),'1-Configuracion'!E540,INDIRECT(K531))</f>
        <v>0</v>
      </c>
      <c r="M540" s="48">
        <f t="shared" ca="1" si="438"/>
        <v>0</v>
      </c>
      <c r="N540" s="14">
        <f t="shared" ca="1" si="439"/>
        <v>0</v>
      </c>
      <c r="P540" s="29" t="str">
        <f t="shared" si="440"/>
        <v>R.C. Celta de Vigo</v>
      </c>
      <c r="Q540" s="33">
        <f t="shared" ca="1" si="441"/>
        <v>31</v>
      </c>
      <c r="R540" s="1">
        <f t="shared" ca="1" si="425"/>
        <v>16</v>
      </c>
      <c r="S540" s="1">
        <f t="shared" ca="1" si="426"/>
        <v>9</v>
      </c>
      <c r="T540" s="1">
        <f t="shared" ca="1" si="427"/>
        <v>4</v>
      </c>
      <c r="U540" s="1">
        <f t="shared" ca="1" si="428"/>
        <v>3</v>
      </c>
      <c r="V540" s="1">
        <f t="shared" ca="1" si="429"/>
        <v>28</v>
      </c>
      <c r="W540" s="1">
        <f t="shared" ca="1" si="430"/>
        <v>22</v>
      </c>
      <c r="X540" s="3">
        <f t="shared" ca="1" si="431"/>
        <v>6</v>
      </c>
      <c r="Y540" s="3">
        <f t="shared" ca="1" si="432"/>
        <v>31628</v>
      </c>
      <c r="Z540">
        <f t="shared" ca="1" si="442"/>
        <v>4</v>
      </c>
      <c r="AA540">
        <f t="shared" ca="1" si="433"/>
        <v>4</v>
      </c>
      <c r="AB540" s="16">
        <f ca="1">_xlfn.RANK.EQ(Q540,Q532:Q551,0)</f>
        <v>4</v>
      </c>
      <c r="AC540" s="16">
        <f ca="1">SUMPRODUCT((AB540=AB532:AB551)*(X540&lt;X532:X551))</f>
        <v>0</v>
      </c>
      <c r="AD540" s="16">
        <f ca="1">SUMPRODUCT((AB540=AB532:AB551)*(AC540=AC532:AC551)*(V540&lt;V532:V551))</f>
        <v>0</v>
      </c>
      <c r="AE540" s="16">
        <f ca="1">COUNTIF(AA532:AA540,AA540)-1</f>
        <v>0</v>
      </c>
      <c r="AF540" s="39"/>
      <c r="AG540">
        <v>9</v>
      </c>
      <c r="AH540" s="29" t="str">
        <f ca="1">INDEX(P532:P551,MATCH(AG540,Z532:Z551,0))</f>
        <v>Valencia C.F.</v>
      </c>
      <c r="AI540" s="33">
        <f ca="1">LOOKUP(AH540,P532:P551,Q532:Q551)</f>
        <v>22</v>
      </c>
      <c r="AJ540" s="1">
        <f ca="1">LOOKUP(AH540,P532:P551,R532:R551)</f>
        <v>16</v>
      </c>
      <c r="AK540" s="1">
        <f ca="1">LOOKUP(AH540,P532:P551,S532:S551)</f>
        <v>5</v>
      </c>
      <c r="AL540" s="1">
        <f ca="1">LOOKUP(AH540,P532:P551,T532:T551)</f>
        <v>7</v>
      </c>
      <c r="AM540" s="1">
        <f ca="1">LOOKUP(AH540,P532:P551,U532:U551)</f>
        <v>4</v>
      </c>
      <c r="AN540" s="1">
        <f ca="1">LOOKUP(AH540,P532:P551,V532:V551)</f>
        <v>21</v>
      </c>
      <c r="AO540" s="1">
        <f ca="1">LOOKUP(AH540,P532:P551,W532:W551)</f>
        <v>14</v>
      </c>
      <c r="AP540" s="3">
        <f ca="1">LOOKUP(AH540,P532:P551,X532:X551)</f>
        <v>7</v>
      </c>
      <c r="AQ540" s="3">
        <f ca="1">LOOKUP(AH540,P532:P551,Y532:Y551)</f>
        <v>22721</v>
      </c>
    </row>
    <row r="541" spans="5:43" x14ac:dyDescent="0.25">
      <c r="E541" s="29" t="str">
        <f t="shared" si="434"/>
        <v>R.C.D. Español</v>
      </c>
      <c r="F541" s="33">
        <f ca="1">SUMIF(INDIRECT(F531),'1-Configuracion'!E541,INDIRECT(G531))+SUMIF(INDIRECT(H531),'1-Configuracion'!E541,INDIRECT(I531))</f>
        <v>0</v>
      </c>
      <c r="G541" s="1">
        <f ca="1">SUMIF(INDIRECT(F531),'1-Configuracion'!E541,INDIRECT(J531))+SUMIF(INDIRECT(H531),'1-Configuracion'!E541,INDIRECT(J531))</f>
        <v>0</v>
      </c>
      <c r="H541" s="1">
        <f t="shared" ca="1" si="435"/>
        <v>0</v>
      </c>
      <c r="I541" s="1">
        <f t="shared" ca="1" si="436"/>
        <v>0</v>
      </c>
      <c r="J541" s="1">
        <f t="shared" ca="1" si="437"/>
        <v>0</v>
      </c>
      <c r="K541" s="1">
        <f ca="1">SUMIF(INDIRECT(F531),'1-Configuracion'!E541,INDIRECT(K531))+SUMIF(INDIRECT(H531),'1-Configuracion'!E541,INDIRECT(L531))</f>
        <v>0</v>
      </c>
      <c r="L541" s="1">
        <f ca="1">SUMIF(INDIRECT(F531),'1-Configuracion'!E541,INDIRECT(L531))+SUMIF(INDIRECT(H531),'1-Configuracion'!E541,INDIRECT(K531))</f>
        <v>0</v>
      </c>
      <c r="M541" s="48">
        <f t="shared" ca="1" si="438"/>
        <v>0</v>
      </c>
      <c r="N541" s="14">
        <f t="shared" ca="1" si="439"/>
        <v>0</v>
      </c>
      <c r="P541" s="29" t="str">
        <f t="shared" si="440"/>
        <v>R.C.D. Español</v>
      </c>
      <c r="Q541" s="33">
        <f t="shared" ca="1" si="441"/>
        <v>20</v>
      </c>
      <c r="R541" s="1">
        <f t="shared" ca="1" si="425"/>
        <v>16</v>
      </c>
      <c r="S541" s="1">
        <f t="shared" ca="1" si="426"/>
        <v>6</v>
      </c>
      <c r="T541" s="1">
        <f t="shared" ca="1" si="427"/>
        <v>2</v>
      </c>
      <c r="U541" s="1">
        <f t="shared" ca="1" si="428"/>
        <v>8</v>
      </c>
      <c r="V541" s="1">
        <f t="shared" ca="1" si="429"/>
        <v>16</v>
      </c>
      <c r="W541" s="1">
        <f t="shared" ca="1" si="430"/>
        <v>26</v>
      </c>
      <c r="X541" s="3">
        <f t="shared" ca="1" si="431"/>
        <v>-10</v>
      </c>
      <c r="Y541" s="3">
        <f t="shared" ca="1" si="432"/>
        <v>19016</v>
      </c>
      <c r="Z541">
        <f t="shared" ca="1" si="442"/>
        <v>12</v>
      </c>
      <c r="AA541">
        <f t="shared" ca="1" si="433"/>
        <v>12</v>
      </c>
      <c r="AB541" s="16">
        <f ca="1">_xlfn.RANK.EQ(Q541,Q532:Q551,0)</f>
        <v>11</v>
      </c>
      <c r="AC541" s="16">
        <f ca="1">SUMPRODUCT((AB541=AB532:AB551)*(X541&lt;X532:X551))</f>
        <v>1</v>
      </c>
      <c r="AD541" s="16">
        <f ca="1">SUMPRODUCT((AB541=AB532:AB551)*(AC541=AC532:AC551)*(V541&lt;V532:V551))</f>
        <v>0</v>
      </c>
      <c r="AE541" s="16">
        <f ca="1">COUNTIF(AA532:AA541,AA541)-1</f>
        <v>0</v>
      </c>
      <c r="AF541" s="39"/>
      <c r="AG541">
        <v>10</v>
      </c>
      <c r="AH541" s="29" t="str">
        <f ca="1">INDEX(P532:P551,MATCH(AG541,Z532:Z551,0))</f>
        <v>S.D. Eibar</v>
      </c>
      <c r="AI541" s="33">
        <f ca="1">LOOKUP(AH541,P532:P551,Q532:Q551)</f>
        <v>21</v>
      </c>
      <c r="AJ541" s="1">
        <f ca="1">LOOKUP(AH541,P532:P551,R532:R551)</f>
        <v>16</v>
      </c>
      <c r="AK541" s="1">
        <f ca="1">LOOKUP(AH541,P532:P551,S532:S551)</f>
        <v>5</v>
      </c>
      <c r="AL541" s="1">
        <f ca="1">LOOKUP(AH541,P532:P551,T532:T551)</f>
        <v>6</v>
      </c>
      <c r="AM541" s="1">
        <f ca="1">LOOKUP(AH541,P532:P551,U532:U551)</f>
        <v>5</v>
      </c>
      <c r="AN541" s="1">
        <f ca="1">LOOKUP(AH541,P532:P551,V532:V551)</f>
        <v>18</v>
      </c>
      <c r="AO541" s="1">
        <f ca="1">LOOKUP(AH541,P532:P551,W532:W551)</f>
        <v>19</v>
      </c>
      <c r="AP541" s="3">
        <f ca="1">LOOKUP(AH541,P532:P551,X532:X551)</f>
        <v>-1</v>
      </c>
      <c r="AQ541" s="3">
        <f ca="1">LOOKUP(AH541,P532:P551,Y532:Y551)</f>
        <v>20918</v>
      </c>
    </row>
    <row r="542" spans="5:43" x14ac:dyDescent="0.25">
      <c r="E542" s="29" t="str">
        <f t="shared" si="434"/>
        <v>Rayo Vallecano</v>
      </c>
      <c r="F542" s="33">
        <f ca="1">SUMIF(INDIRECT(F531),'1-Configuracion'!E542,INDIRECT(G531))+SUMIF(INDIRECT(H531),'1-Configuracion'!E542,INDIRECT(I531))</f>
        <v>0</v>
      </c>
      <c r="G542" s="1">
        <f ca="1">SUMIF(INDIRECT(F531),'1-Configuracion'!E542,INDIRECT(J531))+SUMIF(INDIRECT(H531),'1-Configuracion'!E542,INDIRECT(J531))</f>
        <v>0</v>
      </c>
      <c r="H542" s="1">
        <f t="shared" ca="1" si="435"/>
        <v>0</v>
      </c>
      <c r="I542" s="1">
        <f t="shared" ca="1" si="436"/>
        <v>0</v>
      </c>
      <c r="J542" s="1">
        <f t="shared" ca="1" si="437"/>
        <v>0</v>
      </c>
      <c r="K542" s="1">
        <f ca="1">SUMIF(INDIRECT(F531),'1-Configuracion'!E542,INDIRECT(K531))+SUMIF(INDIRECT(H531),'1-Configuracion'!E542,INDIRECT(L531))</f>
        <v>0</v>
      </c>
      <c r="L542" s="1">
        <f ca="1">SUMIF(INDIRECT(F531),'1-Configuracion'!E542,INDIRECT(L531))+SUMIF(INDIRECT(H531),'1-Configuracion'!E542,INDIRECT(K531))</f>
        <v>0</v>
      </c>
      <c r="M542" s="48">
        <f t="shared" ca="1" si="438"/>
        <v>0</v>
      </c>
      <c r="N542" s="14">
        <f t="shared" ca="1" si="439"/>
        <v>0</v>
      </c>
      <c r="P542" s="29" t="str">
        <f t="shared" si="440"/>
        <v>Rayo Vallecano</v>
      </c>
      <c r="Q542" s="33">
        <f t="shared" ca="1" si="441"/>
        <v>14</v>
      </c>
      <c r="R542" s="1">
        <f t="shared" ca="1" si="425"/>
        <v>16</v>
      </c>
      <c r="S542" s="1">
        <f t="shared" ca="1" si="426"/>
        <v>4</v>
      </c>
      <c r="T542" s="1">
        <f t="shared" ca="1" si="427"/>
        <v>2</v>
      </c>
      <c r="U542" s="1">
        <f t="shared" ca="1" si="428"/>
        <v>10</v>
      </c>
      <c r="V542" s="1">
        <f t="shared" ca="1" si="429"/>
        <v>18</v>
      </c>
      <c r="W542" s="1">
        <f t="shared" ca="1" si="430"/>
        <v>37</v>
      </c>
      <c r="X542" s="3">
        <f t="shared" ca="1" si="431"/>
        <v>-19</v>
      </c>
      <c r="Y542" s="3">
        <f t="shared" ca="1" si="432"/>
        <v>12118</v>
      </c>
      <c r="Z542">
        <f t="shared" ca="1" si="442"/>
        <v>18</v>
      </c>
      <c r="AA542">
        <f t="shared" ca="1" si="433"/>
        <v>18</v>
      </c>
      <c r="AB542" s="16">
        <f ca="1">_xlfn.RANK.EQ(Q542,Q532:Q551,0)</f>
        <v>17</v>
      </c>
      <c r="AC542" s="16">
        <f ca="1">SUMPRODUCT((AB542=AB532:AB551)*(X542&lt;X532:X551))</f>
        <v>1</v>
      </c>
      <c r="AD542" s="16">
        <f ca="1">SUMPRODUCT((AB542=AB532:AB551)*(AC542=AC532:AC551)*(V542&lt;V532:V551))</f>
        <v>0</v>
      </c>
      <c r="AE542" s="16">
        <f ca="1">COUNTIF(AA532:AA542,AA542)-1</f>
        <v>0</v>
      </c>
      <c r="AF542" s="39"/>
      <c r="AG542">
        <v>11</v>
      </c>
      <c r="AH542" s="29" t="str">
        <f ca="1">INDEX(P532:P551,MATCH(AG542,Z532:Z551,0))</f>
        <v>Real Betis Balompié</v>
      </c>
      <c r="AI542" s="33">
        <f ca="1">LOOKUP(AH542,P532:P551,Q532:Q551)</f>
        <v>20</v>
      </c>
      <c r="AJ542" s="1">
        <f ca="1">LOOKUP(AH542,P532:P551,R532:R551)</f>
        <v>16</v>
      </c>
      <c r="AK542" s="1">
        <f ca="1">LOOKUP(AH542,P532:P551,S532:S551)</f>
        <v>5</v>
      </c>
      <c r="AL542" s="1">
        <f ca="1">LOOKUP(AH542,P532:P551,T532:T551)</f>
        <v>5</v>
      </c>
      <c r="AM542" s="1">
        <f ca="1">LOOKUP(AH542,P532:P551,U532:U551)</f>
        <v>6</v>
      </c>
      <c r="AN542" s="1">
        <f ca="1">LOOKUP(AH542,P532:P551,V532:V551)</f>
        <v>13</v>
      </c>
      <c r="AO542" s="1">
        <f ca="1">LOOKUP(AH542,P532:P551,W532:W551)</f>
        <v>19</v>
      </c>
      <c r="AP542" s="3">
        <f ca="1">LOOKUP(AH542,P532:P551,X532:X551)</f>
        <v>-6</v>
      </c>
      <c r="AQ542" s="3">
        <f ca="1">LOOKUP(AH542,P532:P551,Y532:Y551)</f>
        <v>19413</v>
      </c>
    </row>
    <row r="543" spans="5:43" x14ac:dyDescent="0.25">
      <c r="E543" s="29" t="str">
        <f t="shared" si="434"/>
        <v>Real Betis Balompié</v>
      </c>
      <c r="F543" s="33">
        <f ca="1">SUMIF(INDIRECT(F531),'1-Configuracion'!E543,INDIRECT(G531))+SUMIF(INDIRECT(H531),'1-Configuracion'!E543,INDIRECT(I531))</f>
        <v>0</v>
      </c>
      <c r="G543" s="1">
        <f ca="1">SUMIF(INDIRECT(F531),'1-Configuracion'!E543,INDIRECT(J531))+SUMIF(INDIRECT(H531),'1-Configuracion'!E543,INDIRECT(J531))</f>
        <v>0</v>
      </c>
      <c r="H543" s="1">
        <f t="shared" ca="1" si="435"/>
        <v>0</v>
      </c>
      <c r="I543" s="1">
        <f t="shared" ca="1" si="436"/>
        <v>0</v>
      </c>
      <c r="J543" s="1">
        <f t="shared" ca="1" si="437"/>
        <v>0</v>
      </c>
      <c r="K543" s="1">
        <f ca="1">SUMIF(INDIRECT(F531),'1-Configuracion'!E543,INDIRECT(K531))+SUMIF(INDIRECT(H531),'1-Configuracion'!E543,INDIRECT(L531))</f>
        <v>0</v>
      </c>
      <c r="L543" s="1">
        <f ca="1">SUMIF(INDIRECT(F531),'1-Configuracion'!E543,INDIRECT(L531))+SUMIF(INDIRECT(H531),'1-Configuracion'!E543,INDIRECT(K531))</f>
        <v>0</v>
      </c>
      <c r="M543" s="48">
        <f t="shared" ca="1" si="438"/>
        <v>0</v>
      </c>
      <c r="N543" s="14">
        <f t="shared" ca="1" si="439"/>
        <v>0</v>
      </c>
      <c r="P543" s="29" t="str">
        <f t="shared" si="440"/>
        <v>Real Betis Balompié</v>
      </c>
      <c r="Q543" s="33">
        <f t="shared" ca="1" si="441"/>
        <v>20</v>
      </c>
      <c r="R543" s="1">
        <f t="shared" ca="1" si="425"/>
        <v>16</v>
      </c>
      <c r="S543" s="1">
        <f t="shared" ca="1" si="426"/>
        <v>5</v>
      </c>
      <c r="T543" s="1">
        <f t="shared" ca="1" si="427"/>
        <v>5</v>
      </c>
      <c r="U543" s="1">
        <f t="shared" ca="1" si="428"/>
        <v>6</v>
      </c>
      <c r="V543" s="1">
        <f t="shared" ca="1" si="429"/>
        <v>13</v>
      </c>
      <c r="W543" s="1">
        <f t="shared" ca="1" si="430"/>
        <v>19</v>
      </c>
      <c r="X543" s="3">
        <f t="shared" ca="1" si="431"/>
        <v>-6</v>
      </c>
      <c r="Y543" s="3">
        <f t="shared" ca="1" si="432"/>
        <v>19413</v>
      </c>
      <c r="Z543">
        <f t="shared" ca="1" si="442"/>
        <v>11</v>
      </c>
      <c r="AA543">
        <f t="shared" ca="1" si="433"/>
        <v>11</v>
      </c>
      <c r="AB543" s="16">
        <f ca="1">_xlfn.RANK.EQ(Q543,Q532:Q551,0)</f>
        <v>11</v>
      </c>
      <c r="AC543" s="16">
        <f ca="1">SUMPRODUCT((AB543=AB532:AB551)*(X543&lt;X532:X551))</f>
        <v>0</v>
      </c>
      <c r="AD543" s="16">
        <f ca="1">SUMPRODUCT((AB543=AB532:AB551)*(AC543=AC532:AC551)*(V543&lt;V532:V551))</f>
        <v>0</v>
      </c>
      <c r="AE543" s="16">
        <f ca="1">COUNTIF(AA532:AA543,AA543)-1</f>
        <v>0</v>
      </c>
      <c r="AF543" s="39"/>
      <c r="AG543">
        <v>12</v>
      </c>
      <c r="AH543" s="29" t="str">
        <f ca="1">INDEX(P532:P551,MATCH(AG543,Z532:Z551,0))</f>
        <v>R.C.D. Español</v>
      </c>
      <c r="AI543" s="33">
        <f ca="1">LOOKUP(AH543,P532:P551,Q532:Q551)</f>
        <v>20</v>
      </c>
      <c r="AJ543" s="1">
        <f ca="1">LOOKUP(AH543,P532:P551,R532:R551)</f>
        <v>16</v>
      </c>
      <c r="AK543" s="1">
        <f ca="1">LOOKUP(AH543,P532:P551,S532:S551)</f>
        <v>6</v>
      </c>
      <c r="AL543" s="1">
        <f ca="1">LOOKUP(AH543,P532:P551,T532:T551)</f>
        <v>2</v>
      </c>
      <c r="AM543" s="1">
        <f ca="1">LOOKUP(AH543,P532:P551,U532:U551)</f>
        <v>8</v>
      </c>
      <c r="AN543" s="1">
        <f ca="1">LOOKUP(AH543,P532:P551,V532:V551)</f>
        <v>16</v>
      </c>
      <c r="AO543" s="1">
        <f ca="1">LOOKUP(AH543,P532:P551,W532:W551)</f>
        <v>26</v>
      </c>
      <c r="AP543" s="3">
        <f ca="1">LOOKUP(AH543,P532:P551,X532:X551)</f>
        <v>-10</v>
      </c>
      <c r="AQ543" s="3">
        <f ca="1">LOOKUP(AH543,P532:P551,Y532:Y551)</f>
        <v>19016</v>
      </c>
    </row>
    <row r="544" spans="5:43" x14ac:dyDescent="0.25">
      <c r="E544" s="29" t="str">
        <f t="shared" si="434"/>
        <v>Real Madrid C.F.</v>
      </c>
      <c r="F544" s="33">
        <f ca="1">SUMIF(INDIRECT(F531),'1-Configuracion'!E544,INDIRECT(G531))+SUMIF(INDIRECT(H531),'1-Configuracion'!E544,INDIRECT(I531))</f>
        <v>0</v>
      </c>
      <c r="G544" s="1">
        <f ca="1">SUMIF(INDIRECT(F531),'1-Configuracion'!E544,INDIRECT(J531))+SUMIF(INDIRECT(H531),'1-Configuracion'!E544,INDIRECT(J531))</f>
        <v>0</v>
      </c>
      <c r="H544" s="1">
        <f t="shared" ca="1" si="435"/>
        <v>0</v>
      </c>
      <c r="I544" s="1">
        <f t="shared" ca="1" si="436"/>
        <v>0</v>
      </c>
      <c r="J544" s="1">
        <f t="shared" ca="1" si="437"/>
        <v>0</v>
      </c>
      <c r="K544" s="1">
        <f ca="1">SUMIF(INDIRECT(F531),'1-Configuracion'!E544,INDIRECT(K531))+SUMIF(INDIRECT(H531),'1-Configuracion'!E544,INDIRECT(L531))</f>
        <v>0</v>
      </c>
      <c r="L544" s="1">
        <f ca="1">SUMIF(INDIRECT(F531),'1-Configuracion'!E544,INDIRECT(L531))+SUMIF(INDIRECT(H531),'1-Configuracion'!E544,INDIRECT(K531))</f>
        <v>0</v>
      </c>
      <c r="M544" s="48">
        <f t="shared" ca="1" si="438"/>
        <v>0</v>
      </c>
      <c r="N544" s="14">
        <f t="shared" ca="1" si="439"/>
        <v>0</v>
      </c>
      <c r="P544" s="29" t="str">
        <f t="shared" si="440"/>
        <v>Real Madrid C.F.</v>
      </c>
      <c r="Q544" s="33">
        <f t="shared" ca="1" si="441"/>
        <v>33</v>
      </c>
      <c r="R544" s="1">
        <f t="shared" ca="1" si="425"/>
        <v>16</v>
      </c>
      <c r="S544" s="1">
        <f t="shared" ca="1" si="426"/>
        <v>10</v>
      </c>
      <c r="T544" s="1">
        <f t="shared" ca="1" si="427"/>
        <v>3</v>
      </c>
      <c r="U544" s="1">
        <f t="shared" ca="1" si="428"/>
        <v>3</v>
      </c>
      <c r="V544" s="1">
        <f t="shared" ca="1" si="429"/>
        <v>42</v>
      </c>
      <c r="W544" s="1">
        <f t="shared" ca="1" si="430"/>
        <v>15</v>
      </c>
      <c r="X544" s="3">
        <f t="shared" ca="1" si="431"/>
        <v>27</v>
      </c>
      <c r="Y544" s="3">
        <f t="shared" ca="1" si="432"/>
        <v>35742</v>
      </c>
      <c r="Z544">
        <f t="shared" ca="1" si="442"/>
        <v>3</v>
      </c>
      <c r="AA544">
        <f t="shared" ca="1" si="433"/>
        <v>3</v>
      </c>
      <c r="AB544" s="16">
        <f ca="1">_xlfn.RANK.EQ(Q544,Q532:Q551,0)</f>
        <v>3</v>
      </c>
      <c r="AC544" s="16">
        <f ca="1">SUMPRODUCT((AB544=AB532:AB551)*(X544&lt;X532:X551))</f>
        <v>0</v>
      </c>
      <c r="AD544" s="16">
        <f ca="1">SUMPRODUCT((AB544=AB532:AB551)*(AC544=AC532:AC551)*(V544&lt;V532:V551))</f>
        <v>0</v>
      </c>
      <c r="AE544" s="16">
        <f ca="1">COUNTIF(AA532:AA544,AA544)-1</f>
        <v>0</v>
      </c>
      <c r="AF544" s="39"/>
      <c r="AG544">
        <v>13</v>
      </c>
      <c r="AH544" s="29" t="str">
        <f ca="1">INDEX(P532:P551,MATCH(AG544,Z532:Z551,0))</f>
        <v>Málaga C.F.</v>
      </c>
      <c r="AI544" s="33">
        <f ca="1">LOOKUP(AH544,P532:P551,Q532:Q551)</f>
        <v>17</v>
      </c>
      <c r="AJ544" s="1">
        <f ca="1">LOOKUP(AH544,P532:P551,R532:R551)</f>
        <v>16</v>
      </c>
      <c r="AK544" s="1">
        <f ca="1">LOOKUP(AH544,P532:P551,S532:S551)</f>
        <v>4</v>
      </c>
      <c r="AL544" s="1">
        <f ca="1">LOOKUP(AH544,P532:P551,T532:T551)</f>
        <v>5</v>
      </c>
      <c r="AM544" s="1">
        <f ca="1">LOOKUP(AH544,P532:P551,U532:U551)</f>
        <v>7</v>
      </c>
      <c r="AN544" s="1">
        <f ca="1">LOOKUP(AH544,P532:P551,V532:V551)</f>
        <v>10</v>
      </c>
      <c r="AO544" s="1">
        <f ca="1">LOOKUP(AH544,P532:P551,W532:W551)</f>
        <v>14</v>
      </c>
      <c r="AP544" s="3">
        <f ca="1">LOOKUP(AH544,P532:P551,X532:X551)</f>
        <v>-4</v>
      </c>
      <c r="AQ544" s="3">
        <f ca="1">LOOKUP(AH544,P532:P551,Y532:Y551)</f>
        <v>16610</v>
      </c>
    </row>
    <row r="545" spans="5:43" x14ac:dyDescent="0.25">
      <c r="E545" s="29" t="str">
        <f t="shared" si="434"/>
        <v>Real Sociedad</v>
      </c>
      <c r="F545" s="33">
        <f ca="1">SUMIF(INDIRECT(F531),'1-Configuracion'!E545,INDIRECT(G531))+SUMIF(INDIRECT(H531),'1-Configuracion'!E545,INDIRECT(I531))</f>
        <v>0</v>
      </c>
      <c r="G545" s="1">
        <f ca="1">SUMIF(INDIRECT(F531),'1-Configuracion'!E545,INDIRECT(J531))+SUMIF(INDIRECT(H531),'1-Configuracion'!E545,INDIRECT(J531))</f>
        <v>0</v>
      </c>
      <c r="H545" s="1">
        <f t="shared" ca="1" si="435"/>
        <v>0</v>
      </c>
      <c r="I545" s="1">
        <f t="shared" ca="1" si="436"/>
        <v>0</v>
      </c>
      <c r="J545" s="1">
        <f t="shared" ca="1" si="437"/>
        <v>0</v>
      </c>
      <c r="K545" s="1">
        <f ca="1">SUMIF(INDIRECT(F531),'1-Configuracion'!E545,INDIRECT(K531))+SUMIF(INDIRECT(H531),'1-Configuracion'!E545,INDIRECT(L531))</f>
        <v>0</v>
      </c>
      <c r="L545" s="1">
        <f ca="1">SUMIF(INDIRECT(F531),'1-Configuracion'!E545,INDIRECT(L531))+SUMIF(INDIRECT(H531),'1-Configuracion'!E545,INDIRECT(K531))</f>
        <v>0</v>
      </c>
      <c r="M545" s="48">
        <f t="shared" ca="1" si="438"/>
        <v>0</v>
      </c>
      <c r="N545" s="14">
        <f t="shared" ca="1" si="439"/>
        <v>0</v>
      </c>
      <c r="P545" s="29" t="str">
        <f t="shared" si="440"/>
        <v>Real Sociedad</v>
      </c>
      <c r="Q545" s="33">
        <f t="shared" ca="1" si="441"/>
        <v>16</v>
      </c>
      <c r="R545" s="1">
        <f t="shared" ca="1" si="425"/>
        <v>16</v>
      </c>
      <c r="S545" s="1">
        <f t="shared" ca="1" si="426"/>
        <v>4</v>
      </c>
      <c r="T545" s="1">
        <f t="shared" ca="1" si="427"/>
        <v>4</v>
      </c>
      <c r="U545" s="1">
        <f t="shared" ca="1" si="428"/>
        <v>8</v>
      </c>
      <c r="V545" s="1">
        <f t="shared" ca="1" si="429"/>
        <v>17</v>
      </c>
      <c r="W545" s="1">
        <f t="shared" ca="1" si="430"/>
        <v>22</v>
      </c>
      <c r="X545" s="3">
        <f t="shared" ca="1" si="431"/>
        <v>-5</v>
      </c>
      <c r="Y545" s="3">
        <f t="shared" ca="1" si="432"/>
        <v>15517</v>
      </c>
      <c r="Z545">
        <f t="shared" ca="1" si="442"/>
        <v>14</v>
      </c>
      <c r="AA545">
        <f t="shared" ca="1" si="433"/>
        <v>14</v>
      </c>
      <c r="AB545" s="16">
        <f ca="1">_xlfn.RANK.EQ(Q545,Q532:Q551,0)</f>
        <v>14</v>
      </c>
      <c r="AC545" s="16">
        <f ca="1">SUMPRODUCT((AB545=AB532:AB551)*(X545&lt;X532:X551))</f>
        <v>0</v>
      </c>
      <c r="AD545" s="16">
        <f ca="1">SUMPRODUCT((AB545=AB532:AB551)*(AC545=AC532:AC551)*(V545&lt;V532:V551))</f>
        <v>0</v>
      </c>
      <c r="AE545" s="16">
        <f ca="1">COUNTIF(AA532:AA545,AA545)-1</f>
        <v>0</v>
      </c>
      <c r="AF545" s="39"/>
      <c r="AG545">
        <v>14</v>
      </c>
      <c r="AH545" s="29" t="str">
        <f ca="1">INDEX(P532:P551,MATCH(AG545,Z532:Z551,0))</f>
        <v>Real Sociedad</v>
      </c>
      <c r="AI545" s="33">
        <f ca="1">LOOKUP(AH545,P532:P551,Q532:Q551)</f>
        <v>16</v>
      </c>
      <c r="AJ545" s="1">
        <f ca="1">LOOKUP(AH545,P532:P551,R532:R551)</f>
        <v>16</v>
      </c>
      <c r="AK545" s="1">
        <f ca="1">LOOKUP(AH545,P532:P551,S532:S551)</f>
        <v>4</v>
      </c>
      <c r="AL545" s="1">
        <f ca="1">LOOKUP(AH545,P532:P551,T532:T551)</f>
        <v>4</v>
      </c>
      <c r="AM545" s="1">
        <f ca="1">LOOKUP(AH545,P532:P551,U532:U551)</f>
        <v>8</v>
      </c>
      <c r="AN545" s="1">
        <f ca="1">LOOKUP(AH545,P532:P551,V532:V551)</f>
        <v>17</v>
      </c>
      <c r="AO545" s="1">
        <f ca="1">LOOKUP(AH545,P532:P551,W532:W551)</f>
        <v>22</v>
      </c>
      <c r="AP545" s="3">
        <f ca="1">LOOKUP(AH545,P532:P551,X532:X551)</f>
        <v>-5</v>
      </c>
      <c r="AQ545" s="3">
        <f ca="1">LOOKUP(AH545,P532:P551,Y532:Y551)</f>
        <v>15517</v>
      </c>
    </row>
    <row r="546" spans="5:43" x14ac:dyDescent="0.25">
      <c r="E546" s="29" t="str">
        <f t="shared" si="434"/>
        <v>Real Sporting de Gijón</v>
      </c>
      <c r="F546" s="33">
        <f ca="1">SUMIF(INDIRECT(F531),'1-Configuracion'!E546,INDIRECT(G531))+SUMIF(INDIRECT(H531),'1-Configuracion'!E546,INDIRECT(I531))</f>
        <v>0</v>
      </c>
      <c r="G546" s="1">
        <f ca="1">SUMIF(INDIRECT(F531),'1-Configuracion'!E546,INDIRECT(J531))+SUMIF(INDIRECT(H531),'1-Configuracion'!E546,INDIRECT(J531))</f>
        <v>0</v>
      </c>
      <c r="H546" s="1">
        <f t="shared" ca="1" si="435"/>
        <v>0</v>
      </c>
      <c r="I546" s="1">
        <f t="shared" ca="1" si="436"/>
        <v>0</v>
      </c>
      <c r="J546" s="1">
        <f t="shared" ca="1" si="437"/>
        <v>0</v>
      </c>
      <c r="K546" s="1">
        <f ca="1">SUMIF(INDIRECT(F531),'1-Configuracion'!E546,INDIRECT(K531))+SUMIF(INDIRECT(H531),'1-Configuracion'!E546,INDIRECT(L531))</f>
        <v>0</v>
      </c>
      <c r="L546" s="1">
        <f ca="1">SUMIF(INDIRECT(F531),'1-Configuracion'!E546,INDIRECT(L531))+SUMIF(INDIRECT(H531),'1-Configuracion'!E546,INDIRECT(K531))</f>
        <v>0</v>
      </c>
      <c r="M546" s="48">
        <f t="shared" ca="1" si="438"/>
        <v>0</v>
      </c>
      <c r="N546" s="14">
        <f t="shared" ca="1" si="439"/>
        <v>0</v>
      </c>
      <c r="P546" s="29" t="str">
        <f t="shared" si="440"/>
        <v>Real Sporting de Gijón</v>
      </c>
      <c r="Q546" s="33">
        <f t="shared" ca="1" si="441"/>
        <v>15</v>
      </c>
      <c r="R546" s="1">
        <f t="shared" ca="1" si="425"/>
        <v>15</v>
      </c>
      <c r="S546" s="1">
        <f t="shared" ca="1" si="426"/>
        <v>4</v>
      </c>
      <c r="T546" s="1">
        <f t="shared" ca="1" si="427"/>
        <v>3</v>
      </c>
      <c r="U546" s="1">
        <f t="shared" ca="1" si="428"/>
        <v>8</v>
      </c>
      <c r="V546" s="1">
        <f t="shared" ca="1" si="429"/>
        <v>15</v>
      </c>
      <c r="W546" s="1">
        <f t="shared" ca="1" si="430"/>
        <v>23</v>
      </c>
      <c r="X546" s="3">
        <f t="shared" ca="1" si="431"/>
        <v>-8</v>
      </c>
      <c r="Y546" s="3">
        <f t="shared" ca="1" si="432"/>
        <v>14215</v>
      </c>
      <c r="Z546">
        <f t="shared" ca="1" si="442"/>
        <v>16</v>
      </c>
      <c r="AA546">
        <f t="shared" ca="1" si="433"/>
        <v>16</v>
      </c>
      <c r="AB546" s="16">
        <f ca="1">_xlfn.RANK.EQ(Q546,Q532:Q551,0)</f>
        <v>16</v>
      </c>
      <c r="AC546" s="16">
        <f ca="1">SUMPRODUCT((AB546=AB532:AB551)*(X546&lt;X532:X551))</f>
        <v>0</v>
      </c>
      <c r="AD546" s="16">
        <f ca="1">SUMPRODUCT((AB546=AB532:AB551)*(AC546=AC532:AC551)*(V546&lt;V532:V551))</f>
        <v>0</v>
      </c>
      <c r="AE546" s="16">
        <f ca="1">COUNTIF(AA532:AA546,AA546)-1</f>
        <v>0</v>
      </c>
      <c r="AF546" s="39"/>
      <c r="AG546">
        <v>15</v>
      </c>
      <c r="AH546" s="29" t="str">
        <f ca="1">INDEX(P532:P551,MATCH(AG546,Z532:Z551,0))</f>
        <v>Getafe C.F.</v>
      </c>
      <c r="AI546" s="33">
        <f ca="1">LOOKUP(AH546,P532:P551,Q532:Q551)</f>
        <v>16</v>
      </c>
      <c r="AJ546" s="1">
        <f ca="1">LOOKUP(AH546,P532:P551,R532:R551)</f>
        <v>16</v>
      </c>
      <c r="AK546" s="1">
        <f ca="1">LOOKUP(AH546,P532:P551,S532:S551)</f>
        <v>4</v>
      </c>
      <c r="AL546" s="1">
        <f ca="1">LOOKUP(AH546,P532:P551,T532:T551)</f>
        <v>4</v>
      </c>
      <c r="AM546" s="1">
        <f ca="1">LOOKUP(AH546,P532:P551,U532:U551)</f>
        <v>8</v>
      </c>
      <c r="AN546" s="1">
        <f ca="1">LOOKUP(AH546,P532:P551,V532:V551)</f>
        <v>18</v>
      </c>
      <c r="AO546" s="1">
        <f ca="1">LOOKUP(AH546,P532:P551,W532:W551)</f>
        <v>26</v>
      </c>
      <c r="AP546" s="3">
        <f ca="1">LOOKUP(AH546,P532:P551,X532:X551)</f>
        <v>-8</v>
      </c>
      <c r="AQ546" s="3">
        <f ca="1">LOOKUP(AH546,P532:P551,Y532:Y551)</f>
        <v>15218</v>
      </c>
    </row>
    <row r="547" spans="5:43" x14ac:dyDescent="0.25">
      <c r="E547" s="29" t="str">
        <f t="shared" si="434"/>
        <v>S.D. Eibar</v>
      </c>
      <c r="F547" s="33">
        <f ca="1">SUMIF(INDIRECT(F531),'1-Configuracion'!E547,INDIRECT(G531))+SUMIF(INDIRECT(H531),'1-Configuracion'!E547,INDIRECT(I531))</f>
        <v>0</v>
      </c>
      <c r="G547" s="1">
        <f ca="1">SUMIF(INDIRECT(F531),'1-Configuracion'!E547,INDIRECT(J531))+SUMIF(INDIRECT(H531),'1-Configuracion'!E547,INDIRECT(J531))</f>
        <v>0</v>
      </c>
      <c r="H547" s="1">
        <f t="shared" ca="1" si="435"/>
        <v>0</v>
      </c>
      <c r="I547" s="1">
        <f t="shared" ca="1" si="436"/>
        <v>0</v>
      </c>
      <c r="J547" s="1">
        <f t="shared" ca="1" si="437"/>
        <v>0</v>
      </c>
      <c r="K547" s="1">
        <f ca="1">SUMIF(INDIRECT(F531),'1-Configuracion'!E547,INDIRECT(K531))+SUMIF(INDIRECT(H531),'1-Configuracion'!E547,INDIRECT(L531))</f>
        <v>0</v>
      </c>
      <c r="L547" s="1">
        <f ca="1">SUMIF(INDIRECT(F531),'1-Configuracion'!E547,INDIRECT(L531))+SUMIF(INDIRECT(H531),'1-Configuracion'!E547,INDIRECT(K531))</f>
        <v>0</v>
      </c>
      <c r="M547" s="48">
        <f t="shared" ca="1" si="438"/>
        <v>0</v>
      </c>
      <c r="N547" s="14">
        <f t="shared" ca="1" si="439"/>
        <v>0</v>
      </c>
      <c r="P547" s="29" t="str">
        <f t="shared" si="440"/>
        <v>S.D. Eibar</v>
      </c>
      <c r="Q547" s="33">
        <f t="shared" ca="1" si="441"/>
        <v>21</v>
      </c>
      <c r="R547" s="1">
        <f t="shared" ca="1" si="425"/>
        <v>16</v>
      </c>
      <c r="S547" s="1">
        <f t="shared" ca="1" si="426"/>
        <v>5</v>
      </c>
      <c r="T547" s="1">
        <f t="shared" ca="1" si="427"/>
        <v>6</v>
      </c>
      <c r="U547" s="1">
        <f t="shared" ca="1" si="428"/>
        <v>5</v>
      </c>
      <c r="V547" s="1">
        <f t="shared" ca="1" si="429"/>
        <v>18</v>
      </c>
      <c r="W547" s="1">
        <f t="shared" ca="1" si="430"/>
        <v>19</v>
      </c>
      <c r="X547" s="3">
        <f t="shared" ca="1" si="431"/>
        <v>-1</v>
      </c>
      <c r="Y547" s="3">
        <f t="shared" ca="1" si="432"/>
        <v>20918</v>
      </c>
      <c r="Z547">
        <f t="shared" ca="1" si="442"/>
        <v>10</v>
      </c>
      <c r="AA547">
        <f t="shared" ca="1" si="433"/>
        <v>10</v>
      </c>
      <c r="AB547" s="16">
        <f ca="1">_xlfn.RANK.EQ(Q547,Q532:Q551,0)</f>
        <v>10</v>
      </c>
      <c r="AC547" s="16">
        <f ca="1">SUMPRODUCT((AB547=AB532:AB551)*(X547&lt;X532:X551))</f>
        <v>0</v>
      </c>
      <c r="AD547" s="16">
        <f ca="1">SUMPRODUCT((AB547=AB532:AB551)*(AC547=AC532:AC551)*(V547&lt;V532:V551))</f>
        <v>0</v>
      </c>
      <c r="AE547" s="16">
        <f ca="1">COUNTIF(AA532:AA547,AA547)-1</f>
        <v>0</v>
      </c>
      <c r="AF547" s="39"/>
      <c r="AG547">
        <v>16</v>
      </c>
      <c r="AH547" s="29" t="str">
        <f ca="1">INDEX(P532:P551,MATCH(AG547,Z532:Z551,0))</f>
        <v>Real Sporting de Gijón</v>
      </c>
      <c r="AI547" s="33">
        <f ca="1">LOOKUP(AH547,P532:P551,Q532:Q551)</f>
        <v>15</v>
      </c>
      <c r="AJ547" s="1">
        <f ca="1">LOOKUP(AH547,P532:P551,R532:R551)</f>
        <v>15</v>
      </c>
      <c r="AK547" s="1">
        <f ca="1">LOOKUP(AH547,P532:P551,S532:S551)</f>
        <v>4</v>
      </c>
      <c r="AL547" s="1">
        <f ca="1">LOOKUP(AH547,P532:P551,T532:T551)</f>
        <v>3</v>
      </c>
      <c r="AM547" s="1">
        <f ca="1">LOOKUP(AH547,P532:P551,U532:U551)</f>
        <v>8</v>
      </c>
      <c r="AN547" s="1">
        <f ca="1">LOOKUP(AH547,P532:P551,V532:V551)</f>
        <v>15</v>
      </c>
      <c r="AO547" s="1">
        <f ca="1">LOOKUP(AH547,P532:P551,W532:W551)</f>
        <v>23</v>
      </c>
      <c r="AP547" s="3">
        <f ca="1">LOOKUP(AH547,P532:P551,X532:X551)</f>
        <v>-8</v>
      </c>
      <c r="AQ547" s="3">
        <f ca="1">LOOKUP(AH547,P532:P551,Y532:Y551)</f>
        <v>14215</v>
      </c>
    </row>
    <row r="548" spans="5:43" x14ac:dyDescent="0.25">
      <c r="E548" s="29" t="str">
        <f t="shared" si="434"/>
        <v>Sevilla F.C.</v>
      </c>
      <c r="F548" s="33">
        <f ca="1">SUMIF(INDIRECT(F531),'1-Configuracion'!E548,INDIRECT(G531))+SUMIF(INDIRECT(H531),'1-Configuracion'!E548,INDIRECT(I531))</f>
        <v>0</v>
      </c>
      <c r="G548" s="1">
        <f ca="1">SUMIF(INDIRECT(F531),'1-Configuracion'!E548,INDIRECT(J531))+SUMIF(INDIRECT(H531),'1-Configuracion'!E548,INDIRECT(J531))</f>
        <v>0</v>
      </c>
      <c r="H548" s="1">
        <f t="shared" ca="1" si="435"/>
        <v>0</v>
      </c>
      <c r="I548" s="1">
        <f t="shared" ca="1" si="436"/>
        <v>0</v>
      </c>
      <c r="J548" s="1">
        <f t="shared" ca="1" si="437"/>
        <v>0</v>
      </c>
      <c r="K548" s="1">
        <f ca="1">SUMIF(INDIRECT(F531),'1-Configuracion'!E548,INDIRECT(K531))+SUMIF(INDIRECT(H531),'1-Configuracion'!E548,INDIRECT(L531))</f>
        <v>0</v>
      </c>
      <c r="L548" s="1">
        <f ca="1">SUMIF(INDIRECT(F531),'1-Configuracion'!E548,INDIRECT(L531))+SUMIF(INDIRECT(H531),'1-Configuracion'!E548,INDIRECT(K531))</f>
        <v>0</v>
      </c>
      <c r="M548" s="48">
        <f t="shared" ca="1" si="438"/>
        <v>0</v>
      </c>
      <c r="N548" s="14">
        <f t="shared" ca="1" si="439"/>
        <v>0</v>
      </c>
      <c r="P548" s="29" t="str">
        <f t="shared" si="440"/>
        <v>Sevilla F.C.</v>
      </c>
      <c r="Q548" s="33">
        <f t="shared" ca="1" si="441"/>
        <v>23</v>
      </c>
      <c r="R548" s="1">
        <f t="shared" ca="1" si="425"/>
        <v>16</v>
      </c>
      <c r="S548" s="1">
        <f t="shared" ca="1" si="426"/>
        <v>6</v>
      </c>
      <c r="T548" s="1">
        <f t="shared" ca="1" si="427"/>
        <v>5</v>
      </c>
      <c r="U548" s="1">
        <f t="shared" ca="1" si="428"/>
        <v>5</v>
      </c>
      <c r="V548" s="1">
        <f t="shared" ca="1" si="429"/>
        <v>21</v>
      </c>
      <c r="W548" s="1">
        <f t="shared" ca="1" si="430"/>
        <v>19</v>
      </c>
      <c r="X548" s="3">
        <f t="shared" ca="1" si="431"/>
        <v>2</v>
      </c>
      <c r="Y548" s="3">
        <f t="shared" ca="1" si="432"/>
        <v>23221</v>
      </c>
      <c r="Z548">
        <f t="shared" ca="1" si="442"/>
        <v>8</v>
      </c>
      <c r="AA548">
        <f t="shared" ca="1" si="433"/>
        <v>8</v>
      </c>
      <c r="AB548" s="16">
        <f ca="1">_xlfn.RANK.EQ(Q548,Q532:Q551,0)</f>
        <v>8</v>
      </c>
      <c r="AC548" s="16">
        <f ca="1">SUMPRODUCT((AB548=AB532:AB551)*(X548&lt;X532:X551))</f>
        <v>0</v>
      </c>
      <c r="AD548" s="16">
        <f ca="1">SUMPRODUCT((AB548=AB532:AB551)*(AC548=AC532:AC551)*(V548&lt;V532:V551))</f>
        <v>0</v>
      </c>
      <c r="AE548" s="16">
        <f ca="1">COUNTIF(AA532:AA548,AA548)-1</f>
        <v>0</v>
      </c>
      <c r="AF548" s="39"/>
      <c r="AG548">
        <v>17</v>
      </c>
      <c r="AH548" s="29" t="str">
        <f ca="1">INDEX(P532:P551,MATCH(AG548,Z532:Z551,0))</f>
        <v>Granada C.F.</v>
      </c>
      <c r="AI548" s="33">
        <f ca="1">LOOKUP(AH548,P532:P551,Q532:Q551)</f>
        <v>14</v>
      </c>
      <c r="AJ548" s="1">
        <f ca="1">LOOKUP(AH548,P532:P551,R532:R551)</f>
        <v>16</v>
      </c>
      <c r="AK548" s="1">
        <f ca="1">LOOKUP(AH548,P532:P551,S532:S551)</f>
        <v>3</v>
      </c>
      <c r="AL548" s="1">
        <f ca="1">LOOKUP(AH548,P532:P551,T532:T551)</f>
        <v>5</v>
      </c>
      <c r="AM548" s="1">
        <f ca="1">LOOKUP(AH548,P532:P551,U532:U551)</f>
        <v>8</v>
      </c>
      <c r="AN548" s="1">
        <f ca="1">LOOKUP(AH548,P532:P551,V532:V551)</f>
        <v>17</v>
      </c>
      <c r="AO548" s="1">
        <f ca="1">LOOKUP(AH548,P532:P551,W532:W551)</f>
        <v>26</v>
      </c>
      <c r="AP548" s="3">
        <f ca="1">LOOKUP(AH548,P532:P551,X532:X551)</f>
        <v>-9</v>
      </c>
      <c r="AQ548" s="3">
        <f ca="1">LOOKUP(AH548,P532:P551,Y532:Y551)</f>
        <v>13117</v>
      </c>
    </row>
    <row r="549" spans="5:43" x14ac:dyDescent="0.25">
      <c r="E549" s="29" t="str">
        <f t="shared" si="434"/>
        <v>U.D. Las Palmas</v>
      </c>
      <c r="F549" s="33">
        <f ca="1">SUMIF(INDIRECT(F531),'1-Configuracion'!E549,INDIRECT(G531))+SUMIF(INDIRECT(H531),'1-Configuracion'!E549,INDIRECT(I531))</f>
        <v>0</v>
      </c>
      <c r="G549" s="1">
        <f ca="1">SUMIF(INDIRECT(F531),'1-Configuracion'!E549,INDIRECT(J531))+SUMIF(INDIRECT(H531),'1-Configuracion'!E549,INDIRECT(J531))</f>
        <v>0</v>
      </c>
      <c r="H549" s="1">
        <f t="shared" ca="1" si="435"/>
        <v>0</v>
      </c>
      <c r="I549" s="1">
        <f t="shared" ca="1" si="436"/>
        <v>0</v>
      </c>
      <c r="J549" s="1">
        <f t="shared" ca="1" si="437"/>
        <v>0</v>
      </c>
      <c r="K549" s="1">
        <f ca="1">SUMIF(INDIRECT(F531),'1-Configuracion'!E549,INDIRECT(K531))+SUMIF(INDIRECT(H531),'1-Configuracion'!E549,INDIRECT(L531))</f>
        <v>0</v>
      </c>
      <c r="L549" s="1">
        <f ca="1">SUMIF(INDIRECT(F531),'1-Configuracion'!E549,INDIRECT(L531))+SUMIF(INDIRECT(H531),'1-Configuracion'!E549,INDIRECT(K531))</f>
        <v>0</v>
      </c>
      <c r="M549" s="48">
        <f t="shared" ca="1" si="438"/>
        <v>0</v>
      </c>
      <c r="N549" s="14">
        <f t="shared" ca="1" si="439"/>
        <v>0</v>
      </c>
      <c r="P549" s="29" t="str">
        <f t="shared" si="440"/>
        <v>U.D. Las Palmas</v>
      </c>
      <c r="Q549" s="33">
        <f t="shared" ca="1" si="441"/>
        <v>13</v>
      </c>
      <c r="R549" s="1">
        <f t="shared" ca="1" si="425"/>
        <v>16</v>
      </c>
      <c r="S549" s="1">
        <f t="shared" ca="1" si="426"/>
        <v>3</v>
      </c>
      <c r="T549" s="1">
        <f t="shared" ca="1" si="427"/>
        <v>4</v>
      </c>
      <c r="U549" s="1">
        <f t="shared" ca="1" si="428"/>
        <v>9</v>
      </c>
      <c r="V549" s="1">
        <f t="shared" ca="1" si="429"/>
        <v>12</v>
      </c>
      <c r="W549" s="1">
        <f t="shared" ca="1" si="430"/>
        <v>23</v>
      </c>
      <c r="X549" s="3">
        <f t="shared" ca="1" si="431"/>
        <v>-11</v>
      </c>
      <c r="Y549" s="3">
        <f t="shared" ca="1" si="432"/>
        <v>11912</v>
      </c>
      <c r="Z549">
        <f t="shared" ca="1" si="442"/>
        <v>19</v>
      </c>
      <c r="AA549">
        <f t="shared" ca="1" si="433"/>
        <v>19</v>
      </c>
      <c r="AB549" s="16">
        <f ca="1">_xlfn.RANK.EQ(Q549,Q532:Q551,0)</f>
        <v>19</v>
      </c>
      <c r="AC549" s="16">
        <f ca="1">SUMPRODUCT((AB549=AB532:AB551)*(X549&lt;X532:X551))</f>
        <v>0</v>
      </c>
      <c r="AD549" s="16">
        <f ca="1">SUMPRODUCT((AB549=AB532:AB551)*(AC549=AC532:AC551)*(V549&lt;V532:V551))</f>
        <v>0</v>
      </c>
      <c r="AE549" s="16">
        <f ca="1">COUNTIF(AA532:AA549,AA549)-1</f>
        <v>0</v>
      </c>
      <c r="AF549" s="39"/>
      <c r="AG549">
        <v>18</v>
      </c>
      <c r="AH549" s="29" t="str">
        <f ca="1">INDEX(P532:P551,MATCH(AG549,Z532:Z551,0))</f>
        <v>Rayo Vallecano</v>
      </c>
      <c r="AI549" s="33">
        <f ca="1">LOOKUP(AH549,P532:P551,Q532:Q551)</f>
        <v>14</v>
      </c>
      <c r="AJ549" s="1">
        <f ca="1">LOOKUP(AH549,P532:P551,R532:R551)</f>
        <v>16</v>
      </c>
      <c r="AK549" s="1">
        <f ca="1">LOOKUP(AH549,P532:P551,S532:S551)</f>
        <v>4</v>
      </c>
      <c r="AL549" s="1">
        <f ca="1">LOOKUP(AH549,P532:P551,T532:T551)</f>
        <v>2</v>
      </c>
      <c r="AM549" s="1">
        <f ca="1">LOOKUP(AH549,P532:P551,U532:U551)</f>
        <v>10</v>
      </c>
      <c r="AN549" s="1">
        <f ca="1">LOOKUP(AH549,P532:P551,V532:V551)</f>
        <v>18</v>
      </c>
      <c r="AO549" s="1">
        <f ca="1">LOOKUP(AH549,P532:P551,W532:W551)</f>
        <v>37</v>
      </c>
      <c r="AP549" s="3">
        <f ca="1">LOOKUP(AH549,P532:P551,X532:X551)</f>
        <v>-19</v>
      </c>
      <c r="AQ549" s="3">
        <f ca="1">LOOKUP(AH549,P532:P551,Y532:Y551)</f>
        <v>12118</v>
      </c>
    </row>
    <row r="550" spans="5:43" x14ac:dyDescent="0.25">
      <c r="E550" s="29" t="str">
        <f t="shared" si="434"/>
        <v>Valencia C.F.</v>
      </c>
      <c r="F550" s="33">
        <f ca="1">SUMIF(INDIRECT(F531),'1-Configuracion'!E550,INDIRECT(G531))+SUMIF(INDIRECT(H531),'1-Configuracion'!E550,INDIRECT(I531))</f>
        <v>0</v>
      </c>
      <c r="G550" s="1">
        <f ca="1">SUMIF(INDIRECT(F531),'1-Configuracion'!E550,INDIRECT(J531))+SUMIF(INDIRECT(H531),'1-Configuracion'!E550,INDIRECT(J531))</f>
        <v>0</v>
      </c>
      <c r="H550" s="1">
        <f t="shared" ca="1" si="435"/>
        <v>0</v>
      </c>
      <c r="I550" s="1">
        <f t="shared" ca="1" si="436"/>
        <v>0</v>
      </c>
      <c r="J550" s="1">
        <f t="shared" ca="1" si="437"/>
        <v>0</v>
      </c>
      <c r="K550" s="1">
        <f ca="1">SUMIF(INDIRECT(F531),'1-Configuracion'!E550,INDIRECT(K531))+SUMIF(INDIRECT(H531),'1-Configuracion'!E550,INDIRECT(L531))</f>
        <v>0</v>
      </c>
      <c r="L550" s="1">
        <f ca="1">SUMIF(INDIRECT(F531),'1-Configuracion'!E550,INDIRECT(L531))+SUMIF(INDIRECT(H531),'1-Configuracion'!E550,INDIRECT(K531))</f>
        <v>0</v>
      </c>
      <c r="M550" s="48">
        <f t="shared" ca="1" si="438"/>
        <v>0</v>
      </c>
      <c r="N550" s="14">
        <f t="shared" ca="1" si="439"/>
        <v>0</v>
      </c>
      <c r="P550" s="29" t="str">
        <f t="shared" si="440"/>
        <v>Valencia C.F.</v>
      </c>
      <c r="Q550" s="33">
        <f t="shared" ca="1" si="441"/>
        <v>22</v>
      </c>
      <c r="R550" s="1">
        <f t="shared" ca="1" si="425"/>
        <v>16</v>
      </c>
      <c r="S550" s="1">
        <f t="shared" ca="1" si="426"/>
        <v>5</v>
      </c>
      <c r="T550" s="1">
        <f t="shared" ca="1" si="427"/>
        <v>7</v>
      </c>
      <c r="U550" s="1">
        <f t="shared" ca="1" si="428"/>
        <v>4</v>
      </c>
      <c r="V550" s="1">
        <f t="shared" ca="1" si="429"/>
        <v>21</v>
      </c>
      <c r="W550" s="1">
        <f t="shared" ca="1" si="430"/>
        <v>14</v>
      </c>
      <c r="X550" s="3">
        <f t="shared" ca="1" si="431"/>
        <v>7</v>
      </c>
      <c r="Y550" s="3">
        <f t="shared" ca="1" si="432"/>
        <v>22721</v>
      </c>
      <c r="Z550">
        <f t="shared" ca="1" si="442"/>
        <v>9</v>
      </c>
      <c r="AA550">
        <f t="shared" ca="1" si="433"/>
        <v>9</v>
      </c>
      <c r="AB550" s="16">
        <f ca="1">_xlfn.RANK.EQ(Q550,Q532:Q551,0)</f>
        <v>9</v>
      </c>
      <c r="AC550" s="16">
        <f ca="1">SUMPRODUCT((AB550=AB532:AB551)*(X550&lt;X532:X551))</f>
        <v>0</v>
      </c>
      <c r="AD550" s="16">
        <f ca="1">SUMPRODUCT((AB550=AB532:AB551)*(AC550=AC532:AC551)*(V550&lt;V532:V551))</f>
        <v>0</v>
      </c>
      <c r="AE550" s="16">
        <f ca="1">COUNTIF(AA532:AA550,AA550)-1</f>
        <v>0</v>
      </c>
      <c r="AF550" s="39"/>
      <c r="AG550">
        <v>19</v>
      </c>
      <c r="AH550" s="29" t="str">
        <f ca="1">INDEX(P532:P551,MATCH(AG550,Z532:Z551,0))</f>
        <v>U.D. Las Palmas</v>
      </c>
      <c r="AI550" s="33">
        <f ca="1">LOOKUP(AH550,P532:P551,Q532:Q551)</f>
        <v>13</v>
      </c>
      <c r="AJ550" s="1">
        <f ca="1">LOOKUP(AH550,P532:P551,R532:R551)</f>
        <v>16</v>
      </c>
      <c r="AK550" s="1">
        <f ca="1">LOOKUP(AH550,P532:P551,S532:S551)</f>
        <v>3</v>
      </c>
      <c r="AL550" s="1">
        <f ca="1">LOOKUP(AH550,P532:P551,T532:T551)</f>
        <v>4</v>
      </c>
      <c r="AM550" s="1">
        <f ca="1">LOOKUP(AH550,P532:P551,U532:U551)</f>
        <v>9</v>
      </c>
      <c r="AN550" s="1">
        <f ca="1">LOOKUP(AH550,P532:P551,V532:V551)</f>
        <v>12</v>
      </c>
      <c r="AO550" s="1">
        <f ca="1">LOOKUP(AH550,P532:P551,W532:W551)</f>
        <v>23</v>
      </c>
      <c r="AP550" s="3">
        <f ca="1">LOOKUP(AH550,P532:P551,X532:X551)</f>
        <v>-11</v>
      </c>
      <c r="AQ550" s="3">
        <f ca="1">LOOKUP(AH550,P532:P551,Y532:Y551)</f>
        <v>11912</v>
      </c>
    </row>
    <row r="551" spans="5:43" ht="15.75" thickBot="1" x14ac:dyDescent="0.3">
      <c r="E551" s="30" t="str">
        <f t="shared" si="434"/>
        <v>Villarreal C.F.</v>
      </c>
      <c r="F551" s="34">
        <f ca="1">SUMIF(INDIRECT(F531),'1-Configuracion'!E551,INDIRECT(G531))+SUMIF(INDIRECT(H531),'1-Configuracion'!E551,INDIRECT(I531))</f>
        <v>0</v>
      </c>
      <c r="G551" s="9">
        <f ca="1">SUMIF(INDIRECT(F531),'1-Configuracion'!E551,INDIRECT(J531))+SUMIF(INDIRECT(H531),'1-Configuracion'!E551,INDIRECT(J531))</f>
        <v>0</v>
      </c>
      <c r="H551" s="9">
        <f t="shared" ca="1" si="435"/>
        <v>0</v>
      </c>
      <c r="I551" s="9">
        <f t="shared" ca="1" si="436"/>
        <v>0</v>
      </c>
      <c r="J551" s="9">
        <f t="shared" ca="1" si="437"/>
        <v>0</v>
      </c>
      <c r="K551" s="9">
        <f ca="1">SUMIF(INDIRECT(F531),'1-Configuracion'!E551,INDIRECT(K531))+SUMIF(INDIRECT(H531),'1-Configuracion'!E551,INDIRECT(L531))</f>
        <v>0</v>
      </c>
      <c r="L551" s="9">
        <f ca="1">SUMIF(INDIRECT(F531),'1-Configuracion'!E551,INDIRECT(L531))+SUMIF(INDIRECT(H531),'1-Configuracion'!E551,INDIRECT(K531))</f>
        <v>0</v>
      </c>
      <c r="M551" s="49">
        <f t="shared" ca="1" si="438"/>
        <v>0</v>
      </c>
      <c r="N551" s="15">
        <f t="shared" ca="1" si="439"/>
        <v>0</v>
      </c>
      <c r="P551" s="30" t="str">
        <f t="shared" si="440"/>
        <v>Villarreal C.F.</v>
      </c>
      <c r="Q551" s="34">
        <f t="shared" ca="1" si="441"/>
        <v>30</v>
      </c>
      <c r="R551" s="9">
        <f t="shared" ca="1" si="425"/>
        <v>16</v>
      </c>
      <c r="S551" s="9">
        <f t="shared" ca="1" si="426"/>
        <v>9</v>
      </c>
      <c r="T551" s="9">
        <f t="shared" ca="1" si="427"/>
        <v>3</v>
      </c>
      <c r="U551" s="9">
        <f t="shared" ca="1" si="428"/>
        <v>4</v>
      </c>
      <c r="V551" s="9">
        <f t="shared" ca="1" si="429"/>
        <v>21</v>
      </c>
      <c r="W551" s="9">
        <f t="shared" ca="1" si="430"/>
        <v>15</v>
      </c>
      <c r="X551" s="11">
        <f t="shared" ca="1" si="431"/>
        <v>6</v>
      </c>
      <c r="Y551" s="11">
        <f t="shared" ca="1" si="432"/>
        <v>30621</v>
      </c>
      <c r="Z551">
        <f t="shared" ca="1" si="442"/>
        <v>5</v>
      </c>
      <c r="AA551">
        <f t="shared" ca="1" si="433"/>
        <v>5</v>
      </c>
      <c r="AB551" s="16">
        <f ca="1">_xlfn.RANK.EQ(Q551,Q532:Q551,0)</f>
        <v>5</v>
      </c>
      <c r="AC551" s="16">
        <f ca="1">SUMPRODUCT((AB551=AB532:AB551)*(X551&lt;X532:X551))</f>
        <v>0</v>
      </c>
      <c r="AD551" s="16">
        <f ca="1">SUMPRODUCT((AB551=AB532:AB551)*(AC551=AC532:AC551)*(V551&lt;V532:V551))</f>
        <v>0</v>
      </c>
      <c r="AE551" s="16">
        <f ca="1">COUNTIF(AA532:AA551,AA551)-1</f>
        <v>0</v>
      </c>
      <c r="AF551" s="39"/>
      <c r="AG551">
        <v>20</v>
      </c>
      <c r="AH551" s="30" t="str">
        <f ca="1">INDEX(P532:P551,MATCH(AG551,Z532:Z551,0))</f>
        <v>Levante U.D.</v>
      </c>
      <c r="AI551" s="34">
        <f ca="1">LOOKUP(AH551,P532:P551,Q532:Q551)</f>
        <v>11</v>
      </c>
      <c r="AJ551" s="9">
        <f ca="1">LOOKUP(AH551,P532:P551,R532:R551)</f>
        <v>16</v>
      </c>
      <c r="AK551" s="9">
        <f ca="1">LOOKUP(AH551,P532:P551,S532:S551)</f>
        <v>2</v>
      </c>
      <c r="AL551" s="9">
        <f ca="1">LOOKUP(AH551,P532:P551,T532:T551)</f>
        <v>5</v>
      </c>
      <c r="AM551" s="9">
        <f ca="1">LOOKUP(AH551,P532:P551,U532:U551)</f>
        <v>9</v>
      </c>
      <c r="AN551" s="9">
        <f ca="1">LOOKUP(AH551,P532:P551,V532:V551)</f>
        <v>12</v>
      </c>
      <c r="AO551" s="9">
        <f ca="1">LOOKUP(AH551,P532:P551,W532:W551)</f>
        <v>29</v>
      </c>
      <c r="AP551" s="11">
        <f ca="1">LOOKUP(AH551,P532:P551,X532:X551)</f>
        <v>-17</v>
      </c>
      <c r="AQ551" s="11">
        <f ca="1">LOOKUP(AH551,P532:P551,Y532:Y551)</f>
        <v>9312</v>
      </c>
    </row>
    <row r="552" spans="5:43" ht="15.75" thickBot="1" x14ac:dyDescent="0.3"/>
    <row r="553" spans="5:43" ht="15.75" thickBot="1" x14ac:dyDescent="0.3">
      <c r="E553" s="36">
        <v>25</v>
      </c>
      <c r="F553" s="43" t="s">
        <v>20</v>
      </c>
      <c r="G553" s="43" t="s">
        <v>21</v>
      </c>
      <c r="H553" s="43" t="s">
        <v>22</v>
      </c>
      <c r="I553" s="43" t="s">
        <v>23</v>
      </c>
      <c r="J553" s="43" t="s">
        <v>24</v>
      </c>
      <c r="K553" s="43" t="s">
        <v>25</v>
      </c>
      <c r="L553" s="43" t="s">
        <v>26</v>
      </c>
      <c r="M553" s="44" t="s">
        <v>90</v>
      </c>
      <c r="N553" s="46" t="s">
        <v>91</v>
      </c>
      <c r="P553" s="36">
        <f>E553</f>
        <v>25</v>
      </c>
      <c r="Q553" s="37" t="s">
        <v>20</v>
      </c>
      <c r="R553" s="35" t="s">
        <v>21</v>
      </c>
      <c r="S553" s="31" t="s">
        <v>22</v>
      </c>
      <c r="T553" s="31" t="s">
        <v>23</v>
      </c>
      <c r="U553" s="31" t="s">
        <v>24</v>
      </c>
      <c r="V553" s="31" t="s">
        <v>25</v>
      </c>
      <c r="W553" s="31" t="s">
        <v>26</v>
      </c>
      <c r="X553" s="32" t="s">
        <v>90</v>
      </c>
      <c r="Y553" s="32" t="s">
        <v>91</v>
      </c>
      <c r="Z553" s="136" t="s">
        <v>162</v>
      </c>
      <c r="AA553" t="s">
        <v>161</v>
      </c>
      <c r="AB553" t="s">
        <v>148</v>
      </c>
      <c r="AC553" t="s">
        <v>90</v>
      </c>
      <c r="AD553" t="s">
        <v>25</v>
      </c>
      <c r="AE553" t="s">
        <v>160</v>
      </c>
      <c r="AF553" s="38"/>
      <c r="AH553" s="36">
        <f>P553</f>
        <v>25</v>
      </c>
      <c r="AI553" s="37" t="s">
        <v>20</v>
      </c>
      <c r="AJ553" s="35" t="s">
        <v>21</v>
      </c>
      <c r="AK553" s="31" t="s">
        <v>22</v>
      </c>
      <c r="AL553" s="31" t="s">
        <v>23</v>
      </c>
      <c r="AM553" s="31" t="s">
        <v>24</v>
      </c>
      <c r="AN553" s="31" t="s">
        <v>25</v>
      </c>
      <c r="AO553" s="31" t="s">
        <v>26</v>
      </c>
      <c r="AP553" s="32" t="s">
        <v>90</v>
      </c>
      <c r="AQ553" s="32" t="s">
        <v>91</v>
      </c>
    </row>
    <row r="554" spans="5:43" ht="15.75" thickBot="1" x14ac:dyDescent="0.3">
      <c r="E554" s="39"/>
      <c r="F554" s="41" t="str">
        <f>'1-Rangos'!C25</f>
        <v>'1-Jornadas'!AC69:AC78</v>
      </c>
      <c r="G554" s="41" t="str">
        <f>'1-Rangos'!D25</f>
        <v>'1-Jornadas'!AA69:AA78</v>
      </c>
      <c r="H554" s="41" t="str">
        <f>'1-Rangos'!E25</f>
        <v>'1-Jornadas'!AF69:AF78</v>
      </c>
      <c r="I554" s="41" t="str">
        <f>'1-Rangos'!F25</f>
        <v>'1-Jornadas'!AH69:AH78</v>
      </c>
      <c r="J554" s="41" t="str">
        <f>'1-Rangos'!G25</f>
        <v>'1-Jornadas'!Z69:Z78</v>
      </c>
      <c r="K554" s="41" t="str">
        <f>'1-Rangos'!H25</f>
        <v>'1-Jornadas'!AD69:AD78</v>
      </c>
      <c r="L554" s="41" t="str">
        <f>'1-Rangos'!I25</f>
        <v>'1-Jornadas'!AE69:AE78</v>
      </c>
      <c r="M554" s="39"/>
      <c r="N554" s="39"/>
    </row>
    <row r="555" spans="5:43" x14ac:dyDescent="0.25">
      <c r="E555" s="29" t="str">
        <f>E532</f>
        <v>Athletic Club</v>
      </c>
      <c r="F555" s="45">
        <f ca="1">SUMIF(INDIRECT(F554),'1-Configuracion'!E555,INDIRECT(G554))+SUMIF(INDIRECT(H554),'1-Configuracion'!E555,INDIRECT(I554))</f>
        <v>0</v>
      </c>
      <c r="G555" s="42">
        <f ca="1">SUMIF(INDIRECT(F554),'1-Configuracion'!E555,INDIRECT(J554))+SUMIF(INDIRECT(H554),'1-Configuracion'!E555,INDIRECT(J554))</f>
        <v>0</v>
      </c>
      <c r="H555" s="42">
        <f ca="1">IF(G555&gt;0,IF(F555=3,1,0),0)</f>
        <v>0</v>
      </c>
      <c r="I555" s="42">
        <f ca="1">IF(G555&gt;0,IF(F555=1,1,0),0)</f>
        <v>0</v>
      </c>
      <c r="J555" s="42">
        <f ca="1">IF(G555&gt;0,IF(F555=0,1,0),0)</f>
        <v>0</v>
      </c>
      <c r="K555" s="42">
        <f ca="1">SUMIF(INDIRECT(F554),'1-Configuracion'!E555,INDIRECT(K554))+SUMIF(INDIRECT(H554),'1-Configuracion'!E555,INDIRECT(L554))</f>
        <v>0</v>
      </c>
      <c r="L555" s="42">
        <f ca="1">SUMIF(INDIRECT(F554),'1-Configuracion'!E555,INDIRECT(L554))+SUMIF(INDIRECT(H554),'1-Configuracion'!E555,INDIRECT(K554))</f>
        <v>0</v>
      </c>
      <c r="M555" s="47">
        <f ca="1">K555-L555</f>
        <v>0</v>
      </c>
      <c r="N555" s="50">
        <f ca="1">F555*1000+M555*100+K555</f>
        <v>0</v>
      </c>
      <c r="P555" s="29" t="str">
        <f>E555</f>
        <v>Athletic Club</v>
      </c>
      <c r="Q555" s="33">
        <f ca="1">F555+Q532</f>
        <v>24</v>
      </c>
      <c r="R555" s="1">
        <f t="shared" ref="R555:R574" ca="1" si="443">G555+R532</f>
        <v>16</v>
      </c>
      <c r="S555" s="1">
        <f t="shared" ref="S555:S574" ca="1" si="444">H555+S532</f>
        <v>7</v>
      </c>
      <c r="T555" s="1">
        <f t="shared" ref="T555:T574" ca="1" si="445">I555+T532</f>
        <v>3</v>
      </c>
      <c r="U555" s="1">
        <f t="shared" ref="U555:U574" ca="1" si="446">J555+U532</f>
        <v>6</v>
      </c>
      <c r="V555" s="1">
        <f t="shared" ref="V555:V574" ca="1" si="447">K555+V532</f>
        <v>24</v>
      </c>
      <c r="W555" s="1">
        <f t="shared" ref="W555:W574" ca="1" si="448">L555+W532</f>
        <v>18</v>
      </c>
      <c r="X555" s="3">
        <f t="shared" ref="X555:X574" ca="1" si="449">M555+X532</f>
        <v>6</v>
      </c>
      <c r="Y555" s="3">
        <f t="shared" ref="Y555:Y574" ca="1" si="450">N555+Y532</f>
        <v>24624</v>
      </c>
      <c r="Z555">
        <f ca="1">AA555+AE555</f>
        <v>7</v>
      </c>
      <c r="AA555">
        <f t="shared" ref="AA555:AA574" ca="1" si="451">SUM(AB555:AD555)</f>
        <v>7</v>
      </c>
      <c r="AB555" s="16">
        <f ca="1">_xlfn.RANK.EQ(Q555,Q555:Q574,0)</f>
        <v>7</v>
      </c>
      <c r="AC555" s="16">
        <f ca="1">SUMPRODUCT((AB555=AB555:AB574)*(X555&lt;X555:X574))</f>
        <v>0</v>
      </c>
      <c r="AD555" s="16">
        <f ca="1">SUMPRODUCT((AB555=AB555:AB574)*(AC555=AC555:AC574)*(V555&lt;V555:V574))</f>
        <v>0</v>
      </c>
      <c r="AE555" s="16">
        <f ca="1">COUNTIF(AA555:AA555,AA555)-1</f>
        <v>0</v>
      </c>
      <c r="AF555" s="39"/>
      <c r="AG555">
        <v>1</v>
      </c>
      <c r="AH555" s="29" t="str">
        <f ca="1">INDEX(P555:P574,MATCH(AG555,Z555:Z574,0))</f>
        <v>F.C. Barcelona</v>
      </c>
      <c r="AI555" s="33">
        <f ca="1">LOOKUP(AH555,P555:P574,Q555:Q574)</f>
        <v>35</v>
      </c>
      <c r="AJ555" s="1">
        <f ca="1">LOOKUP(AH555,P555:P574,R555:R574)</f>
        <v>15</v>
      </c>
      <c r="AK555" s="1">
        <f ca="1">LOOKUP(AH555,P555:P574,S555:S574)</f>
        <v>11</v>
      </c>
      <c r="AL555" s="1">
        <f ca="1">LOOKUP(AH555,P555:P574,T555:T574)</f>
        <v>2</v>
      </c>
      <c r="AM555" s="1">
        <f ca="1">LOOKUP(AH555,P555:P574,U555:U574)</f>
        <v>2</v>
      </c>
      <c r="AN555" s="1">
        <f ca="1">LOOKUP(AH555,P555:P574,V555:V574)</f>
        <v>36</v>
      </c>
      <c r="AO555" s="1">
        <f ca="1">LOOKUP(AH555,P555:P574,W555:W574)</f>
        <v>15</v>
      </c>
      <c r="AP555" s="3">
        <f ca="1">LOOKUP(AH555,P555:P574,X555:X574)</f>
        <v>21</v>
      </c>
      <c r="AQ555" s="3">
        <f ca="1">LOOKUP(AH555,P555:P574,Y555:Y574)</f>
        <v>37136</v>
      </c>
    </row>
    <row r="556" spans="5:43" x14ac:dyDescent="0.25">
      <c r="E556" s="29" t="str">
        <f t="shared" ref="E556:E574" si="452">E533</f>
        <v>Atlético de Madrid</v>
      </c>
      <c r="F556" s="33">
        <f ca="1">SUMIF(INDIRECT(F554),'1-Configuracion'!E556,INDIRECT(G554))+SUMIF(INDIRECT(H554),'1-Configuracion'!E556,INDIRECT(I554))</f>
        <v>0</v>
      </c>
      <c r="G556" s="1">
        <f ca="1">SUMIF(INDIRECT(F554),'1-Configuracion'!E556,INDIRECT(J554))+SUMIF(INDIRECT(H554),'1-Configuracion'!E556,INDIRECT(J554))</f>
        <v>0</v>
      </c>
      <c r="H556" s="1">
        <f t="shared" ref="H556:H574" ca="1" si="453">IF(G556&gt;0,IF(F556=3,1,0),0)</f>
        <v>0</v>
      </c>
      <c r="I556" s="1">
        <f t="shared" ref="I556:I574" ca="1" si="454">IF(G556&gt;0,IF(F556=1,1,0),0)</f>
        <v>0</v>
      </c>
      <c r="J556" s="1">
        <f t="shared" ref="J556:J574" ca="1" si="455">IF(G556&gt;0,IF(F556=0,1,0),0)</f>
        <v>0</v>
      </c>
      <c r="K556" s="1">
        <f ca="1">SUMIF(INDIRECT(F554),'1-Configuracion'!E556,INDIRECT(K554))+SUMIF(INDIRECT(H554),'1-Configuracion'!E556,INDIRECT(L554))</f>
        <v>0</v>
      </c>
      <c r="L556" s="1">
        <f ca="1">SUMIF(INDIRECT(F554),'1-Configuracion'!E556,INDIRECT(L554))+SUMIF(INDIRECT(H554),'1-Configuracion'!E556,INDIRECT(K554))</f>
        <v>0</v>
      </c>
      <c r="M556" s="48">
        <f t="shared" ref="M556:M574" ca="1" si="456">K556-L556</f>
        <v>0</v>
      </c>
      <c r="N556" s="14">
        <f t="shared" ref="N556:N574" ca="1" si="457">F556*1000+M556*100+K556</f>
        <v>0</v>
      </c>
      <c r="P556" s="29" t="str">
        <f t="shared" ref="P556:P574" si="458">E556</f>
        <v>Atlético de Madrid</v>
      </c>
      <c r="Q556" s="33">
        <f t="shared" ref="Q556:Q574" ca="1" si="459">F556+Q533</f>
        <v>35</v>
      </c>
      <c r="R556" s="1">
        <f t="shared" ca="1" si="443"/>
        <v>16</v>
      </c>
      <c r="S556" s="1">
        <f t="shared" ca="1" si="444"/>
        <v>11</v>
      </c>
      <c r="T556" s="1">
        <f t="shared" ca="1" si="445"/>
        <v>2</v>
      </c>
      <c r="U556" s="1">
        <f t="shared" ca="1" si="446"/>
        <v>3</v>
      </c>
      <c r="V556" s="1">
        <f t="shared" ca="1" si="447"/>
        <v>22</v>
      </c>
      <c r="W556" s="1">
        <f t="shared" ca="1" si="448"/>
        <v>8</v>
      </c>
      <c r="X556" s="3">
        <f t="shared" ca="1" si="449"/>
        <v>14</v>
      </c>
      <c r="Y556" s="3">
        <f t="shared" ca="1" si="450"/>
        <v>36422</v>
      </c>
      <c r="Z556">
        <f t="shared" ref="Z556:Z574" ca="1" si="460">AA556+AE556</f>
        <v>2</v>
      </c>
      <c r="AA556">
        <f t="shared" ca="1" si="451"/>
        <v>2</v>
      </c>
      <c r="AB556" s="16">
        <f ca="1">_xlfn.RANK.EQ(Q556,Q555:Q574,0)</f>
        <v>1</v>
      </c>
      <c r="AC556" s="16">
        <f ca="1">SUMPRODUCT((AB556=AB555:AB574)*(X556&lt;X555:X574))</f>
        <v>1</v>
      </c>
      <c r="AD556" s="16">
        <f ca="1">SUMPRODUCT((AB556=AB555:AB574)*(AC556=AC555:AC574)*(V556&lt;V555:V574))</f>
        <v>0</v>
      </c>
      <c r="AE556" s="16">
        <f ca="1">COUNTIF(AA555:AA556,AA556)-1</f>
        <v>0</v>
      </c>
      <c r="AF556" s="39"/>
      <c r="AG556">
        <v>2</v>
      </c>
      <c r="AH556" s="29" t="str">
        <f ca="1">INDEX(P555:P574,MATCH(AG556,Z555:Z574,0))</f>
        <v>Atlético de Madrid</v>
      </c>
      <c r="AI556" s="33">
        <f ca="1">LOOKUP(AH556,P555:P574,Q555:Q574)</f>
        <v>35</v>
      </c>
      <c r="AJ556" s="1">
        <f ca="1">LOOKUP(AH556,P555:P574,R555:R574)</f>
        <v>16</v>
      </c>
      <c r="AK556" s="1">
        <f ca="1">LOOKUP(AH556,P555:P574,S555:S574)</f>
        <v>11</v>
      </c>
      <c r="AL556" s="1">
        <f ca="1">LOOKUP(AH556,P555:P574,T555:T574)</f>
        <v>2</v>
      </c>
      <c r="AM556" s="1">
        <f ca="1">LOOKUP(AH556,P555:P574,U555:U574)</f>
        <v>3</v>
      </c>
      <c r="AN556" s="1">
        <f ca="1">LOOKUP(AH556,P555:P574,V555:V574)</f>
        <v>22</v>
      </c>
      <c r="AO556" s="1">
        <f ca="1">LOOKUP(AH556,P555:P574,W555:W574)</f>
        <v>8</v>
      </c>
      <c r="AP556" s="3">
        <f ca="1">LOOKUP(AH556,P555:P574,X555:X574)</f>
        <v>14</v>
      </c>
      <c r="AQ556" s="3">
        <f ca="1">LOOKUP(AH556,P555:P574,Y555:Y574)</f>
        <v>36422</v>
      </c>
    </row>
    <row r="557" spans="5:43" x14ac:dyDescent="0.25">
      <c r="E557" s="29" t="str">
        <f t="shared" si="452"/>
        <v>Deportivo de la Coruña</v>
      </c>
      <c r="F557" s="33">
        <f ca="1">SUMIF(INDIRECT(F554),'1-Configuracion'!E557,INDIRECT(G554))+SUMIF(INDIRECT(H554),'1-Configuracion'!E557,INDIRECT(I554))</f>
        <v>0</v>
      </c>
      <c r="G557" s="1">
        <f ca="1">SUMIF(INDIRECT(F554),'1-Configuracion'!E557,INDIRECT(J554))+SUMIF(INDIRECT(H554),'1-Configuracion'!E557,INDIRECT(J554))</f>
        <v>0</v>
      </c>
      <c r="H557" s="1">
        <f t="shared" ca="1" si="453"/>
        <v>0</v>
      </c>
      <c r="I557" s="1">
        <f t="shared" ca="1" si="454"/>
        <v>0</v>
      </c>
      <c r="J557" s="1">
        <f t="shared" ca="1" si="455"/>
        <v>0</v>
      </c>
      <c r="K557" s="1">
        <f ca="1">SUMIF(INDIRECT(F554),'1-Configuracion'!E557,INDIRECT(K554))+SUMIF(INDIRECT(H554),'1-Configuracion'!E557,INDIRECT(L554))</f>
        <v>0</v>
      </c>
      <c r="L557" s="1">
        <f ca="1">SUMIF(INDIRECT(F554),'1-Configuracion'!E557,INDIRECT(L554))+SUMIF(INDIRECT(H554),'1-Configuracion'!E557,INDIRECT(K554))</f>
        <v>0</v>
      </c>
      <c r="M557" s="48">
        <f t="shared" ca="1" si="456"/>
        <v>0</v>
      </c>
      <c r="N557" s="14">
        <f t="shared" ca="1" si="457"/>
        <v>0</v>
      </c>
      <c r="P557" s="29" t="str">
        <f t="shared" si="458"/>
        <v>Deportivo de la Coruña</v>
      </c>
      <c r="Q557" s="33">
        <f t="shared" ca="1" si="459"/>
        <v>26</v>
      </c>
      <c r="R557" s="1">
        <f t="shared" ca="1" si="443"/>
        <v>16</v>
      </c>
      <c r="S557" s="1">
        <f t="shared" ca="1" si="444"/>
        <v>6</v>
      </c>
      <c r="T557" s="1">
        <f t="shared" ca="1" si="445"/>
        <v>8</v>
      </c>
      <c r="U557" s="1">
        <f t="shared" ca="1" si="446"/>
        <v>2</v>
      </c>
      <c r="V557" s="1">
        <f t="shared" ca="1" si="447"/>
        <v>25</v>
      </c>
      <c r="W557" s="1">
        <f t="shared" ca="1" si="448"/>
        <v>16</v>
      </c>
      <c r="X557" s="3">
        <f t="shared" ca="1" si="449"/>
        <v>9</v>
      </c>
      <c r="Y557" s="3">
        <f t="shared" ca="1" si="450"/>
        <v>26925</v>
      </c>
      <c r="Z557">
        <f t="shared" ca="1" si="460"/>
        <v>6</v>
      </c>
      <c r="AA557">
        <f t="shared" ca="1" si="451"/>
        <v>6</v>
      </c>
      <c r="AB557" s="16">
        <f ca="1">_xlfn.RANK.EQ(Q557,Q555:Q574,0)</f>
        <v>6</v>
      </c>
      <c r="AC557" s="16">
        <f ca="1">SUMPRODUCT((AB557=AB555:AB574)*(X557&lt;X555:X574))</f>
        <v>0</v>
      </c>
      <c r="AD557" s="16">
        <f ca="1">SUMPRODUCT((AB557=AB555:AB574)*(AC557=AC555:AC574)*(V557&lt;V555:V574))</f>
        <v>0</v>
      </c>
      <c r="AE557" s="16">
        <f ca="1">COUNTIF(AA555:AA557,AA557)-1</f>
        <v>0</v>
      </c>
      <c r="AF557" s="39"/>
      <c r="AG557">
        <v>3</v>
      </c>
      <c r="AH557" s="29" t="str">
        <f ca="1">INDEX(P555:P574,MATCH(AG557,Z555:Z574,0))</f>
        <v>Real Madrid C.F.</v>
      </c>
      <c r="AI557" s="33">
        <f ca="1">LOOKUP(AH557,P555:P574,Q555:Q574)</f>
        <v>33</v>
      </c>
      <c r="AJ557" s="1">
        <f ca="1">LOOKUP(AH557,P555:P574,R555:R574)</f>
        <v>16</v>
      </c>
      <c r="AK557" s="1">
        <f ca="1">LOOKUP(AH557,P555:P574,S555:S574)</f>
        <v>10</v>
      </c>
      <c r="AL557" s="1">
        <f ca="1">LOOKUP(AH557,P555:P574,T555:T574)</f>
        <v>3</v>
      </c>
      <c r="AM557" s="1">
        <f ca="1">LOOKUP(AH557,P555:P574,U555:U574)</f>
        <v>3</v>
      </c>
      <c r="AN557" s="1">
        <f ca="1">LOOKUP(AH557,P555:P574,V555:V574)</f>
        <v>42</v>
      </c>
      <c r="AO557" s="1">
        <f ca="1">LOOKUP(AH557,P555:P574,W555:W574)</f>
        <v>15</v>
      </c>
      <c r="AP557" s="3">
        <f ca="1">LOOKUP(AH557,P555:P574,X555:X574)</f>
        <v>27</v>
      </c>
      <c r="AQ557" s="3">
        <f ca="1">LOOKUP(AH557,P555:P574,Y555:Y574)</f>
        <v>35742</v>
      </c>
    </row>
    <row r="558" spans="5:43" x14ac:dyDescent="0.25">
      <c r="E558" s="29" t="str">
        <f t="shared" si="452"/>
        <v>F.C. Barcelona</v>
      </c>
      <c r="F558" s="33">
        <f ca="1">SUMIF(INDIRECT(F554),'1-Configuracion'!E558,INDIRECT(G554))+SUMIF(INDIRECT(H554),'1-Configuracion'!E558,INDIRECT(I554))</f>
        <v>0</v>
      </c>
      <c r="G558" s="1">
        <f ca="1">SUMIF(INDIRECT(F554),'1-Configuracion'!E558,INDIRECT(J554))+SUMIF(INDIRECT(H554),'1-Configuracion'!E558,INDIRECT(J554))</f>
        <v>0</v>
      </c>
      <c r="H558" s="1">
        <f t="shared" ca="1" si="453"/>
        <v>0</v>
      </c>
      <c r="I558" s="1">
        <f t="shared" ca="1" si="454"/>
        <v>0</v>
      </c>
      <c r="J558" s="1">
        <f t="shared" ca="1" si="455"/>
        <v>0</v>
      </c>
      <c r="K558" s="1">
        <f ca="1">SUMIF(INDIRECT(F554),'1-Configuracion'!E558,INDIRECT(K554))+SUMIF(INDIRECT(H554),'1-Configuracion'!E558,INDIRECT(L554))</f>
        <v>0</v>
      </c>
      <c r="L558" s="1">
        <f ca="1">SUMIF(INDIRECT(F554),'1-Configuracion'!E558,INDIRECT(L554))+SUMIF(INDIRECT(H554),'1-Configuracion'!E558,INDIRECT(K554))</f>
        <v>0</v>
      </c>
      <c r="M558" s="48">
        <f t="shared" ca="1" si="456"/>
        <v>0</v>
      </c>
      <c r="N558" s="14">
        <f t="shared" ca="1" si="457"/>
        <v>0</v>
      </c>
      <c r="P558" s="29" t="str">
        <f t="shared" si="458"/>
        <v>F.C. Barcelona</v>
      </c>
      <c r="Q558" s="33">
        <f t="shared" ca="1" si="459"/>
        <v>35</v>
      </c>
      <c r="R558" s="1">
        <f t="shared" ca="1" si="443"/>
        <v>15</v>
      </c>
      <c r="S558" s="1">
        <f t="shared" ca="1" si="444"/>
        <v>11</v>
      </c>
      <c r="T558" s="1">
        <f t="shared" ca="1" si="445"/>
        <v>2</v>
      </c>
      <c r="U558" s="1">
        <f t="shared" ca="1" si="446"/>
        <v>2</v>
      </c>
      <c r="V558" s="1">
        <f t="shared" ca="1" si="447"/>
        <v>36</v>
      </c>
      <c r="W558" s="1">
        <f t="shared" ca="1" si="448"/>
        <v>15</v>
      </c>
      <c r="X558" s="3">
        <f t="shared" ca="1" si="449"/>
        <v>21</v>
      </c>
      <c r="Y558" s="3">
        <f t="shared" ca="1" si="450"/>
        <v>37136</v>
      </c>
      <c r="Z558">
        <f t="shared" ca="1" si="460"/>
        <v>1</v>
      </c>
      <c r="AA558">
        <f t="shared" ca="1" si="451"/>
        <v>1</v>
      </c>
      <c r="AB558" s="16">
        <f ca="1">_xlfn.RANK.EQ(Q558,Q555:Q574,0)</f>
        <v>1</v>
      </c>
      <c r="AC558" s="16">
        <f ca="1">SUMPRODUCT((AB558=AB555:AB574)*(X558&lt;X555:X574))</f>
        <v>0</v>
      </c>
      <c r="AD558" s="16">
        <f ca="1">SUMPRODUCT((AB558=AB555:AB574)*(AC558=AC555:AC574)*(V558&lt;V555:V574))</f>
        <v>0</v>
      </c>
      <c r="AE558" s="16">
        <f ca="1">COUNTIF(AA555:AA558,AA558)-1</f>
        <v>0</v>
      </c>
      <c r="AF558" s="39"/>
      <c r="AG558">
        <v>4</v>
      </c>
      <c r="AH558" s="29" t="str">
        <f ca="1">INDEX(P555:P574,MATCH(AG558,Z555:Z574,0))</f>
        <v>R.C. Celta de Vigo</v>
      </c>
      <c r="AI558" s="33">
        <f ca="1">LOOKUP(AH558,P555:P574,Q555:Q574)</f>
        <v>31</v>
      </c>
      <c r="AJ558" s="1">
        <f ca="1">LOOKUP(AH558,P555:P574,R555:R574)</f>
        <v>16</v>
      </c>
      <c r="AK558" s="1">
        <f ca="1">LOOKUP(AH558,P555:P574,S555:S574)</f>
        <v>9</v>
      </c>
      <c r="AL558" s="1">
        <f ca="1">LOOKUP(AH558,P555:P574,T555:T574)</f>
        <v>4</v>
      </c>
      <c r="AM558" s="1">
        <f ca="1">LOOKUP(AH558,P555:P574,U555:U574)</f>
        <v>3</v>
      </c>
      <c r="AN558" s="1">
        <f ca="1">LOOKUP(AH558,P555:P574,V555:V574)</f>
        <v>28</v>
      </c>
      <c r="AO558" s="1">
        <f ca="1">LOOKUP(AH558,P555:P574,W555:W574)</f>
        <v>22</v>
      </c>
      <c r="AP558" s="3">
        <f ca="1">LOOKUP(AH558,P555:P574,X555:X574)</f>
        <v>6</v>
      </c>
      <c r="AQ558" s="3">
        <f ca="1">LOOKUP(AH558,P555:P574,Y555:Y574)</f>
        <v>31628</v>
      </c>
    </row>
    <row r="559" spans="5:43" x14ac:dyDescent="0.25">
      <c r="E559" s="29" t="str">
        <f t="shared" si="452"/>
        <v>Getafe C.F.</v>
      </c>
      <c r="F559" s="33">
        <f ca="1">SUMIF(INDIRECT(F554),'1-Configuracion'!E559,INDIRECT(G554))+SUMIF(INDIRECT(H554),'1-Configuracion'!E559,INDIRECT(I554))</f>
        <v>0</v>
      </c>
      <c r="G559" s="1">
        <f ca="1">SUMIF(INDIRECT(F554),'1-Configuracion'!E559,INDIRECT(J554))+SUMIF(INDIRECT(H554),'1-Configuracion'!E559,INDIRECT(J554))</f>
        <v>0</v>
      </c>
      <c r="H559" s="1">
        <f t="shared" ca="1" si="453"/>
        <v>0</v>
      </c>
      <c r="I559" s="1">
        <f t="shared" ca="1" si="454"/>
        <v>0</v>
      </c>
      <c r="J559" s="1">
        <f t="shared" ca="1" si="455"/>
        <v>0</v>
      </c>
      <c r="K559" s="1">
        <f ca="1">SUMIF(INDIRECT(F554),'1-Configuracion'!E559,INDIRECT(K554))+SUMIF(INDIRECT(H554),'1-Configuracion'!E559,INDIRECT(L554))</f>
        <v>0</v>
      </c>
      <c r="L559" s="1">
        <f ca="1">SUMIF(INDIRECT(F554),'1-Configuracion'!E559,INDIRECT(L554))+SUMIF(INDIRECT(H554),'1-Configuracion'!E559,INDIRECT(K554))</f>
        <v>0</v>
      </c>
      <c r="M559" s="48">
        <f t="shared" ca="1" si="456"/>
        <v>0</v>
      </c>
      <c r="N559" s="14">
        <f t="shared" ca="1" si="457"/>
        <v>0</v>
      </c>
      <c r="P559" s="29" t="str">
        <f t="shared" si="458"/>
        <v>Getafe C.F.</v>
      </c>
      <c r="Q559" s="33">
        <f t="shared" ca="1" si="459"/>
        <v>16</v>
      </c>
      <c r="R559" s="1">
        <f t="shared" ca="1" si="443"/>
        <v>16</v>
      </c>
      <c r="S559" s="1">
        <f t="shared" ca="1" si="444"/>
        <v>4</v>
      </c>
      <c r="T559" s="1">
        <f t="shared" ca="1" si="445"/>
        <v>4</v>
      </c>
      <c r="U559" s="1">
        <f t="shared" ca="1" si="446"/>
        <v>8</v>
      </c>
      <c r="V559" s="1">
        <f t="shared" ca="1" si="447"/>
        <v>18</v>
      </c>
      <c r="W559" s="1">
        <f t="shared" ca="1" si="448"/>
        <v>26</v>
      </c>
      <c r="X559" s="3">
        <f t="shared" ca="1" si="449"/>
        <v>-8</v>
      </c>
      <c r="Y559" s="3">
        <f t="shared" ca="1" si="450"/>
        <v>15218</v>
      </c>
      <c r="Z559">
        <f t="shared" ca="1" si="460"/>
        <v>15</v>
      </c>
      <c r="AA559">
        <f t="shared" ca="1" si="451"/>
        <v>15</v>
      </c>
      <c r="AB559" s="16">
        <f ca="1">_xlfn.RANK.EQ(Q559,Q555:Q574,0)</f>
        <v>14</v>
      </c>
      <c r="AC559" s="16">
        <f ca="1">SUMPRODUCT((AB559=AB555:AB574)*(X559&lt;X555:X574))</f>
        <v>1</v>
      </c>
      <c r="AD559" s="16">
        <f ca="1">SUMPRODUCT((AB559=AB555:AB574)*(AC559=AC555:AC574)*(V559&lt;V555:V574))</f>
        <v>0</v>
      </c>
      <c r="AE559" s="16">
        <f ca="1">COUNTIF(AA555:AA559,AA559)-1</f>
        <v>0</v>
      </c>
      <c r="AF559" s="39"/>
      <c r="AG559">
        <v>5</v>
      </c>
      <c r="AH559" s="29" t="str">
        <f ca="1">INDEX(P555:P574,MATCH(AG559,Z555:Z574,0))</f>
        <v>Villarreal C.F.</v>
      </c>
      <c r="AI559" s="33">
        <f ca="1">LOOKUP(AH559,P555:P574,Q555:Q574)</f>
        <v>30</v>
      </c>
      <c r="AJ559" s="1">
        <f ca="1">LOOKUP(AH559,P555:P574,R555:R574)</f>
        <v>16</v>
      </c>
      <c r="AK559" s="1">
        <f ca="1">LOOKUP(AH559,P555:P574,S555:S574)</f>
        <v>9</v>
      </c>
      <c r="AL559" s="1">
        <f ca="1">LOOKUP(AH559,P555:P574,T555:T574)</f>
        <v>3</v>
      </c>
      <c r="AM559" s="1">
        <f ca="1">LOOKUP(AH559,P555:P574,U555:U574)</f>
        <v>4</v>
      </c>
      <c r="AN559" s="1">
        <f ca="1">LOOKUP(AH559,P555:P574,V555:V574)</f>
        <v>21</v>
      </c>
      <c r="AO559" s="1">
        <f ca="1">LOOKUP(AH559,P555:P574,W555:W574)</f>
        <v>15</v>
      </c>
      <c r="AP559" s="3">
        <f ca="1">LOOKUP(AH559,P555:P574,X555:X574)</f>
        <v>6</v>
      </c>
      <c r="AQ559" s="3">
        <f ca="1">LOOKUP(AH559,P555:P574,Y555:Y574)</f>
        <v>30621</v>
      </c>
    </row>
    <row r="560" spans="5:43" x14ac:dyDescent="0.25">
      <c r="E560" s="29" t="str">
        <f t="shared" si="452"/>
        <v>Granada C.F.</v>
      </c>
      <c r="F560" s="33">
        <f ca="1">SUMIF(INDIRECT(F554),'1-Configuracion'!E560,INDIRECT(G554))+SUMIF(INDIRECT(H554),'1-Configuracion'!E560,INDIRECT(I554))</f>
        <v>0</v>
      </c>
      <c r="G560" s="1">
        <f ca="1">SUMIF(INDIRECT(F554),'1-Configuracion'!E560,INDIRECT(J554))+SUMIF(INDIRECT(H554),'1-Configuracion'!E560,INDIRECT(J554))</f>
        <v>0</v>
      </c>
      <c r="H560" s="1">
        <f t="shared" ca="1" si="453"/>
        <v>0</v>
      </c>
      <c r="I560" s="1">
        <f t="shared" ca="1" si="454"/>
        <v>0</v>
      </c>
      <c r="J560" s="1">
        <f t="shared" ca="1" si="455"/>
        <v>0</v>
      </c>
      <c r="K560" s="1">
        <f ca="1">SUMIF(INDIRECT(F554),'1-Configuracion'!E560,INDIRECT(K554))+SUMIF(INDIRECT(H554),'1-Configuracion'!E560,INDIRECT(L554))</f>
        <v>0</v>
      </c>
      <c r="L560" s="1">
        <f ca="1">SUMIF(INDIRECT(F554),'1-Configuracion'!E560,INDIRECT(L554))+SUMIF(INDIRECT(H554),'1-Configuracion'!E560,INDIRECT(K554))</f>
        <v>0</v>
      </c>
      <c r="M560" s="48">
        <f t="shared" ca="1" si="456"/>
        <v>0</v>
      </c>
      <c r="N560" s="14">
        <f t="shared" ca="1" si="457"/>
        <v>0</v>
      </c>
      <c r="P560" s="29" t="str">
        <f t="shared" si="458"/>
        <v>Granada C.F.</v>
      </c>
      <c r="Q560" s="33">
        <f t="shared" ca="1" si="459"/>
        <v>14</v>
      </c>
      <c r="R560" s="1">
        <f t="shared" ca="1" si="443"/>
        <v>16</v>
      </c>
      <c r="S560" s="1">
        <f t="shared" ca="1" si="444"/>
        <v>3</v>
      </c>
      <c r="T560" s="1">
        <f t="shared" ca="1" si="445"/>
        <v>5</v>
      </c>
      <c r="U560" s="1">
        <f t="shared" ca="1" si="446"/>
        <v>8</v>
      </c>
      <c r="V560" s="1">
        <f t="shared" ca="1" si="447"/>
        <v>17</v>
      </c>
      <c r="W560" s="1">
        <f t="shared" ca="1" si="448"/>
        <v>26</v>
      </c>
      <c r="X560" s="3">
        <f t="shared" ca="1" si="449"/>
        <v>-9</v>
      </c>
      <c r="Y560" s="3">
        <f t="shared" ca="1" si="450"/>
        <v>13117</v>
      </c>
      <c r="Z560">
        <f t="shared" ca="1" si="460"/>
        <v>17</v>
      </c>
      <c r="AA560">
        <f t="shared" ca="1" si="451"/>
        <v>17</v>
      </c>
      <c r="AB560" s="16">
        <f ca="1">_xlfn.RANK.EQ(Q560,Q555:Q574,0)</f>
        <v>17</v>
      </c>
      <c r="AC560" s="16">
        <f ca="1">SUMPRODUCT((AB560=AB555:AB574)*(X560&lt;X555:X574))</f>
        <v>0</v>
      </c>
      <c r="AD560" s="16">
        <f ca="1">SUMPRODUCT((AB560=AB555:AB574)*(AC560=AC555:AC574)*(V560&lt;V555:V574))</f>
        <v>0</v>
      </c>
      <c r="AE560" s="16">
        <f ca="1">COUNTIF(AA555:AA560,AA560)-1</f>
        <v>0</v>
      </c>
      <c r="AF560" s="39"/>
      <c r="AG560">
        <v>6</v>
      </c>
      <c r="AH560" s="29" t="str">
        <f ca="1">INDEX(P555:P574,MATCH(AG560,Z555:Z574,0))</f>
        <v>Deportivo de la Coruña</v>
      </c>
      <c r="AI560" s="33">
        <f ca="1">LOOKUP(AH560,P555:P574,Q555:Q574)</f>
        <v>26</v>
      </c>
      <c r="AJ560" s="1">
        <f ca="1">LOOKUP(AH560,P555:P574,R555:R574)</f>
        <v>16</v>
      </c>
      <c r="AK560" s="1">
        <f ca="1">LOOKUP(AH560,P555:P574,S555:S574)</f>
        <v>6</v>
      </c>
      <c r="AL560" s="1">
        <f ca="1">LOOKUP(AH560,P555:P574,T555:T574)</f>
        <v>8</v>
      </c>
      <c r="AM560" s="1">
        <f ca="1">LOOKUP(AH560,P555:P574,U555:U574)</f>
        <v>2</v>
      </c>
      <c r="AN560" s="1">
        <f ca="1">LOOKUP(AH560,P555:P574,V555:V574)</f>
        <v>25</v>
      </c>
      <c r="AO560" s="1">
        <f ca="1">LOOKUP(AH560,P555:P574,W555:W574)</f>
        <v>16</v>
      </c>
      <c r="AP560" s="3">
        <f ca="1">LOOKUP(AH560,P555:P574,X555:X574)</f>
        <v>9</v>
      </c>
      <c r="AQ560" s="3">
        <f ca="1">LOOKUP(AH560,P555:P574,Y555:Y574)</f>
        <v>26925</v>
      </c>
    </row>
    <row r="561" spans="5:43" x14ac:dyDescent="0.25">
      <c r="E561" s="29" t="str">
        <f t="shared" si="452"/>
        <v>Levante U.D.</v>
      </c>
      <c r="F561" s="33">
        <f ca="1">SUMIF(INDIRECT(F554),'1-Configuracion'!E561,INDIRECT(G554))+SUMIF(INDIRECT(H554),'1-Configuracion'!E561,INDIRECT(I554))</f>
        <v>0</v>
      </c>
      <c r="G561" s="1">
        <f ca="1">SUMIF(INDIRECT(F554),'1-Configuracion'!E561,INDIRECT(J554))+SUMIF(INDIRECT(H554),'1-Configuracion'!E561,INDIRECT(J554))</f>
        <v>0</v>
      </c>
      <c r="H561" s="1">
        <f t="shared" ca="1" si="453"/>
        <v>0</v>
      </c>
      <c r="I561" s="1">
        <f t="shared" ca="1" si="454"/>
        <v>0</v>
      </c>
      <c r="J561" s="1">
        <f t="shared" ca="1" si="455"/>
        <v>0</v>
      </c>
      <c r="K561" s="1">
        <f ca="1">SUMIF(INDIRECT(F554),'1-Configuracion'!E561,INDIRECT(K554))+SUMIF(INDIRECT(H554),'1-Configuracion'!E561,INDIRECT(L554))</f>
        <v>0</v>
      </c>
      <c r="L561" s="1">
        <f ca="1">SUMIF(INDIRECT(F554),'1-Configuracion'!E561,INDIRECT(L554))+SUMIF(INDIRECT(H554),'1-Configuracion'!E561,INDIRECT(K554))</f>
        <v>0</v>
      </c>
      <c r="M561" s="48">
        <f t="shared" ca="1" si="456"/>
        <v>0</v>
      </c>
      <c r="N561" s="14">
        <f t="shared" ca="1" si="457"/>
        <v>0</v>
      </c>
      <c r="P561" s="29" t="str">
        <f t="shared" si="458"/>
        <v>Levante U.D.</v>
      </c>
      <c r="Q561" s="33">
        <f t="shared" ca="1" si="459"/>
        <v>11</v>
      </c>
      <c r="R561" s="1">
        <f t="shared" ca="1" si="443"/>
        <v>16</v>
      </c>
      <c r="S561" s="1">
        <f t="shared" ca="1" si="444"/>
        <v>2</v>
      </c>
      <c r="T561" s="1">
        <f t="shared" ca="1" si="445"/>
        <v>5</v>
      </c>
      <c r="U561" s="1">
        <f t="shared" ca="1" si="446"/>
        <v>9</v>
      </c>
      <c r="V561" s="1">
        <f t="shared" ca="1" si="447"/>
        <v>12</v>
      </c>
      <c r="W561" s="1">
        <f t="shared" ca="1" si="448"/>
        <v>29</v>
      </c>
      <c r="X561" s="3">
        <f t="shared" ca="1" si="449"/>
        <v>-17</v>
      </c>
      <c r="Y561" s="3">
        <f t="shared" ca="1" si="450"/>
        <v>9312</v>
      </c>
      <c r="Z561">
        <f t="shared" ca="1" si="460"/>
        <v>20</v>
      </c>
      <c r="AA561">
        <f t="shared" ca="1" si="451"/>
        <v>20</v>
      </c>
      <c r="AB561" s="16">
        <f ca="1">_xlfn.RANK.EQ(Q561,Q555:Q574,0)</f>
        <v>20</v>
      </c>
      <c r="AC561" s="16">
        <f ca="1">SUMPRODUCT((AB561=AB555:AB574)*(X561&lt;X555:X574))</f>
        <v>0</v>
      </c>
      <c r="AD561" s="16">
        <f ca="1">SUMPRODUCT((AB561=AB555:AB574)*(AC561=AC555:AC574)*(V561&lt;V555:V574))</f>
        <v>0</v>
      </c>
      <c r="AE561" s="16">
        <f ca="1">COUNTIF(AA555:AA561,AA561)-1</f>
        <v>0</v>
      </c>
      <c r="AF561" s="39"/>
      <c r="AG561">
        <v>7</v>
      </c>
      <c r="AH561" s="29" t="str">
        <f ca="1">INDEX(P555:P574,MATCH(AG561,Z555:Z574,0))</f>
        <v>Athletic Club</v>
      </c>
      <c r="AI561" s="33">
        <f ca="1">LOOKUP(AH561,P555:P574,Q555:Q574)</f>
        <v>24</v>
      </c>
      <c r="AJ561" s="1">
        <f ca="1">LOOKUP(AH561,P555:P574,R555:R574)</f>
        <v>16</v>
      </c>
      <c r="AK561" s="1">
        <f ca="1">LOOKUP(AH561,P555:P574,S555:S574)</f>
        <v>7</v>
      </c>
      <c r="AL561" s="1">
        <f ca="1">LOOKUP(AH561,P555:P574,T555:T574)</f>
        <v>3</v>
      </c>
      <c r="AM561" s="1">
        <f ca="1">LOOKUP(AH561,P555:P574,U555:U574)</f>
        <v>6</v>
      </c>
      <c r="AN561" s="1">
        <f ca="1">LOOKUP(AH561,P555:P574,V555:V574)</f>
        <v>24</v>
      </c>
      <c r="AO561" s="1">
        <f ca="1">LOOKUP(AH561,P555:P574,W555:W574)</f>
        <v>18</v>
      </c>
      <c r="AP561" s="3">
        <f ca="1">LOOKUP(AH561,P555:P574,X555:X574)</f>
        <v>6</v>
      </c>
      <c r="AQ561" s="3">
        <f ca="1">LOOKUP(AH561,P555:P574,Y555:Y574)</f>
        <v>24624</v>
      </c>
    </row>
    <row r="562" spans="5:43" x14ac:dyDescent="0.25">
      <c r="E562" s="29" t="str">
        <f t="shared" si="452"/>
        <v>Málaga C.F.</v>
      </c>
      <c r="F562" s="33">
        <f ca="1">SUMIF(INDIRECT(F554),'1-Configuracion'!E562,INDIRECT(G554))+SUMIF(INDIRECT(H554),'1-Configuracion'!E562,INDIRECT(I554))</f>
        <v>0</v>
      </c>
      <c r="G562" s="1">
        <f ca="1">SUMIF(INDIRECT(F554),'1-Configuracion'!E562,INDIRECT(J554))+SUMIF(INDIRECT(H554),'1-Configuracion'!E562,INDIRECT(J554))</f>
        <v>0</v>
      </c>
      <c r="H562" s="1">
        <f t="shared" ca="1" si="453"/>
        <v>0</v>
      </c>
      <c r="I562" s="1">
        <f t="shared" ca="1" si="454"/>
        <v>0</v>
      </c>
      <c r="J562" s="1">
        <f t="shared" ca="1" si="455"/>
        <v>0</v>
      </c>
      <c r="K562" s="1">
        <f ca="1">SUMIF(INDIRECT(F554),'1-Configuracion'!E562,INDIRECT(K554))+SUMIF(INDIRECT(H554),'1-Configuracion'!E562,INDIRECT(L554))</f>
        <v>0</v>
      </c>
      <c r="L562" s="1">
        <f ca="1">SUMIF(INDIRECT(F554),'1-Configuracion'!E562,INDIRECT(L554))+SUMIF(INDIRECT(H554),'1-Configuracion'!E562,INDIRECT(K554))</f>
        <v>0</v>
      </c>
      <c r="M562" s="48">
        <f t="shared" ca="1" si="456"/>
        <v>0</v>
      </c>
      <c r="N562" s="14">
        <f t="shared" ca="1" si="457"/>
        <v>0</v>
      </c>
      <c r="P562" s="29" t="str">
        <f t="shared" si="458"/>
        <v>Málaga C.F.</v>
      </c>
      <c r="Q562" s="33">
        <f t="shared" ca="1" si="459"/>
        <v>17</v>
      </c>
      <c r="R562" s="1">
        <f t="shared" ca="1" si="443"/>
        <v>16</v>
      </c>
      <c r="S562" s="1">
        <f t="shared" ca="1" si="444"/>
        <v>4</v>
      </c>
      <c r="T562" s="1">
        <f t="shared" ca="1" si="445"/>
        <v>5</v>
      </c>
      <c r="U562" s="1">
        <f t="shared" ca="1" si="446"/>
        <v>7</v>
      </c>
      <c r="V562" s="1">
        <f t="shared" ca="1" si="447"/>
        <v>10</v>
      </c>
      <c r="W562" s="1">
        <f t="shared" ca="1" si="448"/>
        <v>14</v>
      </c>
      <c r="X562" s="3">
        <f t="shared" ca="1" si="449"/>
        <v>-4</v>
      </c>
      <c r="Y562" s="3">
        <f t="shared" ca="1" si="450"/>
        <v>16610</v>
      </c>
      <c r="Z562">
        <f t="shared" ca="1" si="460"/>
        <v>13</v>
      </c>
      <c r="AA562">
        <f t="shared" ca="1" si="451"/>
        <v>13</v>
      </c>
      <c r="AB562" s="16">
        <f ca="1">_xlfn.RANK.EQ(Q562,Q555:Q574,0)</f>
        <v>13</v>
      </c>
      <c r="AC562" s="16">
        <f ca="1">SUMPRODUCT((AB562=AB555:AB574)*(X562&lt;X555:X574))</f>
        <v>0</v>
      </c>
      <c r="AD562" s="16">
        <f ca="1">SUMPRODUCT((AB562=AB555:AB574)*(AC562=AC555:AC574)*(V562&lt;V555:V574))</f>
        <v>0</v>
      </c>
      <c r="AE562" s="16">
        <f ca="1">COUNTIF(AA555:AA562,AA562)-1</f>
        <v>0</v>
      </c>
      <c r="AF562" s="39"/>
      <c r="AG562">
        <v>8</v>
      </c>
      <c r="AH562" s="29" t="str">
        <f ca="1">INDEX(P555:P574,MATCH(AG562,Z555:Z574,0))</f>
        <v>Sevilla F.C.</v>
      </c>
      <c r="AI562" s="33">
        <f ca="1">LOOKUP(AH562,P555:P574,Q555:Q574)</f>
        <v>23</v>
      </c>
      <c r="AJ562" s="1">
        <f ca="1">LOOKUP(AH562,P555:P574,R555:R574)</f>
        <v>16</v>
      </c>
      <c r="AK562" s="1">
        <f ca="1">LOOKUP(AH562,P555:P574,S555:S574)</f>
        <v>6</v>
      </c>
      <c r="AL562" s="1">
        <f ca="1">LOOKUP(AH562,P555:P574,T555:T574)</f>
        <v>5</v>
      </c>
      <c r="AM562" s="1">
        <f ca="1">LOOKUP(AH562,P555:P574,U555:U574)</f>
        <v>5</v>
      </c>
      <c r="AN562" s="1">
        <f ca="1">LOOKUP(AH562,P555:P574,V555:V574)</f>
        <v>21</v>
      </c>
      <c r="AO562" s="1">
        <f ca="1">LOOKUP(AH562,P555:P574,W555:W574)</f>
        <v>19</v>
      </c>
      <c r="AP562" s="3">
        <f ca="1">LOOKUP(AH562,P555:P574,X555:X574)</f>
        <v>2</v>
      </c>
      <c r="AQ562" s="3">
        <f ca="1">LOOKUP(AH562,P555:P574,Y555:Y574)</f>
        <v>23221</v>
      </c>
    </row>
    <row r="563" spans="5:43" x14ac:dyDescent="0.25">
      <c r="E563" s="29" t="str">
        <f t="shared" si="452"/>
        <v>R.C. Celta de Vigo</v>
      </c>
      <c r="F563" s="33">
        <f ca="1">SUMIF(INDIRECT(F554),'1-Configuracion'!E563,INDIRECT(G554))+SUMIF(INDIRECT(H554),'1-Configuracion'!E563,INDIRECT(I554))</f>
        <v>0</v>
      </c>
      <c r="G563" s="1">
        <f ca="1">SUMIF(INDIRECT(F554),'1-Configuracion'!E563,INDIRECT(J554))+SUMIF(INDIRECT(H554),'1-Configuracion'!E563,INDIRECT(J554))</f>
        <v>0</v>
      </c>
      <c r="H563" s="1">
        <f t="shared" ca="1" si="453"/>
        <v>0</v>
      </c>
      <c r="I563" s="1">
        <f t="shared" ca="1" si="454"/>
        <v>0</v>
      </c>
      <c r="J563" s="1">
        <f t="shared" ca="1" si="455"/>
        <v>0</v>
      </c>
      <c r="K563" s="1">
        <f ca="1">SUMIF(INDIRECT(F554),'1-Configuracion'!E563,INDIRECT(K554))+SUMIF(INDIRECT(H554),'1-Configuracion'!E563,INDIRECT(L554))</f>
        <v>0</v>
      </c>
      <c r="L563" s="1">
        <f ca="1">SUMIF(INDIRECT(F554),'1-Configuracion'!E563,INDIRECT(L554))+SUMIF(INDIRECT(H554),'1-Configuracion'!E563,INDIRECT(K554))</f>
        <v>0</v>
      </c>
      <c r="M563" s="48">
        <f t="shared" ca="1" si="456"/>
        <v>0</v>
      </c>
      <c r="N563" s="14">
        <f t="shared" ca="1" si="457"/>
        <v>0</v>
      </c>
      <c r="P563" s="29" t="str">
        <f t="shared" si="458"/>
        <v>R.C. Celta de Vigo</v>
      </c>
      <c r="Q563" s="33">
        <f t="shared" ca="1" si="459"/>
        <v>31</v>
      </c>
      <c r="R563" s="1">
        <f t="shared" ca="1" si="443"/>
        <v>16</v>
      </c>
      <c r="S563" s="1">
        <f t="shared" ca="1" si="444"/>
        <v>9</v>
      </c>
      <c r="T563" s="1">
        <f t="shared" ca="1" si="445"/>
        <v>4</v>
      </c>
      <c r="U563" s="1">
        <f t="shared" ca="1" si="446"/>
        <v>3</v>
      </c>
      <c r="V563" s="1">
        <f t="shared" ca="1" si="447"/>
        <v>28</v>
      </c>
      <c r="W563" s="1">
        <f t="shared" ca="1" si="448"/>
        <v>22</v>
      </c>
      <c r="X563" s="3">
        <f t="shared" ca="1" si="449"/>
        <v>6</v>
      </c>
      <c r="Y563" s="3">
        <f t="shared" ca="1" si="450"/>
        <v>31628</v>
      </c>
      <c r="Z563">
        <f t="shared" ca="1" si="460"/>
        <v>4</v>
      </c>
      <c r="AA563">
        <f t="shared" ca="1" si="451"/>
        <v>4</v>
      </c>
      <c r="AB563" s="16">
        <f ca="1">_xlfn.RANK.EQ(Q563,Q555:Q574,0)</f>
        <v>4</v>
      </c>
      <c r="AC563" s="16">
        <f ca="1">SUMPRODUCT((AB563=AB555:AB574)*(X563&lt;X555:X574))</f>
        <v>0</v>
      </c>
      <c r="AD563" s="16">
        <f ca="1">SUMPRODUCT((AB563=AB555:AB574)*(AC563=AC555:AC574)*(V563&lt;V555:V574))</f>
        <v>0</v>
      </c>
      <c r="AE563" s="16">
        <f ca="1">COUNTIF(AA555:AA563,AA563)-1</f>
        <v>0</v>
      </c>
      <c r="AF563" s="39"/>
      <c r="AG563">
        <v>9</v>
      </c>
      <c r="AH563" s="29" t="str">
        <f ca="1">INDEX(P555:P574,MATCH(AG563,Z555:Z574,0))</f>
        <v>Valencia C.F.</v>
      </c>
      <c r="AI563" s="33">
        <f ca="1">LOOKUP(AH563,P555:P574,Q555:Q574)</f>
        <v>22</v>
      </c>
      <c r="AJ563" s="1">
        <f ca="1">LOOKUP(AH563,P555:P574,R555:R574)</f>
        <v>16</v>
      </c>
      <c r="AK563" s="1">
        <f ca="1">LOOKUP(AH563,P555:P574,S555:S574)</f>
        <v>5</v>
      </c>
      <c r="AL563" s="1">
        <f ca="1">LOOKUP(AH563,P555:P574,T555:T574)</f>
        <v>7</v>
      </c>
      <c r="AM563" s="1">
        <f ca="1">LOOKUP(AH563,P555:P574,U555:U574)</f>
        <v>4</v>
      </c>
      <c r="AN563" s="1">
        <f ca="1">LOOKUP(AH563,P555:P574,V555:V574)</f>
        <v>21</v>
      </c>
      <c r="AO563" s="1">
        <f ca="1">LOOKUP(AH563,P555:P574,W555:W574)</f>
        <v>14</v>
      </c>
      <c r="AP563" s="3">
        <f ca="1">LOOKUP(AH563,P555:P574,X555:X574)</f>
        <v>7</v>
      </c>
      <c r="AQ563" s="3">
        <f ca="1">LOOKUP(AH563,P555:P574,Y555:Y574)</f>
        <v>22721</v>
      </c>
    </row>
    <row r="564" spans="5:43" x14ac:dyDescent="0.25">
      <c r="E564" s="29" t="str">
        <f t="shared" si="452"/>
        <v>R.C.D. Español</v>
      </c>
      <c r="F564" s="33">
        <f ca="1">SUMIF(INDIRECT(F554),'1-Configuracion'!E564,INDIRECT(G554))+SUMIF(INDIRECT(H554),'1-Configuracion'!E564,INDIRECT(I554))</f>
        <v>0</v>
      </c>
      <c r="G564" s="1">
        <f ca="1">SUMIF(INDIRECT(F554),'1-Configuracion'!E564,INDIRECT(J554))+SUMIF(INDIRECT(H554),'1-Configuracion'!E564,INDIRECT(J554))</f>
        <v>0</v>
      </c>
      <c r="H564" s="1">
        <f t="shared" ca="1" si="453"/>
        <v>0</v>
      </c>
      <c r="I564" s="1">
        <f t="shared" ca="1" si="454"/>
        <v>0</v>
      </c>
      <c r="J564" s="1">
        <f t="shared" ca="1" si="455"/>
        <v>0</v>
      </c>
      <c r="K564" s="1">
        <f ca="1">SUMIF(INDIRECT(F554),'1-Configuracion'!E564,INDIRECT(K554))+SUMIF(INDIRECT(H554),'1-Configuracion'!E564,INDIRECT(L554))</f>
        <v>0</v>
      </c>
      <c r="L564" s="1">
        <f ca="1">SUMIF(INDIRECT(F554),'1-Configuracion'!E564,INDIRECT(L554))+SUMIF(INDIRECT(H554),'1-Configuracion'!E564,INDIRECT(K554))</f>
        <v>0</v>
      </c>
      <c r="M564" s="48">
        <f t="shared" ca="1" si="456"/>
        <v>0</v>
      </c>
      <c r="N564" s="14">
        <f t="shared" ca="1" si="457"/>
        <v>0</v>
      </c>
      <c r="P564" s="29" t="str">
        <f t="shared" si="458"/>
        <v>R.C.D. Español</v>
      </c>
      <c r="Q564" s="33">
        <f t="shared" ca="1" si="459"/>
        <v>20</v>
      </c>
      <c r="R564" s="1">
        <f t="shared" ca="1" si="443"/>
        <v>16</v>
      </c>
      <c r="S564" s="1">
        <f t="shared" ca="1" si="444"/>
        <v>6</v>
      </c>
      <c r="T564" s="1">
        <f t="shared" ca="1" si="445"/>
        <v>2</v>
      </c>
      <c r="U564" s="1">
        <f t="shared" ca="1" si="446"/>
        <v>8</v>
      </c>
      <c r="V564" s="1">
        <f t="shared" ca="1" si="447"/>
        <v>16</v>
      </c>
      <c r="W564" s="1">
        <f t="shared" ca="1" si="448"/>
        <v>26</v>
      </c>
      <c r="X564" s="3">
        <f t="shared" ca="1" si="449"/>
        <v>-10</v>
      </c>
      <c r="Y564" s="3">
        <f t="shared" ca="1" si="450"/>
        <v>19016</v>
      </c>
      <c r="Z564">
        <f t="shared" ca="1" si="460"/>
        <v>12</v>
      </c>
      <c r="AA564">
        <f t="shared" ca="1" si="451"/>
        <v>12</v>
      </c>
      <c r="AB564" s="16">
        <f ca="1">_xlfn.RANK.EQ(Q564,Q555:Q574,0)</f>
        <v>11</v>
      </c>
      <c r="AC564" s="16">
        <f ca="1">SUMPRODUCT((AB564=AB555:AB574)*(X564&lt;X555:X574))</f>
        <v>1</v>
      </c>
      <c r="AD564" s="16">
        <f ca="1">SUMPRODUCT((AB564=AB555:AB574)*(AC564=AC555:AC574)*(V564&lt;V555:V574))</f>
        <v>0</v>
      </c>
      <c r="AE564" s="16">
        <f ca="1">COUNTIF(AA555:AA564,AA564)-1</f>
        <v>0</v>
      </c>
      <c r="AF564" s="39"/>
      <c r="AG564">
        <v>10</v>
      </c>
      <c r="AH564" s="29" t="str">
        <f ca="1">INDEX(P555:P574,MATCH(AG564,Z555:Z574,0))</f>
        <v>S.D. Eibar</v>
      </c>
      <c r="AI564" s="33">
        <f ca="1">LOOKUP(AH564,P555:P574,Q555:Q574)</f>
        <v>21</v>
      </c>
      <c r="AJ564" s="1">
        <f ca="1">LOOKUP(AH564,P555:P574,R555:R574)</f>
        <v>16</v>
      </c>
      <c r="AK564" s="1">
        <f ca="1">LOOKUP(AH564,P555:P574,S555:S574)</f>
        <v>5</v>
      </c>
      <c r="AL564" s="1">
        <f ca="1">LOOKUP(AH564,P555:P574,T555:T574)</f>
        <v>6</v>
      </c>
      <c r="AM564" s="1">
        <f ca="1">LOOKUP(AH564,P555:P574,U555:U574)</f>
        <v>5</v>
      </c>
      <c r="AN564" s="1">
        <f ca="1">LOOKUP(AH564,P555:P574,V555:V574)</f>
        <v>18</v>
      </c>
      <c r="AO564" s="1">
        <f ca="1">LOOKUP(AH564,P555:P574,W555:W574)</f>
        <v>19</v>
      </c>
      <c r="AP564" s="3">
        <f ca="1">LOOKUP(AH564,P555:P574,X555:X574)</f>
        <v>-1</v>
      </c>
      <c r="AQ564" s="3">
        <f ca="1">LOOKUP(AH564,P555:P574,Y555:Y574)</f>
        <v>20918</v>
      </c>
    </row>
    <row r="565" spans="5:43" x14ac:dyDescent="0.25">
      <c r="E565" s="29" t="str">
        <f t="shared" si="452"/>
        <v>Rayo Vallecano</v>
      </c>
      <c r="F565" s="33">
        <f ca="1">SUMIF(INDIRECT(F554),'1-Configuracion'!E565,INDIRECT(G554))+SUMIF(INDIRECT(H554),'1-Configuracion'!E565,INDIRECT(I554))</f>
        <v>0</v>
      </c>
      <c r="G565" s="1">
        <f ca="1">SUMIF(INDIRECT(F554),'1-Configuracion'!E565,INDIRECT(J554))+SUMIF(INDIRECT(H554),'1-Configuracion'!E565,INDIRECT(J554))</f>
        <v>0</v>
      </c>
      <c r="H565" s="1">
        <f t="shared" ca="1" si="453"/>
        <v>0</v>
      </c>
      <c r="I565" s="1">
        <f t="shared" ca="1" si="454"/>
        <v>0</v>
      </c>
      <c r="J565" s="1">
        <f t="shared" ca="1" si="455"/>
        <v>0</v>
      </c>
      <c r="K565" s="1">
        <f ca="1">SUMIF(INDIRECT(F554),'1-Configuracion'!E565,INDIRECT(K554))+SUMIF(INDIRECT(H554),'1-Configuracion'!E565,INDIRECT(L554))</f>
        <v>0</v>
      </c>
      <c r="L565" s="1">
        <f ca="1">SUMIF(INDIRECT(F554),'1-Configuracion'!E565,INDIRECT(L554))+SUMIF(INDIRECT(H554),'1-Configuracion'!E565,INDIRECT(K554))</f>
        <v>0</v>
      </c>
      <c r="M565" s="48">
        <f t="shared" ca="1" si="456"/>
        <v>0</v>
      </c>
      <c r="N565" s="14">
        <f t="shared" ca="1" si="457"/>
        <v>0</v>
      </c>
      <c r="P565" s="29" t="str">
        <f t="shared" si="458"/>
        <v>Rayo Vallecano</v>
      </c>
      <c r="Q565" s="33">
        <f t="shared" ca="1" si="459"/>
        <v>14</v>
      </c>
      <c r="R565" s="1">
        <f t="shared" ca="1" si="443"/>
        <v>16</v>
      </c>
      <c r="S565" s="1">
        <f t="shared" ca="1" si="444"/>
        <v>4</v>
      </c>
      <c r="T565" s="1">
        <f t="shared" ca="1" si="445"/>
        <v>2</v>
      </c>
      <c r="U565" s="1">
        <f t="shared" ca="1" si="446"/>
        <v>10</v>
      </c>
      <c r="V565" s="1">
        <f t="shared" ca="1" si="447"/>
        <v>18</v>
      </c>
      <c r="W565" s="1">
        <f t="shared" ca="1" si="448"/>
        <v>37</v>
      </c>
      <c r="X565" s="3">
        <f t="shared" ca="1" si="449"/>
        <v>-19</v>
      </c>
      <c r="Y565" s="3">
        <f t="shared" ca="1" si="450"/>
        <v>12118</v>
      </c>
      <c r="Z565">
        <f t="shared" ca="1" si="460"/>
        <v>18</v>
      </c>
      <c r="AA565">
        <f t="shared" ca="1" si="451"/>
        <v>18</v>
      </c>
      <c r="AB565" s="16">
        <f ca="1">_xlfn.RANK.EQ(Q565,Q555:Q574,0)</f>
        <v>17</v>
      </c>
      <c r="AC565" s="16">
        <f ca="1">SUMPRODUCT((AB565=AB555:AB574)*(X565&lt;X555:X574))</f>
        <v>1</v>
      </c>
      <c r="AD565" s="16">
        <f ca="1">SUMPRODUCT((AB565=AB555:AB574)*(AC565=AC555:AC574)*(V565&lt;V555:V574))</f>
        <v>0</v>
      </c>
      <c r="AE565" s="16">
        <f ca="1">COUNTIF(AA555:AA565,AA565)-1</f>
        <v>0</v>
      </c>
      <c r="AF565" s="39"/>
      <c r="AG565">
        <v>11</v>
      </c>
      <c r="AH565" s="29" t="str">
        <f ca="1">INDEX(P555:P574,MATCH(AG565,Z555:Z574,0))</f>
        <v>Real Betis Balompié</v>
      </c>
      <c r="AI565" s="33">
        <f ca="1">LOOKUP(AH565,P555:P574,Q555:Q574)</f>
        <v>20</v>
      </c>
      <c r="AJ565" s="1">
        <f ca="1">LOOKUP(AH565,P555:P574,R555:R574)</f>
        <v>16</v>
      </c>
      <c r="AK565" s="1">
        <f ca="1">LOOKUP(AH565,P555:P574,S555:S574)</f>
        <v>5</v>
      </c>
      <c r="AL565" s="1">
        <f ca="1">LOOKUP(AH565,P555:P574,T555:T574)</f>
        <v>5</v>
      </c>
      <c r="AM565" s="1">
        <f ca="1">LOOKUP(AH565,P555:P574,U555:U574)</f>
        <v>6</v>
      </c>
      <c r="AN565" s="1">
        <f ca="1">LOOKUP(AH565,P555:P574,V555:V574)</f>
        <v>13</v>
      </c>
      <c r="AO565" s="1">
        <f ca="1">LOOKUP(AH565,P555:P574,W555:W574)</f>
        <v>19</v>
      </c>
      <c r="AP565" s="3">
        <f ca="1">LOOKUP(AH565,P555:P574,X555:X574)</f>
        <v>-6</v>
      </c>
      <c r="AQ565" s="3">
        <f ca="1">LOOKUP(AH565,P555:P574,Y555:Y574)</f>
        <v>19413</v>
      </c>
    </row>
    <row r="566" spans="5:43" x14ac:dyDescent="0.25">
      <c r="E566" s="29" t="str">
        <f t="shared" si="452"/>
        <v>Real Betis Balompié</v>
      </c>
      <c r="F566" s="33">
        <f ca="1">SUMIF(INDIRECT(F554),'1-Configuracion'!E566,INDIRECT(G554))+SUMIF(INDIRECT(H554),'1-Configuracion'!E566,INDIRECT(I554))</f>
        <v>0</v>
      </c>
      <c r="G566" s="1">
        <f ca="1">SUMIF(INDIRECT(F554),'1-Configuracion'!E566,INDIRECT(J554))+SUMIF(INDIRECT(H554),'1-Configuracion'!E566,INDIRECT(J554))</f>
        <v>0</v>
      </c>
      <c r="H566" s="1">
        <f t="shared" ca="1" si="453"/>
        <v>0</v>
      </c>
      <c r="I566" s="1">
        <f t="shared" ca="1" si="454"/>
        <v>0</v>
      </c>
      <c r="J566" s="1">
        <f t="shared" ca="1" si="455"/>
        <v>0</v>
      </c>
      <c r="K566" s="1">
        <f ca="1">SUMIF(INDIRECT(F554),'1-Configuracion'!E566,INDIRECT(K554))+SUMIF(INDIRECT(H554),'1-Configuracion'!E566,INDIRECT(L554))</f>
        <v>0</v>
      </c>
      <c r="L566" s="1">
        <f ca="1">SUMIF(INDIRECT(F554),'1-Configuracion'!E566,INDIRECT(L554))+SUMIF(INDIRECT(H554),'1-Configuracion'!E566,INDIRECT(K554))</f>
        <v>0</v>
      </c>
      <c r="M566" s="48">
        <f t="shared" ca="1" si="456"/>
        <v>0</v>
      </c>
      <c r="N566" s="14">
        <f t="shared" ca="1" si="457"/>
        <v>0</v>
      </c>
      <c r="P566" s="29" t="str">
        <f t="shared" si="458"/>
        <v>Real Betis Balompié</v>
      </c>
      <c r="Q566" s="33">
        <f t="shared" ca="1" si="459"/>
        <v>20</v>
      </c>
      <c r="R566" s="1">
        <f t="shared" ca="1" si="443"/>
        <v>16</v>
      </c>
      <c r="S566" s="1">
        <f t="shared" ca="1" si="444"/>
        <v>5</v>
      </c>
      <c r="T566" s="1">
        <f t="shared" ca="1" si="445"/>
        <v>5</v>
      </c>
      <c r="U566" s="1">
        <f t="shared" ca="1" si="446"/>
        <v>6</v>
      </c>
      <c r="V566" s="1">
        <f t="shared" ca="1" si="447"/>
        <v>13</v>
      </c>
      <c r="W566" s="1">
        <f t="shared" ca="1" si="448"/>
        <v>19</v>
      </c>
      <c r="X566" s="3">
        <f t="shared" ca="1" si="449"/>
        <v>-6</v>
      </c>
      <c r="Y566" s="3">
        <f t="shared" ca="1" si="450"/>
        <v>19413</v>
      </c>
      <c r="Z566">
        <f t="shared" ca="1" si="460"/>
        <v>11</v>
      </c>
      <c r="AA566">
        <f t="shared" ca="1" si="451"/>
        <v>11</v>
      </c>
      <c r="AB566" s="16">
        <f ca="1">_xlfn.RANK.EQ(Q566,Q555:Q574,0)</f>
        <v>11</v>
      </c>
      <c r="AC566" s="16">
        <f ca="1">SUMPRODUCT((AB566=AB555:AB574)*(X566&lt;X555:X574))</f>
        <v>0</v>
      </c>
      <c r="AD566" s="16">
        <f ca="1">SUMPRODUCT((AB566=AB555:AB574)*(AC566=AC555:AC574)*(V566&lt;V555:V574))</f>
        <v>0</v>
      </c>
      <c r="AE566" s="16">
        <f ca="1">COUNTIF(AA555:AA566,AA566)-1</f>
        <v>0</v>
      </c>
      <c r="AF566" s="39"/>
      <c r="AG566">
        <v>12</v>
      </c>
      <c r="AH566" s="29" t="str">
        <f ca="1">INDEX(P555:P574,MATCH(AG566,Z555:Z574,0))</f>
        <v>R.C.D. Español</v>
      </c>
      <c r="AI566" s="33">
        <f ca="1">LOOKUP(AH566,P555:P574,Q555:Q574)</f>
        <v>20</v>
      </c>
      <c r="AJ566" s="1">
        <f ca="1">LOOKUP(AH566,P555:P574,R555:R574)</f>
        <v>16</v>
      </c>
      <c r="AK566" s="1">
        <f ca="1">LOOKUP(AH566,P555:P574,S555:S574)</f>
        <v>6</v>
      </c>
      <c r="AL566" s="1">
        <f ca="1">LOOKUP(AH566,P555:P574,T555:T574)</f>
        <v>2</v>
      </c>
      <c r="AM566" s="1">
        <f ca="1">LOOKUP(AH566,P555:P574,U555:U574)</f>
        <v>8</v>
      </c>
      <c r="AN566" s="1">
        <f ca="1">LOOKUP(AH566,P555:P574,V555:V574)</f>
        <v>16</v>
      </c>
      <c r="AO566" s="1">
        <f ca="1">LOOKUP(AH566,P555:P574,W555:W574)</f>
        <v>26</v>
      </c>
      <c r="AP566" s="3">
        <f ca="1">LOOKUP(AH566,P555:P574,X555:X574)</f>
        <v>-10</v>
      </c>
      <c r="AQ566" s="3">
        <f ca="1">LOOKUP(AH566,P555:P574,Y555:Y574)</f>
        <v>19016</v>
      </c>
    </row>
    <row r="567" spans="5:43" x14ac:dyDescent="0.25">
      <c r="E567" s="29" t="str">
        <f t="shared" si="452"/>
        <v>Real Madrid C.F.</v>
      </c>
      <c r="F567" s="33">
        <f ca="1">SUMIF(INDIRECT(F554),'1-Configuracion'!E567,INDIRECT(G554))+SUMIF(INDIRECT(H554),'1-Configuracion'!E567,INDIRECT(I554))</f>
        <v>0</v>
      </c>
      <c r="G567" s="1">
        <f ca="1">SUMIF(INDIRECT(F554),'1-Configuracion'!E567,INDIRECT(J554))+SUMIF(INDIRECT(H554),'1-Configuracion'!E567,INDIRECT(J554))</f>
        <v>0</v>
      </c>
      <c r="H567" s="1">
        <f t="shared" ca="1" si="453"/>
        <v>0</v>
      </c>
      <c r="I567" s="1">
        <f t="shared" ca="1" si="454"/>
        <v>0</v>
      </c>
      <c r="J567" s="1">
        <f t="shared" ca="1" si="455"/>
        <v>0</v>
      </c>
      <c r="K567" s="1">
        <f ca="1">SUMIF(INDIRECT(F554),'1-Configuracion'!E567,INDIRECT(K554))+SUMIF(INDIRECT(H554),'1-Configuracion'!E567,INDIRECT(L554))</f>
        <v>0</v>
      </c>
      <c r="L567" s="1">
        <f ca="1">SUMIF(INDIRECT(F554),'1-Configuracion'!E567,INDIRECT(L554))+SUMIF(INDIRECT(H554),'1-Configuracion'!E567,INDIRECT(K554))</f>
        <v>0</v>
      </c>
      <c r="M567" s="48">
        <f t="shared" ca="1" si="456"/>
        <v>0</v>
      </c>
      <c r="N567" s="14">
        <f t="shared" ca="1" si="457"/>
        <v>0</v>
      </c>
      <c r="P567" s="29" t="str">
        <f t="shared" si="458"/>
        <v>Real Madrid C.F.</v>
      </c>
      <c r="Q567" s="33">
        <f t="shared" ca="1" si="459"/>
        <v>33</v>
      </c>
      <c r="R567" s="1">
        <f t="shared" ca="1" si="443"/>
        <v>16</v>
      </c>
      <c r="S567" s="1">
        <f t="shared" ca="1" si="444"/>
        <v>10</v>
      </c>
      <c r="T567" s="1">
        <f t="shared" ca="1" si="445"/>
        <v>3</v>
      </c>
      <c r="U567" s="1">
        <f t="shared" ca="1" si="446"/>
        <v>3</v>
      </c>
      <c r="V567" s="1">
        <f t="shared" ca="1" si="447"/>
        <v>42</v>
      </c>
      <c r="W567" s="1">
        <f t="shared" ca="1" si="448"/>
        <v>15</v>
      </c>
      <c r="X567" s="3">
        <f t="shared" ca="1" si="449"/>
        <v>27</v>
      </c>
      <c r="Y567" s="3">
        <f t="shared" ca="1" si="450"/>
        <v>35742</v>
      </c>
      <c r="Z567">
        <f t="shared" ca="1" si="460"/>
        <v>3</v>
      </c>
      <c r="AA567">
        <f t="shared" ca="1" si="451"/>
        <v>3</v>
      </c>
      <c r="AB567" s="16">
        <f ca="1">_xlfn.RANK.EQ(Q567,Q555:Q574,0)</f>
        <v>3</v>
      </c>
      <c r="AC567" s="16">
        <f ca="1">SUMPRODUCT((AB567=AB555:AB574)*(X567&lt;X555:X574))</f>
        <v>0</v>
      </c>
      <c r="AD567" s="16">
        <f ca="1">SUMPRODUCT((AB567=AB555:AB574)*(AC567=AC555:AC574)*(V567&lt;V555:V574))</f>
        <v>0</v>
      </c>
      <c r="AE567" s="16">
        <f ca="1">COUNTIF(AA555:AA567,AA567)-1</f>
        <v>0</v>
      </c>
      <c r="AF567" s="39"/>
      <c r="AG567">
        <v>13</v>
      </c>
      <c r="AH567" s="29" t="str">
        <f ca="1">INDEX(P555:P574,MATCH(AG567,Z555:Z574,0))</f>
        <v>Málaga C.F.</v>
      </c>
      <c r="AI567" s="33">
        <f ca="1">LOOKUP(AH567,P555:P574,Q555:Q574)</f>
        <v>17</v>
      </c>
      <c r="AJ567" s="1">
        <f ca="1">LOOKUP(AH567,P555:P574,R555:R574)</f>
        <v>16</v>
      </c>
      <c r="AK567" s="1">
        <f ca="1">LOOKUP(AH567,P555:P574,S555:S574)</f>
        <v>4</v>
      </c>
      <c r="AL567" s="1">
        <f ca="1">LOOKUP(AH567,P555:P574,T555:T574)</f>
        <v>5</v>
      </c>
      <c r="AM567" s="1">
        <f ca="1">LOOKUP(AH567,P555:P574,U555:U574)</f>
        <v>7</v>
      </c>
      <c r="AN567" s="1">
        <f ca="1">LOOKUP(AH567,P555:P574,V555:V574)</f>
        <v>10</v>
      </c>
      <c r="AO567" s="1">
        <f ca="1">LOOKUP(AH567,P555:P574,W555:W574)</f>
        <v>14</v>
      </c>
      <c r="AP567" s="3">
        <f ca="1">LOOKUP(AH567,P555:P574,X555:X574)</f>
        <v>-4</v>
      </c>
      <c r="AQ567" s="3">
        <f ca="1">LOOKUP(AH567,P555:P574,Y555:Y574)</f>
        <v>16610</v>
      </c>
    </row>
    <row r="568" spans="5:43" x14ac:dyDescent="0.25">
      <c r="E568" s="29" t="str">
        <f t="shared" si="452"/>
        <v>Real Sociedad</v>
      </c>
      <c r="F568" s="33">
        <f ca="1">SUMIF(INDIRECT(F554),'1-Configuracion'!E568,INDIRECT(G554))+SUMIF(INDIRECT(H554),'1-Configuracion'!E568,INDIRECT(I554))</f>
        <v>0</v>
      </c>
      <c r="G568" s="1">
        <f ca="1">SUMIF(INDIRECT(F554),'1-Configuracion'!E568,INDIRECT(J554))+SUMIF(INDIRECT(H554),'1-Configuracion'!E568,INDIRECT(J554))</f>
        <v>0</v>
      </c>
      <c r="H568" s="1">
        <f t="shared" ca="1" si="453"/>
        <v>0</v>
      </c>
      <c r="I568" s="1">
        <f t="shared" ca="1" si="454"/>
        <v>0</v>
      </c>
      <c r="J568" s="1">
        <f t="shared" ca="1" si="455"/>
        <v>0</v>
      </c>
      <c r="K568" s="1">
        <f ca="1">SUMIF(INDIRECT(F554),'1-Configuracion'!E568,INDIRECT(K554))+SUMIF(INDIRECT(H554),'1-Configuracion'!E568,INDIRECT(L554))</f>
        <v>0</v>
      </c>
      <c r="L568" s="1">
        <f ca="1">SUMIF(INDIRECT(F554),'1-Configuracion'!E568,INDIRECT(L554))+SUMIF(INDIRECT(H554),'1-Configuracion'!E568,INDIRECT(K554))</f>
        <v>0</v>
      </c>
      <c r="M568" s="48">
        <f t="shared" ca="1" si="456"/>
        <v>0</v>
      </c>
      <c r="N568" s="14">
        <f t="shared" ca="1" si="457"/>
        <v>0</v>
      </c>
      <c r="P568" s="29" t="str">
        <f t="shared" si="458"/>
        <v>Real Sociedad</v>
      </c>
      <c r="Q568" s="33">
        <f t="shared" ca="1" si="459"/>
        <v>16</v>
      </c>
      <c r="R568" s="1">
        <f t="shared" ca="1" si="443"/>
        <v>16</v>
      </c>
      <c r="S568" s="1">
        <f t="shared" ca="1" si="444"/>
        <v>4</v>
      </c>
      <c r="T568" s="1">
        <f t="shared" ca="1" si="445"/>
        <v>4</v>
      </c>
      <c r="U568" s="1">
        <f t="shared" ca="1" si="446"/>
        <v>8</v>
      </c>
      <c r="V568" s="1">
        <f t="shared" ca="1" si="447"/>
        <v>17</v>
      </c>
      <c r="W568" s="1">
        <f t="shared" ca="1" si="448"/>
        <v>22</v>
      </c>
      <c r="X568" s="3">
        <f t="shared" ca="1" si="449"/>
        <v>-5</v>
      </c>
      <c r="Y568" s="3">
        <f t="shared" ca="1" si="450"/>
        <v>15517</v>
      </c>
      <c r="Z568">
        <f t="shared" ca="1" si="460"/>
        <v>14</v>
      </c>
      <c r="AA568">
        <f t="shared" ca="1" si="451"/>
        <v>14</v>
      </c>
      <c r="AB568" s="16">
        <f ca="1">_xlfn.RANK.EQ(Q568,Q555:Q574,0)</f>
        <v>14</v>
      </c>
      <c r="AC568" s="16">
        <f ca="1">SUMPRODUCT((AB568=AB555:AB574)*(X568&lt;X555:X574))</f>
        <v>0</v>
      </c>
      <c r="AD568" s="16">
        <f ca="1">SUMPRODUCT((AB568=AB555:AB574)*(AC568=AC555:AC574)*(V568&lt;V555:V574))</f>
        <v>0</v>
      </c>
      <c r="AE568" s="16">
        <f ca="1">COUNTIF(AA555:AA568,AA568)-1</f>
        <v>0</v>
      </c>
      <c r="AF568" s="39"/>
      <c r="AG568">
        <v>14</v>
      </c>
      <c r="AH568" s="29" t="str">
        <f ca="1">INDEX(P555:P574,MATCH(AG568,Z555:Z574,0))</f>
        <v>Real Sociedad</v>
      </c>
      <c r="AI568" s="33">
        <f ca="1">LOOKUP(AH568,P555:P574,Q555:Q574)</f>
        <v>16</v>
      </c>
      <c r="AJ568" s="1">
        <f ca="1">LOOKUP(AH568,P555:P574,R555:R574)</f>
        <v>16</v>
      </c>
      <c r="AK568" s="1">
        <f ca="1">LOOKUP(AH568,P555:P574,S555:S574)</f>
        <v>4</v>
      </c>
      <c r="AL568" s="1">
        <f ca="1">LOOKUP(AH568,P555:P574,T555:T574)</f>
        <v>4</v>
      </c>
      <c r="AM568" s="1">
        <f ca="1">LOOKUP(AH568,P555:P574,U555:U574)</f>
        <v>8</v>
      </c>
      <c r="AN568" s="1">
        <f ca="1">LOOKUP(AH568,P555:P574,V555:V574)</f>
        <v>17</v>
      </c>
      <c r="AO568" s="1">
        <f ca="1">LOOKUP(AH568,P555:P574,W555:W574)</f>
        <v>22</v>
      </c>
      <c r="AP568" s="3">
        <f ca="1">LOOKUP(AH568,P555:P574,X555:X574)</f>
        <v>-5</v>
      </c>
      <c r="AQ568" s="3">
        <f ca="1">LOOKUP(AH568,P555:P574,Y555:Y574)</f>
        <v>15517</v>
      </c>
    </row>
    <row r="569" spans="5:43" x14ac:dyDescent="0.25">
      <c r="E569" s="29" t="str">
        <f t="shared" si="452"/>
        <v>Real Sporting de Gijón</v>
      </c>
      <c r="F569" s="33">
        <f ca="1">SUMIF(INDIRECT(F554),'1-Configuracion'!E569,INDIRECT(G554))+SUMIF(INDIRECT(H554),'1-Configuracion'!E569,INDIRECT(I554))</f>
        <v>0</v>
      </c>
      <c r="G569" s="1">
        <f ca="1">SUMIF(INDIRECT(F554),'1-Configuracion'!E569,INDIRECT(J554))+SUMIF(INDIRECT(H554),'1-Configuracion'!E569,INDIRECT(J554))</f>
        <v>0</v>
      </c>
      <c r="H569" s="1">
        <f t="shared" ca="1" si="453"/>
        <v>0</v>
      </c>
      <c r="I569" s="1">
        <f t="shared" ca="1" si="454"/>
        <v>0</v>
      </c>
      <c r="J569" s="1">
        <f t="shared" ca="1" si="455"/>
        <v>0</v>
      </c>
      <c r="K569" s="1">
        <f ca="1">SUMIF(INDIRECT(F554),'1-Configuracion'!E569,INDIRECT(K554))+SUMIF(INDIRECT(H554),'1-Configuracion'!E569,INDIRECT(L554))</f>
        <v>0</v>
      </c>
      <c r="L569" s="1">
        <f ca="1">SUMIF(INDIRECT(F554),'1-Configuracion'!E569,INDIRECT(L554))+SUMIF(INDIRECT(H554),'1-Configuracion'!E569,INDIRECT(K554))</f>
        <v>0</v>
      </c>
      <c r="M569" s="48">
        <f t="shared" ca="1" si="456"/>
        <v>0</v>
      </c>
      <c r="N569" s="14">
        <f t="shared" ca="1" si="457"/>
        <v>0</v>
      </c>
      <c r="P569" s="29" t="str">
        <f t="shared" si="458"/>
        <v>Real Sporting de Gijón</v>
      </c>
      <c r="Q569" s="33">
        <f t="shared" ca="1" si="459"/>
        <v>15</v>
      </c>
      <c r="R569" s="1">
        <f t="shared" ca="1" si="443"/>
        <v>15</v>
      </c>
      <c r="S569" s="1">
        <f t="shared" ca="1" si="444"/>
        <v>4</v>
      </c>
      <c r="T569" s="1">
        <f t="shared" ca="1" si="445"/>
        <v>3</v>
      </c>
      <c r="U569" s="1">
        <f t="shared" ca="1" si="446"/>
        <v>8</v>
      </c>
      <c r="V569" s="1">
        <f t="shared" ca="1" si="447"/>
        <v>15</v>
      </c>
      <c r="W569" s="1">
        <f t="shared" ca="1" si="448"/>
        <v>23</v>
      </c>
      <c r="X569" s="3">
        <f t="shared" ca="1" si="449"/>
        <v>-8</v>
      </c>
      <c r="Y569" s="3">
        <f t="shared" ca="1" si="450"/>
        <v>14215</v>
      </c>
      <c r="Z569">
        <f t="shared" ca="1" si="460"/>
        <v>16</v>
      </c>
      <c r="AA569">
        <f t="shared" ca="1" si="451"/>
        <v>16</v>
      </c>
      <c r="AB569" s="16">
        <f ca="1">_xlfn.RANK.EQ(Q569,Q555:Q574,0)</f>
        <v>16</v>
      </c>
      <c r="AC569" s="16">
        <f ca="1">SUMPRODUCT((AB569=AB555:AB574)*(X569&lt;X555:X574))</f>
        <v>0</v>
      </c>
      <c r="AD569" s="16">
        <f ca="1">SUMPRODUCT((AB569=AB555:AB574)*(AC569=AC555:AC574)*(V569&lt;V555:V574))</f>
        <v>0</v>
      </c>
      <c r="AE569" s="16">
        <f ca="1">COUNTIF(AA555:AA569,AA569)-1</f>
        <v>0</v>
      </c>
      <c r="AF569" s="39"/>
      <c r="AG569">
        <v>15</v>
      </c>
      <c r="AH569" s="29" t="str">
        <f ca="1">INDEX(P555:P574,MATCH(AG569,Z555:Z574,0))</f>
        <v>Getafe C.F.</v>
      </c>
      <c r="AI569" s="33">
        <f ca="1">LOOKUP(AH569,P555:P574,Q555:Q574)</f>
        <v>16</v>
      </c>
      <c r="AJ569" s="1">
        <f ca="1">LOOKUP(AH569,P555:P574,R555:R574)</f>
        <v>16</v>
      </c>
      <c r="AK569" s="1">
        <f ca="1">LOOKUP(AH569,P555:P574,S555:S574)</f>
        <v>4</v>
      </c>
      <c r="AL569" s="1">
        <f ca="1">LOOKUP(AH569,P555:P574,T555:T574)</f>
        <v>4</v>
      </c>
      <c r="AM569" s="1">
        <f ca="1">LOOKUP(AH569,P555:P574,U555:U574)</f>
        <v>8</v>
      </c>
      <c r="AN569" s="1">
        <f ca="1">LOOKUP(AH569,P555:P574,V555:V574)</f>
        <v>18</v>
      </c>
      <c r="AO569" s="1">
        <f ca="1">LOOKUP(AH569,P555:P574,W555:W574)</f>
        <v>26</v>
      </c>
      <c r="AP569" s="3">
        <f ca="1">LOOKUP(AH569,P555:P574,X555:X574)</f>
        <v>-8</v>
      </c>
      <c r="AQ569" s="3">
        <f ca="1">LOOKUP(AH569,P555:P574,Y555:Y574)</f>
        <v>15218</v>
      </c>
    </row>
    <row r="570" spans="5:43" x14ac:dyDescent="0.25">
      <c r="E570" s="29" t="str">
        <f t="shared" si="452"/>
        <v>S.D. Eibar</v>
      </c>
      <c r="F570" s="33">
        <f ca="1">SUMIF(INDIRECT(F554),'1-Configuracion'!E570,INDIRECT(G554))+SUMIF(INDIRECT(H554),'1-Configuracion'!E570,INDIRECT(I554))</f>
        <v>0</v>
      </c>
      <c r="G570" s="1">
        <f ca="1">SUMIF(INDIRECT(F554),'1-Configuracion'!E570,INDIRECT(J554))+SUMIF(INDIRECT(H554),'1-Configuracion'!E570,INDIRECT(J554))</f>
        <v>0</v>
      </c>
      <c r="H570" s="1">
        <f t="shared" ca="1" si="453"/>
        <v>0</v>
      </c>
      <c r="I570" s="1">
        <f t="shared" ca="1" si="454"/>
        <v>0</v>
      </c>
      <c r="J570" s="1">
        <f t="shared" ca="1" si="455"/>
        <v>0</v>
      </c>
      <c r="K570" s="1">
        <f ca="1">SUMIF(INDIRECT(F554),'1-Configuracion'!E570,INDIRECT(K554))+SUMIF(INDIRECT(H554),'1-Configuracion'!E570,INDIRECT(L554))</f>
        <v>0</v>
      </c>
      <c r="L570" s="1">
        <f ca="1">SUMIF(INDIRECT(F554),'1-Configuracion'!E570,INDIRECT(L554))+SUMIF(INDIRECT(H554),'1-Configuracion'!E570,INDIRECT(K554))</f>
        <v>0</v>
      </c>
      <c r="M570" s="48">
        <f t="shared" ca="1" si="456"/>
        <v>0</v>
      </c>
      <c r="N570" s="14">
        <f t="shared" ca="1" si="457"/>
        <v>0</v>
      </c>
      <c r="P570" s="29" t="str">
        <f t="shared" si="458"/>
        <v>S.D. Eibar</v>
      </c>
      <c r="Q570" s="33">
        <f t="shared" ca="1" si="459"/>
        <v>21</v>
      </c>
      <c r="R570" s="1">
        <f t="shared" ca="1" si="443"/>
        <v>16</v>
      </c>
      <c r="S570" s="1">
        <f t="shared" ca="1" si="444"/>
        <v>5</v>
      </c>
      <c r="T570" s="1">
        <f t="shared" ca="1" si="445"/>
        <v>6</v>
      </c>
      <c r="U570" s="1">
        <f t="shared" ca="1" si="446"/>
        <v>5</v>
      </c>
      <c r="V570" s="1">
        <f t="shared" ca="1" si="447"/>
        <v>18</v>
      </c>
      <c r="W570" s="1">
        <f t="shared" ca="1" si="448"/>
        <v>19</v>
      </c>
      <c r="X570" s="3">
        <f t="shared" ca="1" si="449"/>
        <v>-1</v>
      </c>
      <c r="Y570" s="3">
        <f t="shared" ca="1" si="450"/>
        <v>20918</v>
      </c>
      <c r="Z570">
        <f t="shared" ca="1" si="460"/>
        <v>10</v>
      </c>
      <c r="AA570">
        <f t="shared" ca="1" si="451"/>
        <v>10</v>
      </c>
      <c r="AB570" s="16">
        <f ca="1">_xlfn.RANK.EQ(Q570,Q555:Q574,0)</f>
        <v>10</v>
      </c>
      <c r="AC570" s="16">
        <f ca="1">SUMPRODUCT((AB570=AB555:AB574)*(X570&lt;X555:X574))</f>
        <v>0</v>
      </c>
      <c r="AD570" s="16">
        <f ca="1">SUMPRODUCT((AB570=AB555:AB574)*(AC570=AC555:AC574)*(V570&lt;V555:V574))</f>
        <v>0</v>
      </c>
      <c r="AE570" s="16">
        <f ca="1">COUNTIF(AA555:AA570,AA570)-1</f>
        <v>0</v>
      </c>
      <c r="AF570" s="39"/>
      <c r="AG570">
        <v>16</v>
      </c>
      <c r="AH570" s="29" t="str">
        <f ca="1">INDEX(P555:P574,MATCH(AG570,Z555:Z574,0))</f>
        <v>Real Sporting de Gijón</v>
      </c>
      <c r="AI570" s="33">
        <f ca="1">LOOKUP(AH570,P555:P574,Q555:Q574)</f>
        <v>15</v>
      </c>
      <c r="AJ570" s="1">
        <f ca="1">LOOKUP(AH570,P555:P574,R555:R574)</f>
        <v>15</v>
      </c>
      <c r="AK570" s="1">
        <f ca="1">LOOKUP(AH570,P555:P574,S555:S574)</f>
        <v>4</v>
      </c>
      <c r="AL570" s="1">
        <f ca="1">LOOKUP(AH570,P555:P574,T555:T574)</f>
        <v>3</v>
      </c>
      <c r="AM570" s="1">
        <f ca="1">LOOKUP(AH570,P555:P574,U555:U574)</f>
        <v>8</v>
      </c>
      <c r="AN570" s="1">
        <f ca="1">LOOKUP(AH570,P555:P574,V555:V574)</f>
        <v>15</v>
      </c>
      <c r="AO570" s="1">
        <f ca="1">LOOKUP(AH570,P555:P574,W555:W574)</f>
        <v>23</v>
      </c>
      <c r="AP570" s="3">
        <f ca="1">LOOKUP(AH570,P555:P574,X555:X574)</f>
        <v>-8</v>
      </c>
      <c r="AQ570" s="3">
        <f ca="1">LOOKUP(AH570,P555:P574,Y555:Y574)</f>
        <v>14215</v>
      </c>
    </row>
    <row r="571" spans="5:43" x14ac:dyDescent="0.25">
      <c r="E571" s="29" t="str">
        <f t="shared" si="452"/>
        <v>Sevilla F.C.</v>
      </c>
      <c r="F571" s="33">
        <f ca="1">SUMIF(INDIRECT(F554),'1-Configuracion'!E571,INDIRECT(G554))+SUMIF(INDIRECT(H554),'1-Configuracion'!E571,INDIRECT(I554))</f>
        <v>0</v>
      </c>
      <c r="G571" s="1">
        <f ca="1">SUMIF(INDIRECT(F554),'1-Configuracion'!E571,INDIRECT(J554))+SUMIF(INDIRECT(H554),'1-Configuracion'!E571,INDIRECT(J554))</f>
        <v>0</v>
      </c>
      <c r="H571" s="1">
        <f t="shared" ca="1" si="453"/>
        <v>0</v>
      </c>
      <c r="I571" s="1">
        <f t="shared" ca="1" si="454"/>
        <v>0</v>
      </c>
      <c r="J571" s="1">
        <f t="shared" ca="1" si="455"/>
        <v>0</v>
      </c>
      <c r="K571" s="1">
        <f ca="1">SUMIF(INDIRECT(F554),'1-Configuracion'!E571,INDIRECT(K554))+SUMIF(INDIRECT(H554),'1-Configuracion'!E571,INDIRECT(L554))</f>
        <v>0</v>
      </c>
      <c r="L571" s="1">
        <f ca="1">SUMIF(INDIRECT(F554),'1-Configuracion'!E571,INDIRECT(L554))+SUMIF(INDIRECT(H554),'1-Configuracion'!E571,INDIRECT(K554))</f>
        <v>0</v>
      </c>
      <c r="M571" s="48">
        <f t="shared" ca="1" si="456"/>
        <v>0</v>
      </c>
      <c r="N571" s="14">
        <f t="shared" ca="1" si="457"/>
        <v>0</v>
      </c>
      <c r="P571" s="29" t="str">
        <f t="shared" si="458"/>
        <v>Sevilla F.C.</v>
      </c>
      <c r="Q571" s="33">
        <f t="shared" ca="1" si="459"/>
        <v>23</v>
      </c>
      <c r="R571" s="1">
        <f t="shared" ca="1" si="443"/>
        <v>16</v>
      </c>
      <c r="S571" s="1">
        <f t="shared" ca="1" si="444"/>
        <v>6</v>
      </c>
      <c r="T571" s="1">
        <f t="shared" ca="1" si="445"/>
        <v>5</v>
      </c>
      <c r="U571" s="1">
        <f t="shared" ca="1" si="446"/>
        <v>5</v>
      </c>
      <c r="V571" s="1">
        <f t="shared" ca="1" si="447"/>
        <v>21</v>
      </c>
      <c r="W571" s="1">
        <f t="shared" ca="1" si="448"/>
        <v>19</v>
      </c>
      <c r="X571" s="3">
        <f t="shared" ca="1" si="449"/>
        <v>2</v>
      </c>
      <c r="Y571" s="3">
        <f t="shared" ca="1" si="450"/>
        <v>23221</v>
      </c>
      <c r="Z571">
        <f t="shared" ca="1" si="460"/>
        <v>8</v>
      </c>
      <c r="AA571">
        <f t="shared" ca="1" si="451"/>
        <v>8</v>
      </c>
      <c r="AB571" s="16">
        <f ca="1">_xlfn.RANK.EQ(Q571,Q555:Q574,0)</f>
        <v>8</v>
      </c>
      <c r="AC571" s="16">
        <f ca="1">SUMPRODUCT((AB571=AB555:AB574)*(X571&lt;X555:X574))</f>
        <v>0</v>
      </c>
      <c r="AD571" s="16">
        <f ca="1">SUMPRODUCT((AB571=AB555:AB574)*(AC571=AC555:AC574)*(V571&lt;V555:V574))</f>
        <v>0</v>
      </c>
      <c r="AE571" s="16">
        <f ca="1">COUNTIF(AA555:AA571,AA571)-1</f>
        <v>0</v>
      </c>
      <c r="AF571" s="39"/>
      <c r="AG571">
        <v>17</v>
      </c>
      <c r="AH571" s="29" t="str">
        <f ca="1">INDEX(P555:P574,MATCH(AG571,Z555:Z574,0))</f>
        <v>Granada C.F.</v>
      </c>
      <c r="AI571" s="33">
        <f ca="1">LOOKUP(AH571,P555:P574,Q555:Q574)</f>
        <v>14</v>
      </c>
      <c r="AJ571" s="1">
        <f ca="1">LOOKUP(AH571,P555:P574,R555:R574)</f>
        <v>16</v>
      </c>
      <c r="AK571" s="1">
        <f ca="1">LOOKUP(AH571,P555:P574,S555:S574)</f>
        <v>3</v>
      </c>
      <c r="AL571" s="1">
        <f ca="1">LOOKUP(AH571,P555:P574,T555:T574)</f>
        <v>5</v>
      </c>
      <c r="AM571" s="1">
        <f ca="1">LOOKUP(AH571,P555:P574,U555:U574)</f>
        <v>8</v>
      </c>
      <c r="AN571" s="1">
        <f ca="1">LOOKUP(AH571,P555:P574,V555:V574)</f>
        <v>17</v>
      </c>
      <c r="AO571" s="1">
        <f ca="1">LOOKUP(AH571,P555:P574,W555:W574)</f>
        <v>26</v>
      </c>
      <c r="AP571" s="3">
        <f ca="1">LOOKUP(AH571,P555:P574,X555:X574)</f>
        <v>-9</v>
      </c>
      <c r="AQ571" s="3">
        <f ca="1">LOOKUP(AH571,P555:P574,Y555:Y574)</f>
        <v>13117</v>
      </c>
    </row>
    <row r="572" spans="5:43" x14ac:dyDescent="0.25">
      <c r="E572" s="29" t="str">
        <f t="shared" si="452"/>
        <v>U.D. Las Palmas</v>
      </c>
      <c r="F572" s="33">
        <f ca="1">SUMIF(INDIRECT(F554),'1-Configuracion'!E572,INDIRECT(G554))+SUMIF(INDIRECT(H554),'1-Configuracion'!E572,INDIRECT(I554))</f>
        <v>0</v>
      </c>
      <c r="G572" s="1">
        <f ca="1">SUMIF(INDIRECT(F554),'1-Configuracion'!E572,INDIRECT(J554))+SUMIF(INDIRECT(H554),'1-Configuracion'!E572,INDIRECT(J554))</f>
        <v>0</v>
      </c>
      <c r="H572" s="1">
        <f t="shared" ca="1" si="453"/>
        <v>0</v>
      </c>
      <c r="I572" s="1">
        <f t="shared" ca="1" si="454"/>
        <v>0</v>
      </c>
      <c r="J572" s="1">
        <f t="shared" ca="1" si="455"/>
        <v>0</v>
      </c>
      <c r="K572" s="1">
        <f ca="1">SUMIF(INDIRECT(F554),'1-Configuracion'!E572,INDIRECT(K554))+SUMIF(INDIRECT(H554),'1-Configuracion'!E572,INDIRECT(L554))</f>
        <v>0</v>
      </c>
      <c r="L572" s="1">
        <f ca="1">SUMIF(INDIRECT(F554),'1-Configuracion'!E572,INDIRECT(L554))+SUMIF(INDIRECT(H554),'1-Configuracion'!E572,INDIRECT(K554))</f>
        <v>0</v>
      </c>
      <c r="M572" s="48">
        <f t="shared" ca="1" si="456"/>
        <v>0</v>
      </c>
      <c r="N572" s="14">
        <f t="shared" ca="1" si="457"/>
        <v>0</v>
      </c>
      <c r="P572" s="29" t="str">
        <f t="shared" si="458"/>
        <v>U.D. Las Palmas</v>
      </c>
      <c r="Q572" s="33">
        <f t="shared" ca="1" si="459"/>
        <v>13</v>
      </c>
      <c r="R572" s="1">
        <f t="shared" ca="1" si="443"/>
        <v>16</v>
      </c>
      <c r="S572" s="1">
        <f t="shared" ca="1" si="444"/>
        <v>3</v>
      </c>
      <c r="T572" s="1">
        <f t="shared" ca="1" si="445"/>
        <v>4</v>
      </c>
      <c r="U572" s="1">
        <f t="shared" ca="1" si="446"/>
        <v>9</v>
      </c>
      <c r="V572" s="1">
        <f t="shared" ca="1" si="447"/>
        <v>12</v>
      </c>
      <c r="W572" s="1">
        <f t="shared" ca="1" si="448"/>
        <v>23</v>
      </c>
      <c r="X572" s="3">
        <f t="shared" ca="1" si="449"/>
        <v>-11</v>
      </c>
      <c r="Y572" s="3">
        <f t="shared" ca="1" si="450"/>
        <v>11912</v>
      </c>
      <c r="Z572">
        <f t="shared" ca="1" si="460"/>
        <v>19</v>
      </c>
      <c r="AA572">
        <f t="shared" ca="1" si="451"/>
        <v>19</v>
      </c>
      <c r="AB572" s="16">
        <f ca="1">_xlfn.RANK.EQ(Q572,Q555:Q574,0)</f>
        <v>19</v>
      </c>
      <c r="AC572" s="16">
        <f ca="1">SUMPRODUCT((AB572=AB555:AB574)*(X572&lt;X555:X574))</f>
        <v>0</v>
      </c>
      <c r="AD572" s="16">
        <f ca="1">SUMPRODUCT((AB572=AB555:AB574)*(AC572=AC555:AC574)*(V572&lt;V555:V574))</f>
        <v>0</v>
      </c>
      <c r="AE572" s="16">
        <f ca="1">COUNTIF(AA555:AA572,AA572)-1</f>
        <v>0</v>
      </c>
      <c r="AF572" s="39"/>
      <c r="AG572">
        <v>18</v>
      </c>
      <c r="AH572" s="29" t="str">
        <f ca="1">INDEX(P555:P574,MATCH(AG572,Z555:Z574,0))</f>
        <v>Rayo Vallecano</v>
      </c>
      <c r="AI572" s="33">
        <f ca="1">LOOKUP(AH572,P555:P574,Q555:Q574)</f>
        <v>14</v>
      </c>
      <c r="AJ572" s="1">
        <f ca="1">LOOKUP(AH572,P555:P574,R555:R574)</f>
        <v>16</v>
      </c>
      <c r="AK572" s="1">
        <f ca="1">LOOKUP(AH572,P555:P574,S555:S574)</f>
        <v>4</v>
      </c>
      <c r="AL572" s="1">
        <f ca="1">LOOKUP(AH572,P555:P574,T555:T574)</f>
        <v>2</v>
      </c>
      <c r="AM572" s="1">
        <f ca="1">LOOKUP(AH572,P555:P574,U555:U574)</f>
        <v>10</v>
      </c>
      <c r="AN572" s="1">
        <f ca="1">LOOKUP(AH572,P555:P574,V555:V574)</f>
        <v>18</v>
      </c>
      <c r="AO572" s="1">
        <f ca="1">LOOKUP(AH572,P555:P574,W555:W574)</f>
        <v>37</v>
      </c>
      <c r="AP572" s="3">
        <f ca="1">LOOKUP(AH572,P555:P574,X555:X574)</f>
        <v>-19</v>
      </c>
      <c r="AQ572" s="3">
        <f ca="1">LOOKUP(AH572,P555:P574,Y555:Y574)</f>
        <v>12118</v>
      </c>
    </row>
    <row r="573" spans="5:43" x14ac:dyDescent="0.25">
      <c r="E573" s="29" t="str">
        <f t="shared" si="452"/>
        <v>Valencia C.F.</v>
      </c>
      <c r="F573" s="33">
        <f ca="1">SUMIF(INDIRECT(F554),'1-Configuracion'!E573,INDIRECT(G554))+SUMIF(INDIRECT(H554),'1-Configuracion'!E573,INDIRECT(I554))</f>
        <v>0</v>
      </c>
      <c r="G573" s="1">
        <f ca="1">SUMIF(INDIRECT(F554),'1-Configuracion'!E573,INDIRECT(J554))+SUMIF(INDIRECT(H554),'1-Configuracion'!E573,INDIRECT(J554))</f>
        <v>0</v>
      </c>
      <c r="H573" s="1">
        <f t="shared" ca="1" si="453"/>
        <v>0</v>
      </c>
      <c r="I573" s="1">
        <f t="shared" ca="1" si="454"/>
        <v>0</v>
      </c>
      <c r="J573" s="1">
        <f t="shared" ca="1" si="455"/>
        <v>0</v>
      </c>
      <c r="K573" s="1">
        <f ca="1">SUMIF(INDIRECT(F554),'1-Configuracion'!E573,INDIRECT(K554))+SUMIF(INDIRECT(H554),'1-Configuracion'!E573,INDIRECT(L554))</f>
        <v>0</v>
      </c>
      <c r="L573" s="1">
        <f ca="1">SUMIF(INDIRECT(F554),'1-Configuracion'!E573,INDIRECT(L554))+SUMIF(INDIRECT(H554),'1-Configuracion'!E573,INDIRECT(K554))</f>
        <v>0</v>
      </c>
      <c r="M573" s="48">
        <f t="shared" ca="1" si="456"/>
        <v>0</v>
      </c>
      <c r="N573" s="14">
        <f t="shared" ca="1" si="457"/>
        <v>0</v>
      </c>
      <c r="P573" s="29" t="str">
        <f t="shared" si="458"/>
        <v>Valencia C.F.</v>
      </c>
      <c r="Q573" s="33">
        <f t="shared" ca="1" si="459"/>
        <v>22</v>
      </c>
      <c r="R573" s="1">
        <f t="shared" ca="1" si="443"/>
        <v>16</v>
      </c>
      <c r="S573" s="1">
        <f t="shared" ca="1" si="444"/>
        <v>5</v>
      </c>
      <c r="T573" s="1">
        <f t="shared" ca="1" si="445"/>
        <v>7</v>
      </c>
      <c r="U573" s="1">
        <f t="shared" ca="1" si="446"/>
        <v>4</v>
      </c>
      <c r="V573" s="1">
        <f t="shared" ca="1" si="447"/>
        <v>21</v>
      </c>
      <c r="W573" s="1">
        <f t="shared" ca="1" si="448"/>
        <v>14</v>
      </c>
      <c r="X573" s="3">
        <f t="shared" ca="1" si="449"/>
        <v>7</v>
      </c>
      <c r="Y573" s="3">
        <f t="shared" ca="1" si="450"/>
        <v>22721</v>
      </c>
      <c r="Z573">
        <f t="shared" ca="1" si="460"/>
        <v>9</v>
      </c>
      <c r="AA573">
        <f t="shared" ca="1" si="451"/>
        <v>9</v>
      </c>
      <c r="AB573" s="16">
        <f ca="1">_xlfn.RANK.EQ(Q573,Q555:Q574,0)</f>
        <v>9</v>
      </c>
      <c r="AC573" s="16">
        <f ca="1">SUMPRODUCT((AB573=AB555:AB574)*(X573&lt;X555:X574))</f>
        <v>0</v>
      </c>
      <c r="AD573" s="16">
        <f ca="1">SUMPRODUCT((AB573=AB555:AB574)*(AC573=AC555:AC574)*(V573&lt;V555:V574))</f>
        <v>0</v>
      </c>
      <c r="AE573" s="16">
        <f ca="1">COUNTIF(AA555:AA573,AA573)-1</f>
        <v>0</v>
      </c>
      <c r="AF573" s="39"/>
      <c r="AG573">
        <v>19</v>
      </c>
      <c r="AH573" s="29" t="str">
        <f ca="1">INDEX(P555:P574,MATCH(AG573,Z555:Z574,0))</f>
        <v>U.D. Las Palmas</v>
      </c>
      <c r="AI573" s="33">
        <f ca="1">LOOKUP(AH573,P555:P574,Q555:Q574)</f>
        <v>13</v>
      </c>
      <c r="AJ573" s="1">
        <f ca="1">LOOKUP(AH573,P555:P574,R555:R574)</f>
        <v>16</v>
      </c>
      <c r="AK573" s="1">
        <f ca="1">LOOKUP(AH573,P555:P574,S555:S574)</f>
        <v>3</v>
      </c>
      <c r="AL573" s="1">
        <f ca="1">LOOKUP(AH573,P555:P574,T555:T574)</f>
        <v>4</v>
      </c>
      <c r="AM573" s="1">
        <f ca="1">LOOKUP(AH573,P555:P574,U555:U574)</f>
        <v>9</v>
      </c>
      <c r="AN573" s="1">
        <f ca="1">LOOKUP(AH573,P555:P574,V555:V574)</f>
        <v>12</v>
      </c>
      <c r="AO573" s="1">
        <f ca="1">LOOKUP(AH573,P555:P574,W555:W574)</f>
        <v>23</v>
      </c>
      <c r="AP573" s="3">
        <f ca="1">LOOKUP(AH573,P555:P574,X555:X574)</f>
        <v>-11</v>
      </c>
      <c r="AQ573" s="3">
        <f ca="1">LOOKUP(AH573,P555:P574,Y555:Y574)</f>
        <v>11912</v>
      </c>
    </row>
    <row r="574" spans="5:43" ht="15.75" thickBot="1" x14ac:dyDescent="0.3">
      <c r="E574" s="30" t="str">
        <f t="shared" si="452"/>
        <v>Villarreal C.F.</v>
      </c>
      <c r="F574" s="34">
        <f ca="1">SUMIF(INDIRECT(F554),'1-Configuracion'!E574,INDIRECT(G554))+SUMIF(INDIRECT(H554),'1-Configuracion'!E574,INDIRECT(I554))</f>
        <v>0</v>
      </c>
      <c r="G574" s="9">
        <f ca="1">SUMIF(INDIRECT(F554),'1-Configuracion'!E574,INDIRECT(J554))+SUMIF(INDIRECT(H554),'1-Configuracion'!E574,INDIRECT(J554))</f>
        <v>0</v>
      </c>
      <c r="H574" s="9">
        <f t="shared" ca="1" si="453"/>
        <v>0</v>
      </c>
      <c r="I574" s="9">
        <f t="shared" ca="1" si="454"/>
        <v>0</v>
      </c>
      <c r="J574" s="9">
        <f t="shared" ca="1" si="455"/>
        <v>0</v>
      </c>
      <c r="K574" s="9">
        <f ca="1">SUMIF(INDIRECT(F554),'1-Configuracion'!E574,INDIRECT(K554))+SUMIF(INDIRECT(H554),'1-Configuracion'!E574,INDIRECT(L554))</f>
        <v>0</v>
      </c>
      <c r="L574" s="9">
        <f ca="1">SUMIF(INDIRECT(F554),'1-Configuracion'!E574,INDIRECT(L554))+SUMIF(INDIRECT(H554),'1-Configuracion'!E574,INDIRECT(K554))</f>
        <v>0</v>
      </c>
      <c r="M574" s="49">
        <f t="shared" ca="1" si="456"/>
        <v>0</v>
      </c>
      <c r="N574" s="15">
        <f t="shared" ca="1" si="457"/>
        <v>0</v>
      </c>
      <c r="P574" s="30" t="str">
        <f t="shared" si="458"/>
        <v>Villarreal C.F.</v>
      </c>
      <c r="Q574" s="34">
        <f t="shared" ca="1" si="459"/>
        <v>30</v>
      </c>
      <c r="R574" s="9">
        <f t="shared" ca="1" si="443"/>
        <v>16</v>
      </c>
      <c r="S574" s="9">
        <f t="shared" ca="1" si="444"/>
        <v>9</v>
      </c>
      <c r="T574" s="9">
        <f t="shared" ca="1" si="445"/>
        <v>3</v>
      </c>
      <c r="U574" s="9">
        <f t="shared" ca="1" si="446"/>
        <v>4</v>
      </c>
      <c r="V574" s="9">
        <f t="shared" ca="1" si="447"/>
        <v>21</v>
      </c>
      <c r="W574" s="9">
        <f t="shared" ca="1" si="448"/>
        <v>15</v>
      </c>
      <c r="X574" s="11">
        <f t="shared" ca="1" si="449"/>
        <v>6</v>
      </c>
      <c r="Y574" s="11">
        <f t="shared" ca="1" si="450"/>
        <v>30621</v>
      </c>
      <c r="Z574">
        <f t="shared" ca="1" si="460"/>
        <v>5</v>
      </c>
      <c r="AA574">
        <f t="shared" ca="1" si="451"/>
        <v>5</v>
      </c>
      <c r="AB574" s="16">
        <f ca="1">_xlfn.RANK.EQ(Q574,Q555:Q574,0)</f>
        <v>5</v>
      </c>
      <c r="AC574" s="16">
        <f ca="1">SUMPRODUCT((AB574=AB555:AB574)*(X574&lt;X555:X574))</f>
        <v>0</v>
      </c>
      <c r="AD574" s="16">
        <f ca="1">SUMPRODUCT((AB574=AB555:AB574)*(AC574=AC555:AC574)*(V574&lt;V555:V574))</f>
        <v>0</v>
      </c>
      <c r="AE574" s="16">
        <f ca="1">COUNTIF(AA555:AA574,AA574)-1</f>
        <v>0</v>
      </c>
      <c r="AF574" s="39"/>
      <c r="AG574">
        <v>20</v>
      </c>
      <c r="AH574" s="30" t="str">
        <f ca="1">INDEX(P555:P574,MATCH(AG574,Z555:Z574,0))</f>
        <v>Levante U.D.</v>
      </c>
      <c r="AI574" s="34">
        <f ca="1">LOOKUP(AH574,P555:P574,Q555:Q574)</f>
        <v>11</v>
      </c>
      <c r="AJ574" s="9">
        <f ca="1">LOOKUP(AH574,P555:P574,R555:R574)</f>
        <v>16</v>
      </c>
      <c r="AK574" s="9">
        <f ca="1">LOOKUP(AH574,P555:P574,S555:S574)</f>
        <v>2</v>
      </c>
      <c r="AL574" s="9">
        <f ca="1">LOOKUP(AH574,P555:P574,T555:T574)</f>
        <v>5</v>
      </c>
      <c r="AM574" s="9">
        <f ca="1">LOOKUP(AH574,P555:P574,U555:U574)</f>
        <v>9</v>
      </c>
      <c r="AN574" s="9">
        <f ca="1">LOOKUP(AH574,P555:P574,V555:V574)</f>
        <v>12</v>
      </c>
      <c r="AO574" s="9">
        <f ca="1">LOOKUP(AH574,P555:P574,W555:W574)</f>
        <v>29</v>
      </c>
      <c r="AP574" s="11">
        <f ca="1">LOOKUP(AH574,P555:P574,X555:X574)</f>
        <v>-17</v>
      </c>
      <c r="AQ574" s="11">
        <f ca="1">LOOKUP(AH574,P555:P574,Y555:Y574)</f>
        <v>9312</v>
      </c>
    </row>
    <row r="575" spans="5:43" ht="15.75" thickBot="1" x14ac:dyDescent="0.3"/>
    <row r="576" spans="5:43" ht="15.75" thickBot="1" x14ac:dyDescent="0.3">
      <c r="E576" s="36">
        <v>26</v>
      </c>
      <c r="F576" s="43" t="s">
        <v>20</v>
      </c>
      <c r="G576" s="43" t="s">
        <v>21</v>
      </c>
      <c r="H576" s="43" t="s">
        <v>22</v>
      </c>
      <c r="I576" s="43" t="s">
        <v>23</v>
      </c>
      <c r="J576" s="43" t="s">
        <v>24</v>
      </c>
      <c r="K576" s="43" t="s">
        <v>25</v>
      </c>
      <c r="L576" s="43" t="s">
        <v>26</v>
      </c>
      <c r="M576" s="44" t="s">
        <v>90</v>
      </c>
      <c r="N576" s="46" t="s">
        <v>91</v>
      </c>
      <c r="P576" s="36">
        <f>E576</f>
        <v>26</v>
      </c>
      <c r="Q576" s="37" t="s">
        <v>20</v>
      </c>
      <c r="R576" s="35" t="s">
        <v>21</v>
      </c>
      <c r="S576" s="31" t="s">
        <v>22</v>
      </c>
      <c r="T576" s="31" t="s">
        <v>23</v>
      </c>
      <c r="U576" s="31" t="s">
        <v>24</v>
      </c>
      <c r="V576" s="31" t="s">
        <v>25</v>
      </c>
      <c r="W576" s="31" t="s">
        <v>26</v>
      </c>
      <c r="X576" s="32" t="s">
        <v>90</v>
      </c>
      <c r="Y576" s="32" t="s">
        <v>91</v>
      </c>
      <c r="Z576" s="136" t="s">
        <v>162</v>
      </c>
      <c r="AA576" t="s">
        <v>161</v>
      </c>
      <c r="AB576" t="s">
        <v>148</v>
      </c>
      <c r="AC576" t="s">
        <v>90</v>
      </c>
      <c r="AD576" t="s">
        <v>25</v>
      </c>
      <c r="AE576" t="s">
        <v>160</v>
      </c>
      <c r="AH576" s="36">
        <f>P576</f>
        <v>26</v>
      </c>
      <c r="AI576" s="37" t="s">
        <v>20</v>
      </c>
      <c r="AJ576" s="35" t="s">
        <v>21</v>
      </c>
      <c r="AK576" s="31" t="s">
        <v>22</v>
      </c>
      <c r="AL576" s="31" t="s">
        <v>23</v>
      </c>
      <c r="AM576" s="31" t="s">
        <v>24</v>
      </c>
      <c r="AN576" s="31" t="s">
        <v>25</v>
      </c>
      <c r="AO576" s="31" t="s">
        <v>26</v>
      </c>
      <c r="AP576" s="32" t="s">
        <v>90</v>
      </c>
      <c r="AQ576" s="32" t="s">
        <v>91</v>
      </c>
    </row>
    <row r="577" spans="5:43" ht="15.75" thickBot="1" x14ac:dyDescent="0.3">
      <c r="E577" s="39"/>
      <c r="F577" s="41" t="str">
        <f>'1-Rangos'!C26</f>
        <v>'1-Jornadas'!AC81:AC90</v>
      </c>
      <c r="G577" s="41" t="str">
        <f>'1-Rangos'!D26</f>
        <v>'1-Jornadas'!AA81:AA90</v>
      </c>
      <c r="H577" s="41" t="str">
        <f>'1-Rangos'!E26</f>
        <v>'1-Jornadas'!AF81:AF90</v>
      </c>
      <c r="I577" s="41" t="str">
        <f>'1-Rangos'!F26</f>
        <v>'1-Jornadas'!AH81:AH90</v>
      </c>
      <c r="J577" s="41" t="str">
        <f>'1-Rangos'!G26</f>
        <v>'1-Jornadas'!Z81:Z90</v>
      </c>
      <c r="K577" s="41" t="str">
        <f>'1-Rangos'!H26</f>
        <v>'1-Jornadas'!AD81:AD90</v>
      </c>
      <c r="L577" s="41" t="str">
        <f>'1-Rangos'!I26</f>
        <v>'1-Jornadas'!AE81:AE90</v>
      </c>
      <c r="M577" s="39"/>
      <c r="N577" s="39"/>
      <c r="AF577" s="38"/>
    </row>
    <row r="578" spans="5:43" x14ac:dyDescent="0.25">
      <c r="E578" s="29" t="str">
        <f>E555</f>
        <v>Athletic Club</v>
      </c>
      <c r="F578" s="45">
        <f ca="1">SUMIF(INDIRECT(F577),'1-Configuracion'!E578,INDIRECT(G577))+SUMIF(INDIRECT(H577),'1-Configuracion'!E578,INDIRECT(I577))</f>
        <v>0</v>
      </c>
      <c r="G578" s="42">
        <f ca="1">SUMIF(INDIRECT(F577),'1-Configuracion'!E578,INDIRECT(J577))+SUMIF(INDIRECT(H577),'1-Configuracion'!E578,INDIRECT(J577))</f>
        <v>0</v>
      </c>
      <c r="H578" s="42">
        <f ca="1">IF(G578&gt;0,IF(F578=3,1,0),0)</f>
        <v>0</v>
      </c>
      <c r="I578" s="42">
        <f ca="1">IF(G578&gt;0,IF(F578=1,1,0),0)</f>
        <v>0</v>
      </c>
      <c r="J578" s="42">
        <f ca="1">IF(G578&gt;0,IF(F578=0,1,0),0)</f>
        <v>0</v>
      </c>
      <c r="K578" s="42">
        <f ca="1">SUMIF(INDIRECT(F577),'1-Configuracion'!E578,INDIRECT(K577))+SUMIF(INDIRECT(H577),'1-Configuracion'!E578,INDIRECT(L577))</f>
        <v>0</v>
      </c>
      <c r="L578" s="42">
        <f ca="1">SUMIF(INDIRECT(F577),'1-Configuracion'!E578,INDIRECT(L577))+SUMIF(INDIRECT(H577),'1-Configuracion'!E578,INDIRECT(K577))</f>
        <v>0</v>
      </c>
      <c r="M578" s="47">
        <f ca="1">K578-L578</f>
        <v>0</v>
      </c>
      <c r="N578" s="50">
        <f ca="1">F578*1000+M578*100+K578</f>
        <v>0</v>
      </c>
      <c r="P578" s="29" t="str">
        <f>E578</f>
        <v>Athletic Club</v>
      </c>
      <c r="Q578" s="33">
        <f ca="1">F578+Q555</f>
        <v>24</v>
      </c>
      <c r="R578" s="1">
        <f t="shared" ref="R578:R597" ca="1" si="461">G578+R555</f>
        <v>16</v>
      </c>
      <c r="S578" s="1">
        <f t="shared" ref="S578:S597" ca="1" si="462">H578+S555</f>
        <v>7</v>
      </c>
      <c r="T578" s="1">
        <f t="shared" ref="T578:T597" ca="1" si="463">I578+T555</f>
        <v>3</v>
      </c>
      <c r="U578" s="1">
        <f t="shared" ref="U578:U597" ca="1" si="464">J578+U555</f>
        <v>6</v>
      </c>
      <c r="V578" s="1">
        <f t="shared" ref="V578:V597" ca="1" si="465">K578+V555</f>
        <v>24</v>
      </c>
      <c r="W578" s="1">
        <f t="shared" ref="W578:W597" ca="1" si="466">L578+W555</f>
        <v>18</v>
      </c>
      <c r="X578" s="3">
        <f t="shared" ref="X578:X597" ca="1" si="467">M578+X555</f>
        <v>6</v>
      </c>
      <c r="Y578" s="3">
        <f t="shared" ref="Y578:Y597" ca="1" si="468">N578+Y555</f>
        <v>24624</v>
      </c>
      <c r="Z578">
        <f ca="1">AA578+AE578</f>
        <v>7</v>
      </c>
      <c r="AA578">
        <f t="shared" ref="AA578:AA597" ca="1" si="469">SUM(AB578:AD578)</f>
        <v>7</v>
      </c>
      <c r="AB578" s="16">
        <f ca="1">_xlfn.RANK.EQ(Q578,Q578:Q597,0)</f>
        <v>7</v>
      </c>
      <c r="AC578" s="16">
        <f ca="1">SUMPRODUCT((AB578=AB578:AB597)*(X578&lt;X578:X597))</f>
        <v>0</v>
      </c>
      <c r="AD578" s="16">
        <f ca="1">SUMPRODUCT((AB578=AB578:AB597)*(AC578=AC578:AC597)*(V578&lt;V578:V597))</f>
        <v>0</v>
      </c>
      <c r="AE578" s="16">
        <f ca="1">COUNTIF(AA578:AA578,AA578)-1</f>
        <v>0</v>
      </c>
      <c r="AF578" s="39"/>
      <c r="AG578">
        <v>1</v>
      </c>
      <c r="AH578" s="29" t="str">
        <f ca="1">INDEX(P578:P597,MATCH(AG578,Z578:Z597,0))</f>
        <v>F.C. Barcelona</v>
      </c>
      <c r="AI578" s="33">
        <f ca="1">LOOKUP(AH578,P578:P597,Q578:Q597)</f>
        <v>35</v>
      </c>
      <c r="AJ578" s="1">
        <f ca="1">LOOKUP(AH578,P578:P597,R578:R597)</f>
        <v>15</v>
      </c>
      <c r="AK578" s="1">
        <f ca="1">LOOKUP(AH578,P578:P597,S578:S597)</f>
        <v>11</v>
      </c>
      <c r="AL578" s="1">
        <f ca="1">LOOKUP(AH578,P578:P597,T578:T597)</f>
        <v>2</v>
      </c>
      <c r="AM578" s="1">
        <f ca="1">LOOKUP(AH578,P578:P597,U578:U597)</f>
        <v>2</v>
      </c>
      <c r="AN578" s="1">
        <f ca="1">LOOKUP(AH578,P578:P597,V578:V597)</f>
        <v>36</v>
      </c>
      <c r="AO578" s="1">
        <f ca="1">LOOKUP(AH578,P578:P597,W578:W597)</f>
        <v>15</v>
      </c>
      <c r="AP578" s="3">
        <f ca="1">LOOKUP(AH578,P578:P597,X578:X597)</f>
        <v>21</v>
      </c>
      <c r="AQ578" s="3">
        <f ca="1">LOOKUP(AH578,P578:P597,Y578:Y597)</f>
        <v>37136</v>
      </c>
    </row>
    <row r="579" spans="5:43" x14ac:dyDescent="0.25">
      <c r="E579" s="29" t="str">
        <f t="shared" ref="E579:E597" si="470">E556</f>
        <v>Atlético de Madrid</v>
      </c>
      <c r="F579" s="33">
        <f ca="1">SUMIF(INDIRECT(F577),'1-Configuracion'!E579,INDIRECT(G577))+SUMIF(INDIRECT(H577),'1-Configuracion'!E579,INDIRECT(I577))</f>
        <v>0</v>
      </c>
      <c r="G579" s="1">
        <f ca="1">SUMIF(INDIRECT(F577),'1-Configuracion'!E579,INDIRECT(J577))+SUMIF(INDIRECT(H577),'1-Configuracion'!E579,INDIRECT(J577))</f>
        <v>0</v>
      </c>
      <c r="H579" s="1">
        <f t="shared" ref="H579:H597" ca="1" si="471">IF(G579&gt;0,IF(F579=3,1,0),0)</f>
        <v>0</v>
      </c>
      <c r="I579" s="1">
        <f t="shared" ref="I579:I597" ca="1" si="472">IF(G579&gt;0,IF(F579=1,1,0),0)</f>
        <v>0</v>
      </c>
      <c r="J579" s="1">
        <f t="shared" ref="J579:J597" ca="1" si="473">IF(G579&gt;0,IF(F579=0,1,0),0)</f>
        <v>0</v>
      </c>
      <c r="K579" s="1">
        <f ca="1">SUMIF(INDIRECT(F577),'1-Configuracion'!E579,INDIRECT(K577))+SUMIF(INDIRECT(H577),'1-Configuracion'!E579,INDIRECT(L577))</f>
        <v>0</v>
      </c>
      <c r="L579" s="1">
        <f ca="1">SUMIF(INDIRECT(F577),'1-Configuracion'!E579,INDIRECT(L577))+SUMIF(INDIRECT(H577),'1-Configuracion'!E579,INDIRECT(K577))</f>
        <v>0</v>
      </c>
      <c r="M579" s="48">
        <f t="shared" ref="M579:M597" ca="1" si="474">K579-L579</f>
        <v>0</v>
      </c>
      <c r="N579" s="14">
        <f t="shared" ref="N579:N597" ca="1" si="475">F579*1000+M579*100+K579</f>
        <v>0</v>
      </c>
      <c r="P579" s="29" t="str">
        <f t="shared" ref="P579:P597" si="476">E579</f>
        <v>Atlético de Madrid</v>
      </c>
      <c r="Q579" s="33">
        <f t="shared" ref="Q579:Q597" ca="1" si="477">F579+Q556</f>
        <v>35</v>
      </c>
      <c r="R579" s="1">
        <f t="shared" ca="1" si="461"/>
        <v>16</v>
      </c>
      <c r="S579" s="1">
        <f t="shared" ca="1" si="462"/>
        <v>11</v>
      </c>
      <c r="T579" s="1">
        <f t="shared" ca="1" si="463"/>
        <v>2</v>
      </c>
      <c r="U579" s="1">
        <f t="shared" ca="1" si="464"/>
        <v>3</v>
      </c>
      <c r="V579" s="1">
        <f t="shared" ca="1" si="465"/>
        <v>22</v>
      </c>
      <c r="W579" s="1">
        <f t="shared" ca="1" si="466"/>
        <v>8</v>
      </c>
      <c r="X579" s="3">
        <f t="shared" ca="1" si="467"/>
        <v>14</v>
      </c>
      <c r="Y579" s="3">
        <f t="shared" ca="1" si="468"/>
        <v>36422</v>
      </c>
      <c r="Z579">
        <f t="shared" ref="Z579:Z597" ca="1" si="478">AA579+AE579</f>
        <v>2</v>
      </c>
      <c r="AA579">
        <f t="shared" ca="1" si="469"/>
        <v>2</v>
      </c>
      <c r="AB579" s="16">
        <f ca="1">_xlfn.RANK.EQ(Q579,Q578:Q597,0)</f>
        <v>1</v>
      </c>
      <c r="AC579" s="16">
        <f ca="1">SUMPRODUCT((AB579=AB578:AB597)*(X579&lt;X578:X597))</f>
        <v>1</v>
      </c>
      <c r="AD579" s="16">
        <f ca="1">SUMPRODUCT((AB579=AB578:AB597)*(AC579=AC578:AC597)*(V579&lt;V578:V597))</f>
        <v>0</v>
      </c>
      <c r="AE579" s="16">
        <f ca="1">COUNTIF(AA578:AA579,AA579)-1</f>
        <v>0</v>
      </c>
      <c r="AF579" s="39"/>
      <c r="AG579">
        <v>2</v>
      </c>
      <c r="AH579" s="29" t="str">
        <f ca="1">INDEX(P578:P597,MATCH(AG579,Z578:Z597,0))</f>
        <v>Atlético de Madrid</v>
      </c>
      <c r="AI579" s="33">
        <f ca="1">LOOKUP(AH579,P578:P597,Q578:Q597)</f>
        <v>35</v>
      </c>
      <c r="AJ579" s="1">
        <f ca="1">LOOKUP(AH579,P578:P597,R578:R597)</f>
        <v>16</v>
      </c>
      <c r="AK579" s="1">
        <f ca="1">LOOKUP(AH579,P578:P597,S578:S597)</f>
        <v>11</v>
      </c>
      <c r="AL579" s="1">
        <f ca="1">LOOKUP(AH579,P578:P597,T578:T597)</f>
        <v>2</v>
      </c>
      <c r="AM579" s="1">
        <f ca="1">LOOKUP(AH579,P578:P597,U578:U597)</f>
        <v>3</v>
      </c>
      <c r="AN579" s="1">
        <f ca="1">LOOKUP(AH579,P578:P597,V578:V597)</f>
        <v>22</v>
      </c>
      <c r="AO579" s="1">
        <f ca="1">LOOKUP(AH579,P578:P597,W578:W597)</f>
        <v>8</v>
      </c>
      <c r="AP579" s="3">
        <f ca="1">LOOKUP(AH579,P578:P597,X578:X597)</f>
        <v>14</v>
      </c>
      <c r="AQ579" s="3">
        <f ca="1">LOOKUP(AH579,P578:P597,Y578:Y597)</f>
        <v>36422</v>
      </c>
    </row>
    <row r="580" spans="5:43" x14ac:dyDescent="0.25">
      <c r="E580" s="29" t="str">
        <f t="shared" si="470"/>
        <v>Deportivo de la Coruña</v>
      </c>
      <c r="F580" s="33">
        <f ca="1">SUMIF(INDIRECT(F577),'1-Configuracion'!E580,INDIRECT(G577))+SUMIF(INDIRECT(H577),'1-Configuracion'!E580,INDIRECT(I577))</f>
        <v>0</v>
      </c>
      <c r="G580" s="1">
        <f ca="1">SUMIF(INDIRECT(F577),'1-Configuracion'!E580,INDIRECT(J577))+SUMIF(INDIRECT(H577),'1-Configuracion'!E580,INDIRECT(J577))</f>
        <v>0</v>
      </c>
      <c r="H580" s="1">
        <f t="shared" ca="1" si="471"/>
        <v>0</v>
      </c>
      <c r="I580" s="1">
        <f t="shared" ca="1" si="472"/>
        <v>0</v>
      </c>
      <c r="J580" s="1">
        <f t="shared" ca="1" si="473"/>
        <v>0</v>
      </c>
      <c r="K580" s="1">
        <f ca="1">SUMIF(INDIRECT(F577),'1-Configuracion'!E580,INDIRECT(K577))+SUMIF(INDIRECT(H577),'1-Configuracion'!E580,INDIRECT(L577))</f>
        <v>0</v>
      </c>
      <c r="L580" s="1">
        <f ca="1">SUMIF(INDIRECT(F577),'1-Configuracion'!E580,INDIRECT(L577))+SUMIF(INDIRECT(H577),'1-Configuracion'!E580,INDIRECT(K577))</f>
        <v>0</v>
      </c>
      <c r="M580" s="48">
        <f t="shared" ca="1" si="474"/>
        <v>0</v>
      </c>
      <c r="N580" s="14">
        <f t="shared" ca="1" si="475"/>
        <v>0</v>
      </c>
      <c r="P580" s="29" t="str">
        <f t="shared" si="476"/>
        <v>Deportivo de la Coruña</v>
      </c>
      <c r="Q580" s="33">
        <f t="shared" ca="1" si="477"/>
        <v>26</v>
      </c>
      <c r="R580" s="1">
        <f t="shared" ca="1" si="461"/>
        <v>16</v>
      </c>
      <c r="S580" s="1">
        <f t="shared" ca="1" si="462"/>
        <v>6</v>
      </c>
      <c r="T580" s="1">
        <f t="shared" ca="1" si="463"/>
        <v>8</v>
      </c>
      <c r="U580" s="1">
        <f t="shared" ca="1" si="464"/>
        <v>2</v>
      </c>
      <c r="V580" s="1">
        <f t="shared" ca="1" si="465"/>
        <v>25</v>
      </c>
      <c r="W580" s="1">
        <f t="shared" ca="1" si="466"/>
        <v>16</v>
      </c>
      <c r="X580" s="3">
        <f t="shared" ca="1" si="467"/>
        <v>9</v>
      </c>
      <c r="Y580" s="3">
        <f t="shared" ca="1" si="468"/>
        <v>26925</v>
      </c>
      <c r="Z580">
        <f t="shared" ca="1" si="478"/>
        <v>6</v>
      </c>
      <c r="AA580">
        <f t="shared" ca="1" si="469"/>
        <v>6</v>
      </c>
      <c r="AB580" s="16">
        <f ca="1">_xlfn.RANK.EQ(Q580,Q578:Q597,0)</f>
        <v>6</v>
      </c>
      <c r="AC580" s="16">
        <f ca="1">SUMPRODUCT((AB580=AB578:AB597)*(X580&lt;X578:X597))</f>
        <v>0</v>
      </c>
      <c r="AD580" s="16">
        <f ca="1">SUMPRODUCT((AB580=AB578:AB597)*(AC580=AC578:AC597)*(V580&lt;V578:V597))</f>
        <v>0</v>
      </c>
      <c r="AE580" s="16">
        <f ca="1">COUNTIF(AA578:AA580,AA580)-1</f>
        <v>0</v>
      </c>
      <c r="AF580" s="39"/>
      <c r="AG580">
        <v>3</v>
      </c>
      <c r="AH580" s="29" t="str">
        <f ca="1">INDEX(P578:P597,MATCH(AG580,Z578:Z597,0))</f>
        <v>Real Madrid C.F.</v>
      </c>
      <c r="AI580" s="33">
        <f ca="1">LOOKUP(AH580,P578:P597,Q578:Q597)</f>
        <v>33</v>
      </c>
      <c r="AJ580" s="1">
        <f ca="1">LOOKUP(AH580,P578:P597,R578:R597)</f>
        <v>16</v>
      </c>
      <c r="AK580" s="1">
        <f ca="1">LOOKUP(AH580,P578:P597,S578:S597)</f>
        <v>10</v>
      </c>
      <c r="AL580" s="1">
        <f ca="1">LOOKUP(AH580,P578:P597,T578:T597)</f>
        <v>3</v>
      </c>
      <c r="AM580" s="1">
        <f ca="1">LOOKUP(AH580,P578:P597,U578:U597)</f>
        <v>3</v>
      </c>
      <c r="AN580" s="1">
        <f ca="1">LOOKUP(AH580,P578:P597,V578:V597)</f>
        <v>42</v>
      </c>
      <c r="AO580" s="1">
        <f ca="1">LOOKUP(AH580,P578:P597,W578:W597)</f>
        <v>15</v>
      </c>
      <c r="AP580" s="3">
        <f ca="1">LOOKUP(AH580,P578:P597,X578:X597)</f>
        <v>27</v>
      </c>
      <c r="AQ580" s="3">
        <f ca="1">LOOKUP(AH580,P578:P597,Y578:Y597)</f>
        <v>35742</v>
      </c>
    </row>
    <row r="581" spans="5:43" x14ac:dyDescent="0.25">
      <c r="E581" s="29" t="str">
        <f t="shared" si="470"/>
        <v>F.C. Barcelona</v>
      </c>
      <c r="F581" s="33">
        <f ca="1">SUMIF(INDIRECT(F577),'1-Configuracion'!E581,INDIRECT(G577))+SUMIF(INDIRECT(H577),'1-Configuracion'!E581,INDIRECT(I577))</f>
        <v>0</v>
      </c>
      <c r="G581" s="1">
        <f ca="1">SUMIF(INDIRECT(F577),'1-Configuracion'!E581,INDIRECT(J577))+SUMIF(INDIRECT(H577),'1-Configuracion'!E581,INDIRECT(J577))</f>
        <v>0</v>
      </c>
      <c r="H581" s="1">
        <f t="shared" ca="1" si="471"/>
        <v>0</v>
      </c>
      <c r="I581" s="1">
        <f t="shared" ca="1" si="472"/>
        <v>0</v>
      </c>
      <c r="J581" s="1">
        <f t="shared" ca="1" si="473"/>
        <v>0</v>
      </c>
      <c r="K581" s="1">
        <f ca="1">SUMIF(INDIRECT(F577),'1-Configuracion'!E581,INDIRECT(K577))+SUMIF(INDIRECT(H577),'1-Configuracion'!E581,INDIRECT(L577))</f>
        <v>0</v>
      </c>
      <c r="L581" s="1">
        <f ca="1">SUMIF(INDIRECT(F577),'1-Configuracion'!E581,INDIRECT(L577))+SUMIF(INDIRECT(H577),'1-Configuracion'!E581,INDIRECT(K577))</f>
        <v>0</v>
      </c>
      <c r="M581" s="48">
        <f t="shared" ca="1" si="474"/>
        <v>0</v>
      </c>
      <c r="N581" s="14">
        <f t="shared" ca="1" si="475"/>
        <v>0</v>
      </c>
      <c r="P581" s="29" t="str">
        <f t="shared" si="476"/>
        <v>F.C. Barcelona</v>
      </c>
      <c r="Q581" s="33">
        <f t="shared" ca="1" si="477"/>
        <v>35</v>
      </c>
      <c r="R581" s="1">
        <f t="shared" ca="1" si="461"/>
        <v>15</v>
      </c>
      <c r="S581" s="1">
        <f t="shared" ca="1" si="462"/>
        <v>11</v>
      </c>
      <c r="T581" s="1">
        <f t="shared" ca="1" si="463"/>
        <v>2</v>
      </c>
      <c r="U581" s="1">
        <f t="shared" ca="1" si="464"/>
        <v>2</v>
      </c>
      <c r="V581" s="1">
        <f t="shared" ca="1" si="465"/>
        <v>36</v>
      </c>
      <c r="W581" s="1">
        <f t="shared" ca="1" si="466"/>
        <v>15</v>
      </c>
      <c r="X581" s="3">
        <f t="shared" ca="1" si="467"/>
        <v>21</v>
      </c>
      <c r="Y581" s="3">
        <f t="shared" ca="1" si="468"/>
        <v>37136</v>
      </c>
      <c r="Z581">
        <f t="shared" ca="1" si="478"/>
        <v>1</v>
      </c>
      <c r="AA581">
        <f t="shared" ca="1" si="469"/>
        <v>1</v>
      </c>
      <c r="AB581" s="16">
        <f ca="1">_xlfn.RANK.EQ(Q581,Q578:Q597,0)</f>
        <v>1</v>
      </c>
      <c r="AC581" s="16">
        <f ca="1">SUMPRODUCT((AB581=AB578:AB597)*(X581&lt;X578:X597))</f>
        <v>0</v>
      </c>
      <c r="AD581" s="16">
        <f ca="1">SUMPRODUCT((AB581=AB578:AB597)*(AC581=AC578:AC597)*(V581&lt;V578:V597))</f>
        <v>0</v>
      </c>
      <c r="AE581" s="16">
        <f ca="1">COUNTIF(AA578:AA581,AA581)-1</f>
        <v>0</v>
      </c>
      <c r="AF581" s="39"/>
      <c r="AG581">
        <v>4</v>
      </c>
      <c r="AH581" s="29" t="str">
        <f ca="1">INDEX(P578:P597,MATCH(AG581,Z578:Z597,0))</f>
        <v>R.C. Celta de Vigo</v>
      </c>
      <c r="AI581" s="33">
        <f ca="1">LOOKUP(AH581,P578:P597,Q578:Q597)</f>
        <v>31</v>
      </c>
      <c r="AJ581" s="1">
        <f ca="1">LOOKUP(AH581,P578:P597,R578:R597)</f>
        <v>16</v>
      </c>
      <c r="AK581" s="1">
        <f ca="1">LOOKUP(AH581,P578:P597,S578:S597)</f>
        <v>9</v>
      </c>
      <c r="AL581" s="1">
        <f ca="1">LOOKUP(AH581,P578:P597,T578:T597)</f>
        <v>4</v>
      </c>
      <c r="AM581" s="1">
        <f ca="1">LOOKUP(AH581,P578:P597,U578:U597)</f>
        <v>3</v>
      </c>
      <c r="AN581" s="1">
        <f ca="1">LOOKUP(AH581,P578:P597,V578:V597)</f>
        <v>28</v>
      </c>
      <c r="AO581" s="1">
        <f ca="1">LOOKUP(AH581,P578:P597,W578:W597)</f>
        <v>22</v>
      </c>
      <c r="AP581" s="3">
        <f ca="1">LOOKUP(AH581,P578:P597,X578:X597)</f>
        <v>6</v>
      </c>
      <c r="AQ581" s="3">
        <f ca="1">LOOKUP(AH581,P578:P597,Y578:Y597)</f>
        <v>31628</v>
      </c>
    </row>
    <row r="582" spans="5:43" x14ac:dyDescent="0.25">
      <c r="E582" s="29" t="str">
        <f t="shared" si="470"/>
        <v>Getafe C.F.</v>
      </c>
      <c r="F582" s="33">
        <f ca="1">SUMIF(INDIRECT(F577),'1-Configuracion'!E582,INDIRECT(G577))+SUMIF(INDIRECT(H577),'1-Configuracion'!E582,INDIRECT(I577))</f>
        <v>0</v>
      </c>
      <c r="G582" s="1">
        <f ca="1">SUMIF(INDIRECT(F577),'1-Configuracion'!E582,INDIRECT(J577))+SUMIF(INDIRECT(H577),'1-Configuracion'!E582,INDIRECT(J577))</f>
        <v>0</v>
      </c>
      <c r="H582" s="1">
        <f t="shared" ca="1" si="471"/>
        <v>0</v>
      </c>
      <c r="I582" s="1">
        <f t="shared" ca="1" si="472"/>
        <v>0</v>
      </c>
      <c r="J582" s="1">
        <f t="shared" ca="1" si="473"/>
        <v>0</v>
      </c>
      <c r="K582" s="1">
        <f ca="1">SUMIF(INDIRECT(F577),'1-Configuracion'!E582,INDIRECT(K577))+SUMIF(INDIRECT(H577),'1-Configuracion'!E582,INDIRECT(L577))</f>
        <v>0</v>
      </c>
      <c r="L582" s="1">
        <f ca="1">SUMIF(INDIRECT(F577),'1-Configuracion'!E582,INDIRECT(L577))+SUMIF(INDIRECT(H577),'1-Configuracion'!E582,INDIRECT(K577))</f>
        <v>0</v>
      </c>
      <c r="M582" s="48">
        <f t="shared" ca="1" si="474"/>
        <v>0</v>
      </c>
      <c r="N582" s="14">
        <f t="shared" ca="1" si="475"/>
        <v>0</v>
      </c>
      <c r="P582" s="29" t="str">
        <f t="shared" si="476"/>
        <v>Getafe C.F.</v>
      </c>
      <c r="Q582" s="33">
        <f t="shared" ca="1" si="477"/>
        <v>16</v>
      </c>
      <c r="R582" s="1">
        <f t="shared" ca="1" si="461"/>
        <v>16</v>
      </c>
      <c r="S582" s="1">
        <f t="shared" ca="1" si="462"/>
        <v>4</v>
      </c>
      <c r="T582" s="1">
        <f t="shared" ca="1" si="463"/>
        <v>4</v>
      </c>
      <c r="U582" s="1">
        <f t="shared" ca="1" si="464"/>
        <v>8</v>
      </c>
      <c r="V582" s="1">
        <f t="shared" ca="1" si="465"/>
        <v>18</v>
      </c>
      <c r="W582" s="1">
        <f t="shared" ca="1" si="466"/>
        <v>26</v>
      </c>
      <c r="X582" s="3">
        <f t="shared" ca="1" si="467"/>
        <v>-8</v>
      </c>
      <c r="Y582" s="3">
        <f t="shared" ca="1" si="468"/>
        <v>15218</v>
      </c>
      <c r="Z582">
        <f t="shared" ca="1" si="478"/>
        <v>15</v>
      </c>
      <c r="AA582">
        <f t="shared" ca="1" si="469"/>
        <v>15</v>
      </c>
      <c r="AB582" s="16">
        <f ca="1">_xlfn.RANK.EQ(Q582,Q578:Q597,0)</f>
        <v>14</v>
      </c>
      <c r="AC582" s="16">
        <f ca="1">SUMPRODUCT((AB582=AB578:AB597)*(X582&lt;X578:X597))</f>
        <v>1</v>
      </c>
      <c r="AD582" s="16">
        <f ca="1">SUMPRODUCT((AB582=AB578:AB597)*(AC582=AC578:AC597)*(V582&lt;V578:V597))</f>
        <v>0</v>
      </c>
      <c r="AE582" s="16">
        <f ca="1">COUNTIF(AA578:AA582,AA582)-1</f>
        <v>0</v>
      </c>
      <c r="AF582" s="39"/>
      <c r="AG582">
        <v>5</v>
      </c>
      <c r="AH582" s="29" t="str">
        <f ca="1">INDEX(P578:P597,MATCH(AG582,Z578:Z597,0))</f>
        <v>Villarreal C.F.</v>
      </c>
      <c r="AI582" s="33">
        <f ca="1">LOOKUP(AH582,P578:P597,Q578:Q597)</f>
        <v>30</v>
      </c>
      <c r="AJ582" s="1">
        <f ca="1">LOOKUP(AH582,P578:P597,R578:R597)</f>
        <v>16</v>
      </c>
      <c r="AK582" s="1">
        <f ca="1">LOOKUP(AH582,P578:P597,S578:S597)</f>
        <v>9</v>
      </c>
      <c r="AL582" s="1">
        <f ca="1">LOOKUP(AH582,P578:P597,T578:T597)</f>
        <v>3</v>
      </c>
      <c r="AM582" s="1">
        <f ca="1">LOOKUP(AH582,P578:P597,U578:U597)</f>
        <v>4</v>
      </c>
      <c r="AN582" s="1">
        <f ca="1">LOOKUP(AH582,P578:P597,V578:V597)</f>
        <v>21</v>
      </c>
      <c r="AO582" s="1">
        <f ca="1">LOOKUP(AH582,P578:P597,W578:W597)</f>
        <v>15</v>
      </c>
      <c r="AP582" s="3">
        <f ca="1">LOOKUP(AH582,P578:P597,X578:X597)</f>
        <v>6</v>
      </c>
      <c r="AQ582" s="3">
        <f ca="1">LOOKUP(AH582,P578:P597,Y578:Y597)</f>
        <v>30621</v>
      </c>
    </row>
    <row r="583" spans="5:43" x14ac:dyDescent="0.25">
      <c r="E583" s="29" t="str">
        <f t="shared" si="470"/>
        <v>Granada C.F.</v>
      </c>
      <c r="F583" s="33">
        <f ca="1">SUMIF(INDIRECT(F577),'1-Configuracion'!E583,INDIRECT(G577))+SUMIF(INDIRECT(H577),'1-Configuracion'!E583,INDIRECT(I577))</f>
        <v>0</v>
      </c>
      <c r="G583" s="1">
        <f ca="1">SUMIF(INDIRECT(F577),'1-Configuracion'!E583,INDIRECT(J577))+SUMIF(INDIRECT(H577),'1-Configuracion'!E583,INDIRECT(J577))</f>
        <v>0</v>
      </c>
      <c r="H583" s="1">
        <f t="shared" ca="1" si="471"/>
        <v>0</v>
      </c>
      <c r="I583" s="1">
        <f t="shared" ca="1" si="472"/>
        <v>0</v>
      </c>
      <c r="J583" s="1">
        <f t="shared" ca="1" si="473"/>
        <v>0</v>
      </c>
      <c r="K583" s="1">
        <f ca="1">SUMIF(INDIRECT(F577),'1-Configuracion'!E583,INDIRECT(K577))+SUMIF(INDIRECT(H577),'1-Configuracion'!E583,INDIRECT(L577))</f>
        <v>0</v>
      </c>
      <c r="L583" s="1">
        <f ca="1">SUMIF(INDIRECT(F577),'1-Configuracion'!E583,INDIRECT(L577))+SUMIF(INDIRECT(H577),'1-Configuracion'!E583,INDIRECT(K577))</f>
        <v>0</v>
      </c>
      <c r="M583" s="48">
        <f t="shared" ca="1" si="474"/>
        <v>0</v>
      </c>
      <c r="N583" s="14">
        <f t="shared" ca="1" si="475"/>
        <v>0</v>
      </c>
      <c r="P583" s="29" t="str">
        <f t="shared" si="476"/>
        <v>Granada C.F.</v>
      </c>
      <c r="Q583" s="33">
        <f t="shared" ca="1" si="477"/>
        <v>14</v>
      </c>
      <c r="R583" s="1">
        <f t="shared" ca="1" si="461"/>
        <v>16</v>
      </c>
      <c r="S583" s="1">
        <f t="shared" ca="1" si="462"/>
        <v>3</v>
      </c>
      <c r="T583" s="1">
        <f t="shared" ca="1" si="463"/>
        <v>5</v>
      </c>
      <c r="U583" s="1">
        <f t="shared" ca="1" si="464"/>
        <v>8</v>
      </c>
      <c r="V583" s="1">
        <f t="shared" ca="1" si="465"/>
        <v>17</v>
      </c>
      <c r="W583" s="1">
        <f t="shared" ca="1" si="466"/>
        <v>26</v>
      </c>
      <c r="X583" s="3">
        <f t="shared" ca="1" si="467"/>
        <v>-9</v>
      </c>
      <c r="Y583" s="3">
        <f t="shared" ca="1" si="468"/>
        <v>13117</v>
      </c>
      <c r="Z583">
        <f t="shared" ca="1" si="478"/>
        <v>17</v>
      </c>
      <c r="AA583">
        <f t="shared" ca="1" si="469"/>
        <v>17</v>
      </c>
      <c r="AB583" s="16">
        <f ca="1">_xlfn.RANK.EQ(Q583,Q578:Q597,0)</f>
        <v>17</v>
      </c>
      <c r="AC583" s="16">
        <f ca="1">SUMPRODUCT((AB583=AB578:AB597)*(X583&lt;X578:X597))</f>
        <v>0</v>
      </c>
      <c r="AD583" s="16">
        <f ca="1">SUMPRODUCT((AB583=AB578:AB597)*(AC583=AC578:AC597)*(V583&lt;V578:V597))</f>
        <v>0</v>
      </c>
      <c r="AE583" s="16">
        <f ca="1">COUNTIF(AA578:AA583,AA583)-1</f>
        <v>0</v>
      </c>
      <c r="AF583" s="39"/>
      <c r="AG583">
        <v>6</v>
      </c>
      <c r="AH583" s="29" t="str">
        <f ca="1">INDEX(P578:P597,MATCH(AG583,Z578:Z597,0))</f>
        <v>Deportivo de la Coruña</v>
      </c>
      <c r="AI583" s="33">
        <f ca="1">LOOKUP(AH583,P578:P597,Q578:Q597)</f>
        <v>26</v>
      </c>
      <c r="AJ583" s="1">
        <f ca="1">LOOKUP(AH583,P578:P597,R578:R597)</f>
        <v>16</v>
      </c>
      <c r="AK583" s="1">
        <f ca="1">LOOKUP(AH583,P578:P597,S578:S597)</f>
        <v>6</v>
      </c>
      <c r="AL583" s="1">
        <f ca="1">LOOKUP(AH583,P578:P597,T578:T597)</f>
        <v>8</v>
      </c>
      <c r="AM583" s="1">
        <f ca="1">LOOKUP(AH583,P578:P597,U578:U597)</f>
        <v>2</v>
      </c>
      <c r="AN583" s="1">
        <f ca="1">LOOKUP(AH583,P578:P597,V578:V597)</f>
        <v>25</v>
      </c>
      <c r="AO583" s="1">
        <f ca="1">LOOKUP(AH583,P578:P597,W578:W597)</f>
        <v>16</v>
      </c>
      <c r="AP583" s="3">
        <f ca="1">LOOKUP(AH583,P578:P597,X578:X597)</f>
        <v>9</v>
      </c>
      <c r="AQ583" s="3">
        <f ca="1">LOOKUP(AH583,P578:P597,Y578:Y597)</f>
        <v>26925</v>
      </c>
    </row>
    <row r="584" spans="5:43" x14ac:dyDescent="0.25">
      <c r="E584" s="29" t="str">
        <f t="shared" si="470"/>
        <v>Levante U.D.</v>
      </c>
      <c r="F584" s="33">
        <f ca="1">SUMIF(INDIRECT(F577),'1-Configuracion'!E584,INDIRECT(G577))+SUMIF(INDIRECT(H577),'1-Configuracion'!E584,INDIRECT(I577))</f>
        <v>0</v>
      </c>
      <c r="G584" s="1">
        <f ca="1">SUMIF(INDIRECT(F577),'1-Configuracion'!E584,INDIRECT(J577))+SUMIF(INDIRECT(H577),'1-Configuracion'!E584,INDIRECT(J577))</f>
        <v>0</v>
      </c>
      <c r="H584" s="1">
        <f t="shared" ca="1" si="471"/>
        <v>0</v>
      </c>
      <c r="I584" s="1">
        <f t="shared" ca="1" si="472"/>
        <v>0</v>
      </c>
      <c r="J584" s="1">
        <f t="shared" ca="1" si="473"/>
        <v>0</v>
      </c>
      <c r="K584" s="1">
        <f ca="1">SUMIF(INDIRECT(F577),'1-Configuracion'!E584,INDIRECT(K577))+SUMIF(INDIRECT(H577),'1-Configuracion'!E584,INDIRECT(L577))</f>
        <v>0</v>
      </c>
      <c r="L584" s="1">
        <f ca="1">SUMIF(INDIRECT(F577),'1-Configuracion'!E584,INDIRECT(L577))+SUMIF(INDIRECT(H577),'1-Configuracion'!E584,INDIRECT(K577))</f>
        <v>0</v>
      </c>
      <c r="M584" s="48">
        <f t="shared" ca="1" si="474"/>
        <v>0</v>
      </c>
      <c r="N584" s="14">
        <f t="shared" ca="1" si="475"/>
        <v>0</v>
      </c>
      <c r="P584" s="29" t="str">
        <f t="shared" si="476"/>
        <v>Levante U.D.</v>
      </c>
      <c r="Q584" s="33">
        <f t="shared" ca="1" si="477"/>
        <v>11</v>
      </c>
      <c r="R584" s="1">
        <f t="shared" ca="1" si="461"/>
        <v>16</v>
      </c>
      <c r="S584" s="1">
        <f t="shared" ca="1" si="462"/>
        <v>2</v>
      </c>
      <c r="T584" s="1">
        <f t="shared" ca="1" si="463"/>
        <v>5</v>
      </c>
      <c r="U584" s="1">
        <f t="shared" ca="1" si="464"/>
        <v>9</v>
      </c>
      <c r="V584" s="1">
        <f t="shared" ca="1" si="465"/>
        <v>12</v>
      </c>
      <c r="W584" s="1">
        <f t="shared" ca="1" si="466"/>
        <v>29</v>
      </c>
      <c r="X584" s="3">
        <f t="shared" ca="1" si="467"/>
        <v>-17</v>
      </c>
      <c r="Y584" s="3">
        <f t="shared" ca="1" si="468"/>
        <v>9312</v>
      </c>
      <c r="Z584">
        <f t="shared" ca="1" si="478"/>
        <v>20</v>
      </c>
      <c r="AA584">
        <f t="shared" ca="1" si="469"/>
        <v>20</v>
      </c>
      <c r="AB584" s="16">
        <f ca="1">_xlfn.RANK.EQ(Q584,Q578:Q597,0)</f>
        <v>20</v>
      </c>
      <c r="AC584" s="16">
        <f ca="1">SUMPRODUCT((AB584=AB578:AB597)*(X584&lt;X578:X597))</f>
        <v>0</v>
      </c>
      <c r="AD584" s="16">
        <f ca="1">SUMPRODUCT((AB584=AB578:AB597)*(AC584=AC578:AC597)*(V584&lt;V578:V597))</f>
        <v>0</v>
      </c>
      <c r="AE584" s="16">
        <f ca="1">COUNTIF(AA578:AA584,AA584)-1</f>
        <v>0</v>
      </c>
      <c r="AF584" s="39"/>
      <c r="AG584">
        <v>7</v>
      </c>
      <c r="AH584" s="29" t="str">
        <f ca="1">INDEX(P578:P597,MATCH(AG584,Z578:Z597,0))</f>
        <v>Athletic Club</v>
      </c>
      <c r="AI584" s="33">
        <f ca="1">LOOKUP(AH584,P578:P597,Q578:Q597)</f>
        <v>24</v>
      </c>
      <c r="AJ584" s="1">
        <f ca="1">LOOKUP(AH584,P578:P597,R578:R597)</f>
        <v>16</v>
      </c>
      <c r="AK584" s="1">
        <f ca="1">LOOKUP(AH584,P578:P597,S578:S597)</f>
        <v>7</v>
      </c>
      <c r="AL584" s="1">
        <f ca="1">LOOKUP(AH584,P578:P597,T578:T597)</f>
        <v>3</v>
      </c>
      <c r="AM584" s="1">
        <f ca="1">LOOKUP(AH584,P578:P597,U578:U597)</f>
        <v>6</v>
      </c>
      <c r="AN584" s="1">
        <f ca="1">LOOKUP(AH584,P578:P597,V578:V597)</f>
        <v>24</v>
      </c>
      <c r="AO584" s="1">
        <f ca="1">LOOKUP(AH584,P578:P597,W578:W597)</f>
        <v>18</v>
      </c>
      <c r="AP584" s="3">
        <f ca="1">LOOKUP(AH584,P578:P597,X578:X597)</f>
        <v>6</v>
      </c>
      <c r="AQ584" s="3">
        <f ca="1">LOOKUP(AH584,P578:P597,Y578:Y597)</f>
        <v>24624</v>
      </c>
    </row>
    <row r="585" spans="5:43" x14ac:dyDescent="0.25">
      <c r="E585" s="29" t="str">
        <f t="shared" si="470"/>
        <v>Málaga C.F.</v>
      </c>
      <c r="F585" s="33">
        <f ca="1">SUMIF(INDIRECT(F577),'1-Configuracion'!E585,INDIRECT(G577))+SUMIF(INDIRECT(H577),'1-Configuracion'!E585,INDIRECT(I577))</f>
        <v>0</v>
      </c>
      <c r="G585" s="1">
        <f ca="1">SUMIF(INDIRECT(F577),'1-Configuracion'!E585,INDIRECT(J577))+SUMIF(INDIRECT(H577),'1-Configuracion'!E585,INDIRECT(J577))</f>
        <v>0</v>
      </c>
      <c r="H585" s="1">
        <f t="shared" ca="1" si="471"/>
        <v>0</v>
      </c>
      <c r="I585" s="1">
        <f t="shared" ca="1" si="472"/>
        <v>0</v>
      </c>
      <c r="J585" s="1">
        <f t="shared" ca="1" si="473"/>
        <v>0</v>
      </c>
      <c r="K585" s="1">
        <f ca="1">SUMIF(INDIRECT(F577),'1-Configuracion'!E585,INDIRECT(K577))+SUMIF(INDIRECT(H577),'1-Configuracion'!E585,INDIRECT(L577))</f>
        <v>0</v>
      </c>
      <c r="L585" s="1">
        <f ca="1">SUMIF(INDIRECT(F577),'1-Configuracion'!E585,INDIRECT(L577))+SUMIF(INDIRECT(H577),'1-Configuracion'!E585,INDIRECT(K577))</f>
        <v>0</v>
      </c>
      <c r="M585" s="48">
        <f t="shared" ca="1" si="474"/>
        <v>0</v>
      </c>
      <c r="N585" s="14">
        <f t="shared" ca="1" si="475"/>
        <v>0</v>
      </c>
      <c r="P585" s="29" t="str">
        <f t="shared" si="476"/>
        <v>Málaga C.F.</v>
      </c>
      <c r="Q585" s="33">
        <f t="shared" ca="1" si="477"/>
        <v>17</v>
      </c>
      <c r="R585" s="1">
        <f t="shared" ca="1" si="461"/>
        <v>16</v>
      </c>
      <c r="S585" s="1">
        <f t="shared" ca="1" si="462"/>
        <v>4</v>
      </c>
      <c r="T585" s="1">
        <f t="shared" ca="1" si="463"/>
        <v>5</v>
      </c>
      <c r="U585" s="1">
        <f t="shared" ca="1" si="464"/>
        <v>7</v>
      </c>
      <c r="V585" s="1">
        <f t="shared" ca="1" si="465"/>
        <v>10</v>
      </c>
      <c r="W585" s="1">
        <f t="shared" ca="1" si="466"/>
        <v>14</v>
      </c>
      <c r="X585" s="3">
        <f t="shared" ca="1" si="467"/>
        <v>-4</v>
      </c>
      <c r="Y585" s="3">
        <f t="shared" ca="1" si="468"/>
        <v>16610</v>
      </c>
      <c r="Z585">
        <f t="shared" ca="1" si="478"/>
        <v>13</v>
      </c>
      <c r="AA585">
        <f t="shared" ca="1" si="469"/>
        <v>13</v>
      </c>
      <c r="AB585" s="16">
        <f ca="1">_xlfn.RANK.EQ(Q585,Q578:Q597,0)</f>
        <v>13</v>
      </c>
      <c r="AC585" s="16">
        <f ca="1">SUMPRODUCT((AB585=AB578:AB597)*(X585&lt;X578:X597))</f>
        <v>0</v>
      </c>
      <c r="AD585" s="16">
        <f ca="1">SUMPRODUCT((AB585=AB578:AB597)*(AC585=AC578:AC597)*(V585&lt;V578:V597))</f>
        <v>0</v>
      </c>
      <c r="AE585" s="16">
        <f ca="1">COUNTIF(AA578:AA585,AA585)-1</f>
        <v>0</v>
      </c>
      <c r="AF585" s="39"/>
      <c r="AG585">
        <v>8</v>
      </c>
      <c r="AH585" s="29" t="str">
        <f ca="1">INDEX(P578:P597,MATCH(AG585,Z578:Z597,0))</f>
        <v>Sevilla F.C.</v>
      </c>
      <c r="AI585" s="33">
        <f ca="1">LOOKUP(AH585,P578:P597,Q578:Q597)</f>
        <v>23</v>
      </c>
      <c r="AJ585" s="1">
        <f ca="1">LOOKUP(AH585,P578:P597,R578:R597)</f>
        <v>16</v>
      </c>
      <c r="AK585" s="1">
        <f ca="1">LOOKUP(AH585,P578:P597,S578:S597)</f>
        <v>6</v>
      </c>
      <c r="AL585" s="1">
        <f ca="1">LOOKUP(AH585,P578:P597,T578:T597)</f>
        <v>5</v>
      </c>
      <c r="AM585" s="1">
        <f ca="1">LOOKUP(AH585,P578:P597,U578:U597)</f>
        <v>5</v>
      </c>
      <c r="AN585" s="1">
        <f ca="1">LOOKUP(AH585,P578:P597,V578:V597)</f>
        <v>21</v>
      </c>
      <c r="AO585" s="1">
        <f ca="1">LOOKUP(AH585,P578:P597,W578:W597)</f>
        <v>19</v>
      </c>
      <c r="AP585" s="3">
        <f ca="1">LOOKUP(AH585,P578:P597,X578:X597)</f>
        <v>2</v>
      </c>
      <c r="AQ585" s="3">
        <f ca="1">LOOKUP(AH585,P578:P597,Y578:Y597)</f>
        <v>23221</v>
      </c>
    </row>
    <row r="586" spans="5:43" x14ac:dyDescent="0.25">
      <c r="E586" s="29" t="str">
        <f t="shared" si="470"/>
        <v>R.C. Celta de Vigo</v>
      </c>
      <c r="F586" s="33">
        <f ca="1">SUMIF(INDIRECT(F577),'1-Configuracion'!E586,INDIRECT(G577))+SUMIF(INDIRECT(H577),'1-Configuracion'!E586,INDIRECT(I577))</f>
        <v>0</v>
      </c>
      <c r="G586" s="1">
        <f ca="1">SUMIF(INDIRECT(F577),'1-Configuracion'!E586,INDIRECT(J577))+SUMIF(INDIRECT(H577),'1-Configuracion'!E586,INDIRECT(J577))</f>
        <v>0</v>
      </c>
      <c r="H586" s="1">
        <f t="shared" ca="1" si="471"/>
        <v>0</v>
      </c>
      <c r="I586" s="1">
        <f t="shared" ca="1" si="472"/>
        <v>0</v>
      </c>
      <c r="J586" s="1">
        <f t="shared" ca="1" si="473"/>
        <v>0</v>
      </c>
      <c r="K586" s="1">
        <f ca="1">SUMIF(INDIRECT(F577),'1-Configuracion'!E586,INDIRECT(K577))+SUMIF(INDIRECT(H577),'1-Configuracion'!E586,INDIRECT(L577))</f>
        <v>0</v>
      </c>
      <c r="L586" s="1">
        <f ca="1">SUMIF(INDIRECT(F577),'1-Configuracion'!E586,INDIRECT(L577))+SUMIF(INDIRECT(H577),'1-Configuracion'!E586,INDIRECT(K577))</f>
        <v>0</v>
      </c>
      <c r="M586" s="48">
        <f t="shared" ca="1" si="474"/>
        <v>0</v>
      </c>
      <c r="N586" s="14">
        <f t="shared" ca="1" si="475"/>
        <v>0</v>
      </c>
      <c r="P586" s="29" t="str">
        <f t="shared" si="476"/>
        <v>R.C. Celta de Vigo</v>
      </c>
      <c r="Q586" s="33">
        <f t="shared" ca="1" si="477"/>
        <v>31</v>
      </c>
      <c r="R586" s="1">
        <f t="shared" ca="1" si="461"/>
        <v>16</v>
      </c>
      <c r="S586" s="1">
        <f t="shared" ca="1" si="462"/>
        <v>9</v>
      </c>
      <c r="T586" s="1">
        <f t="shared" ca="1" si="463"/>
        <v>4</v>
      </c>
      <c r="U586" s="1">
        <f t="shared" ca="1" si="464"/>
        <v>3</v>
      </c>
      <c r="V586" s="1">
        <f t="shared" ca="1" si="465"/>
        <v>28</v>
      </c>
      <c r="W586" s="1">
        <f t="shared" ca="1" si="466"/>
        <v>22</v>
      </c>
      <c r="X586" s="3">
        <f t="shared" ca="1" si="467"/>
        <v>6</v>
      </c>
      <c r="Y586" s="3">
        <f t="shared" ca="1" si="468"/>
        <v>31628</v>
      </c>
      <c r="Z586">
        <f t="shared" ca="1" si="478"/>
        <v>4</v>
      </c>
      <c r="AA586">
        <f t="shared" ca="1" si="469"/>
        <v>4</v>
      </c>
      <c r="AB586" s="16">
        <f ca="1">_xlfn.RANK.EQ(Q586,Q578:Q597,0)</f>
        <v>4</v>
      </c>
      <c r="AC586" s="16">
        <f ca="1">SUMPRODUCT((AB586=AB578:AB597)*(X586&lt;X578:X597))</f>
        <v>0</v>
      </c>
      <c r="AD586" s="16">
        <f ca="1">SUMPRODUCT((AB586=AB578:AB597)*(AC586=AC578:AC597)*(V586&lt;V578:V597))</f>
        <v>0</v>
      </c>
      <c r="AE586" s="16">
        <f ca="1">COUNTIF(AA578:AA586,AA586)-1</f>
        <v>0</v>
      </c>
      <c r="AF586" s="39"/>
      <c r="AG586">
        <v>9</v>
      </c>
      <c r="AH586" s="29" t="str">
        <f ca="1">INDEX(P578:P597,MATCH(AG586,Z578:Z597,0))</f>
        <v>Valencia C.F.</v>
      </c>
      <c r="AI586" s="33">
        <f ca="1">LOOKUP(AH586,P578:P597,Q578:Q597)</f>
        <v>22</v>
      </c>
      <c r="AJ586" s="1">
        <f ca="1">LOOKUP(AH586,P578:P597,R578:R597)</f>
        <v>16</v>
      </c>
      <c r="AK586" s="1">
        <f ca="1">LOOKUP(AH586,P578:P597,S578:S597)</f>
        <v>5</v>
      </c>
      <c r="AL586" s="1">
        <f ca="1">LOOKUP(AH586,P578:P597,T578:T597)</f>
        <v>7</v>
      </c>
      <c r="AM586" s="1">
        <f ca="1">LOOKUP(AH586,P578:P597,U578:U597)</f>
        <v>4</v>
      </c>
      <c r="AN586" s="1">
        <f ca="1">LOOKUP(AH586,P578:P597,V578:V597)</f>
        <v>21</v>
      </c>
      <c r="AO586" s="1">
        <f ca="1">LOOKUP(AH586,P578:P597,W578:W597)</f>
        <v>14</v>
      </c>
      <c r="AP586" s="3">
        <f ca="1">LOOKUP(AH586,P578:P597,X578:X597)</f>
        <v>7</v>
      </c>
      <c r="AQ586" s="3">
        <f ca="1">LOOKUP(AH586,P578:P597,Y578:Y597)</f>
        <v>22721</v>
      </c>
    </row>
    <row r="587" spans="5:43" x14ac:dyDescent="0.25">
      <c r="E587" s="29" t="str">
        <f t="shared" si="470"/>
        <v>R.C.D. Español</v>
      </c>
      <c r="F587" s="33">
        <f ca="1">SUMIF(INDIRECT(F577),'1-Configuracion'!E587,INDIRECT(G577))+SUMIF(INDIRECT(H577),'1-Configuracion'!E587,INDIRECT(I577))</f>
        <v>0</v>
      </c>
      <c r="G587" s="1">
        <f ca="1">SUMIF(INDIRECT(F577),'1-Configuracion'!E587,INDIRECT(J577))+SUMIF(INDIRECT(H577),'1-Configuracion'!E587,INDIRECT(J577))</f>
        <v>0</v>
      </c>
      <c r="H587" s="1">
        <f t="shared" ca="1" si="471"/>
        <v>0</v>
      </c>
      <c r="I587" s="1">
        <f t="shared" ca="1" si="472"/>
        <v>0</v>
      </c>
      <c r="J587" s="1">
        <f t="shared" ca="1" si="473"/>
        <v>0</v>
      </c>
      <c r="K587" s="1">
        <f ca="1">SUMIF(INDIRECT(F577),'1-Configuracion'!E587,INDIRECT(K577))+SUMIF(INDIRECT(H577),'1-Configuracion'!E587,INDIRECT(L577))</f>
        <v>0</v>
      </c>
      <c r="L587" s="1">
        <f ca="1">SUMIF(INDIRECT(F577),'1-Configuracion'!E587,INDIRECT(L577))+SUMIF(INDIRECT(H577),'1-Configuracion'!E587,INDIRECT(K577))</f>
        <v>0</v>
      </c>
      <c r="M587" s="48">
        <f t="shared" ca="1" si="474"/>
        <v>0</v>
      </c>
      <c r="N587" s="14">
        <f t="shared" ca="1" si="475"/>
        <v>0</v>
      </c>
      <c r="P587" s="29" t="str">
        <f t="shared" si="476"/>
        <v>R.C.D. Español</v>
      </c>
      <c r="Q587" s="33">
        <f t="shared" ca="1" si="477"/>
        <v>20</v>
      </c>
      <c r="R587" s="1">
        <f t="shared" ca="1" si="461"/>
        <v>16</v>
      </c>
      <c r="S587" s="1">
        <f t="shared" ca="1" si="462"/>
        <v>6</v>
      </c>
      <c r="T587" s="1">
        <f t="shared" ca="1" si="463"/>
        <v>2</v>
      </c>
      <c r="U587" s="1">
        <f t="shared" ca="1" si="464"/>
        <v>8</v>
      </c>
      <c r="V587" s="1">
        <f t="shared" ca="1" si="465"/>
        <v>16</v>
      </c>
      <c r="W587" s="1">
        <f t="shared" ca="1" si="466"/>
        <v>26</v>
      </c>
      <c r="X587" s="3">
        <f t="shared" ca="1" si="467"/>
        <v>-10</v>
      </c>
      <c r="Y587" s="3">
        <f t="shared" ca="1" si="468"/>
        <v>19016</v>
      </c>
      <c r="Z587">
        <f t="shared" ca="1" si="478"/>
        <v>12</v>
      </c>
      <c r="AA587">
        <f t="shared" ca="1" si="469"/>
        <v>12</v>
      </c>
      <c r="AB587" s="16">
        <f ca="1">_xlfn.RANK.EQ(Q587,Q578:Q597,0)</f>
        <v>11</v>
      </c>
      <c r="AC587" s="16">
        <f ca="1">SUMPRODUCT((AB587=AB578:AB597)*(X587&lt;X578:X597))</f>
        <v>1</v>
      </c>
      <c r="AD587" s="16">
        <f ca="1">SUMPRODUCT((AB587=AB578:AB597)*(AC587=AC578:AC597)*(V587&lt;V578:V597))</f>
        <v>0</v>
      </c>
      <c r="AE587" s="16">
        <f ca="1">COUNTIF(AA578:AA587,AA587)-1</f>
        <v>0</v>
      </c>
      <c r="AF587" s="39"/>
      <c r="AG587">
        <v>10</v>
      </c>
      <c r="AH587" s="29" t="str">
        <f ca="1">INDEX(P578:P597,MATCH(AG587,Z578:Z597,0))</f>
        <v>S.D. Eibar</v>
      </c>
      <c r="AI587" s="33">
        <f ca="1">LOOKUP(AH587,P578:P597,Q578:Q597)</f>
        <v>21</v>
      </c>
      <c r="AJ587" s="1">
        <f ca="1">LOOKUP(AH587,P578:P597,R578:R597)</f>
        <v>16</v>
      </c>
      <c r="AK587" s="1">
        <f ca="1">LOOKUP(AH587,P578:P597,S578:S597)</f>
        <v>5</v>
      </c>
      <c r="AL587" s="1">
        <f ca="1">LOOKUP(AH587,P578:P597,T578:T597)</f>
        <v>6</v>
      </c>
      <c r="AM587" s="1">
        <f ca="1">LOOKUP(AH587,P578:P597,U578:U597)</f>
        <v>5</v>
      </c>
      <c r="AN587" s="1">
        <f ca="1">LOOKUP(AH587,P578:P597,V578:V597)</f>
        <v>18</v>
      </c>
      <c r="AO587" s="1">
        <f ca="1">LOOKUP(AH587,P578:P597,W578:W597)</f>
        <v>19</v>
      </c>
      <c r="AP587" s="3">
        <f ca="1">LOOKUP(AH587,P578:P597,X578:X597)</f>
        <v>-1</v>
      </c>
      <c r="AQ587" s="3">
        <f ca="1">LOOKUP(AH587,P578:P597,Y578:Y597)</f>
        <v>20918</v>
      </c>
    </row>
    <row r="588" spans="5:43" x14ac:dyDescent="0.25">
      <c r="E588" s="29" t="str">
        <f t="shared" si="470"/>
        <v>Rayo Vallecano</v>
      </c>
      <c r="F588" s="33">
        <f ca="1">SUMIF(INDIRECT(F577),'1-Configuracion'!E588,INDIRECT(G577))+SUMIF(INDIRECT(H577),'1-Configuracion'!E588,INDIRECT(I577))</f>
        <v>0</v>
      </c>
      <c r="G588" s="1">
        <f ca="1">SUMIF(INDIRECT(F577),'1-Configuracion'!E588,INDIRECT(J577))+SUMIF(INDIRECT(H577),'1-Configuracion'!E588,INDIRECT(J577))</f>
        <v>0</v>
      </c>
      <c r="H588" s="1">
        <f t="shared" ca="1" si="471"/>
        <v>0</v>
      </c>
      <c r="I588" s="1">
        <f t="shared" ca="1" si="472"/>
        <v>0</v>
      </c>
      <c r="J588" s="1">
        <f t="shared" ca="1" si="473"/>
        <v>0</v>
      </c>
      <c r="K588" s="1">
        <f ca="1">SUMIF(INDIRECT(F577),'1-Configuracion'!E588,INDIRECT(K577))+SUMIF(INDIRECT(H577),'1-Configuracion'!E588,INDIRECT(L577))</f>
        <v>0</v>
      </c>
      <c r="L588" s="1">
        <f ca="1">SUMIF(INDIRECT(F577),'1-Configuracion'!E588,INDIRECT(L577))+SUMIF(INDIRECT(H577),'1-Configuracion'!E588,INDIRECT(K577))</f>
        <v>0</v>
      </c>
      <c r="M588" s="48">
        <f t="shared" ca="1" si="474"/>
        <v>0</v>
      </c>
      <c r="N588" s="14">
        <f t="shared" ca="1" si="475"/>
        <v>0</v>
      </c>
      <c r="P588" s="29" t="str">
        <f t="shared" si="476"/>
        <v>Rayo Vallecano</v>
      </c>
      <c r="Q588" s="33">
        <f t="shared" ca="1" si="477"/>
        <v>14</v>
      </c>
      <c r="R588" s="1">
        <f t="shared" ca="1" si="461"/>
        <v>16</v>
      </c>
      <c r="S588" s="1">
        <f t="shared" ca="1" si="462"/>
        <v>4</v>
      </c>
      <c r="T588" s="1">
        <f t="shared" ca="1" si="463"/>
        <v>2</v>
      </c>
      <c r="U588" s="1">
        <f t="shared" ca="1" si="464"/>
        <v>10</v>
      </c>
      <c r="V588" s="1">
        <f t="shared" ca="1" si="465"/>
        <v>18</v>
      </c>
      <c r="W588" s="1">
        <f t="shared" ca="1" si="466"/>
        <v>37</v>
      </c>
      <c r="X588" s="3">
        <f t="shared" ca="1" si="467"/>
        <v>-19</v>
      </c>
      <c r="Y588" s="3">
        <f t="shared" ca="1" si="468"/>
        <v>12118</v>
      </c>
      <c r="Z588">
        <f t="shared" ca="1" si="478"/>
        <v>18</v>
      </c>
      <c r="AA588">
        <f t="shared" ca="1" si="469"/>
        <v>18</v>
      </c>
      <c r="AB588" s="16">
        <f ca="1">_xlfn.RANK.EQ(Q588,Q578:Q597,0)</f>
        <v>17</v>
      </c>
      <c r="AC588" s="16">
        <f ca="1">SUMPRODUCT((AB588=AB578:AB597)*(X588&lt;X578:X597))</f>
        <v>1</v>
      </c>
      <c r="AD588" s="16">
        <f ca="1">SUMPRODUCT((AB588=AB578:AB597)*(AC588=AC578:AC597)*(V588&lt;V578:V597))</f>
        <v>0</v>
      </c>
      <c r="AE588" s="16">
        <f ca="1">COUNTIF(AA578:AA588,AA588)-1</f>
        <v>0</v>
      </c>
      <c r="AF588" s="39"/>
      <c r="AG588">
        <v>11</v>
      </c>
      <c r="AH588" s="29" t="str">
        <f ca="1">INDEX(P578:P597,MATCH(AG588,Z578:Z597,0))</f>
        <v>Real Betis Balompié</v>
      </c>
      <c r="AI588" s="33">
        <f ca="1">LOOKUP(AH588,P578:P597,Q578:Q597)</f>
        <v>20</v>
      </c>
      <c r="AJ588" s="1">
        <f ca="1">LOOKUP(AH588,P578:P597,R578:R597)</f>
        <v>16</v>
      </c>
      <c r="AK588" s="1">
        <f ca="1">LOOKUP(AH588,P578:P597,S578:S597)</f>
        <v>5</v>
      </c>
      <c r="AL588" s="1">
        <f ca="1">LOOKUP(AH588,P578:P597,T578:T597)</f>
        <v>5</v>
      </c>
      <c r="AM588" s="1">
        <f ca="1">LOOKUP(AH588,P578:P597,U578:U597)</f>
        <v>6</v>
      </c>
      <c r="AN588" s="1">
        <f ca="1">LOOKUP(AH588,P578:P597,V578:V597)</f>
        <v>13</v>
      </c>
      <c r="AO588" s="1">
        <f ca="1">LOOKUP(AH588,P578:P597,W578:W597)</f>
        <v>19</v>
      </c>
      <c r="AP588" s="3">
        <f ca="1">LOOKUP(AH588,P578:P597,X578:X597)</f>
        <v>-6</v>
      </c>
      <c r="AQ588" s="3">
        <f ca="1">LOOKUP(AH588,P578:P597,Y578:Y597)</f>
        <v>19413</v>
      </c>
    </row>
    <row r="589" spans="5:43" x14ac:dyDescent="0.25">
      <c r="E589" s="29" t="str">
        <f t="shared" si="470"/>
        <v>Real Betis Balompié</v>
      </c>
      <c r="F589" s="33">
        <f ca="1">SUMIF(INDIRECT(F577),'1-Configuracion'!E589,INDIRECT(G577))+SUMIF(INDIRECT(H577),'1-Configuracion'!E589,INDIRECT(I577))</f>
        <v>0</v>
      </c>
      <c r="G589" s="1">
        <f ca="1">SUMIF(INDIRECT(F577),'1-Configuracion'!E589,INDIRECT(J577))+SUMIF(INDIRECT(H577),'1-Configuracion'!E589,INDIRECT(J577))</f>
        <v>0</v>
      </c>
      <c r="H589" s="1">
        <f t="shared" ca="1" si="471"/>
        <v>0</v>
      </c>
      <c r="I589" s="1">
        <f t="shared" ca="1" si="472"/>
        <v>0</v>
      </c>
      <c r="J589" s="1">
        <f t="shared" ca="1" si="473"/>
        <v>0</v>
      </c>
      <c r="K589" s="1">
        <f ca="1">SUMIF(INDIRECT(F577),'1-Configuracion'!E589,INDIRECT(K577))+SUMIF(INDIRECT(H577),'1-Configuracion'!E589,INDIRECT(L577))</f>
        <v>0</v>
      </c>
      <c r="L589" s="1">
        <f ca="1">SUMIF(INDIRECT(F577),'1-Configuracion'!E589,INDIRECT(L577))+SUMIF(INDIRECT(H577),'1-Configuracion'!E589,INDIRECT(K577))</f>
        <v>0</v>
      </c>
      <c r="M589" s="48">
        <f t="shared" ca="1" si="474"/>
        <v>0</v>
      </c>
      <c r="N589" s="14">
        <f t="shared" ca="1" si="475"/>
        <v>0</v>
      </c>
      <c r="P589" s="29" t="str">
        <f t="shared" si="476"/>
        <v>Real Betis Balompié</v>
      </c>
      <c r="Q589" s="33">
        <f t="shared" ca="1" si="477"/>
        <v>20</v>
      </c>
      <c r="R589" s="1">
        <f t="shared" ca="1" si="461"/>
        <v>16</v>
      </c>
      <c r="S589" s="1">
        <f t="shared" ca="1" si="462"/>
        <v>5</v>
      </c>
      <c r="T589" s="1">
        <f t="shared" ca="1" si="463"/>
        <v>5</v>
      </c>
      <c r="U589" s="1">
        <f t="shared" ca="1" si="464"/>
        <v>6</v>
      </c>
      <c r="V589" s="1">
        <f t="shared" ca="1" si="465"/>
        <v>13</v>
      </c>
      <c r="W589" s="1">
        <f t="shared" ca="1" si="466"/>
        <v>19</v>
      </c>
      <c r="X589" s="3">
        <f t="shared" ca="1" si="467"/>
        <v>-6</v>
      </c>
      <c r="Y589" s="3">
        <f t="shared" ca="1" si="468"/>
        <v>19413</v>
      </c>
      <c r="Z589">
        <f t="shared" ca="1" si="478"/>
        <v>11</v>
      </c>
      <c r="AA589">
        <f t="shared" ca="1" si="469"/>
        <v>11</v>
      </c>
      <c r="AB589" s="16">
        <f ca="1">_xlfn.RANK.EQ(Q589,Q578:Q597,0)</f>
        <v>11</v>
      </c>
      <c r="AC589" s="16">
        <f ca="1">SUMPRODUCT((AB589=AB578:AB597)*(X589&lt;X578:X597))</f>
        <v>0</v>
      </c>
      <c r="AD589" s="16">
        <f ca="1">SUMPRODUCT((AB589=AB578:AB597)*(AC589=AC578:AC597)*(V589&lt;V578:V597))</f>
        <v>0</v>
      </c>
      <c r="AE589" s="16">
        <f ca="1">COUNTIF(AA578:AA589,AA589)-1</f>
        <v>0</v>
      </c>
      <c r="AF589" s="39"/>
      <c r="AG589">
        <v>12</v>
      </c>
      <c r="AH589" s="29" t="str">
        <f ca="1">INDEX(P578:P597,MATCH(AG589,Z578:Z597,0))</f>
        <v>R.C.D. Español</v>
      </c>
      <c r="AI589" s="33">
        <f ca="1">LOOKUP(AH589,P578:P597,Q578:Q597)</f>
        <v>20</v>
      </c>
      <c r="AJ589" s="1">
        <f ca="1">LOOKUP(AH589,P578:P597,R578:R597)</f>
        <v>16</v>
      </c>
      <c r="AK589" s="1">
        <f ca="1">LOOKUP(AH589,P578:P597,S578:S597)</f>
        <v>6</v>
      </c>
      <c r="AL589" s="1">
        <f ca="1">LOOKUP(AH589,P578:P597,T578:T597)</f>
        <v>2</v>
      </c>
      <c r="AM589" s="1">
        <f ca="1">LOOKUP(AH589,P578:P597,U578:U597)</f>
        <v>8</v>
      </c>
      <c r="AN589" s="1">
        <f ca="1">LOOKUP(AH589,P578:P597,V578:V597)</f>
        <v>16</v>
      </c>
      <c r="AO589" s="1">
        <f ca="1">LOOKUP(AH589,P578:P597,W578:W597)</f>
        <v>26</v>
      </c>
      <c r="AP589" s="3">
        <f ca="1">LOOKUP(AH589,P578:P597,X578:X597)</f>
        <v>-10</v>
      </c>
      <c r="AQ589" s="3">
        <f ca="1">LOOKUP(AH589,P578:P597,Y578:Y597)</f>
        <v>19016</v>
      </c>
    </row>
    <row r="590" spans="5:43" x14ac:dyDescent="0.25">
      <c r="E590" s="29" t="str">
        <f t="shared" si="470"/>
        <v>Real Madrid C.F.</v>
      </c>
      <c r="F590" s="33">
        <f ca="1">SUMIF(INDIRECT(F577),'1-Configuracion'!E590,INDIRECT(G577))+SUMIF(INDIRECT(H577),'1-Configuracion'!E590,INDIRECT(I577))</f>
        <v>0</v>
      </c>
      <c r="G590" s="1">
        <f ca="1">SUMIF(INDIRECT(F577),'1-Configuracion'!E590,INDIRECT(J577))+SUMIF(INDIRECT(H577),'1-Configuracion'!E590,INDIRECT(J577))</f>
        <v>0</v>
      </c>
      <c r="H590" s="1">
        <f t="shared" ca="1" si="471"/>
        <v>0</v>
      </c>
      <c r="I590" s="1">
        <f t="shared" ca="1" si="472"/>
        <v>0</v>
      </c>
      <c r="J590" s="1">
        <f t="shared" ca="1" si="473"/>
        <v>0</v>
      </c>
      <c r="K590" s="1">
        <f ca="1">SUMIF(INDIRECT(F577),'1-Configuracion'!E590,INDIRECT(K577))+SUMIF(INDIRECT(H577),'1-Configuracion'!E590,INDIRECT(L577))</f>
        <v>0</v>
      </c>
      <c r="L590" s="1">
        <f ca="1">SUMIF(INDIRECT(F577),'1-Configuracion'!E590,INDIRECT(L577))+SUMIF(INDIRECT(H577),'1-Configuracion'!E590,INDIRECT(K577))</f>
        <v>0</v>
      </c>
      <c r="M590" s="48">
        <f t="shared" ca="1" si="474"/>
        <v>0</v>
      </c>
      <c r="N590" s="14">
        <f t="shared" ca="1" si="475"/>
        <v>0</v>
      </c>
      <c r="P590" s="29" t="str">
        <f t="shared" si="476"/>
        <v>Real Madrid C.F.</v>
      </c>
      <c r="Q590" s="33">
        <f t="shared" ca="1" si="477"/>
        <v>33</v>
      </c>
      <c r="R590" s="1">
        <f t="shared" ca="1" si="461"/>
        <v>16</v>
      </c>
      <c r="S590" s="1">
        <f t="shared" ca="1" si="462"/>
        <v>10</v>
      </c>
      <c r="T590" s="1">
        <f t="shared" ca="1" si="463"/>
        <v>3</v>
      </c>
      <c r="U590" s="1">
        <f t="shared" ca="1" si="464"/>
        <v>3</v>
      </c>
      <c r="V590" s="1">
        <f t="shared" ca="1" si="465"/>
        <v>42</v>
      </c>
      <c r="W590" s="1">
        <f t="shared" ca="1" si="466"/>
        <v>15</v>
      </c>
      <c r="X590" s="3">
        <f t="shared" ca="1" si="467"/>
        <v>27</v>
      </c>
      <c r="Y590" s="3">
        <f t="shared" ca="1" si="468"/>
        <v>35742</v>
      </c>
      <c r="Z590">
        <f t="shared" ca="1" si="478"/>
        <v>3</v>
      </c>
      <c r="AA590">
        <f t="shared" ca="1" si="469"/>
        <v>3</v>
      </c>
      <c r="AB590" s="16">
        <f ca="1">_xlfn.RANK.EQ(Q590,Q578:Q597,0)</f>
        <v>3</v>
      </c>
      <c r="AC590" s="16">
        <f ca="1">SUMPRODUCT((AB590=AB578:AB597)*(X590&lt;X578:X597))</f>
        <v>0</v>
      </c>
      <c r="AD590" s="16">
        <f ca="1">SUMPRODUCT((AB590=AB578:AB597)*(AC590=AC578:AC597)*(V590&lt;V578:V597))</f>
        <v>0</v>
      </c>
      <c r="AE590" s="16">
        <f ca="1">COUNTIF(AA578:AA590,AA590)-1</f>
        <v>0</v>
      </c>
      <c r="AF590" s="39"/>
      <c r="AG590">
        <v>13</v>
      </c>
      <c r="AH590" s="29" t="str">
        <f ca="1">INDEX(P578:P597,MATCH(AG590,Z578:Z597,0))</f>
        <v>Málaga C.F.</v>
      </c>
      <c r="AI590" s="33">
        <f ca="1">LOOKUP(AH590,P578:P597,Q578:Q597)</f>
        <v>17</v>
      </c>
      <c r="AJ590" s="1">
        <f ca="1">LOOKUP(AH590,P578:P597,R578:R597)</f>
        <v>16</v>
      </c>
      <c r="AK590" s="1">
        <f ca="1">LOOKUP(AH590,P578:P597,S578:S597)</f>
        <v>4</v>
      </c>
      <c r="AL590" s="1">
        <f ca="1">LOOKUP(AH590,P578:P597,T578:T597)</f>
        <v>5</v>
      </c>
      <c r="AM590" s="1">
        <f ca="1">LOOKUP(AH590,P578:P597,U578:U597)</f>
        <v>7</v>
      </c>
      <c r="AN590" s="1">
        <f ca="1">LOOKUP(AH590,P578:P597,V578:V597)</f>
        <v>10</v>
      </c>
      <c r="AO590" s="1">
        <f ca="1">LOOKUP(AH590,P578:P597,W578:W597)</f>
        <v>14</v>
      </c>
      <c r="AP590" s="3">
        <f ca="1">LOOKUP(AH590,P578:P597,X578:X597)</f>
        <v>-4</v>
      </c>
      <c r="AQ590" s="3">
        <f ca="1">LOOKUP(AH590,P578:P597,Y578:Y597)</f>
        <v>16610</v>
      </c>
    </row>
    <row r="591" spans="5:43" x14ac:dyDescent="0.25">
      <c r="E591" s="29" t="str">
        <f t="shared" si="470"/>
        <v>Real Sociedad</v>
      </c>
      <c r="F591" s="33">
        <f ca="1">SUMIF(INDIRECT(F577),'1-Configuracion'!E591,INDIRECT(G577))+SUMIF(INDIRECT(H577),'1-Configuracion'!E591,INDIRECT(I577))</f>
        <v>0</v>
      </c>
      <c r="G591" s="1">
        <f ca="1">SUMIF(INDIRECT(F577),'1-Configuracion'!E591,INDIRECT(J577))+SUMIF(INDIRECT(H577),'1-Configuracion'!E591,INDIRECT(J577))</f>
        <v>0</v>
      </c>
      <c r="H591" s="1">
        <f t="shared" ca="1" si="471"/>
        <v>0</v>
      </c>
      <c r="I591" s="1">
        <f t="shared" ca="1" si="472"/>
        <v>0</v>
      </c>
      <c r="J591" s="1">
        <f t="shared" ca="1" si="473"/>
        <v>0</v>
      </c>
      <c r="K591" s="1">
        <f ca="1">SUMIF(INDIRECT(F577),'1-Configuracion'!E591,INDIRECT(K577))+SUMIF(INDIRECT(H577),'1-Configuracion'!E591,INDIRECT(L577))</f>
        <v>0</v>
      </c>
      <c r="L591" s="1">
        <f ca="1">SUMIF(INDIRECT(F577),'1-Configuracion'!E591,INDIRECT(L577))+SUMIF(INDIRECT(H577),'1-Configuracion'!E591,INDIRECT(K577))</f>
        <v>0</v>
      </c>
      <c r="M591" s="48">
        <f t="shared" ca="1" si="474"/>
        <v>0</v>
      </c>
      <c r="N591" s="14">
        <f t="shared" ca="1" si="475"/>
        <v>0</v>
      </c>
      <c r="P591" s="29" t="str">
        <f t="shared" si="476"/>
        <v>Real Sociedad</v>
      </c>
      <c r="Q591" s="33">
        <f t="shared" ca="1" si="477"/>
        <v>16</v>
      </c>
      <c r="R591" s="1">
        <f t="shared" ca="1" si="461"/>
        <v>16</v>
      </c>
      <c r="S591" s="1">
        <f t="shared" ca="1" si="462"/>
        <v>4</v>
      </c>
      <c r="T591" s="1">
        <f t="shared" ca="1" si="463"/>
        <v>4</v>
      </c>
      <c r="U591" s="1">
        <f t="shared" ca="1" si="464"/>
        <v>8</v>
      </c>
      <c r="V591" s="1">
        <f t="shared" ca="1" si="465"/>
        <v>17</v>
      </c>
      <c r="W591" s="1">
        <f t="shared" ca="1" si="466"/>
        <v>22</v>
      </c>
      <c r="X591" s="3">
        <f t="shared" ca="1" si="467"/>
        <v>-5</v>
      </c>
      <c r="Y591" s="3">
        <f t="shared" ca="1" si="468"/>
        <v>15517</v>
      </c>
      <c r="Z591">
        <f t="shared" ca="1" si="478"/>
        <v>14</v>
      </c>
      <c r="AA591">
        <f t="shared" ca="1" si="469"/>
        <v>14</v>
      </c>
      <c r="AB591" s="16">
        <f ca="1">_xlfn.RANK.EQ(Q591,Q578:Q597,0)</f>
        <v>14</v>
      </c>
      <c r="AC591" s="16">
        <f ca="1">SUMPRODUCT((AB591=AB578:AB597)*(X591&lt;X578:X597))</f>
        <v>0</v>
      </c>
      <c r="AD591" s="16">
        <f ca="1">SUMPRODUCT((AB591=AB578:AB597)*(AC591=AC578:AC597)*(V591&lt;V578:V597))</f>
        <v>0</v>
      </c>
      <c r="AE591" s="16">
        <f ca="1">COUNTIF(AA578:AA591,AA591)-1</f>
        <v>0</v>
      </c>
      <c r="AF591" s="39"/>
      <c r="AG591">
        <v>14</v>
      </c>
      <c r="AH591" s="29" t="str">
        <f ca="1">INDEX(P578:P597,MATCH(AG591,Z578:Z597,0))</f>
        <v>Real Sociedad</v>
      </c>
      <c r="AI591" s="33">
        <f ca="1">LOOKUP(AH591,P578:P597,Q578:Q597)</f>
        <v>16</v>
      </c>
      <c r="AJ591" s="1">
        <f ca="1">LOOKUP(AH591,P578:P597,R578:R597)</f>
        <v>16</v>
      </c>
      <c r="AK591" s="1">
        <f ca="1">LOOKUP(AH591,P578:P597,S578:S597)</f>
        <v>4</v>
      </c>
      <c r="AL591" s="1">
        <f ca="1">LOOKUP(AH591,P578:P597,T578:T597)</f>
        <v>4</v>
      </c>
      <c r="AM591" s="1">
        <f ca="1">LOOKUP(AH591,P578:P597,U578:U597)</f>
        <v>8</v>
      </c>
      <c r="AN591" s="1">
        <f ca="1">LOOKUP(AH591,P578:P597,V578:V597)</f>
        <v>17</v>
      </c>
      <c r="AO591" s="1">
        <f ca="1">LOOKUP(AH591,P578:P597,W578:W597)</f>
        <v>22</v>
      </c>
      <c r="AP591" s="3">
        <f ca="1">LOOKUP(AH591,P578:P597,X578:X597)</f>
        <v>-5</v>
      </c>
      <c r="AQ591" s="3">
        <f ca="1">LOOKUP(AH591,P578:P597,Y578:Y597)</f>
        <v>15517</v>
      </c>
    </row>
    <row r="592" spans="5:43" x14ac:dyDescent="0.25">
      <c r="E592" s="29" t="str">
        <f t="shared" si="470"/>
        <v>Real Sporting de Gijón</v>
      </c>
      <c r="F592" s="33">
        <f ca="1">SUMIF(INDIRECT(F577),'1-Configuracion'!E592,INDIRECT(G577))+SUMIF(INDIRECT(H577),'1-Configuracion'!E592,INDIRECT(I577))</f>
        <v>0</v>
      </c>
      <c r="G592" s="1">
        <f ca="1">SUMIF(INDIRECT(F577),'1-Configuracion'!E592,INDIRECT(J577))+SUMIF(INDIRECT(H577),'1-Configuracion'!E592,INDIRECT(J577))</f>
        <v>0</v>
      </c>
      <c r="H592" s="1">
        <f t="shared" ca="1" si="471"/>
        <v>0</v>
      </c>
      <c r="I592" s="1">
        <f t="shared" ca="1" si="472"/>
        <v>0</v>
      </c>
      <c r="J592" s="1">
        <f t="shared" ca="1" si="473"/>
        <v>0</v>
      </c>
      <c r="K592" s="1">
        <f ca="1">SUMIF(INDIRECT(F577),'1-Configuracion'!E592,INDIRECT(K577))+SUMIF(INDIRECT(H577),'1-Configuracion'!E592,INDIRECT(L577))</f>
        <v>0</v>
      </c>
      <c r="L592" s="1">
        <f ca="1">SUMIF(INDIRECT(F577),'1-Configuracion'!E592,INDIRECT(L577))+SUMIF(INDIRECT(H577),'1-Configuracion'!E592,INDIRECT(K577))</f>
        <v>0</v>
      </c>
      <c r="M592" s="48">
        <f t="shared" ca="1" si="474"/>
        <v>0</v>
      </c>
      <c r="N592" s="14">
        <f t="shared" ca="1" si="475"/>
        <v>0</v>
      </c>
      <c r="P592" s="29" t="str">
        <f t="shared" si="476"/>
        <v>Real Sporting de Gijón</v>
      </c>
      <c r="Q592" s="33">
        <f t="shared" ca="1" si="477"/>
        <v>15</v>
      </c>
      <c r="R592" s="1">
        <f t="shared" ca="1" si="461"/>
        <v>15</v>
      </c>
      <c r="S592" s="1">
        <f t="shared" ca="1" si="462"/>
        <v>4</v>
      </c>
      <c r="T592" s="1">
        <f t="shared" ca="1" si="463"/>
        <v>3</v>
      </c>
      <c r="U592" s="1">
        <f t="shared" ca="1" si="464"/>
        <v>8</v>
      </c>
      <c r="V592" s="1">
        <f t="shared" ca="1" si="465"/>
        <v>15</v>
      </c>
      <c r="W592" s="1">
        <f t="shared" ca="1" si="466"/>
        <v>23</v>
      </c>
      <c r="X592" s="3">
        <f t="shared" ca="1" si="467"/>
        <v>-8</v>
      </c>
      <c r="Y592" s="3">
        <f t="shared" ca="1" si="468"/>
        <v>14215</v>
      </c>
      <c r="Z592">
        <f t="shared" ca="1" si="478"/>
        <v>16</v>
      </c>
      <c r="AA592">
        <f t="shared" ca="1" si="469"/>
        <v>16</v>
      </c>
      <c r="AB592" s="16">
        <f ca="1">_xlfn.RANK.EQ(Q592,Q578:Q597,0)</f>
        <v>16</v>
      </c>
      <c r="AC592" s="16">
        <f ca="1">SUMPRODUCT((AB592=AB578:AB597)*(X592&lt;X578:X597))</f>
        <v>0</v>
      </c>
      <c r="AD592" s="16">
        <f ca="1">SUMPRODUCT((AB592=AB578:AB597)*(AC592=AC578:AC597)*(V592&lt;V578:V597))</f>
        <v>0</v>
      </c>
      <c r="AE592" s="16">
        <f ca="1">COUNTIF(AA578:AA592,AA592)-1</f>
        <v>0</v>
      </c>
      <c r="AF592" s="39"/>
      <c r="AG592">
        <v>15</v>
      </c>
      <c r="AH592" s="29" t="str">
        <f ca="1">INDEX(P578:P597,MATCH(AG592,Z578:Z597,0))</f>
        <v>Getafe C.F.</v>
      </c>
      <c r="AI592" s="33">
        <f ca="1">LOOKUP(AH592,P578:P597,Q578:Q597)</f>
        <v>16</v>
      </c>
      <c r="AJ592" s="1">
        <f ca="1">LOOKUP(AH592,P578:P597,R578:R597)</f>
        <v>16</v>
      </c>
      <c r="AK592" s="1">
        <f ca="1">LOOKUP(AH592,P578:P597,S578:S597)</f>
        <v>4</v>
      </c>
      <c r="AL592" s="1">
        <f ca="1">LOOKUP(AH592,P578:P597,T578:T597)</f>
        <v>4</v>
      </c>
      <c r="AM592" s="1">
        <f ca="1">LOOKUP(AH592,P578:P597,U578:U597)</f>
        <v>8</v>
      </c>
      <c r="AN592" s="1">
        <f ca="1">LOOKUP(AH592,P578:P597,V578:V597)</f>
        <v>18</v>
      </c>
      <c r="AO592" s="1">
        <f ca="1">LOOKUP(AH592,P578:P597,W578:W597)</f>
        <v>26</v>
      </c>
      <c r="AP592" s="3">
        <f ca="1">LOOKUP(AH592,P578:P597,X578:X597)</f>
        <v>-8</v>
      </c>
      <c r="AQ592" s="3">
        <f ca="1">LOOKUP(AH592,P578:P597,Y578:Y597)</f>
        <v>15218</v>
      </c>
    </row>
    <row r="593" spans="5:43" x14ac:dyDescent="0.25">
      <c r="E593" s="29" t="str">
        <f t="shared" si="470"/>
        <v>S.D. Eibar</v>
      </c>
      <c r="F593" s="33">
        <f ca="1">SUMIF(INDIRECT(F577),'1-Configuracion'!E593,INDIRECT(G577))+SUMIF(INDIRECT(H577),'1-Configuracion'!E593,INDIRECT(I577))</f>
        <v>0</v>
      </c>
      <c r="G593" s="1">
        <f ca="1">SUMIF(INDIRECT(F577),'1-Configuracion'!E593,INDIRECT(J577))+SUMIF(INDIRECT(H577),'1-Configuracion'!E593,INDIRECT(J577))</f>
        <v>0</v>
      </c>
      <c r="H593" s="1">
        <f t="shared" ca="1" si="471"/>
        <v>0</v>
      </c>
      <c r="I593" s="1">
        <f t="shared" ca="1" si="472"/>
        <v>0</v>
      </c>
      <c r="J593" s="1">
        <f t="shared" ca="1" si="473"/>
        <v>0</v>
      </c>
      <c r="K593" s="1">
        <f ca="1">SUMIF(INDIRECT(F577),'1-Configuracion'!E593,INDIRECT(K577))+SUMIF(INDIRECT(H577),'1-Configuracion'!E593,INDIRECT(L577))</f>
        <v>0</v>
      </c>
      <c r="L593" s="1">
        <f ca="1">SUMIF(INDIRECT(F577),'1-Configuracion'!E593,INDIRECT(L577))+SUMIF(INDIRECT(H577),'1-Configuracion'!E593,INDIRECT(K577))</f>
        <v>0</v>
      </c>
      <c r="M593" s="48">
        <f t="shared" ca="1" si="474"/>
        <v>0</v>
      </c>
      <c r="N593" s="14">
        <f t="shared" ca="1" si="475"/>
        <v>0</v>
      </c>
      <c r="P593" s="29" t="str">
        <f t="shared" si="476"/>
        <v>S.D. Eibar</v>
      </c>
      <c r="Q593" s="33">
        <f t="shared" ca="1" si="477"/>
        <v>21</v>
      </c>
      <c r="R593" s="1">
        <f t="shared" ca="1" si="461"/>
        <v>16</v>
      </c>
      <c r="S593" s="1">
        <f t="shared" ca="1" si="462"/>
        <v>5</v>
      </c>
      <c r="T593" s="1">
        <f t="shared" ca="1" si="463"/>
        <v>6</v>
      </c>
      <c r="U593" s="1">
        <f t="shared" ca="1" si="464"/>
        <v>5</v>
      </c>
      <c r="V593" s="1">
        <f t="shared" ca="1" si="465"/>
        <v>18</v>
      </c>
      <c r="W593" s="1">
        <f t="shared" ca="1" si="466"/>
        <v>19</v>
      </c>
      <c r="X593" s="3">
        <f t="shared" ca="1" si="467"/>
        <v>-1</v>
      </c>
      <c r="Y593" s="3">
        <f t="shared" ca="1" si="468"/>
        <v>20918</v>
      </c>
      <c r="Z593">
        <f t="shared" ca="1" si="478"/>
        <v>10</v>
      </c>
      <c r="AA593">
        <f t="shared" ca="1" si="469"/>
        <v>10</v>
      </c>
      <c r="AB593" s="16">
        <f ca="1">_xlfn.RANK.EQ(Q593,Q578:Q597,0)</f>
        <v>10</v>
      </c>
      <c r="AC593" s="16">
        <f ca="1">SUMPRODUCT((AB593=AB578:AB597)*(X593&lt;X578:X597))</f>
        <v>0</v>
      </c>
      <c r="AD593" s="16">
        <f ca="1">SUMPRODUCT((AB593=AB578:AB597)*(AC593=AC578:AC597)*(V593&lt;V578:V597))</f>
        <v>0</v>
      </c>
      <c r="AE593" s="16">
        <f ca="1">COUNTIF(AA578:AA593,AA593)-1</f>
        <v>0</v>
      </c>
      <c r="AF593" s="39"/>
      <c r="AG593">
        <v>16</v>
      </c>
      <c r="AH593" s="29" t="str">
        <f ca="1">INDEX(P578:P597,MATCH(AG593,Z578:Z597,0))</f>
        <v>Real Sporting de Gijón</v>
      </c>
      <c r="AI593" s="33">
        <f ca="1">LOOKUP(AH593,P578:P597,Q578:Q597)</f>
        <v>15</v>
      </c>
      <c r="AJ593" s="1">
        <f ca="1">LOOKUP(AH593,P578:P597,R578:R597)</f>
        <v>15</v>
      </c>
      <c r="AK593" s="1">
        <f ca="1">LOOKUP(AH593,P578:P597,S578:S597)</f>
        <v>4</v>
      </c>
      <c r="AL593" s="1">
        <f ca="1">LOOKUP(AH593,P578:P597,T578:T597)</f>
        <v>3</v>
      </c>
      <c r="AM593" s="1">
        <f ca="1">LOOKUP(AH593,P578:P597,U578:U597)</f>
        <v>8</v>
      </c>
      <c r="AN593" s="1">
        <f ca="1">LOOKUP(AH593,P578:P597,V578:V597)</f>
        <v>15</v>
      </c>
      <c r="AO593" s="1">
        <f ca="1">LOOKUP(AH593,P578:P597,W578:W597)</f>
        <v>23</v>
      </c>
      <c r="AP593" s="3">
        <f ca="1">LOOKUP(AH593,P578:P597,X578:X597)</f>
        <v>-8</v>
      </c>
      <c r="AQ593" s="3">
        <f ca="1">LOOKUP(AH593,P578:P597,Y578:Y597)</f>
        <v>14215</v>
      </c>
    </row>
    <row r="594" spans="5:43" x14ac:dyDescent="0.25">
      <c r="E594" s="29" t="str">
        <f t="shared" si="470"/>
        <v>Sevilla F.C.</v>
      </c>
      <c r="F594" s="33">
        <f ca="1">SUMIF(INDIRECT(F577),'1-Configuracion'!E594,INDIRECT(G577))+SUMIF(INDIRECT(H577),'1-Configuracion'!E594,INDIRECT(I577))</f>
        <v>0</v>
      </c>
      <c r="G594" s="1">
        <f ca="1">SUMIF(INDIRECT(F577),'1-Configuracion'!E594,INDIRECT(J577))+SUMIF(INDIRECT(H577),'1-Configuracion'!E594,INDIRECT(J577))</f>
        <v>0</v>
      </c>
      <c r="H594" s="1">
        <f t="shared" ca="1" si="471"/>
        <v>0</v>
      </c>
      <c r="I594" s="1">
        <f t="shared" ca="1" si="472"/>
        <v>0</v>
      </c>
      <c r="J594" s="1">
        <f t="shared" ca="1" si="473"/>
        <v>0</v>
      </c>
      <c r="K594" s="1">
        <f ca="1">SUMIF(INDIRECT(F577),'1-Configuracion'!E594,INDIRECT(K577))+SUMIF(INDIRECT(H577),'1-Configuracion'!E594,INDIRECT(L577))</f>
        <v>0</v>
      </c>
      <c r="L594" s="1">
        <f ca="1">SUMIF(INDIRECT(F577),'1-Configuracion'!E594,INDIRECT(L577))+SUMIF(INDIRECT(H577),'1-Configuracion'!E594,INDIRECT(K577))</f>
        <v>0</v>
      </c>
      <c r="M594" s="48">
        <f t="shared" ca="1" si="474"/>
        <v>0</v>
      </c>
      <c r="N594" s="14">
        <f t="shared" ca="1" si="475"/>
        <v>0</v>
      </c>
      <c r="P594" s="29" t="str">
        <f t="shared" si="476"/>
        <v>Sevilla F.C.</v>
      </c>
      <c r="Q594" s="33">
        <f t="shared" ca="1" si="477"/>
        <v>23</v>
      </c>
      <c r="R594" s="1">
        <f t="shared" ca="1" si="461"/>
        <v>16</v>
      </c>
      <c r="S594" s="1">
        <f t="shared" ca="1" si="462"/>
        <v>6</v>
      </c>
      <c r="T594" s="1">
        <f t="shared" ca="1" si="463"/>
        <v>5</v>
      </c>
      <c r="U594" s="1">
        <f t="shared" ca="1" si="464"/>
        <v>5</v>
      </c>
      <c r="V594" s="1">
        <f t="shared" ca="1" si="465"/>
        <v>21</v>
      </c>
      <c r="W594" s="1">
        <f t="shared" ca="1" si="466"/>
        <v>19</v>
      </c>
      <c r="X594" s="3">
        <f t="shared" ca="1" si="467"/>
        <v>2</v>
      </c>
      <c r="Y594" s="3">
        <f t="shared" ca="1" si="468"/>
        <v>23221</v>
      </c>
      <c r="Z594">
        <f t="shared" ca="1" si="478"/>
        <v>8</v>
      </c>
      <c r="AA594">
        <f t="shared" ca="1" si="469"/>
        <v>8</v>
      </c>
      <c r="AB594" s="16">
        <f ca="1">_xlfn.RANK.EQ(Q594,Q578:Q597,0)</f>
        <v>8</v>
      </c>
      <c r="AC594" s="16">
        <f ca="1">SUMPRODUCT((AB594=AB578:AB597)*(X594&lt;X578:X597))</f>
        <v>0</v>
      </c>
      <c r="AD594" s="16">
        <f ca="1">SUMPRODUCT((AB594=AB578:AB597)*(AC594=AC578:AC597)*(V594&lt;V578:V597))</f>
        <v>0</v>
      </c>
      <c r="AE594" s="16">
        <f ca="1">COUNTIF(AA578:AA594,AA594)-1</f>
        <v>0</v>
      </c>
      <c r="AF594" s="39"/>
      <c r="AG594">
        <v>17</v>
      </c>
      <c r="AH594" s="29" t="str">
        <f ca="1">INDEX(P578:P597,MATCH(AG594,Z578:Z597,0))</f>
        <v>Granada C.F.</v>
      </c>
      <c r="AI594" s="33">
        <f ca="1">LOOKUP(AH594,P578:P597,Q578:Q597)</f>
        <v>14</v>
      </c>
      <c r="AJ594" s="1">
        <f ca="1">LOOKUP(AH594,P578:P597,R578:R597)</f>
        <v>16</v>
      </c>
      <c r="AK594" s="1">
        <f ca="1">LOOKUP(AH594,P578:P597,S578:S597)</f>
        <v>3</v>
      </c>
      <c r="AL594" s="1">
        <f ca="1">LOOKUP(AH594,P578:P597,T578:T597)</f>
        <v>5</v>
      </c>
      <c r="AM594" s="1">
        <f ca="1">LOOKUP(AH594,P578:P597,U578:U597)</f>
        <v>8</v>
      </c>
      <c r="AN594" s="1">
        <f ca="1">LOOKUP(AH594,P578:P597,V578:V597)</f>
        <v>17</v>
      </c>
      <c r="AO594" s="1">
        <f ca="1">LOOKUP(AH594,P578:P597,W578:W597)</f>
        <v>26</v>
      </c>
      <c r="AP594" s="3">
        <f ca="1">LOOKUP(AH594,P578:P597,X578:X597)</f>
        <v>-9</v>
      </c>
      <c r="AQ594" s="3">
        <f ca="1">LOOKUP(AH594,P578:P597,Y578:Y597)</f>
        <v>13117</v>
      </c>
    </row>
    <row r="595" spans="5:43" x14ac:dyDescent="0.25">
      <c r="E595" s="29" t="str">
        <f t="shared" si="470"/>
        <v>U.D. Las Palmas</v>
      </c>
      <c r="F595" s="33">
        <f ca="1">SUMIF(INDIRECT(F577),'1-Configuracion'!E595,INDIRECT(G577))+SUMIF(INDIRECT(H577),'1-Configuracion'!E595,INDIRECT(I577))</f>
        <v>0</v>
      </c>
      <c r="G595" s="1">
        <f ca="1">SUMIF(INDIRECT(F577),'1-Configuracion'!E595,INDIRECT(J577))+SUMIF(INDIRECT(H577),'1-Configuracion'!E595,INDIRECT(J577))</f>
        <v>0</v>
      </c>
      <c r="H595" s="1">
        <f t="shared" ca="1" si="471"/>
        <v>0</v>
      </c>
      <c r="I595" s="1">
        <f t="shared" ca="1" si="472"/>
        <v>0</v>
      </c>
      <c r="J595" s="1">
        <f t="shared" ca="1" si="473"/>
        <v>0</v>
      </c>
      <c r="K595" s="1">
        <f ca="1">SUMIF(INDIRECT(F577),'1-Configuracion'!E595,INDIRECT(K577))+SUMIF(INDIRECT(H577),'1-Configuracion'!E595,INDIRECT(L577))</f>
        <v>0</v>
      </c>
      <c r="L595" s="1">
        <f ca="1">SUMIF(INDIRECT(F577),'1-Configuracion'!E595,INDIRECT(L577))+SUMIF(INDIRECT(H577),'1-Configuracion'!E595,INDIRECT(K577))</f>
        <v>0</v>
      </c>
      <c r="M595" s="48">
        <f t="shared" ca="1" si="474"/>
        <v>0</v>
      </c>
      <c r="N595" s="14">
        <f t="shared" ca="1" si="475"/>
        <v>0</v>
      </c>
      <c r="P595" s="29" t="str">
        <f t="shared" si="476"/>
        <v>U.D. Las Palmas</v>
      </c>
      <c r="Q595" s="33">
        <f t="shared" ca="1" si="477"/>
        <v>13</v>
      </c>
      <c r="R595" s="1">
        <f t="shared" ca="1" si="461"/>
        <v>16</v>
      </c>
      <c r="S595" s="1">
        <f t="shared" ca="1" si="462"/>
        <v>3</v>
      </c>
      <c r="T595" s="1">
        <f t="shared" ca="1" si="463"/>
        <v>4</v>
      </c>
      <c r="U595" s="1">
        <f t="shared" ca="1" si="464"/>
        <v>9</v>
      </c>
      <c r="V595" s="1">
        <f t="shared" ca="1" si="465"/>
        <v>12</v>
      </c>
      <c r="W595" s="1">
        <f t="shared" ca="1" si="466"/>
        <v>23</v>
      </c>
      <c r="X595" s="3">
        <f t="shared" ca="1" si="467"/>
        <v>-11</v>
      </c>
      <c r="Y595" s="3">
        <f t="shared" ca="1" si="468"/>
        <v>11912</v>
      </c>
      <c r="Z595">
        <f t="shared" ca="1" si="478"/>
        <v>19</v>
      </c>
      <c r="AA595">
        <f t="shared" ca="1" si="469"/>
        <v>19</v>
      </c>
      <c r="AB595" s="16">
        <f ca="1">_xlfn.RANK.EQ(Q595,Q578:Q597,0)</f>
        <v>19</v>
      </c>
      <c r="AC595" s="16">
        <f ca="1">SUMPRODUCT((AB595=AB578:AB597)*(X595&lt;X578:X597))</f>
        <v>0</v>
      </c>
      <c r="AD595" s="16">
        <f ca="1">SUMPRODUCT((AB595=AB578:AB597)*(AC595=AC578:AC597)*(V595&lt;V578:V597))</f>
        <v>0</v>
      </c>
      <c r="AE595" s="16">
        <f ca="1">COUNTIF(AA578:AA595,AA595)-1</f>
        <v>0</v>
      </c>
      <c r="AF595" s="39"/>
      <c r="AG595">
        <v>18</v>
      </c>
      <c r="AH595" s="29" t="str">
        <f ca="1">INDEX(P578:P597,MATCH(AG595,Z578:Z597,0))</f>
        <v>Rayo Vallecano</v>
      </c>
      <c r="AI595" s="33">
        <f ca="1">LOOKUP(AH595,P578:P597,Q578:Q597)</f>
        <v>14</v>
      </c>
      <c r="AJ595" s="1">
        <f ca="1">LOOKUP(AH595,P578:P597,R578:R597)</f>
        <v>16</v>
      </c>
      <c r="AK595" s="1">
        <f ca="1">LOOKUP(AH595,P578:P597,S578:S597)</f>
        <v>4</v>
      </c>
      <c r="AL595" s="1">
        <f ca="1">LOOKUP(AH595,P578:P597,T578:T597)</f>
        <v>2</v>
      </c>
      <c r="AM595" s="1">
        <f ca="1">LOOKUP(AH595,P578:P597,U578:U597)</f>
        <v>10</v>
      </c>
      <c r="AN595" s="1">
        <f ca="1">LOOKUP(AH595,P578:P597,V578:V597)</f>
        <v>18</v>
      </c>
      <c r="AO595" s="1">
        <f ca="1">LOOKUP(AH595,P578:P597,W578:W597)</f>
        <v>37</v>
      </c>
      <c r="AP595" s="3">
        <f ca="1">LOOKUP(AH595,P578:P597,X578:X597)</f>
        <v>-19</v>
      </c>
      <c r="AQ595" s="3">
        <f ca="1">LOOKUP(AH595,P578:P597,Y578:Y597)</f>
        <v>12118</v>
      </c>
    </row>
    <row r="596" spans="5:43" x14ac:dyDescent="0.25">
      <c r="E596" s="29" t="str">
        <f t="shared" si="470"/>
        <v>Valencia C.F.</v>
      </c>
      <c r="F596" s="33">
        <f ca="1">SUMIF(INDIRECT(F577),'1-Configuracion'!E596,INDIRECT(G577))+SUMIF(INDIRECT(H577),'1-Configuracion'!E596,INDIRECT(I577))</f>
        <v>0</v>
      </c>
      <c r="G596" s="1">
        <f ca="1">SUMIF(INDIRECT(F577),'1-Configuracion'!E596,INDIRECT(J577))+SUMIF(INDIRECT(H577),'1-Configuracion'!E596,INDIRECT(J577))</f>
        <v>0</v>
      </c>
      <c r="H596" s="1">
        <f t="shared" ca="1" si="471"/>
        <v>0</v>
      </c>
      <c r="I596" s="1">
        <f t="shared" ca="1" si="472"/>
        <v>0</v>
      </c>
      <c r="J596" s="1">
        <f t="shared" ca="1" si="473"/>
        <v>0</v>
      </c>
      <c r="K596" s="1">
        <f ca="1">SUMIF(INDIRECT(F577),'1-Configuracion'!E596,INDIRECT(K577))+SUMIF(INDIRECT(H577),'1-Configuracion'!E596,INDIRECT(L577))</f>
        <v>0</v>
      </c>
      <c r="L596" s="1">
        <f ca="1">SUMIF(INDIRECT(F577),'1-Configuracion'!E596,INDIRECT(L577))+SUMIF(INDIRECT(H577),'1-Configuracion'!E596,INDIRECT(K577))</f>
        <v>0</v>
      </c>
      <c r="M596" s="48">
        <f t="shared" ca="1" si="474"/>
        <v>0</v>
      </c>
      <c r="N596" s="14">
        <f t="shared" ca="1" si="475"/>
        <v>0</v>
      </c>
      <c r="P596" s="29" t="str">
        <f t="shared" si="476"/>
        <v>Valencia C.F.</v>
      </c>
      <c r="Q596" s="33">
        <f t="shared" ca="1" si="477"/>
        <v>22</v>
      </c>
      <c r="R596" s="1">
        <f t="shared" ca="1" si="461"/>
        <v>16</v>
      </c>
      <c r="S596" s="1">
        <f t="shared" ca="1" si="462"/>
        <v>5</v>
      </c>
      <c r="T596" s="1">
        <f t="shared" ca="1" si="463"/>
        <v>7</v>
      </c>
      <c r="U596" s="1">
        <f t="shared" ca="1" si="464"/>
        <v>4</v>
      </c>
      <c r="V596" s="1">
        <f t="shared" ca="1" si="465"/>
        <v>21</v>
      </c>
      <c r="W596" s="1">
        <f t="shared" ca="1" si="466"/>
        <v>14</v>
      </c>
      <c r="X596" s="3">
        <f t="shared" ca="1" si="467"/>
        <v>7</v>
      </c>
      <c r="Y596" s="3">
        <f t="shared" ca="1" si="468"/>
        <v>22721</v>
      </c>
      <c r="Z596">
        <f t="shared" ca="1" si="478"/>
        <v>9</v>
      </c>
      <c r="AA596">
        <f t="shared" ca="1" si="469"/>
        <v>9</v>
      </c>
      <c r="AB596" s="16">
        <f ca="1">_xlfn.RANK.EQ(Q596,Q578:Q597,0)</f>
        <v>9</v>
      </c>
      <c r="AC596" s="16">
        <f ca="1">SUMPRODUCT((AB596=AB578:AB597)*(X596&lt;X578:X597))</f>
        <v>0</v>
      </c>
      <c r="AD596" s="16">
        <f ca="1">SUMPRODUCT((AB596=AB578:AB597)*(AC596=AC578:AC597)*(V596&lt;V578:V597))</f>
        <v>0</v>
      </c>
      <c r="AE596" s="16">
        <f ca="1">COUNTIF(AA578:AA596,AA596)-1</f>
        <v>0</v>
      </c>
      <c r="AF596" s="39"/>
      <c r="AG596">
        <v>19</v>
      </c>
      <c r="AH596" s="29" t="str">
        <f ca="1">INDEX(P578:P597,MATCH(AG596,Z578:Z597,0))</f>
        <v>U.D. Las Palmas</v>
      </c>
      <c r="AI596" s="33">
        <f ca="1">LOOKUP(AH596,P578:P597,Q578:Q597)</f>
        <v>13</v>
      </c>
      <c r="AJ596" s="1">
        <f ca="1">LOOKUP(AH596,P578:P597,R578:R597)</f>
        <v>16</v>
      </c>
      <c r="AK596" s="1">
        <f ca="1">LOOKUP(AH596,P578:P597,S578:S597)</f>
        <v>3</v>
      </c>
      <c r="AL596" s="1">
        <f ca="1">LOOKUP(AH596,P578:P597,T578:T597)</f>
        <v>4</v>
      </c>
      <c r="AM596" s="1">
        <f ca="1">LOOKUP(AH596,P578:P597,U578:U597)</f>
        <v>9</v>
      </c>
      <c r="AN596" s="1">
        <f ca="1">LOOKUP(AH596,P578:P597,V578:V597)</f>
        <v>12</v>
      </c>
      <c r="AO596" s="1">
        <f ca="1">LOOKUP(AH596,P578:P597,W578:W597)</f>
        <v>23</v>
      </c>
      <c r="AP596" s="3">
        <f ca="1">LOOKUP(AH596,P578:P597,X578:X597)</f>
        <v>-11</v>
      </c>
      <c r="AQ596" s="3">
        <f ca="1">LOOKUP(AH596,P578:P597,Y578:Y597)</f>
        <v>11912</v>
      </c>
    </row>
    <row r="597" spans="5:43" ht="15.75" thickBot="1" x14ac:dyDescent="0.3">
      <c r="E597" s="30" t="str">
        <f t="shared" si="470"/>
        <v>Villarreal C.F.</v>
      </c>
      <c r="F597" s="34">
        <f ca="1">SUMIF(INDIRECT(F577),'1-Configuracion'!E597,INDIRECT(G577))+SUMIF(INDIRECT(H577),'1-Configuracion'!E597,INDIRECT(I577))</f>
        <v>0</v>
      </c>
      <c r="G597" s="9">
        <f ca="1">SUMIF(INDIRECT(F577),'1-Configuracion'!E597,INDIRECT(J577))+SUMIF(INDIRECT(H577),'1-Configuracion'!E597,INDIRECT(J577))</f>
        <v>0</v>
      </c>
      <c r="H597" s="9">
        <f t="shared" ca="1" si="471"/>
        <v>0</v>
      </c>
      <c r="I597" s="9">
        <f t="shared" ca="1" si="472"/>
        <v>0</v>
      </c>
      <c r="J597" s="9">
        <f t="shared" ca="1" si="473"/>
        <v>0</v>
      </c>
      <c r="K597" s="9">
        <f ca="1">SUMIF(INDIRECT(F577),'1-Configuracion'!E597,INDIRECT(K577))+SUMIF(INDIRECT(H577),'1-Configuracion'!E597,INDIRECT(L577))</f>
        <v>0</v>
      </c>
      <c r="L597" s="9">
        <f ca="1">SUMIF(INDIRECT(F577),'1-Configuracion'!E597,INDIRECT(L577))+SUMIF(INDIRECT(H577),'1-Configuracion'!E597,INDIRECT(K577))</f>
        <v>0</v>
      </c>
      <c r="M597" s="49">
        <f t="shared" ca="1" si="474"/>
        <v>0</v>
      </c>
      <c r="N597" s="15">
        <f t="shared" ca="1" si="475"/>
        <v>0</v>
      </c>
      <c r="P597" s="30" t="str">
        <f t="shared" si="476"/>
        <v>Villarreal C.F.</v>
      </c>
      <c r="Q597" s="34">
        <f t="shared" ca="1" si="477"/>
        <v>30</v>
      </c>
      <c r="R597" s="9">
        <f t="shared" ca="1" si="461"/>
        <v>16</v>
      </c>
      <c r="S597" s="9">
        <f t="shared" ca="1" si="462"/>
        <v>9</v>
      </c>
      <c r="T597" s="9">
        <f t="shared" ca="1" si="463"/>
        <v>3</v>
      </c>
      <c r="U597" s="9">
        <f t="shared" ca="1" si="464"/>
        <v>4</v>
      </c>
      <c r="V597" s="9">
        <f t="shared" ca="1" si="465"/>
        <v>21</v>
      </c>
      <c r="W597" s="9">
        <f t="shared" ca="1" si="466"/>
        <v>15</v>
      </c>
      <c r="X597" s="11">
        <f t="shared" ca="1" si="467"/>
        <v>6</v>
      </c>
      <c r="Y597" s="11">
        <f t="shared" ca="1" si="468"/>
        <v>30621</v>
      </c>
      <c r="Z597">
        <f t="shared" ca="1" si="478"/>
        <v>5</v>
      </c>
      <c r="AA597">
        <f t="shared" ca="1" si="469"/>
        <v>5</v>
      </c>
      <c r="AB597" s="16">
        <f ca="1">_xlfn.RANK.EQ(Q597,Q578:Q597,0)</f>
        <v>5</v>
      </c>
      <c r="AC597" s="16">
        <f ca="1">SUMPRODUCT((AB597=AB578:AB597)*(X597&lt;X578:X597))</f>
        <v>0</v>
      </c>
      <c r="AD597" s="16">
        <f ca="1">SUMPRODUCT((AB597=AB578:AB597)*(AC597=AC578:AC597)*(V597&lt;V578:V597))</f>
        <v>0</v>
      </c>
      <c r="AE597" s="16">
        <f ca="1">COUNTIF(AA578:AA597,AA597)-1</f>
        <v>0</v>
      </c>
      <c r="AF597" s="39"/>
      <c r="AG597">
        <v>20</v>
      </c>
      <c r="AH597" s="30" t="str">
        <f ca="1">INDEX(P578:P597,MATCH(AG597,Z578:Z597,0))</f>
        <v>Levante U.D.</v>
      </c>
      <c r="AI597" s="34">
        <f ca="1">LOOKUP(AH597,P578:P597,Q578:Q597)</f>
        <v>11</v>
      </c>
      <c r="AJ597" s="9">
        <f ca="1">LOOKUP(AH597,P578:P597,R578:R597)</f>
        <v>16</v>
      </c>
      <c r="AK597" s="9">
        <f ca="1">LOOKUP(AH597,P578:P597,S578:S597)</f>
        <v>2</v>
      </c>
      <c r="AL597" s="9">
        <f ca="1">LOOKUP(AH597,P578:P597,T578:T597)</f>
        <v>5</v>
      </c>
      <c r="AM597" s="9">
        <f ca="1">LOOKUP(AH597,P578:P597,U578:U597)</f>
        <v>9</v>
      </c>
      <c r="AN597" s="9">
        <f ca="1">LOOKUP(AH597,P578:P597,V578:V597)</f>
        <v>12</v>
      </c>
      <c r="AO597" s="9">
        <f ca="1">LOOKUP(AH597,P578:P597,W578:W597)</f>
        <v>29</v>
      </c>
      <c r="AP597" s="11">
        <f ca="1">LOOKUP(AH597,P578:P597,X578:X597)</f>
        <v>-17</v>
      </c>
      <c r="AQ597" s="11">
        <f ca="1">LOOKUP(AH597,P578:P597,Y578:Y597)</f>
        <v>9312</v>
      </c>
    </row>
    <row r="598" spans="5:43" ht="15.75" thickBot="1" x14ac:dyDescent="0.3"/>
    <row r="599" spans="5:43" ht="15.75" thickBot="1" x14ac:dyDescent="0.3">
      <c r="E599" s="36">
        <v>27</v>
      </c>
      <c r="F599" s="43" t="s">
        <v>20</v>
      </c>
      <c r="G599" s="43" t="s">
        <v>21</v>
      </c>
      <c r="H599" s="43" t="s">
        <v>22</v>
      </c>
      <c r="I599" s="43" t="s">
        <v>23</v>
      </c>
      <c r="J599" s="43" t="s">
        <v>24</v>
      </c>
      <c r="K599" s="43" t="s">
        <v>25</v>
      </c>
      <c r="L599" s="43" t="s">
        <v>26</v>
      </c>
      <c r="M599" s="44" t="s">
        <v>90</v>
      </c>
      <c r="N599" s="46" t="s">
        <v>91</v>
      </c>
      <c r="P599" s="36">
        <f>E599</f>
        <v>27</v>
      </c>
      <c r="Q599" s="37" t="s">
        <v>20</v>
      </c>
      <c r="R599" s="35" t="s">
        <v>21</v>
      </c>
      <c r="S599" s="31" t="s">
        <v>22</v>
      </c>
      <c r="T599" s="31" t="s">
        <v>23</v>
      </c>
      <c r="U599" s="31" t="s">
        <v>24</v>
      </c>
      <c r="V599" s="31" t="s">
        <v>25</v>
      </c>
      <c r="W599" s="31" t="s">
        <v>26</v>
      </c>
      <c r="X599" s="32" t="s">
        <v>90</v>
      </c>
      <c r="Y599" s="32" t="s">
        <v>91</v>
      </c>
      <c r="Z599" s="136" t="s">
        <v>162</v>
      </c>
      <c r="AA599" t="s">
        <v>161</v>
      </c>
      <c r="AB599" t="s">
        <v>148</v>
      </c>
      <c r="AC599" t="s">
        <v>90</v>
      </c>
      <c r="AD599" t="s">
        <v>25</v>
      </c>
      <c r="AE599" t="s">
        <v>160</v>
      </c>
      <c r="AF599" s="38"/>
      <c r="AH599" s="36">
        <f>P599</f>
        <v>27</v>
      </c>
      <c r="AI599" s="37" t="s">
        <v>20</v>
      </c>
      <c r="AJ599" s="35" t="s">
        <v>21</v>
      </c>
      <c r="AK599" s="31" t="s">
        <v>22</v>
      </c>
      <c r="AL599" s="31" t="s">
        <v>23</v>
      </c>
      <c r="AM599" s="31" t="s">
        <v>24</v>
      </c>
      <c r="AN599" s="31" t="s">
        <v>25</v>
      </c>
      <c r="AO599" s="31" t="s">
        <v>26</v>
      </c>
      <c r="AP599" s="32" t="s">
        <v>90</v>
      </c>
      <c r="AQ599" s="32" t="s">
        <v>91</v>
      </c>
    </row>
    <row r="600" spans="5:43" ht="15.75" thickBot="1" x14ac:dyDescent="0.3">
      <c r="E600" s="39"/>
      <c r="F600" s="41" t="str">
        <f>'1-Rangos'!C27</f>
        <v>'1-Jornadas'!AC93:AC102</v>
      </c>
      <c r="G600" s="41" t="str">
        <f>'1-Rangos'!D27</f>
        <v>'1-Jornadas'!AA93:AA102</v>
      </c>
      <c r="H600" s="41" t="str">
        <f>'1-Rangos'!E27</f>
        <v>'1-Jornadas'!AF93:AF102</v>
      </c>
      <c r="I600" s="41" t="str">
        <f>'1-Rangos'!F27</f>
        <v>'1-Jornadas'!AH93:AH102</v>
      </c>
      <c r="J600" s="41" t="str">
        <f>'1-Rangos'!G27</f>
        <v>'1-Jornadas'!Z93:Z102</v>
      </c>
      <c r="K600" s="41" t="str">
        <f>'1-Rangos'!H27</f>
        <v>'1-Jornadas'!AD93:AD102</v>
      </c>
      <c r="L600" s="41" t="str">
        <f>'1-Rangos'!I27</f>
        <v>'1-Jornadas'!AE93:AE102</v>
      </c>
      <c r="M600" s="39"/>
      <c r="N600" s="39"/>
    </row>
    <row r="601" spans="5:43" x14ac:dyDescent="0.25">
      <c r="E601" s="29" t="str">
        <f>E578</f>
        <v>Athletic Club</v>
      </c>
      <c r="F601" s="45">
        <f ca="1">SUMIF(INDIRECT(F600),'1-Configuracion'!E601,INDIRECT(G600))+SUMIF(INDIRECT(H600),'1-Configuracion'!E601,INDIRECT(I600))</f>
        <v>0</v>
      </c>
      <c r="G601" s="42">
        <f ca="1">SUMIF(INDIRECT(F600),'1-Configuracion'!E601,INDIRECT(J600))+SUMIF(INDIRECT(H600),'1-Configuracion'!E601,INDIRECT(J600))</f>
        <v>0</v>
      </c>
      <c r="H601" s="42">
        <f ca="1">IF(G601&gt;0,IF(F601=3,1,0),0)</f>
        <v>0</v>
      </c>
      <c r="I601" s="42">
        <f ca="1">IF(G601&gt;0,IF(F601=1,1,0),0)</f>
        <v>0</v>
      </c>
      <c r="J601" s="42">
        <f ca="1">IF(G601&gt;0,IF(F601=0,1,0),0)</f>
        <v>0</v>
      </c>
      <c r="K601" s="42">
        <f ca="1">SUMIF(INDIRECT(F600),'1-Configuracion'!E601,INDIRECT(K600))+SUMIF(INDIRECT(H600),'1-Configuracion'!E601,INDIRECT(L600))</f>
        <v>0</v>
      </c>
      <c r="L601" s="42">
        <f ca="1">SUMIF(INDIRECT(F600),'1-Configuracion'!E601,INDIRECT(L600))+SUMIF(INDIRECT(H600),'1-Configuracion'!E601,INDIRECT(K600))</f>
        <v>0</v>
      </c>
      <c r="M601" s="47">
        <f ca="1">K601-L601</f>
        <v>0</v>
      </c>
      <c r="N601" s="50">
        <f ca="1">F601*1000+M601*100+K601</f>
        <v>0</v>
      </c>
      <c r="P601" s="29" t="str">
        <f>E601</f>
        <v>Athletic Club</v>
      </c>
      <c r="Q601" s="33">
        <f ca="1">F601+Q578</f>
        <v>24</v>
      </c>
      <c r="R601" s="1">
        <f t="shared" ref="R601:R620" ca="1" si="479">G601+R578</f>
        <v>16</v>
      </c>
      <c r="S601" s="1">
        <f t="shared" ref="S601:S620" ca="1" si="480">H601+S578</f>
        <v>7</v>
      </c>
      <c r="T601" s="1">
        <f t="shared" ref="T601:T620" ca="1" si="481">I601+T578</f>
        <v>3</v>
      </c>
      <c r="U601" s="1">
        <f t="shared" ref="U601:U620" ca="1" si="482">J601+U578</f>
        <v>6</v>
      </c>
      <c r="V601" s="1">
        <f t="shared" ref="V601:V620" ca="1" si="483">K601+V578</f>
        <v>24</v>
      </c>
      <c r="W601" s="1">
        <f t="shared" ref="W601:W620" ca="1" si="484">L601+W578</f>
        <v>18</v>
      </c>
      <c r="X601" s="3">
        <f t="shared" ref="X601:X620" ca="1" si="485">M601+X578</f>
        <v>6</v>
      </c>
      <c r="Y601" s="3">
        <f t="shared" ref="Y601:Y620" ca="1" si="486">N601+Y578</f>
        <v>24624</v>
      </c>
      <c r="Z601">
        <f ca="1">AA601+AE601</f>
        <v>7</v>
      </c>
      <c r="AA601">
        <f t="shared" ref="AA601:AA620" ca="1" si="487">SUM(AB601:AD601)</f>
        <v>7</v>
      </c>
      <c r="AB601" s="16">
        <f ca="1">_xlfn.RANK.EQ(Q601,Q601:Q620,0)</f>
        <v>7</v>
      </c>
      <c r="AC601" s="16">
        <f ca="1">SUMPRODUCT((AB601=AB601:AB620)*(X601&lt;X601:X620))</f>
        <v>0</v>
      </c>
      <c r="AD601" s="16">
        <f ca="1">SUMPRODUCT((AB601=AB601:AB620)*(AC601=AC601:AC620)*(V601&lt;V601:V620))</f>
        <v>0</v>
      </c>
      <c r="AE601" s="16">
        <f ca="1">COUNTIF(AA601:AA601,AA601)-1</f>
        <v>0</v>
      </c>
      <c r="AF601" s="39"/>
      <c r="AG601">
        <v>1</v>
      </c>
      <c r="AH601" s="29" t="str">
        <f ca="1">INDEX(P601:P620,MATCH(AG601,Z601:Z620,0))</f>
        <v>F.C. Barcelona</v>
      </c>
      <c r="AI601" s="33">
        <f ca="1">LOOKUP(AH601,P601:P620,Q601:Q620)</f>
        <v>35</v>
      </c>
      <c r="AJ601" s="1">
        <f ca="1">LOOKUP(AH601,P601:P620,R601:R620)</f>
        <v>15</v>
      </c>
      <c r="AK601" s="1">
        <f ca="1">LOOKUP(AH601,P601:P620,S601:S620)</f>
        <v>11</v>
      </c>
      <c r="AL601" s="1">
        <f ca="1">LOOKUP(AH601,P601:P620,T601:T620)</f>
        <v>2</v>
      </c>
      <c r="AM601" s="1">
        <f ca="1">LOOKUP(AH601,P601:P620,U601:U620)</f>
        <v>2</v>
      </c>
      <c r="AN601" s="1">
        <f ca="1">LOOKUP(AH601,P601:P620,V601:V620)</f>
        <v>36</v>
      </c>
      <c r="AO601" s="1">
        <f ca="1">LOOKUP(AH601,P601:P620,W601:W620)</f>
        <v>15</v>
      </c>
      <c r="AP601" s="3">
        <f ca="1">LOOKUP(AH601,P601:P620,X601:X620)</f>
        <v>21</v>
      </c>
      <c r="AQ601" s="3">
        <f ca="1">LOOKUP(AH601,P601:P620,Y601:Y620)</f>
        <v>37136</v>
      </c>
    </row>
    <row r="602" spans="5:43" x14ac:dyDescent="0.25">
      <c r="E602" s="29" t="str">
        <f t="shared" ref="E602:E620" si="488">E579</f>
        <v>Atlético de Madrid</v>
      </c>
      <c r="F602" s="33">
        <f ca="1">SUMIF(INDIRECT(F600),'1-Configuracion'!E602,INDIRECT(G600))+SUMIF(INDIRECT(H600),'1-Configuracion'!E602,INDIRECT(I600))</f>
        <v>0</v>
      </c>
      <c r="G602" s="1">
        <f ca="1">SUMIF(INDIRECT(F600),'1-Configuracion'!E602,INDIRECT(J600))+SUMIF(INDIRECT(H600),'1-Configuracion'!E602,INDIRECT(J600))</f>
        <v>0</v>
      </c>
      <c r="H602" s="1">
        <f t="shared" ref="H602:H620" ca="1" si="489">IF(G602&gt;0,IF(F602=3,1,0),0)</f>
        <v>0</v>
      </c>
      <c r="I602" s="1">
        <f t="shared" ref="I602:I620" ca="1" si="490">IF(G602&gt;0,IF(F602=1,1,0),0)</f>
        <v>0</v>
      </c>
      <c r="J602" s="1">
        <f t="shared" ref="J602:J620" ca="1" si="491">IF(G602&gt;0,IF(F602=0,1,0),0)</f>
        <v>0</v>
      </c>
      <c r="K602" s="1">
        <f ca="1">SUMIF(INDIRECT(F600),'1-Configuracion'!E602,INDIRECT(K600))+SUMIF(INDIRECT(H600),'1-Configuracion'!E602,INDIRECT(L600))</f>
        <v>0</v>
      </c>
      <c r="L602" s="1">
        <f ca="1">SUMIF(INDIRECT(F600),'1-Configuracion'!E602,INDIRECT(L600))+SUMIF(INDIRECT(H600),'1-Configuracion'!E602,INDIRECT(K600))</f>
        <v>0</v>
      </c>
      <c r="M602" s="48">
        <f t="shared" ref="M602:M620" ca="1" si="492">K602-L602</f>
        <v>0</v>
      </c>
      <c r="N602" s="14">
        <f t="shared" ref="N602:N620" ca="1" si="493">F602*1000+M602*100+K602</f>
        <v>0</v>
      </c>
      <c r="P602" s="29" t="str">
        <f t="shared" ref="P602:P620" si="494">E602</f>
        <v>Atlético de Madrid</v>
      </c>
      <c r="Q602" s="33">
        <f t="shared" ref="Q602:Q620" ca="1" si="495">F602+Q579</f>
        <v>35</v>
      </c>
      <c r="R602" s="1">
        <f t="shared" ca="1" si="479"/>
        <v>16</v>
      </c>
      <c r="S602" s="1">
        <f t="shared" ca="1" si="480"/>
        <v>11</v>
      </c>
      <c r="T602" s="1">
        <f t="shared" ca="1" si="481"/>
        <v>2</v>
      </c>
      <c r="U602" s="1">
        <f t="shared" ca="1" si="482"/>
        <v>3</v>
      </c>
      <c r="V602" s="1">
        <f t="shared" ca="1" si="483"/>
        <v>22</v>
      </c>
      <c r="W602" s="1">
        <f t="shared" ca="1" si="484"/>
        <v>8</v>
      </c>
      <c r="X602" s="3">
        <f t="shared" ca="1" si="485"/>
        <v>14</v>
      </c>
      <c r="Y602" s="3">
        <f t="shared" ca="1" si="486"/>
        <v>36422</v>
      </c>
      <c r="Z602">
        <f t="shared" ref="Z602:Z620" ca="1" si="496">AA602+AE602</f>
        <v>2</v>
      </c>
      <c r="AA602">
        <f t="shared" ca="1" si="487"/>
        <v>2</v>
      </c>
      <c r="AB602" s="16">
        <f ca="1">_xlfn.RANK.EQ(Q602,Q601:Q620,0)</f>
        <v>1</v>
      </c>
      <c r="AC602" s="16">
        <f ca="1">SUMPRODUCT((AB602=AB601:AB620)*(X602&lt;X601:X620))</f>
        <v>1</v>
      </c>
      <c r="AD602" s="16">
        <f ca="1">SUMPRODUCT((AB602=AB601:AB620)*(AC602=AC601:AC620)*(V602&lt;V601:V620))</f>
        <v>0</v>
      </c>
      <c r="AE602" s="16">
        <f ca="1">COUNTIF(AA601:AA602,AA602)-1</f>
        <v>0</v>
      </c>
      <c r="AF602" s="39"/>
      <c r="AG602">
        <v>2</v>
      </c>
      <c r="AH602" s="29" t="str">
        <f ca="1">INDEX(P601:P620,MATCH(AG602,Z601:Z620,0))</f>
        <v>Atlético de Madrid</v>
      </c>
      <c r="AI602" s="33">
        <f ca="1">LOOKUP(AH602,P601:P620,Q601:Q620)</f>
        <v>35</v>
      </c>
      <c r="AJ602" s="1">
        <f ca="1">LOOKUP(AH602,P601:P620,R601:R620)</f>
        <v>16</v>
      </c>
      <c r="AK602" s="1">
        <f ca="1">LOOKUP(AH602,P601:P620,S601:S620)</f>
        <v>11</v>
      </c>
      <c r="AL602" s="1">
        <f ca="1">LOOKUP(AH602,P601:P620,T601:T620)</f>
        <v>2</v>
      </c>
      <c r="AM602" s="1">
        <f ca="1">LOOKUP(AH602,P601:P620,U601:U620)</f>
        <v>3</v>
      </c>
      <c r="AN602" s="1">
        <f ca="1">LOOKUP(AH602,P601:P620,V601:V620)</f>
        <v>22</v>
      </c>
      <c r="AO602" s="1">
        <f ca="1">LOOKUP(AH602,P601:P620,W601:W620)</f>
        <v>8</v>
      </c>
      <c r="AP602" s="3">
        <f ca="1">LOOKUP(AH602,P601:P620,X601:X620)</f>
        <v>14</v>
      </c>
      <c r="AQ602" s="3">
        <f ca="1">LOOKUP(AH602,P601:P620,Y601:Y620)</f>
        <v>36422</v>
      </c>
    </row>
    <row r="603" spans="5:43" x14ac:dyDescent="0.25">
      <c r="E603" s="29" t="str">
        <f t="shared" si="488"/>
        <v>Deportivo de la Coruña</v>
      </c>
      <c r="F603" s="33">
        <f ca="1">SUMIF(INDIRECT(F600),'1-Configuracion'!E603,INDIRECT(G600))+SUMIF(INDIRECT(H600),'1-Configuracion'!E603,INDIRECT(I600))</f>
        <v>0</v>
      </c>
      <c r="G603" s="1">
        <f ca="1">SUMIF(INDIRECT(F600),'1-Configuracion'!E603,INDIRECT(J600))+SUMIF(INDIRECT(H600),'1-Configuracion'!E603,INDIRECT(J600))</f>
        <v>0</v>
      </c>
      <c r="H603" s="1">
        <f t="shared" ca="1" si="489"/>
        <v>0</v>
      </c>
      <c r="I603" s="1">
        <f t="shared" ca="1" si="490"/>
        <v>0</v>
      </c>
      <c r="J603" s="1">
        <f t="shared" ca="1" si="491"/>
        <v>0</v>
      </c>
      <c r="K603" s="1">
        <f ca="1">SUMIF(INDIRECT(F600),'1-Configuracion'!E603,INDIRECT(K600))+SUMIF(INDIRECT(H600),'1-Configuracion'!E603,INDIRECT(L600))</f>
        <v>0</v>
      </c>
      <c r="L603" s="1">
        <f ca="1">SUMIF(INDIRECT(F600),'1-Configuracion'!E603,INDIRECT(L600))+SUMIF(INDIRECT(H600),'1-Configuracion'!E603,INDIRECT(K600))</f>
        <v>0</v>
      </c>
      <c r="M603" s="48">
        <f t="shared" ca="1" si="492"/>
        <v>0</v>
      </c>
      <c r="N603" s="14">
        <f t="shared" ca="1" si="493"/>
        <v>0</v>
      </c>
      <c r="P603" s="29" t="str">
        <f t="shared" si="494"/>
        <v>Deportivo de la Coruña</v>
      </c>
      <c r="Q603" s="33">
        <f t="shared" ca="1" si="495"/>
        <v>26</v>
      </c>
      <c r="R603" s="1">
        <f t="shared" ca="1" si="479"/>
        <v>16</v>
      </c>
      <c r="S603" s="1">
        <f t="shared" ca="1" si="480"/>
        <v>6</v>
      </c>
      <c r="T603" s="1">
        <f t="shared" ca="1" si="481"/>
        <v>8</v>
      </c>
      <c r="U603" s="1">
        <f t="shared" ca="1" si="482"/>
        <v>2</v>
      </c>
      <c r="V603" s="1">
        <f t="shared" ca="1" si="483"/>
        <v>25</v>
      </c>
      <c r="W603" s="1">
        <f t="shared" ca="1" si="484"/>
        <v>16</v>
      </c>
      <c r="X603" s="3">
        <f t="shared" ca="1" si="485"/>
        <v>9</v>
      </c>
      <c r="Y603" s="3">
        <f t="shared" ca="1" si="486"/>
        <v>26925</v>
      </c>
      <c r="Z603">
        <f t="shared" ca="1" si="496"/>
        <v>6</v>
      </c>
      <c r="AA603">
        <f t="shared" ca="1" si="487"/>
        <v>6</v>
      </c>
      <c r="AB603" s="16">
        <f ca="1">_xlfn.RANK.EQ(Q603,Q601:Q620,0)</f>
        <v>6</v>
      </c>
      <c r="AC603" s="16">
        <f ca="1">SUMPRODUCT((AB603=AB601:AB620)*(X603&lt;X601:X620))</f>
        <v>0</v>
      </c>
      <c r="AD603" s="16">
        <f ca="1">SUMPRODUCT((AB603=AB601:AB620)*(AC603=AC601:AC620)*(V603&lt;V601:V620))</f>
        <v>0</v>
      </c>
      <c r="AE603" s="16">
        <f ca="1">COUNTIF(AA601:AA603,AA603)-1</f>
        <v>0</v>
      </c>
      <c r="AF603" s="39"/>
      <c r="AG603">
        <v>3</v>
      </c>
      <c r="AH603" s="29" t="str">
        <f ca="1">INDEX(P601:P620,MATCH(AG603,Z601:Z620,0))</f>
        <v>Real Madrid C.F.</v>
      </c>
      <c r="AI603" s="33">
        <f ca="1">LOOKUP(AH603,P601:P620,Q601:Q620)</f>
        <v>33</v>
      </c>
      <c r="AJ603" s="1">
        <f ca="1">LOOKUP(AH603,P601:P620,R601:R620)</f>
        <v>16</v>
      </c>
      <c r="AK603" s="1">
        <f ca="1">LOOKUP(AH603,P601:P620,S601:S620)</f>
        <v>10</v>
      </c>
      <c r="AL603" s="1">
        <f ca="1">LOOKUP(AH603,P601:P620,T601:T620)</f>
        <v>3</v>
      </c>
      <c r="AM603" s="1">
        <f ca="1">LOOKUP(AH603,P601:P620,U601:U620)</f>
        <v>3</v>
      </c>
      <c r="AN603" s="1">
        <f ca="1">LOOKUP(AH603,P601:P620,V601:V620)</f>
        <v>42</v>
      </c>
      <c r="AO603" s="1">
        <f ca="1">LOOKUP(AH603,P601:P620,W601:W620)</f>
        <v>15</v>
      </c>
      <c r="AP603" s="3">
        <f ca="1">LOOKUP(AH603,P601:P620,X601:X620)</f>
        <v>27</v>
      </c>
      <c r="AQ603" s="3">
        <f ca="1">LOOKUP(AH603,P601:P620,Y601:Y620)</f>
        <v>35742</v>
      </c>
    </row>
    <row r="604" spans="5:43" x14ac:dyDescent="0.25">
      <c r="E604" s="29" t="str">
        <f t="shared" si="488"/>
        <v>F.C. Barcelona</v>
      </c>
      <c r="F604" s="33">
        <f ca="1">SUMIF(INDIRECT(F600),'1-Configuracion'!E604,INDIRECT(G600))+SUMIF(INDIRECT(H600),'1-Configuracion'!E604,INDIRECT(I600))</f>
        <v>0</v>
      </c>
      <c r="G604" s="1">
        <f ca="1">SUMIF(INDIRECT(F600),'1-Configuracion'!E604,INDIRECT(J600))+SUMIF(INDIRECT(H600),'1-Configuracion'!E604,INDIRECT(J600))</f>
        <v>0</v>
      </c>
      <c r="H604" s="1">
        <f t="shared" ca="1" si="489"/>
        <v>0</v>
      </c>
      <c r="I604" s="1">
        <f t="shared" ca="1" si="490"/>
        <v>0</v>
      </c>
      <c r="J604" s="1">
        <f t="shared" ca="1" si="491"/>
        <v>0</v>
      </c>
      <c r="K604" s="1">
        <f ca="1">SUMIF(INDIRECT(F600),'1-Configuracion'!E604,INDIRECT(K600))+SUMIF(INDIRECT(H600),'1-Configuracion'!E604,INDIRECT(L600))</f>
        <v>0</v>
      </c>
      <c r="L604" s="1">
        <f ca="1">SUMIF(INDIRECT(F600),'1-Configuracion'!E604,INDIRECT(L600))+SUMIF(INDIRECT(H600),'1-Configuracion'!E604,INDIRECT(K600))</f>
        <v>0</v>
      </c>
      <c r="M604" s="48">
        <f t="shared" ca="1" si="492"/>
        <v>0</v>
      </c>
      <c r="N604" s="14">
        <f t="shared" ca="1" si="493"/>
        <v>0</v>
      </c>
      <c r="P604" s="29" t="str">
        <f t="shared" si="494"/>
        <v>F.C. Barcelona</v>
      </c>
      <c r="Q604" s="33">
        <f t="shared" ca="1" si="495"/>
        <v>35</v>
      </c>
      <c r="R604" s="1">
        <f t="shared" ca="1" si="479"/>
        <v>15</v>
      </c>
      <c r="S604" s="1">
        <f t="shared" ca="1" si="480"/>
        <v>11</v>
      </c>
      <c r="T604" s="1">
        <f t="shared" ca="1" si="481"/>
        <v>2</v>
      </c>
      <c r="U604" s="1">
        <f t="shared" ca="1" si="482"/>
        <v>2</v>
      </c>
      <c r="V604" s="1">
        <f t="shared" ca="1" si="483"/>
        <v>36</v>
      </c>
      <c r="W604" s="1">
        <f t="shared" ca="1" si="484"/>
        <v>15</v>
      </c>
      <c r="X604" s="3">
        <f t="shared" ca="1" si="485"/>
        <v>21</v>
      </c>
      <c r="Y604" s="3">
        <f t="shared" ca="1" si="486"/>
        <v>37136</v>
      </c>
      <c r="Z604">
        <f t="shared" ca="1" si="496"/>
        <v>1</v>
      </c>
      <c r="AA604">
        <f t="shared" ca="1" si="487"/>
        <v>1</v>
      </c>
      <c r="AB604" s="16">
        <f ca="1">_xlfn.RANK.EQ(Q604,Q601:Q620,0)</f>
        <v>1</v>
      </c>
      <c r="AC604" s="16">
        <f ca="1">SUMPRODUCT((AB604=AB601:AB620)*(X604&lt;X601:X620))</f>
        <v>0</v>
      </c>
      <c r="AD604" s="16">
        <f ca="1">SUMPRODUCT((AB604=AB601:AB620)*(AC604=AC601:AC620)*(V604&lt;V601:V620))</f>
        <v>0</v>
      </c>
      <c r="AE604" s="16">
        <f ca="1">COUNTIF(AA601:AA604,AA604)-1</f>
        <v>0</v>
      </c>
      <c r="AF604" s="39"/>
      <c r="AG604">
        <v>4</v>
      </c>
      <c r="AH604" s="29" t="str">
        <f ca="1">INDEX(P601:P620,MATCH(AG604,Z601:Z620,0))</f>
        <v>R.C. Celta de Vigo</v>
      </c>
      <c r="AI604" s="33">
        <f ca="1">LOOKUP(AH604,P601:P620,Q601:Q620)</f>
        <v>31</v>
      </c>
      <c r="AJ604" s="1">
        <f ca="1">LOOKUP(AH604,P601:P620,R601:R620)</f>
        <v>16</v>
      </c>
      <c r="AK604" s="1">
        <f ca="1">LOOKUP(AH604,P601:P620,S601:S620)</f>
        <v>9</v>
      </c>
      <c r="AL604" s="1">
        <f ca="1">LOOKUP(AH604,P601:P620,T601:T620)</f>
        <v>4</v>
      </c>
      <c r="AM604" s="1">
        <f ca="1">LOOKUP(AH604,P601:P620,U601:U620)</f>
        <v>3</v>
      </c>
      <c r="AN604" s="1">
        <f ca="1">LOOKUP(AH604,P601:P620,V601:V620)</f>
        <v>28</v>
      </c>
      <c r="AO604" s="1">
        <f ca="1">LOOKUP(AH604,P601:P620,W601:W620)</f>
        <v>22</v>
      </c>
      <c r="AP604" s="3">
        <f ca="1">LOOKUP(AH604,P601:P620,X601:X620)</f>
        <v>6</v>
      </c>
      <c r="AQ604" s="3">
        <f ca="1">LOOKUP(AH604,P601:P620,Y601:Y620)</f>
        <v>31628</v>
      </c>
    </row>
    <row r="605" spans="5:43" x14ac:dyDescent="0.25">
      <c r="E605" s="29" t="str">
        <f t="shared" si="488"/>
        <v>Getafe C.F.</v>
      </c>
      <c r="F605" s="33">
        <f ca="1">SUMIF(INDIRECT(F600),'1-Configuracion'!E605,INDIRECT(G600))+SUMIF(INDIRECT(H600),'1-Configuracion'!E605,INDIRECT(I600))</f>
        <v>0</v>
      </c>
      <c r="G605" s="1">
        <f ca="1">SUMIF(INDIRECT(F600),'1-Configuracion'!E605,INDIRECT(J600))+SUMIF(INDIRECT(H600),'1-Configuracion'!E605,INDIRECT(J600))</f>
        <v>0</v>
      </c>
      <c r="H605" s="1">
        <f t="shared" ca="1" si="489"/>
        <v>0</v>
      </c>
      <c r="I605" s="1">
        <f t="shared" ca="1" si="490"/>
        <v>0</v>
      </c>
      <c r="J605" s="1">
        <f t="shared" ca="1" si="491"/>
        <v>0</v>
      </c>
      <c r="K605" s="1">
        <f ca="1">SUMIF(INDIRECT(F600),'1-Configuracion'!E605,INDIRECT(K600))+SUMIF(INDIRECT(H600),'1-Configuracion'!E605,INDIRECT(L600))</f>
        <v>0</v>
      </c>
      <c r="L605" s="1">
        <f ca="1">SUMIF(INDIRECT(F600),'1-Configuracion'!E605,INDIRECT(L600))+SUMIF(INDIRECT(H600),'1-Configuracion'!E605,INDIRECT(K600))</f>
        <v>0</v>
      </c>
      <c r="M605" s="48">
        <f t="shared" ca="1" si="492"/>
        <v>0</v>
      </c>
      <c r="N605" s="14">
        <f t="shared" ca="1" si="493"/>
        <v>0</v>
      </c>
      <c r="P605" s="29" t="str">
        <f t="shared" si="494"/>
        <v>Getafe C.F.</v>
      </c>
      <c r="Q605" s="33">
        <f t="shared" ca="1" si="495"/>
        <v>16</v>
      </c>
      <c r="R605" s="1">
        <f t="shared" ca="1" si="479"/>
        <v>16</v>
      </c>
      <c r="S605" s="1">
        <f t="shared" ca="1" si="480"/>
        <v>4</v>
      </c>
      <c r="T605" s="1">
        <f t="shared" ca="1" si="481"/>
        <v>4</v>
      </c>
      <c r="U605" s="1">
        <f t="shared" ca="1" si="482"/>
        <v>8</v>
      </c>
      <c r="V605" s="1">
        <f t="shared" ca="1" si="483"/>
        <v>18</v>
      </c>
      <c r="W605" s="1">
        <f t="shared" ca="1" si="484"/>
        <v>26</v>
      </c>
      <c r="X605" s="3">
        <f t="shared" ca="1" si="485"/>
        <v>-8</v>
      </c>
      <c r="Y605" s="3">
        <f t="shared" ca="1" si="486"/>
        <v>15218</v>
      </c>
      <c r="Z605">
        <f t="shared" ca="1" si="496"/>
        <v>15</v>
      </c>
      <c r="AA605">
        <f t="shared" ca="1" si="487"/>
        <v>15</v>
      </c>
      <c r="AB605" s="16">
        <f ca="1">_xlfn.RANK.EQ(Q605,Q601:Q620,0)</f>
        <v>14</v>
      </c>
      <c r="AC605" s="16">
        <f ca="1">SUMPRODUCT((AB605=AB601:AB620)*(X605&lt;X601:X620))</f>
        <v>1</v>
      </c>
      <c r="AD605" s="16">
        <f ca="1">SUMPRODUCT((AB605=AB601:AB620)*(AC605=AC601:AC620)*(V605&lt;V601:V620))</f>
        <v>0</v>
      </c>
      <c r="AE605" s="16">
        <f ca="1">COUNTIF(AA601:AA605,AA605)-1</f>
        <v>0</v>
      </c>
      <c r="AF605" s="39"/>
      <c r="AG605">
        <v>5</v>
      </c>
      <c r="AH605" s="29" t="str">
        <f ca="1">INDEX(P601:P620,MATCH(AG605,Z601:Z620,0))</f>
        <v>Villarreal C.F.</v>
      </c>
      <c r="AI605" s="33">
        <f ca="1">LOOKUP(AH605,P601:P620,Q601:Q620)</f>
        <v>30</v>
      </c>
      <c r="AJ605" s="1">
        <f ca="1">LOOKUP(AH605,P601:P620,R601:R620)</f>
        <v>16</v>
      </c>
      <c r="AK605" s="1">
        <f ca="1">LOOKUP(AH605,P601:P620,S601:S620)</f>
        <v>9</v>
      </c>
      <c r="AL605" s="1">
        <f ca="1">LOOKUP(AH605,P601:P620,T601:T620)</f>
        <v>3</v>
      </c>
      <c r="AM605" s="1">
        <f ca="1">LOOKUP(AH605,P601:P620,U601:U620)</f>
        <v>4</v>
      </c>
      <c r="AN605" s="1">
        <f ca="1">LOOKUP(AH605,P601:P620,V601:V620)</f>
        <v>21</v>
      </c>
      <c r="AO605" s="1">
        <f ca="1">LOOKUP(AH605,P601:P620,W601:W620)</f>
        <v>15</v>
      </c>
      <c r="AP605" s="3">
        <f ca="1">LOOKUP(AH605,P601:P620,X601:X620)</f>
        <v>6</v>
      </c>
      <c r="AQ605" s="3">
        <f ca="1">LOOKUP(AH605,P601:P620,Y601:Y620)</f>
        <v>30621</v>
      </c>
    </row>
    <row r="606" spans="5:43" x14ac:dyDescent="0.25">
      <c r="E606" s="29" t="str">
        <f t="shared" si="488"/>
        <v>Granada C.F.</v>
      </c>
      <c r="F606" s="33">
        <f ca="1">SUMIF(INDIRECT(F600),'1-Configuracion'!E606,INDIRECT(G600))+SUMIF(INDIRECT(H600),'1-Configuracion'!E606,INDIRECT(I600))</f>
        <v>0</v>
      </c>
      <c r="G606" s="1">
        <f ca="1">SUMIF(INDIRECT(F600),'1-Configuracion'!E606,INDIRECT(J600))+SUMIF(INDIRECT(H600),'1-Configuracion'!E606,INDIRECT(J600))</f>
        <v>0</v>
      </c>
      <c r="H606" s="1">
        <f t="shared" ca="1" si="489"/>
        <v>0</v>
      </c>
      <c r="I606" s="1">
        <f t="shared" ca="1" si="490"/>
        <v>0</v>
      </c>
      <c r="J606" s="1">
        <f t="shared" ca="1" si="491"/>
        <v>0</v>
      </c>
      <c r="K606" s="1">
        <f ca="1">SUMIF(INDIRECT(F600),'1-Configuracion'!E606,INDIRECT(K600))+SUMIF(INDIRECT(H600),'1-Configuracion'!E606,INDIRECT(L600))</f>
        <v>0</v>
      </c>
      <c r="L606" s="1">
        <f ca="1">SUMIF(INDIRECT(F600),'1-Configuracion'!E606,INDIRECT(L600))+SUMIF(INDIRECT(H600),'1-Configuracion'!E606,INDIRECT(K600))</f>
        <v>0</v>
      </c>
      <c r="M606" s="48">
        <f t="shared" ca="1" si="492"/>
        <v>0</v>
      </c>
      <c r="N606" s="14">
        <f t="shared" ca="1" si="493"/>
        <v>0</v>
      </c>
      <c r="P606" s="29" t="str">
        <f t="shared" si="494"/>
        <v>Granada C.F.</v>
      </c>
      <c r="Q606" s="33">
        <f t="shared" ca="1" si="495"/>
        <v>14</v>
      </c>
      <c r="R606" s="1">
        <f t="shared" ca="1" si="479"/>
        <v>16</v>
      </c>
      <c r="S606" s="1">
        <f t="shared" ca="1" si="480"/>
        <v>3</v>
      </c>
      <c r="T606" s="1">
        <f t="shared" ca="1" si="481"/>
        <v>5</v>
      </c>
      <c r="U606" s="1">
        <f t="shared" ca="1" si="482"/>
        <v>8</v>
      </c>
      <c r="V606" s="1">
        <f t="shared" ca="1" si="483"/>
        <v>17</v>
      </c>
      <c r="W606" s="1">
        <f t="shared" ca="1" si="484"/>
        <v>26</v>
      </c>
      <c r="X606" s="3">
        <f t="shared" ca="1" si="485"/>
        <v>-9</v>
      </c>
      <c r="Y606" s="3">
        <f t="shared" ca="1" si="486"/>
        <v>13117</v>
      </c>
      <c r="Z606">
        <f t="shared" ca="1" si="496"/>
        <v>17</v>
      </c>
      <c r="AA606">
        <f t="shared" ca="1" si="487"/>
        <v>17</v>
      </c>
      <c r="AB606" s="16">
        <f ca="1">_xlfn.RANK.EQ(Q606,Q601:Q620,0)</f>
        <v>17</v>
      </c>
      <c r="AC606" s="16">
        <f ca="1">SUMPRODUCT((AB606=AB601:AB620)*(X606&lt;X601:X620))</f>
        <v>0</v>
      </c>
      <c r="AD606" s="16">
        <f ca="1">SUMPRODUCT((AB606=AB601:AB620)*(AC606=AC601:AC620)*(V606&lt;V601:V620))</f>
        <v>0</v>
      </c>
      <c r="AE606" s="16">
        <f ca="1">COUNTIF(AA601:AA606,AA606)-1</f>
        <v>0</v>
      </c>
      <c r="AF606" s="39"/>
      <c r="AG606">
        <v>6</v>
      </c>
      <c r="AH606" s="29" t="str">
        <f ca="1">INDEX(P601:P620,MATCH(AG606,Z601:Z620,0))</f>
        <v>Deportivo de la Coruña</v>
      </c>
      <c r="AI606" s="33">
        <f ca="1">LOOKUP(AH606,P601:P620,Q601:Q620)</f>
        <v>26</v>
      </c>
      <c r="AJ606" s="1">
        <f ca="1">LOOKUP(AH606,P601:P620,R601:R620)</f>
        <v>16</v>
      </c>
      <c r="AK606" s="1">
        <f ca="1">LOOKUP(AH606,P601:P620,S601:S620)</f>
        <v>6</v>
      </c>
      <c r="AL606" s="1">
        <f ca="1">LOOKUP(AH606,P601:P620,T601:T620)</f>
        <v>8</v>
      </c>
      <c r="AM606" s="1">
        <f ca="1">LOOKUP(AH606,P601:P620,U601:U620)</f>
        <v>2</v>
      </c>
      <c r="AN606" s="1">
        <f ca="1">LOOKUP(AH606,P601:P620,V601:V620)</f>
        <v>25</v>
      </c>
      <c r="AO606" s="1">
        <f ca="1">LOOKUP(AH606,P601:P620,W601:W620)</f>
        <v>16</v>
      </c>
      <c r="AP606" s="3">
        <f ca="1">LOOKUP(AH606,P601:P620,X601:X620)</f>
        <v>9</v>
      </c>
      <c r="AQ606" s="3">
        <f ca="1">LOOKUP(AH606,P601:P620,Y601:Y620)</f>
        <v>26925</v>
      </c>
    </row>
    <row r="607" spans="5:43" x14ac:dyDescent="0.25">
      <c r="E607" s="29" t="str">
        <f t="shared" si="488"/>
        <v>Levante U.D.</v>
      </c>
      <c r="F607" s="33">
        <f ca="1">SUMIF(INDIRECT(F600),'1-Configuracion'!E607,INDIRECT(G600))+SUMIF(INDIRECT(H600),'1-Configuracion'!E607,INDIRECT(I600))</f>
        <v>0</v>
      </c>
      <c r="G607" s="1">
        <f ca="1">SUMIF(INDIRECT(F600),'1-Configuracion'!E607,INDIRECT(J600))+SUMIF(INDIRECT(H600),'1-Configuracion'!E607,INDIRECT(J600))</f>
        <v>0</v>
      </c>
      <c r="H607" s="1">
        <f t="shared" ca="1" si="489"/>
        <v>0</v>
      </c>
      <c r="I607" s="1">
        <f t="shared" ca="1" si="490"/>
        <v>0</v>
      </c>
      <c r="J607" s="1">
        <f t="shared" ca="1" si="491"/>
        <v>0</v>
      </c>
      <c r="K607" s="1">
        <f ca="1">SUMIF(INDIRECT(F600),'1-Configuracion'!E607,INDIRECT(K600))+SUMIF(INDIRECT(H600),'1-Configuracion'!E607,INDIRECT(L600))</f>
        <v>0</v>
      </c>
      <c r="L607" s="1">
        <f ca="1">SUMIF(INDIRECT(F600),'1-Configuracion'!E607,INDIRECT(L600))+SUMIF(INDIRECT(H600),'1-Configuracion'!E607,INDIRECT(K600))</f>
        <v>0</v>
      </c>
      <c r="M607" s="48">
        <f t="shared" ca="1" si="492"/>
        <v>0</v>
      </c>
      <c r="N607" s="14">
        <f t="shared" ca="1" si="493"/>
        <v>0</v>
      </c>
      <c r="P607" s="29" t="str">
        <f t="shared" si="494"/>
        <v>Levante U.D.</v>
      </c>
      <c r="Q607" s="33">
        <f t="shared" ca="1" si="495"/>
        <v>11</v>
      </c>
      <c r="R607" s="1">
        <f t="shared" ca="1" si="479"/>
        <v>16</v>
      </c>
      <c r="S607" s="1">
        <f t="shared" ca="1" si="480"/>
        <v>2</v>
      </c>
      <c r="T607" s="1">
        <f t="shared" ca="1" si="481"/>
        <v>5</v>
      </c>
      <c r="U607" s="1">
        <f t="shared" ca="1" si="482"/>
        <v>9</v>
      </c>
      <c r="V607" s="1">
        <f t="shared" ca="1" si="483"/>
        <v>12</v>
      </c>
      <c r="W607" s="1">
        <f t="shared" ca="1" si="484"/>
        <v>29</v>
      </c>
      <c r="X607" s="3">
        <f t="shared" ca="1" si="485"/>
        <v>-17</v>
      </c>
      <c r="Y607" s="3">
        <f t="shared" ca="1" si="486"/>
        <v>9312</v>
      </c>
      <c r="Z607">
        <f t="shared" ca="1" si="496"/>
        <v>20</v>
      </c>
      <c r="AA607">
        <f t="shared" ca="1" si="487"/>
        <v>20</v>
      </c>
      <c r="AB607" s="16">
        <f ca="1">_xlfn.RANK.EQ(Q607,Q601:Q620,0)</f>
        <v>20</v>
      </c>
      <c r="AC607" s="16">
        <f ca="1">SUMPRODUCT((AB607=AB601:AB620)*(X607&lt;X601:X620))</f>
        <v>0</v>
      </c>
      <c r="AD607" s="16">
        <f ca="1">SUMPRODUCT((AB607=AB601:AB620)*(AC607=AC601:AC620)*(V607&lt;V601:V620))</f>
        <v>0</v>
      </c>
      <c r="AE607" s="16">
        <f ca="1">COUNTIF(AA601:AA607,AA607)-1</f>
        <v>0</v>
      </c>
      <c r="AF607" s="39"/>
      <c r="AG607">
        <v>7</v>
      </c>
      <c r="AH607" s="29" t="str">
        <f ca="1">INDEX(P601:P620,MATCH(AG607,Z601:Z620,0))</f>
        <v>Athletic Club</v>
      </c>
      <c r="AI607" s="33">
        <f ca="1">LOOKUP(AH607,P601:P620,Q601:Q620)</f>
        <v>24</v>
      </c>
      <c r="AJ607" s="1">
        <f ca="1">LOOKUP(AH607,P601:P620,R601:R620)</f>
        <v>16</v>
      </c>
      <c r="AK607" s="1">
        <f ca="1">LOOKUP(AH607,P601:P620,S601:S620)</f>
        <v>7</v>
      </c>
      <c r="AL607" s="1">
        <f ca="1">LOOKUP(AH607,P601:P620,T601:T620)</f>
        <v>3</v>
      </c>
      <c r="AM607" s="1">
        <f ca="1">LOOKUP(AH607,P601:P620,U601:U620)</f>
        <v>6</v>
      </c>
      <c r="AN607" s="1">
        <f ca="1">LOOKUP(AH607,P601:P620,V601:V620)</f>
        <v>24</v>
      </c>
      <c r="AO607" s="1">
        <f ca="1">LOOKUP(AH607,P601:P620,W601:W620)</f>
        <v>18</v>
      </c>
      <c r="AP607" s="3">
        <f ca="1">LOOKUP(AH607,P601:P620,X601:X620)</f>
        <v>6</v>
      </c>
      <c r="AQ607" s="3">
        <f ca="1">LOOKUP(AH607,P601:P620,Y601:Y620)</f>
        <v>24624</v>
      </c>
    </row>
    <row r="608" spans="5:43" x14ac:dyDescent="0.25">
      <c r="E608" s="29" t="str">
        <f t="shared" si="488"/>
        <v>Málaga C.F.</v>
      </c>
      <c r="F608" s="33">
        <f ca="1">SUMIF(INDIRECT(F600),'1-Configuracion'!E608,INDIRECT(G600))+SUMIF(INDIRECT(H600),'1-Configuracion'!E608,INDIRECT(I600))</f>
        <v>0</v>
      </c>
      <c r="G608" s="1">
        <f ca="1">SUMIF(INDIRECT(F600),'1-Configuracion'!E608,INDIRECT(J600))+SUMIF(INDIRECT(H600),'1-Configuracion'!E608,INDIRECT(J600))</f>
        <v>0</v>
      </c>
      <c r="H608" s="1">
        <f t="shared" ca="1" si="489"/>
        <v>0</v>
      </c>
      <c r="I608" s="1">
        <f t="shared" ca="1" si="490"/>
        <v>0</v>
      </c>
      <c r="J608" s="1">
        <f t="shared" ca="1" si="491"/>
        <v>0</v>
      </c>
      <c r="K608" s="1">
        <f ca="1">SUMIF(INDIRECT(F600),'1-Configuracion'!E608,INDIRECT(K600))+SUMIF(INDIRECT(H600),'1-Configuracion'!E608,INDIRECT(L600))</f>
        <v>0</v>
      </c>
      <c r="L608" s="1">
        <f ca="1">SUMIF(INDIRECT(F600),'1-Configuracion'!E608,INDIRECT(L600))+SUMIF(INDIRECT(H600),'1-Configuracion'!E608,INDIRECT(K600))</f>
        <v>0</v>
      </c>
      <c r="M608" s="48">
        <f t="shared" ca="1" si="492"/>
        <v>0</v>
      </c>
      <c r="N608" s="14">
        <f t="shared" ca="1" si="493"/>
        <v>0</v>
      </c>
      <c r="P608" s="29" t="str">
        <f t="shared" si="494"/>
        <v>Málaga C.F.</v>
      </c>
      <c r="Q608" s="33">
        <f t="shared" ca="1" si="495"/>
        <v>17</v>
      </c>
      <c r="R608" s="1">
        <f t="shared" ca="1" si="479"/>
        <v>16</v>
      </c>
      <c r="S608" s="1">
        <f t="shared" ca="1" si="480"/>
        <v>4</v>
      </c>
      <c r="T608" s="1">
        <f t="shared" ca="1" si="481"/>
        <v>5</v>
      </c>
      <c r="U608" s="1">
        <f t="shared" ca="1" si="482"/>
        <v>7</v>
      </c>
      <c r="V608" s="1">
        <f t="shared" ca="1" si="483"/>
        <v>10</v>
      </c>
      <c r="W608" s="1">
        <f t="shared" ca="1" si="484"/>
        <v>14</v>
      </c>
      <c r="X608" s="3">
        <f t="shared" ca="1" si="485"/>
        <v>-4</v>
      </c>
      <c r="Y608" s="3">
        <f t="shared" ca="1" si="486"/>
        <v>16610</v>
      </c>
      <c r="Z608">
        <f t="shared" ca="1" si="496"/>
        <v>13</v>
      </c>
      <c r="AA608">
        <f t="shared" ca="1" si="487"/>
        <v>13</v>
      </c>
      <c r="AB608" s="16">
        <f ca="1">_xlfn.RANK.EQ(Q608,Q601:Q620,0)</f>
        <v>13</v>
      </c>
      <c r="AC608" s="16">
        <f ca="1">SUMPRODUCT((AB608=AB601:AB620)*(X608&lt;X601:X620))</f>
        <v>0</v>
      </c>
      <c r="AD608" s="16">
        <f ca="1">SUMPRODUCT((AB608=AB601:AB620)*(AC608=AC601:AC620)*(V608&lt;V601:V620))</f>
        <v>0</v>
      </c>
      <c r="AE608" s="16">
        <f ca="1">COUNTIF(AA601:AA608,AA608)-1</f>
        <v>0</v>
      </c>
      <c r="AF608" s="39"/>
      <c r="AG608">
        <v>8</v>
      </c>
      <c r="AH608" s="29" t="str">
        <f ca="1">INDEX(P601:P620,MATCH(AG608,Z601:Z620,0))</f>
        <v>Sevilla F.C.</v>
      </c>
      <c r="AI608" s="33">
        <f ca="1">LOOKUP(AH608,P601:P620,Q601:Q620)</f>
        <v>23</v>
      </c>
      <c r="AJ608" s="1">
        <f ca="1">LOOKUP(AH608,P601:P620,R601:R620)</f>
        <v>16</v>
      </c>
      <c r="AK608" s="1">
        <f ca="1">LOOKUP(AH608,P601:P620,S601:S620)</f>
        <v>6</v>
      </c>
      <c r="AL608" s="1">
        <f ca="1">LOOKUP(AH608,P601:P620,T601:T620)</f>
        <v>5</v>
      </c>
      <c r="AM608" s="1">
        <f ca="1">LOOKUP(AH608,P601:P620,U601:U620)</f>
        <v>5</v>
      </c>
      <c r="AN608" s="1">
        <f ca="1">LOOKUP(AH608,P601:P620,V601:V620)</f>
        <v>21</v>
      </c>
      <c r="AO608" s="1">
        <f ca="1">LOOKUP(AH608,P601:P620,W601:W620)</f>
        <v>19</v>
      </c>
      <c r="AP608" s="3">
        <f ca="1">LOOKUP(AH608,P601:P620,X601:X620)</f>
        <v>2</v>
      </c>
      <c r="AQ608" s="3">
        <f ca="1">LOOKUP(AH608,P601:P620,Y601:Y620)</f>
        <v>23221</v>
      </c>
    </row>
    <row r="609" spans="5:43" x14ac:dyDescent="0.25">
      <c r="E609" s="29" t="str">
        <f t="shared" si="488"/>
        <v>R.C. Celta de Vigo</v>
      </c>
      <c r="F609" s="33">
        <f ca="1">SUMIF(INDIRECT(F600),'1-Configuracion'!E609,INDIRECT(G600))+SUMIF(INDIRECT(H600),'1-Configuracion'!E609,INDIRECT(I600))</f>
        <v>0</v>
      </c>
      <c r="G609" s="1">
        <f ca="1">SUMIF(INDIRECT(F600),'1-Configuracion'!E609,INDIRECT(J600))+SUMIF(INDIRECT(H600),'1-Configuracion'!E609,INDIRECT(J600))</f>
        <v>0</v>
      </c>
      <c r="H609" s="1">
        <f t="shared" ca="1" si="489"/>
        <v>0</v>
      </c>
      <c r="I609" s="1">
        <f t="shared" ca="1" si="490"/>
        <v>0</v>
      </c>
      <c r="J609" s="1">
        <f t="shared" ca="1" si="491"/>
        <v>0</v>
      </c>
      <c r="K609" s="1">
        <f ca="1">SUMIF(INDIRECT(F600),'1-Configuracion'!E609,INDIRECT(K600))+SUMIF(INDIRECT(H600),'1-Configuracion'!E609,INDIRECT(L600))</f>
        <v>0</v>
      </c>
      <c r="L609" s="1">
        <f ca="1">SUMIF(INDIRECT(F600),'1-Configuracion'!E609,INDIRECT(L600))+SUMIF(INDIRECT(H600),'1-Configuracion'!E609,INDIRECT(K600))</f>
        <v>0</v>
      </c>
      <c r="M609" s="48">
        <f t="shared" ca="1" si="492"/>
        <v>0</v>
      </c>
      <c r="N609" s="14">
        <f t="shared" ca="1" si="493"/>
        <v>0</v>
      </c>
      <c r="P609" s="29" t="str">
        <f t="shared" si="494"/>
        <v>R.C. Celta de Vigo</v>
      </c>
      <c r="Q609" s="33">
        <f t="shared" ca="1" si="495"/>
        <v>31</v>
      </c>
      <c r="R609" s="1">
        <f t="shared" ca="1" si="479"/>
        <v>16</v>
      </c>
      <c r="S609" s="1">
        <f t="shared" ca="1" si="480"/>
        <v>9</v>
      </c>
      <c r="T609" s="1">
        <f t="shared" ca="1" si="481"/>
        <v>4</v>
      </c>
      <c r="U609" s="1">
        <f t="shared" ca="1" si="482"/>
        <v>3</v>
      </c>
      <c r="V609" s="1">
        <f t="shared" ca="1" si="483"/>
        <v>28</v>
      </c>
      <c r="W609" s="1">
        <f t="shared" ca="1" si="484"/>
        <v>22</v>
      </c>
      <c r="X609" s="3">
        <f t="shared" ca="1" si="485"/>
        <v>6</v>
      </c>
      <c r="Y609" s="3">
        <f t="shared" ca="1" si="486"/>
        <v>31628</v>
      </c>
      <c r="Z609">
        <f t="shared" ca="1" si="496"/>
        <v>4</v>
      </c>
      <c r="AA609">
        <f t="shared" ca="1" si="487"/>
        <v>4</v>
      </c>
      <c r="AB609" s="16">
        <f ca="1">_xlfn.RANK.EQ(Q609,Q601:Q620,0)</f>
        <v>4</v>
      </c>
      <c r="AC609" s="16">
        <f ca="1">SUMPRODUCT((AB609=AB601:AB620)*(X609&lt;X601:X620))</f>
        <v>0</v>
      </c>
      <c r="AD609" s="16">
        <f ca="1">SUMPRODUCT((AB609=AB601:AB620)*(AC609=AC601:AC620)*(V609&lt;V601:V620))</f>
        <v>0</v>
      </c>
      <c r="AE609" s="16">
        <f ca="1">COUNTIF(AA601:AA609,AA609)-1</f>
        <v>0</v>
      </c>
      <c r="AF609" s="39"/>
      <c r="AG609">
        <v>9</v>
      </c>
      <c r="AH609" s="29" t="str">
        <f ca="1">INDEX(P601:P620,MATCH(AG609,Z601:Z620,0))</f>
        <v>Valencia C.F.</v>
      </c>
      <c r="AI609" s="33">
        <f ca="1">LOOKUP(AH609,P601:P620,Q601:Q620)</f>
        <v>22</v>
      </c>
      <c r="AJ609" s="1">
        <f ca="1">LOOKUP(AH609,P601:P620,R601:R620)</f>
        <v>16</v>
      </c>
      <c r="AK609" s="1">
        <f ca="1">LOOKUP(AH609,P601:P620,S601:S620)</f>
        <v>5</v>
      </c>
      <c r="AL609" s="1">
        <f ca="1">LOOKUP(AH609,P601:P620,T601:T620)</f>
        <v>7</v>
      </c>
      <c r="AM609" s="1">
        <f ca="1">LOOKUP(AH609,P601:P620,U601:U620)</f>
        <v>4</v>
      </c>
      <c r="AN609" s="1">
        <f ca="1">LOOKUP(AH609,P601:P620,V601:V620)</f>
        <v>21</v>
      </c>
      <c r="AO609" s="1">
        <f ca="1">LOOKUP(AH609,P601:P620,W601:W620)</f>
        <v>14</v>
      </c>
      <c r="AP609" s="3">
        <f ca="1">LOOKUP(AH609,P601:P620,X601:X620)</f>
        <v>7</v>
      </c>
      <c r="AQ609" s="3">
        <f ca="1">LOOKUP(AH609,P601:P620,Y601:Y620)</f>
        <v>22721</v>
      </c>
    </row>
    <row r="610" spans="5:43" x14ac:dyDescent="0.25">
      <c r="E610" s="29" t="str">
        <f t="shared" si="488"/>
        <v>R.C.D. Español</v>
      </c>
      <c r="F610" s="33">
        <f ca="1">SUMIF(INDIRECT(F600),'1-Configuracion'!E610,INDIRECT(G600))+SUMIF(INDIRECT(H600),'1-Configuracion'!E610,INDIRECT(I600))</f>
        <v>0</v>
      </c>
      <c r="G610" s="1">
        <f ca="1">SUMIF(INDIRECT(F600),'1-Configuracion'!E610,INDIRECT(J600))+SUMIF(INDIRECT(H600),'1-Configuracion'!E610,INDIRECT(J600))</f>
        <v>0</v>
      </c>
      <c r="H610" s="1">
        <f t="shared" ca="1" si="489"/>
        <v>0</v>
      </c>
      <c r="I610" s="1">
        <f t="shared" ca="1" si="490"/>
        <v>0</v>
      </c>
      <c r="J610" s="1">
        <f t="shared" ca="1" si="491"/>
        <v>0</v>
      </c>
      <c r="K610" s="1">
        <f ca="1">SUMIF(INDIRECT(F600),'1-Configuracion'!E610,INDIRECT(K600))+SUMIF(INDIRECT(H600),'1-Configuracion'!E610,INDIRECT(L600))</f>
        <v>0</v>
      </c>
      <c r="L610" s="1">
        <f ca="1">SUMIF(INDIRECT(F600),'1-Configuracion'!E610,INDIRECT(L600))+SUMIF(INDIRECT(H600),'1-Configuracion'!E610,INDIRECT(K600))</f>
        <v>0</v>
      </c>
      <c r="M610" s="48">
        <f t="shared" ca="1" si="492"/>
        <v>0</v>
      </c>
      <c r="N610" s="14">
        <f t="shared" ca="1" si="493"/>
        <v>0</v>
      </c>
      <c r="P610" s="29" t="str">
        <f t="shared" si="494"/>
        <v>R.C.D. Español</v>
      </c>
      <c r="Q610" s="33">
        <f t="shared" ca="1" si="495"/>
        <v>20</v>
      </c>
      <c r="R610" s="1">
        <f t="shared" ca="1" si="479"/>
        <v>16</v>
      </c>
      <c r="S610" s="1">
        <f t="shared" ca="1" si="480"/>
        <v>6</v>
      </c>
      <c r="T610" s="1">
        <f t="shared" ca="1" si="481"/>
        <v>2</v>
      </c>
      <c r="U610" s="1">
        <f t="shared" ca="1" si="482"/>
        <v>8</v>
      </c>
      <c r="V610" s="1">
        <f t="shared" ca="1" si="483"/>
        <v>16</v>
      </c>
      <c r="W610" s="1">
        <f t="shared" ca="1" si="484"/>
        <v>26</v>
      </c>
      <c r="X610" s="3">
        <f t="shared" ca="1" si="485"/>
        <v>-10</v>
      </c>
      <c r="Y610" s="3">
        <f t="shared" ca="1" si="486"/>
        <v>19016</v>
      </c>
      <c r="Z610">
        <f t="shared" ca="1" si="496"/>
        <v>12</v>
      </c>
      <c r="AA610">
        <f t="shared" ca="1" si="487"/>
        <v>12</v>
      </c>
      <c r="AB610" s="16">
        <f ca="1">_xlfn.RANK.EQ(Q610,Q601:Q620,0)</f>
        <v>11</v>
      </c>
      <c r="AC610" s="16">
        <f ca="1">SUMPRODUCT((AB610=AB601:AB620)*(X610&lt;X601:X620))</f>
        <v>1</v>
      </c>
      <c r="AD610" s="16">
        <f ca="1">SUMPRODUCT((AB610=AB601:AB620)*(AC610=AC601:AC620)*(V610&lt;V601:V620))</f>
        <v>0</v>
      </c>
      <c r="AE610" s="16">
        <f ca="1">COUNTIF(AA601:AA610,AA610)-1</f>
        <v>0</v>
      </c>
      <c r="AF610" s="39"/>
      <c r="AG610">
        <v>10</v>
      </c>
      <c r="AH610" s="29" t="str">
        <f ca="1">INDEX(P601:P620,MATCH(AG610,Z601:Z620,0))</f>
        <v>S.D. Eibar</v>
      </c>
      <c r="AI610" s="33">
        <f ca="1">LOOKUP(AH610,P601:P620,Q601:Q620)</f>
        <v>21</v>
      </c>
      <c r="AJ610" s="1">
        <f ca="1">LOOKUP(AH610,P601:P620,R601:R620)</f>
        <v>16</v>
      </c>
      <c r="AK610" s="1">
        <f ca="1">LOOKUP(AH610,P601:P620,S601:S620)</f>
        <v>5</v>
      </c>
      <c r="AL610" s="1">
        <f ca="1">LOOKUP(AH610,P601:P620,T601:T620)</f>
        <v>6</v>
      </c>
      <c r="AM610" s="1">
        <f ca="1">LOOKUP(AH610,P601:P620,U601:U620)</f>
        <v>5</v>
      </c>
      <c r="AN610" s="1">
        <f ca="1">LOOKUP(AH610,P601:P620,V601:V620)</f>
        <v>18</v>
      </c>
      <c r="AO610" s="1">
        <f ca="1">LOOKUP(AH610,P601:P620,W601:W620)</f>
        <v>19</v>
      </c>
      <c r="AP610" s="3">
        <f ca="1">LOOKUP(AH610,P601:P620,X601:X620)</f>
        <v>-1</v>
      </c>
      <c r="AQ610" s="3">
        <f ca="1">LOOKUP(AH610,P601:P620,Y601:Y620)</f>
        <v>20918</v>
      </c>
    </row>
    <row r="611" spans="5:43" x14ac:dyDescent="0.25">
      <c r="E611" s="29" t="str">
        <f t="shared" si="488"/>
        <v>Rayo Vallecano</v>
      </c>
      <c r="F611" s="33">
        <f ca="1">SUMIF(INDIRECT(F600),'1-Configuracion'!E611,INDIRECT(G600))+SUMIF(INDIRECT(H600),'1-Configuracion'!E611,INDIRECT(I600))</f>
        <v>0</v>
      </c>
      <c r="G611" s="1">
        <f ca="1">SUMIF(INDIRECT(F600),'1-Configuracion'!E611,INDIRECT(J600))+SUMIF(INDIRECT(H600),'1-Configuracion'!E611,INDIRECT(J600))</f>
        <v>0</v>
      </c>
      <c r="H611" s="1">
        <f t="shared" ca="1" si="489"/>
        <v>0</v>
      </c>
      <c r="I611" s="1">
        <f t="shared" ca="1" si="490"/>
        <v>0</v>
      </c>
      <c r="J611" s="1">
        <f t="shared" ca="1" si="491"/>
        <v>0</v>
      </c>
      <c r="K611" s="1">
        <f ca="1">SUMIF(INDIRECT(F600),'1-Configuracion'!E611,INDIRECT(K600))+SUMIF(INDIRECT(H600),'1-Configuracion'!E611,INDIRECT(L600))</f>
        <v>0</v>
      </c>
      <c r="L611" s="1">
        <f ca="1">SUMIF(INDIRECT(F600),'1-Configuracion'!E611,INDIRECT(L600))+SUMIF(INDIRECT(H600),'1-Configuracion'!E611,INDIRECT(K600))</f>
        <v>0</v>
      </c>
      <c r="M611" s="48">
        <f t="shared" ca="1" si="492"/>
        <v>0</v>
      </c>
      <c r="N611" s="14">
        <f t="shared" ca="1" si="493"/>
        <v>0</v>
      </c>
      <c r="P611" s="29" t="str">
        <f t="shared" si="494"/>
        <v>Rayo Vallecano</v>
      </c>
      <c r="Q611" s="33">
        <f t="shared" ca="1" si="495"/>
        <v>14</v>
      </c>
      <c r="R611" s="1">
        <f t="shared" ca="1" si="479"/>
        <v>16</v>
      </c>
      <c r="S611" s="1">
        <f t="shared" ca="1" si="480"/>
        <v>4</v>
      </c>
      <c r="T611" s="1">
        <f t="shared" ca="1" si="481"/>
        <v>2</v>
      </c>
      <c r="U611" s="1">
        <f t="shared" ca="1" si="482"/>
        <v>10</v>
      </c>
      <c r="V611" s="1">
        <f t="shared" ca="1" si="483"/>
        <v>18</v>
      </c>
      <c r="W611" s="1">
        <f t="shared" ca="1" si="484"/>
        <v>37</v>
      </c>
      <c r="X611" s="3">
        <f t="shared" ca="1" si="485"/>
        <v>-19</v>
      </c>
      <c r="Y611" s="3">
        <f t="shared" ca="1" si="486"/>
        <v>12118</v>
      </c>
      <c r="Z611">
        <f t="shared" ca="1" si="496"/>
        <v>18</v>
      </c>
      <c r="AA611">
        <f t="shared" ca="1" si="487"/>
        <v>18</v>
      </c>
      <c r="AB611" s="16">
        <f ca="1">_xlfn.RANK.EQ(Q611,Q601:Q620,0)</f>
        <v>17</v>
      </c>
      <c r="AC611" s="16">
        <f ca="1">SUMPRODUCT((AB611=AB601:AB620)*(X611&lt;X601:X620))</f>
        <v>1</v>
      </c>
      <c r="AD611" s="16">
        <f ca="1">SUMPRODUCT((AB611=AB601:AB620)*(AC611=AC601:AC620)*(V611&lt;V601:V620))</f>
        <v>0</v>
      </c>
      <c r="AE611" s="16">
        <f ca="1">COUNTIF(AA601:AA611,AA611)-1</f>
        <v>0</v>
      </c>
      <c r="AF611" s="39"/>
      <c r="AG611">
        <v>11</v>
      </c>
      <c r="AH611" s="29" t="str">
        <f ca="1">INDEX(P601:P620,MATCH(AG611,Z601:Z620,0))</f>
        <v>Real Betis Balompié</v>
      </c>
      <c r="AI611" s="33">
        <f ca="1">LOOKUP(AH611,P601:P620,Q601:Q620)</f>
        <v>20</v>
      </c>
      <c r="AJ611" s="1">
        <f ca="1">LOOKUP(AH611,P601:P620,R601:R620)</f>
        <v>16</v>
      </c>
      <c r="AK611" s="1">
        <f ca="1">LOOKUP(AH611,P601:P620,S601:S620)</f>
        <v>5</v>
      </c>
      <c r="AL611" s="1">
        <f ca="1">LOOKUP(AH611,P601:P620,T601:T620)</f>
        <v>5</v>
      </c>
      <c r="AM611" s="1">
        <f ca="1">LOOKUP(AH611,P601:P620,U601:U620)</f>
        <v>6</v>
      </c>
      <c r="AN611" s="1">
        <f ca="1">LOOKUP(AH611,P601:P620,V601:V620)</f>
        <v>13</v>
      </c>
      <c r="AO611" s="1">
        <f ca="1">LOOKUP(AH611,P601:P620,W601:W620)</f>
        <v>19</v>
      </c>
      <c r="AP611" s="3">
        <f ca="1">LOOKUP(AH611,P601:P620,X601:X620)</f>
        <v>-6</v>
      </c>
      <c r="AQ611" s="3">
        <f ca="1">LOOKUP(AH611,P601:P620,Y601:Y620)</f>
        <v>19413</v>
      </c>
    </row>
    <row r="612" spans="5:43" x14ac:dyDescent="0.25">
      <c r="E612" s="29" t="str">
        <f t="shared" si="488"/>
        <v>Real Betis Balompié</v>
      </c>
      <c r="F612" s="33">
        <f ca="1">SUMIF(INDIRECT(F600),'1-Configuracion'!E612,INDIRECT(G600))+SUMIF(INDIRECT(H600),'1-Configuracion'!E612,INDIRECT(I600))</f>
        <v>0</v>
      </c>
      <c r="G612" s="1">
        <f ca="1">SUMIF(INDIRECT(F600),'1-Configuracion'!E612,INDIRECT(J600))+SUMIF(INDIRECT(H600),'1-Configuracion'!E612,INDIRECT(J600))</f>
        <v>0</v>
      </c>
      <c r="H612" s="1">
        <f t="shared" ca="1" si="489"/>
        <v>0</v>
      </c>
      <c r="I612" s="1">
        <f t="shared" ca="1" si="490"/>
        <v>0</v>
      </c>
      <c r="J612" s="1">
        <f t="shared" ca="1" si="491"/>
        <v>0</v>
      </c>
      <c r="K612" s="1">
        <f ca="1">SUMIF(INDIRECT(F600),'1-Configuracion'!E612,INDIRECT(K600))+SUMIF(INDIRECT(H600),'1-Configuracion'!E612,INDIRECT(L600))</f>
        <v>0</v>
      </c>
      <c r="L612" s="1">
        <f ca="1">SUMIF(INDIRECT(F600),'1-Configuracion'!E612,INDIRECT(L600))+SUMIF(INDIRECT(H600),'1-Configuracion'!E612,INDIRECT(K600))</f>
        <v>0</v>
      </c>
      <c r="M612" s="48">
        <f t="shared" ca="1" si="492"/>
        <v>0</v>
      </c>
      <c r="N612" s="14">
        <f t="shared" ca="1" si="493"/>
        <v>0</v>
      </c>
      <c r="P612" s="29" t="str">
        <f t="shared" si="494"/>
        <v>Real Betis Balompié</v>
      </c>
      <c r="Q612" s="33">
        <f t="shared" ca="1" si="495"/>
        <v>20</v>
      </c>
      <c r="R612" s="1">
        <f t="shared" ca="1" si="479"/>
        <v>16</v>
      </c>
      <c r="S612" s="1">
        <f t="shared" ca="1" si="480"/>
        <v>5</v>
      </c>
      <c r="T612" s="1">
        <f t="shared" ca="1" si="481"/>
        <v>5</v>
      </c>
      <c r="U612" s="1">
        <f t="shared" ca="1" si="482"/>
        <v>6</v>
      </c>
      <c r="V612" s="1">
        <f t="shared" ca="1" si="483"/>
        <v>13</v>
      </c>
      <c r="W612" s="1">
        <f t="shared" ca="1" si="484"/>
        <v>19</v>
      </c>
      <c r="X612" s="3">
        <f t="shared" ca="1" si="485"/>
        <v>-6</v>
      </c>
      <c r="Y612" s="3">
        <f t="shared" ca="1" si="486"/>
        <v>19413</v>
      </c>
      <c r="Z612">
        <f t="shared" ca="1" si="496"/>
        <v>11</v>
      </c>
      <c r="AA612">
        <f t="shared" ca="1" si="487"/>
        <v>11</v>
      </c>
      <c r="AB612" s="16">
        <f ca="1">_xlfn.RANK.EQ(Q612,Q601:Q620,0)</f>
        <v>11</v>
      </c>
      <c r="AC612" s="16">
        <f ca="1">SUMPRODUCT((AB612=AB601:AB620)*(X612&lt;X601:X620))</f>
        <v>0</v>
      </c>
      <c r="AD612" s="16">
        <f ca="1">SUMPRODUCT((AB612=AB601:AB620)*(AC612=AC601:AC620)*(V612&lt;V601:V620))</f>
        <v>0</v>
      </c>
      <c r="AE612" s="16">
        <f ca="1">COUNTIF(AA601:AA612,AA612)-1</f>
        <v>0</v>
      </c>
      <c r="AF612" s="39"/>
      <c r="AG612">
        <v>12</v>
      </c>
      <c r="AH612" s="29" t="str">
        <f ca="1">INDEX(P601:P620,MATCH(AG612,Z601:Z620,0))</f>
        <v>R.C.D. Español</v>
      </c>
      <c r="AI612" s="33">
        <f ca="1">LOOKUP(AH612,P601:P620,Q601:Q620)</f>
        <v>20</v>
      </c>
      <c r="AJ612" s="1">
        <f ca="1">LOOKUP(AH612,P601:P620,R601:R620)</f>
        <v>16</v>
      </c>
      <c r="AK612" s="1">
        <f ca="1">LOOKUP(AH612,P601:P620,S601:S620)</f>
        <v>6</v>
      </c>
      <c r="AL612" s="1">
        <f ca="1">LOOKUP(AH612,P601:P620,T601:T620)</f>
        <v>2</v>
      </c>
      <c r="AM612" s="1">
        <f ca="1">LOOKUP(AH612,P601:P620,U601:U620)</f>
        <v>8</v>
      </c>
      <c r="AN612" s="1">
        <f ca="1">LOOKUP(AH612,P601:P620,V601:V620)</f>
        <v>16</v>
      </c>
      <c r="AO612" s="1">
        <f ca="1">LOOKUP(AH612,P601:P620,W601:W620)</f>
        <v>26</v>
      </c>
      <c r="AP612" s="3">
        <f ca="1">LOOKUP(AH612,P601:P620,X601:X620)</f>
        <v>-10</v>
      </c>
      <c r="AQ612" s="3">
        <f ca="1">LOOKUP(AH612,P601:P620,Y601:Y620)</f>
        <v>19016</v>
      </c>
    </row>
    <row r="613" spans="5:43" x14ac:dyDescent="0.25">
      <c r="E613" s="29" t="str">
        <f t="shared" si="488"/>
        <v>Real Madrid C.F.</v>
      </c>
      <c r="F613" s="33">
        <f ca="1">SUMIF(INDIRECT(F600),'1-Configuracion'!E613,INDIRECT(G600))+SUMIF(INDIRECT(H600),'1-Configuracion'!E613,INDIRECT(I600))</f>
        <v>0</v>
      </c>
      <c r="G613" s="1">
        <f ca="1">SUMIF(INDIRECT(F600),'1-Configuracion'!E613,INDIRECT(J600))+SUMIF(INDIRECT(H600),'1-Configuracion'!E613,INDIRECT(J600))</f>
        <v>0</v>
      </c>
      <c r="H613" s="1">
        <f t="shared" ca="1" si="489"/>
        <v>0</v>
      </c>
      <c r="I613" s="1">
        <f t="shared" ca="1" si="490"/>
        <v>0</v>
      </c>
      <c r="J613" s="1">
        <f t="shared" ca="1" si="491"/>
        <v>0</v>
      </c>
      <c r="K613" s="1">
        <f ca="1">SUMIF(INDIRECT(F600),'1-Configuracion'!E613,INDIRECT(K600))+SUMIF(INDIRECT(H600),'1-Configuracion'!E613,INDIRECT(L600))</f>
        <v>0</v>
      </c>
      <c r="L613" s="1">
        <f ca="1">SUMIF(INDIRECT(F600),'1-Configuracion'!E613,INDIRECT(L600))+SUMIF(INDIRECT(H600),'1-Configuracion'!E613,INDIRECT(K600))</f>
        <v>0</v>
      </c>
      <c r="M613" s="48">
        <f t="shared" ca="1" si="492"/>
        <v>0</v>
      </c>
      <c r="N613" s="14">
        <f t="shared" ca="1" si="493"/>
        <v>0</v>
      </c>
      <c r="P613" s="29" t="str">
        <f t="shared" si="494"/>
        <v>Real Madrid C.F.</v>
      </c>
      <c r="Q613" s="33">
        <f t="shared" ca="1" si="495"/>
        <v>33</v>
      </c>
      <c r="R613" s="1">
        <f t="shared" ca="1" si="479"/>
        <v>16</v>
      </c>
      <c r="S613" s="1">
        <f t="shared" ca="1" si="480"/>
        <v>10</v>
      </c>
      <c r="T613" s="1">
        <f t="shared" ca="1" si="481"/>
        <v>3</v>
      </c>
      <c r="U613" s="1">
        <f t="shared" ca="1" si="482"/>
        <v>3</v>
      </c>
      <c r="V613" s="1">
        <f t="shared" ca="1" si="483"/>
        <v>42</v>
      </c>
      <c r="W613" s="1">
        <f t="shared" ca="1" si="484"/>
        <v>15</v>
      </c>
      <c r="X613" s="3">
        <f t="shared" ca="1" si="485"/>
        <v>27</v>
      </c>
      <c r="Y613" s="3">
        <f t="shared" ca="1" si="486"/>
        <v>35742</v>
      </c>
      <c r="Z613">
        <f t="shared" ca="1" si="496"/>
        <v>3</v>
      </c>
      <c r="AA613">
        <f t="shared" ca="1" si="487"/>
        <v>3</v>
      </c>
      <c r="AB613" s="16">
        <f ca="1">_xlfn.RANK.EQ(Q613,Q601:Q620,0)</f>
        <v>3</v>
      </c>
      <c r="AC613" s="16">
        <f ca="1">SUMPRODUCT((AB613=AB601:AB620)*(X613&lt;X601:X620))</f>
        <v>0</v>
      </c>
      <c r="AD613" s="16">
        <f ca="1">SUMPRODUCT((AB613=AB601:AB620)*(AC613=AC601:AC620)*(V613&lt;V601:V620))</f>
        <v>0</v>
      </c>
      <c r="AE613" s="16">
        <f ca="1">COUNTIF(AA601:AA613,AA613)-1</f>
        <v>0</v>
      </c>
      <c r="AF613" s="39"/>
      <c r="AG613">
        <v>13</v>
      </c>
      <c r="AH613" s="29" t="str">
        <f ca="1">INDEX(P601:P620,MATCH(AG613,Z601:Z620,0))</f>
        <v>Málaga C.F.</v>
      </c>
      <c r="AI613" s="33">
        <f ca="1">LOOKUP(AH613,P601:P620,Q601:Q620)</f>
        <v>17</v>
      </c>
      <c r="AJ613" s="1">
        <f ca="1">LOOKUP(AH613,P601:P620,R601:R620)</f>
        <v>16</v>
      </c>
      <c r="AK613" s="1">
        <f ca="1">LOOKUP(AH613,P601:P620,S601:S620)</f>
        <v>4</v>
      </c>
      <c r="AL613" s="1">
        <f ca="1">LOOKUP(AH613,P601:P620,T601:T620)</f>
        <v>5</v>
      </c>
      <c r="AM613" s="1">
        <f ca="1">LOOKUP(AH613,P601:P620,U601:U620)</f>
        <v>7</v>
      </c>
      <c r="AN613" s="1">
        <f ca="1">LOOKUP(AH613,P601:P620,V601:V620)</f>
        <v>10</v>
      </c>
      <c r="AO613" s="1">
        <f ca="1">LOOKUP(AH613,P601:P620,W601:W620)</f>
        <v>14</v>
      </c>
      <c r="AP613" s="3">
        <f ca="1">LOOKUP(AH613,P601:P620,X601:X620)</f>
        <v>-4</v>
      </c>
      <c r="AQ613" s="3">
        <f ca="1">LOOKUP(AH613,P601:P620,Y601:Y620)</f>
        <v>16610</v>
      </c>
    </row>
    <row r="614" spans="5:43" x14ac:dyDescent="0.25">
      <c r="E614" s="29" t="str">
        <f t="shared" si="488"/>
        <v>Real Sociedad</v>
      </c>
      <c r="F614" s="33">
        <f ca="1">SUMIF(INDIRECT(F600),'1-Configuracion'!E614,INDIRECT(G600))+SUMIF(INDIRECT(H600),'1-Configuracion'!E614,INDIRECT(I600))</f>
        <v>0</v>
      </c>
      <c r="G614" s="1">
        <f ca="1">SUMIF(INDIRECT(F600),'1-Configuracion'!E614,INDIRECT(J600))+SUMIF(INDIRECT(H600),'1-Configuracion'!E614,INDIRECT(J600))</f>
        <v>0</v>
      </c>
      <c r="H614" s="1">
        <f t="shared" ca="1" si="489"/>
        <v>0</v>
      </c>
      <c r="I614" s="1">
        <f t="shared" ca="1" si="490"/>
        <v>0</v>
      </c>
      <c r="J614" s="1">
        <f t="shared" ca="1" si="491"/>
        <v>0</v>
      </c>
      <c r="K614" s="1">
        <f ca="1">SUMIF(INDIRECT(F600),'1-Configuracion'!E614,INDIRECT(K600))+SUMIF(INDIRECT(H600),'1-Configuracion'!E614,INDIRECT(L600))</f>
        <v>0</v>
      </c>
      <c r="L614" s="1">
        <f ca="1">SUMIF(INDIRECT(F600),'1-Configuracion'!E614,INDIRECT(L600))+SUMIF(INDIRECT(H600),'1-Configuracion'!E614,INDIRECT(K600))</f>
        <v>0</v>
      </c>
      <c r="M614" s="48">
        <f t="shared" ca="1" si="492"/>
        <v>0</v>
      </c>
      <c r="N614" s="14">
        <f t="shared" ca="1" si="493"/>
        <v>0</v>
      </c>
      <c r="P614" s="29" t="str">
        <f t="shared" si="494"/>
        <v>Real Sociedad</v>
      </c>
      <c r="Q614" s="33">
        <f t="shared" ca="1" si="495"/>
        <v>16</v>
      </c>
      <c r="R614" s="1">
        <f t="shared" ca="1" si="479"/>
        <v>16</v>
      </c>
      <c r="S614" s="1">
        <f t="shared" ca="1" si="480"/>
        <v>4</v>
      </c>
      <c r="T614" s="1">
        <f t="shared" ca="1" si="481"/>
        <v>4</v>
      </c>
      <c r="U614" s="1">
        <f t="shared" ca="1" si="482"/>
        <v>8</v>
      </c>
      <c r="V614" s="1">
        <f t="shared" ca="1" si="483"/>
        <v>17</v>
      </c>
      <c r="W614" s="1">
        <f t="shared" ca="1" si="484"/>
        <v>22</v>
      </c>
      <c r="X614" s="3">
        <f t="shared" ca="1" si="485"/>
        <v>-5</v>
      </c>
      <c r="Y614" s="3">
        <f t="shared" ca="1" si="486"/>
        <v>15517</v>
      </c>
      <c r="Z614">
        <f t="shared" ca="1" si="496"/>
        <v>14</v>
      </c>
      <c r="AA614">
        <f t="shared" ca="1" si="487"/>
        <v>14</v>
      </c>
      <c r="AB614" s="16">
        <f ca="1">_xlfn.RANK.EQ(Q614,Q601:Q620,0)</f>
        <v>14</v>
      </c>
      <c r="AC614" s="16">
        <f ca="1">SUMPRODUCT((AB614=AB601:AB620)*(X614&lt;X601:X620))</f>
        <v>0</v>
      </c>
      <c r="AD614" s="16">
        <f ca="1">SUMPRODUCT((AB614=AB601:AB620)*(AC614=AC601:AC620)*(V614&lt;V601:V620))</f>
        <v>0</v>
      </c>
      <c r="AE614" s="16">
        <f ca="1">COUNTIF(AA601:AA614,AA614)-1</f>
        <v>0</v>
      </c>
      <c r="AF614" s="39"/>
      <c r="AG614">
        <v>14</v>
      </c>
      <c r="AH614" s="29" t="str">
        <f ca="1">INDEX(P601:P620,MATCH(AG614,Z601:Z620,0))</f>
        <v>Real Sociedad</v>
      </c>
      <c r="AI614" s="33">
        <f ca="1">LOOKUP(AH614,P601:P620,Q601:Q620)</f>
        <v>16</v>
      </c>
      <c r="AJ614" s="1">
        <f ca="1">LOOKUP(AH614,P601:P620,R601:R620)</f>
        <v>16</v>
      </c>
      <c r="AK614" s="1">
        <f ca="1">LOOKUP(AH614,P601:P620,S601:S620)</f>
        <v>4</v>
      </c>
      <c r="AL614" s="1">
        <f ca="1">LOOKUP(AH614,P601:P620,T601:T620)</f>
        <v>4</v>
      </c>
      <c r="AM614" s="1">
        <f ca="1">LOOKUP(AH614,P601:P620,U601:U620)</f>
        <v>8</v>
      </c>
      <c r="AN614" s="1">
        <f ca="1">LOOKUP(AH614,P601:P620,V601:V620)</f>
        <v>17</v>
      </c>
      <c r="AO614" s="1">
        <f ca="1">LOOKUP(AH614,P601:P620,W601:W620)</f>
        <v>22</v>
      </c>
      <c r="AP614" s="3">
        <f ca="1">LOOKUP(AH614,P601:P620,X601:X620)</f>
        <v>-5</v>
      </c>
      <c r="AQ614" s="3">
        <f ca="1">LOOKUP(AH614,P601:P620,Y601:Y620)</f>
        <v>15517</v>
      </c>
    </row>
    <row r="615" spans="5:43" x14ac:dyDescent="0.25">
      <c r="E615" s="29" t="str">
        <f t="shared" si="488"/>
        <v>Real Sporting de Gijón</v>
      </c>
      <c r="F615" s="33">
        <f ca="1">SUMIF(INDIRECT(F600),'1-Configuracion'!E615,INDIRECT(G600))+SUMIF(INDIRECT(H600),'1-Configuracion'!E615,INDIRECT(I600))</f>
        <v>0</v>
      </c>
      <c r="G615" s="1">
        <f ca="1">SUMIF(INDIRECT(F600),'1-Configuracion'!E615,INDIRECT(J600))+SUMIF(INDIRECT(H600),'1-Configuracion'!E615,INDIRECT(J600))</f>
        <v>0</v>
      </c>
      <c r="H615" s="1">
        <f t="shared" ca="1" si="489"/>
        <v>0</v>
      </c>
      <c r="I615" s="1">
        <f t="shared" ca="1" si="490"/>
        <v>0</v>
      </c>
      <c r="J615" s="1">
        <f t="shared" ca="1" si="491"/>
        <v>0</v>
      </c>
      <c r="K615" s="1">
        <f ca="1">SUMIF(INDIRECT(F600),'1-Configuracion'!E615,INDIRECT(K600))+SUMIF(INDIRECT(H600),'1-Configuracion'!E615,INDIRECT(L600))</f>
        <v>0</v>
      </c>
      <c r="L615" s="1">
        <f ca="1">SUMIF(INDIRECT(F600),'1-Configuracion'!E615,INDIRECT(L600))+SUMIF(INDIRECT(H600),'1-Configuracion'!E615,INDIRECT(K600))</f>
        <v>0</v>
      </c>
      <c r="M615" s="48">
        <f t="shared" ca="1" si="492"/>
        <v>0</v>
      </c>
      <c r="N615" s="14">
        <f t="shared" ca="1" si="493"/>
        <v>0</v>
      </c>
      <c r="P615" s="29" t="str">
        <f t="shared" si="494"/>
        <v>Real Sporting de Gijón</v>
      </c>
      <c r="Q615" s="33">
        <f t="shared" ca="1" si="495"/>
        <v>15</v>
      </c>
      <c r="R615" s="1">
        <f t="shared" ca="1" si="479"/>
        <v>15</v>
      </c>
      <c r="S615" s="1">
        <f t="shared" ca="1" si="480"/>
        <v>4</v>
      </c>
      <c r="T615" s="1">
        <f t="shared" ca="1" si="481"/>
        <v>3</v>
      </c>
      <c r="U615" s="1">
        <f t="shared" ca="1" si="482"/>
        <v>8</v>
      </c>
      <c r="V615" s="1">
        <f t="shared" ca="1" si="483"/>
        <v>15</v>
      </c>
      <c r="W615" s="1">
        <f t="shared" ca="1" si="484"/>
        <v>23</v>
      </c>
      <c r="X615" s="3">
        <f t="shared" ca="1" si="485"/>
        <v>-8</v>
      </c>
      <c r="Y615" s="3">
        <f t="shared" ca="1" si="486"/>
        <v>14215</v>
      </c>
      <c r="Z615">
        <f t="shared" ca="1" si="496"/>
        <v>16</v>
      </c>
      <c r="AA615">
        <f t="shared" ca="1" si="487"/>
        <v>16</v>
      </c>
      <c r="AB615" s="16">
        <f ca="1">_xlfn.RANK.EQ(Q615,Q601:Q620,0)</f>
        <v>16</v>
      </c>
      <c r="AC615" s="16">
        <f ca="1">SUMPRODUCT((AB615=AB601:AB620)*(X615&lt;X601:X620))</f>
        <v>0</v>
      </c>
      <c r="AD615" s="16">
        <f ca="1">SUMPRODUCT((AB615=AB601:AB620)*(AC615=AC601:AC620)*(V615&lt;V601:V620))</f>
        <v>0</v>
      </c>
      <c r="AE615" s="16">
        <f ca="1">COUNTIF(AA601:AA615,AA615)-1</f>
        <v>0</v>
      </c>
      <c r="AF615" s="39"/>
      <c r="AG615">
        <v>15</v>
      </c>
      <c r="AH615" s="29" t="str">
        <f ca="1">INDEX(P601:P620,MATCH(AG615,Z601:Z620,0))</f>
        <v>Getafe C.F.</v>
      </c>
      <c r="AI615" s="33">
        <f ca="1">LOOKUP(AH615,P601:P620,Q601:Q620)</f>
        <v>16</v>
      </c>
      <c r="AJ615" s="1">
        <f ca="1">LOOKUP(AH615,P601:P620,R601:R620)</f>
        <v>16</v>
      </c>
      <c r="AK615" s="1">
        <f ca="1">LOOKUP(AH615,P601:P620,S601:S620)</f>
        <v>4</v>
      </c>
      <c r="AL615" s="1">
        <f ca="1">LOOKUP(AH615,P601:P620,T601:T620)</f>
        <v>4</v>
      </c>
      <c r="AM615" s="1">
        <f ca="1">LOOKUP(AH615,P601:P620,U601:U620)</f>
        <v>8</v>
      </c>
      <c r="AN615" s="1">
        <f ca="1">LOOKUP(AH615,P601:P620,V601:V620)</f>
        <v>18</v>
      </c>
      <c r="AO615" s="1">
        <f ca="1">LOOKUP(AH615,P601:P620,W601:W620)</f>
        <v>26</v>
      </c>
      <c r="AP615" s="3">
        <f ca="1">LOOKUP(AH615,P601:P620,X601:X620)</f>
        <v>-8</v>
      </c>
      <c r="AQ615" s="3">
        <f ca="1">LOOKUP(AH615,P601:P620,Y601:Y620)</f>
        <v>15218</v>
      </c>
    </row>
    <row r="616" spans="5:43" x14ac:dyDescent="0.25">
      <c r="E616" s="29" t="str">
        <f t="shared" si="488"/>
        <v>S.D. Eibar</v>
      </c>
      <c r="F616" s="33">
        <f ca="1">SUMIF(INDIRECT(F600),'1-Configuracion'!E616,INDIRECT(G600))+SUMIF(INDIRECT(H600),'1-Configuracion'!E616,INDIRECT(I600))</f>
        <v>0</v>
      </c>
      <c r="G616" s="1">
        <f ca="1">SUMIF(INDIRECT(F600),'1-Configuracion'!E616,INDIRECT(J600))+SUMIF(INDIRECT(H600),'1-Configuracion'!E616,INDIRECT(J600))</f>
        <v>0</v>
      </c>
      <c r="H616" s="1">
        <f t="shared" ca="1" si="489"/>
        <v>0</v>
      </c>
      <c r="I616" s="1">
        <f t="shared" ca="1" si="490"/>
        <v>0</v>
      </c>
      <c r="J616" s="1">
        <f t="shared" ca="1" si="491"/>
        <v>0</v>
      </c>
      <c r="K616" s="1">
        <f ca="1">SUMIF(INDIRECT(F600),'1-Configuracion'!E616,INDIRECT(K600))+SUMIF(INDIRECT(H600),'1-Configuracion'!E616,INDIRECT(L600))</f>
        <v>0</v>
      </c>
      <c r="L616" s="1">
        <f ca="1">SUMIF(INDIRECT(F600),'1-Configuracion'!E616,INDIRECT(L600))+SUMIF(INDIRECT(H600),'1-Configuracion'!E616,INDIRECT(K600))</f>
        <v>0</v>
      </c>
      <c r="M616" s="48">
        <f t="shared" ca="1" si="492"/>
        <v>0</v>
      </c>
      <c r="N616" s="14">
        <f t="shared" ca="1" si="493"/>
        <v>0</v>
      </c>
      <c r="P616" s="29" t="str">
        <f t="shared" si="494"/>
        <v>S.D. Eibar</v>
      </c>
      <c r="Q616" s="33">
        <f t="shared" ca="1" si="495"/>
        <v>21</v>
      </c>
      <c r="R616" s="1">
        <f t="shared" ca="1" si="479"/>
        <v>16</v>
      </c>
      <c r="S616" s="1">
        <f t="shared" ca="1" si="480"/>
        <v>5</v>
      </c>
      <c r="T616" s="1">
        <f t="shared" ca="1" si="481"/>
        <v>6</v>
      </c>
      <c r="U616" s="1">
        <f t="shared" ca="1" si="482"/>
        <v>5</v>
      </c>
      <c r="V616" s="1">
        <f t="shared" ca="1" si="483"/>
        <v>18</v>
      </c>
      <c r="W616" s="1">
        <f t="shared" ca="1" si="484"/>
        <v>19</v>
      </c>
      <c r="X616" s="3">
        <f t="shared" ca="1" si="485"/>
        <v>-1</v>
      </c>
      <c r="Y616" s="3">
        <f t="shared" ca="1" si="486"/>
        <v>20918</v>
      </c>
      <c r="Z616">
        <f t="shared" ca="1" si="496"/>
        <v>10</v>
      </c>
      <c r="AA616">
        <f t="shared" ca="1" si="487"/>
        <v>10</v>
      </c>
      <c r="AB616" s="16">
        <f ca="1">_xlfn.RANK.EQ(Q616,Q601:Q620,0)</f>
        <v>10</v>
      </c>
      <c r="AC616" s="16">
        <f ca="1">SUMPRODUCT((AB616=AB601:AB620)*(X616&lt;X601:X620))</f>
        <v>0</v>
      </c>
      <c r="AD616" s="16">
        <f ca="1">SUMPRODUCT((AB616=AB601:AB620)*(AC616=AC601:AC620)*(V616&lt;V601:V620))</f>
        <v>0</v>
      </c>
      <c r="AE616" s="16">
        <f ca="1">COUNTIF(AA601:AA616,AA616)-1</f>
        <v>0</v>
      </c>
      <c r="AF616" s="39"/>
      <c r="AG616">
        <v>16</v>
      </c>
      <c r="AH616" s="29" t="str">
        <f ca="1">INDEX(P601:P620,MATCH(AG616,Z601:Z620,0))</f>
        <v>Real Sporting de Gijón</v>
      </c>
      <c r="AI616" s="33">
        <f ca="1">LOOKUP(AH616,P601:P620,Q601:Q620)</f>
        <v>15</v>
      </c>
      <c r="AJ616" s="1">
        <f ca="1">LOOKUP(AH616,P601:P620,R601:R620)</f>
        <v>15</v>
      </c>
      <c r="AK616" s="1">
        <f ca="1">LOOKUP(AH616,P601:P620,S601:S620)</f>
        <v>4</v>
      </c>
      <c r="AL616" s="1">
        <f ca="1">LOOKUP(AH616,P601:P620,T601:T620)</f>
        <v>3</v>
      </c>
      <c r="AM616" s="1">
        <f ca="1">LOOKUP(AH616,P601:P620,U601:U620)</f>
        <v>8</v>
      </c>
      <c r="AN616" s="1">
        <f ca="1">LOOKUP(AH616,P601:P620,V601:V620)</f>
        <v>15</v>
      </c>
      <c r="AO616" s="1">
        <f ca="1">LOOKUP(AH616,P601:P620,W601:W620)</f>
        <v>23</v>
      </c>
      <c r="AP616" s="3">
        <f ca="1">LOOKUP(AH616,P601:P620,X601:X620)</f>
        <v>-8</v>
      </c>
      <c r="AQ616" s="3">
        <f ca="1">LOOKUP(AH616,P601:P620,Y601:Y620)</f>
        <v>14215</v>
      </c>
    </row>
    <row r="617" spans="5:43" x14ac:dyDescent="0.25">
      <c r="E617" s="29" t="str">
        <f t="shared" si="488"/>
        <v>Sevilla F.C.</v>
      </c>
      <c r="F617" s="33">
        <f ca="1">SUMIF(INDIRECT(F600),'1-Configuracion'!E617,INDIRECT(G600))+SUMIF(INDIRECT(H600),'1-Configuracion'!E617,INDIRECT(I600))</f>
        <v>0</v>
      </c>
      <c r="G617" s="1">
        <f ca="1">SUMIF(INDIRECT(F600),'1-Configuracion'!E617,INDIRECT(J600))+SUMIF(INDIRECT(H600),'1-Configuracion'!E617,INDIRECT(J600))</f>
        <v>0</v>
      </c>
      <c r="H617" s="1">
        <f t="shared" ca="1" si="489"/>
        <v>0</v>
      </c>
      <c r="I617" s="1">
        <f t="shared" ca="1" si="490"/>
        <v>0</v>
      </c>
      <c r="J617" s="1">
        <f t="shared" ca="1" si="491"/>
        <v>0</v>
      </c>
      <c r="K617" s="1">
        <f ca="1">SUMIF(INDIRECT(F600),'1-Configuracion'!E617,INDIRECT(K600))+SUMIF(INDIRECT(H600),'1-Configuracion'!E617,INDIRECT(L600))</f>
        <v>0</v>
      </c>
      <c r="L617" s="1">
        <f ca="1">SUMIF(INDIRECT(F600),'1-Configuracion'!E617,INDIRECT(L600))+SUMIF(INDIRECT(H600),'1-Configuracion'!E617,INDIRECT(K600))</f>
        <v>0</v>
      </c>
      <c r="M617" s="48">
        <f t="shared" ca="1" si="492"/>
        <v>0</v>
      </c>
      <c r="N617" s="14">
        <f t="shared" ca="1" si="493"/>
        <v>0</v>
      </c>
      <c r="P617" s="29" t="str">
        <f t="shared" si="494"/>
        <v>Sevilla F.C.</v>
      </c>
      <c r="Q617" s="33">
        <f t="shared" ca="1" si="495"/>
        <v>23</v>
      </c>
      <c r="R617" s="1">
        <f t="shared" ca="1" si="479"/>
        <v>16</v>
      </c>
      <c r="S617" s="1">
        <f t="shared" ca="1" si="480"/>
        <v>6</v>
      </c>
      <c r="T617" s="1">
        <f t="shared" ca="1" si="481"/>
        <v>5</v>
      </c>
      <c r="U617" s="1">
        <f t="shared" ca="1" si="482"/>
        <v>5</v>
      </c>
      <c r="V617" s="1">
        <f t="shared" ca="1" si="483"/>
        <v>21</v>
      </c>
      <c r="W617" s="1">
        <f t="shared" ca="1" si="484"/>
        <v>19</v>
      </c>
      <c r="X617" s="3">
        <f t="shared" ca="1" si="485"/>
        <v>2</v>
      </c>
      <c r="Y617" s="3">
        <f t="shared" ca="1" si="486"/>
        <v>23221</v>
      </c>
      <c r="Z617">
        <f t="shared" ca="1" si="496"/>
        <v>8</v>
      </c>
      <c r="AA617">
        <f t="shared" ca="1" si="487"/>
        <v>8</v>
      </c>
      <c r="AB617" s="16">
        <f ca="1">_xlfn.RANK.EQ(Q617,Q601:Q620,0)</f>
        <v>8</v>
      </c>
      <c r="AC617" s="16">
        <f ca="1">SUMPRODUCT((AB617=AB601:AB620)*(X617&lt;X601:X620))</f>
        <v>0</v>
      </c>
      <c r="AD617" s="16">
        <f ca="1">SUMPRODUCT((AB617=AB601:AB620)*(AC617=AC601:AC620)*(V617&lt;V601:V620))</f>
        <v>0</v>
      </c>
      <c r="AE617" s="16">
        <f ca="1">COUNTIF(AA601:AA617,AA617)-1</f>
        <v>0</v>
      </c>
      <c r="AF617" s="39"/>
      <c r="AG617">
        <v>17</v>
      </c>
      <c r="AH617" s="29" t="str">
        <f ca="1">INDEX(P601:P620,MATCH(AG617,Z601:Z620,0))</f>
        <v>Granada C.F.</v>
      </c>
      <c r="AI617" s="33">
        <f ca="1">LOOKUP(AH617,P601:P620,Q601:Q620)</f>
        <v>14</v>
      </c>
      <c r="AJ617" s="1">
        <f ca="1">LOOKUP(AH617,P601:P620,R601:R620)</f>
        <v>16</v>
      </c>
      <c r="AK617" s="1">
        <f ca="1">LOOKUP(AH617,P601:P620,S601:S620)</f>
        <v>3</v>
      </c>
      <c r="AL617" s="1">
        <f ca="1">LOOKUP(AH617,P601:P620,T601:T620)</f>
        <v>5</v>
      </c>
      <c r="AM617" s="1">
        <f ca="1">LOOKUP(AH617,P601:P620,U601:U620)</f>
        <v>8</v>
      </c>
      <c r="AN617" s="1">
        <f ca="1">LOOKUP(AH617,P601:P620,V601:V620)</f>
        <v>17</v>
      </c>
      <c r="AO617" s="1">
        <f ca="1">LOOKUP(AH617,P601:P620,W601:W620)</f>
        <v>26</v>
      </c>
      <c r="AP617" s="3">
        <f ca="1">LOOKUP(AH617,P601:P620,X601:X620)</f>
        <v>-9</v>
      </c>
      <c r="AQ617" s="3">
        <f ca="1">LOOKUP(AH617,P601:P620,Y601:Y620)</f>
        <v>13117</v>
      </c>
    </row>
    <row r="618" spans="5:43" x14ac:dyDescent="0.25">
      <c r="E618" s="29" t="str">
        <f t="shared" si="488"/>
        <v>U.D. Las Palmas</v>
      </c>
      <c r="F618" s="33">
        <f ca="1">SUMIF(INDIRECT(F600),'1-Configuracion'!E618,INDIRECT(G600))+SUMIF(INDIRECT(H600),'1-Configuracion'!E618,INDIRECT(I600))</f>
        <v>0</v>
      </c>
      <c r="G618" s="1">
        <f ca="1">SUMIF(INDIRECT(F600),'1-Configuracion'!E618,INDIRECT(J600))+SUMIF(INDIRECT(H600),'1-Configuracion'!E618,INDIRECT(J600))</f>
        <v>0</v>
      </c>
      <c r="H618" s="1">
        <f t="shared" ca="1" si="489"/>
        <v>0</v>
      </c>
      <c r="I618" s="1">
        <f t="shared" ca="1" si="490"/>
        <v>0</v>
      </c>
      <c r="J618" s="1">
        <f t="shared" ca="1" si="491"/>
        <v>0</v>
      </c>
      <c r="K618" s="1">
        <f ca="1">SUMIF(INDIRECT(F600),'1-Configuracion'!E618,INDIRECT(K600))+SUMIF(INDIRECT(H600),'1-Configuracion'!E618,INDIRECT(L600))</f>
        <v>0</v>
      </c>
      <c r="L618" s="1">
        <f ca="1">SUMIF(INDIRECT(F600),'1-Configuracion'!E618,INDIRECT(L600))+SUMIF(INDIRECT(H600),'1-Configuracion'!E618,INDIRECT(K600))</f>
        <v>0</v>
      </c>
      <c r="M618" s="48">
        <f t="shared" ca="1" si="492"/>
        <v>0</v>
      </c>
      <c r="N618" s="14">
        <f t="shared" ca="1" si="493"/>
        <v>0</v>
      </c>
      <c r="P618" s="29" t="str">
        <f t="shared" si="494"/>
        <v>U.D. Las Palmas</v>
      </c>
      <c r="Q618" s="33">
        <f t="shared" ca="1" si="495"/>
        <v>13</v>
      </c>
      <c r="R618" s="1">
        <f t="shared" ca="1" si="479"/>
        <v>16</v>
      </c>
      <c r="S618" s="1">
        <f t="shared" ca="1" si="480"/>
        <v>3</v>
      </c>
      <c r="T618" s="1">
        <f t="shared" ca="1" si="481"/>
        <v>4</v>
      </c>
      <c r="U618" s="1">
        <f t="shared" ca="1" si="482"/>
        <v>9</v>
      </c>
      <c r="V618" s="1">
        <f t="shared" ca="1" si="483"/>
        <v>12</v>
      </c>
      <c r="W618" s="1">
        <f t="shared" ca="1" si="484"/>
        <v>23</v>
      </c>
      <c r="X618" s="3">
        <f t="shared" ca="1" si="485"/>
        <v>-11</v>
      </c>
      <c r="Y618" s="3">
        <f t="shared" ca="1" si="486"/>
        <v>11912</v>
      </c>
      <c r="Z618">
        <f t="shared" ca="1" si="496"/>
        <v>19</v>
      </c>
      <c r="AA618">
        <f t="shared" ca="1" si="487"/>
        <v>19</v>
      </c>
      <c r="AB618" s="16">
        <f ca="1">_xlfn.RANK.EQ(Q618,Q601:Q620,0)</f>
        <v>19</v>
      </c>
      <c r="AC618" s="16">
        <f ca="1">SUMPRODUCT((AB618=AB601:AB620)*(X618&lt;X601:X620))</f>
        <v>0</v>
      </c>
      <c r="AD618" s="16">
        <f ca="1">SUMPRODUCT((AB618=AB601:AB620)*(AC618=AC601:AC620)*(V618&lt;V601:V620))</f>
        <v>0</v>
      </c>
      <c r="AE618" s="16">
        <f ca="1">COUNTIF(AA601:AA618,AA618)-1</f>
        <v>0</v>
      </c>
      <c r="AF618" s="39"/>
      <c r="AG618">
        <v>18</v>
      </c>
      <c r="AH618" s="29" t="str">
        <f ca="1">INDEX(P601:P620,MATCH(AG618,Z601:Z620,0))</f>
        <v>Rayo Vallecano</v>
      </c>
      <c r="AI618" s="33">
        <f ca="1">LOOKUP(AH618,P601:P620,Q601:Q620)</f>
        <v>14</v>
      </c>
      <c r="AJ618" s="1">
        <f ca="1">LOOKUP(AH618,P601:P620,R601:R620)</f>
        <v>16</v>
      </c>
      <c r="AK618" s="1">
        <f ca="1">LOOKUP(AH618,P601:P620,S601:S620)</f>
        <v>4</v>
      </c>
      <c r="AL618" s="1">
        <f ca="1">LOOKUP(AH618,P601:P620,T601:T620)</f>
        <v>2</v>
      </c>
      <c r="AM618" s="1">
        <f ca="1">LOOKUP(AH618,P601:P620,U601:U620)</f>
        <v>10</v>
      </c>
      <c r="AN618" s="1">
        <f ca="1">LOOKUP(AH618,P601:P620,V601:V620)</f>
        <v>18</v>
      </c>
      <c r="AO618" s="1">
        <f ca="1">LOOKUP(AH618,P601:P620,W601:W620)</f>
        <v>37</v>
      </c>
      <c r="AP618" s="3">
        <f ca="1">LOOKUP(AH618,P601:P620,X601:X620)</f>
        <v>-19</v>
      </c>
      <c r="AQ618" s="3">
        <f ca="1">LOOKUP(AH618,P601:P620,Y601:Y620)</f>
        <v>12118</v>
      </c>
    </row>
    <row r="619" spans="5:43" x14ac:dyDescent="0.25">
      <c r="E619" s="29" t="str">
        <f t="shared" si="488"/>
        <v>Valencia C.F.</v>
      </c>
      <c r="F619" s="33">
        <f ca="1">SUMIF(INDIRECT(F600),'1-Configuracion'!E619,INDIRECT(G600))+SUMIF(INDIRECT(H600),'1-Configuracion'!E619,INDIRECT(I600))</f>
        <v>0</v>
      </c>
      <c r="G619" s="1">
        <f ca="1">SUMIF(INDIRECT(F600),'1-Configuracion'!E619,INDIRECT(J600))+SUMIF(INDIRECT(H600),'1-Configuracion'!E619,INDIRECT(J600))</f>
        <v>0</v>
      </c>
      <c r="H619" s="1">
        <f t="shared" ca="1" si="489"/>
        <v>0</v>
      </c>
      <c r="I619" s="1">
        <f t="shared" ca="1" si="490"/>
        <v>0</v>
      </c>
      <c r="J619" s="1">
        <f t="shared" ca="1" si="491"/>
        <v>0</v>
      </c>
      <c r="K619" s="1">
        <f ca="1">SUMIF(INDIRECT(F600),'1-Configuracion'!E619,INDIRECT(K600))+SUMIF(INDIRECT(H600),'1-Configuracion'!E619,INDIRECT(L600))</f>
        <v>0</v>
      </c>
      <c r="L619" s="1">
        <f ca="1">SUMIF(INDIRECT(F600),'1-Configuracion'!E619,INDIRECT(L600))+SUMIF(INDIRECT(H600),'1-Configuracion'!E619,INDIRECT(K600))</f>
        <v>0</v>
      </c>
      <c r="M619" s="48">
        <f t="shared" ca="1" si="492"/>
        <v>0</v>
      </c>
      <c r="N619" s="14">
        <f t="shared" ca="1" si="493"/>
        <v>0</v>
      </c>
      <c r="P619" s="29" t="str">
        <f t="shared" si="494"/>
        <v>Valencia C.F.</v>
      </c>
      <c r="Q619" s="33">
        <f t="shared" ca="1" si="495"/>
        <v>22</v>
      </c>
      <c r="R619" s="1">
        <f t="shared" ca="1" si="479"/>
        <v>16</v>
      </c>
      <c r="S619" s="1">
        <f t="shared" ca="1" si="480"/>
        <v>5</v>
      </c>
      <c r="T619" s="1">
        <f t="shared" ca="1" si="481"/>
        <v>7</v>
      </c>
      <c r="U619" s="1">
        <f t="shared" ca="1" si="482"/>
        <v>4</v>
      </c>
      <c r="V619" s="1">
        <f t="shared" ca="1" si="483"/>
        <v>21</v>
      </c>
      <c r="W619" s="1">
        <f t="shared" ca="1" si="484"/>
        <v>14</v>
      </c>
      <c r="X619" s="3">
        <f t="shared" ca="1" si="485"/>
        <v>7</v>
      </c>
      <c r="Y619" s="3">
        <f t="shared" ca="1" si="486"/>
        <v>22721</v>
      </c>
      <c r="Z619">
        <f t="shared" ca="1" si="496"/>
        <v>9</v>
      </c>
      <c r="AA619">
        <f t="shared" ca="1" si="487"/>
        <v>9</v>
      </c>
      <c r="AB619" s="16">
        <f ca="1">_xlfn.RANK.EQ(Q619,Q601:Q620,0)</f>
        <v>9</v>
      </c>
      <c r="AC619" s="16">
        <f ca="1">SUMPRODUCT((AB619=AB601:AB620)*(X619&lt;X601:X620))</f>
        <v>0</v>
      </c>
      <c r="AD619" s="16">
        <f ca="1">SUMPRODUCT((AB619=AB601:AB620)*(AC619=AC601:AC620)*(V619&lt;V601:V620))</f>
        <v>0</v>
      </c>
      <c r="AE619" s="16">
        <f ca="1">COUNTIF(AA601:AA619,AA619)-1</f>
        <v>0</v>
      </c>
      <c r="AF619" s="39"/>
      <c r="AG619">
        <v>19</v>
      </c>
      <c r="AH619" s="29" t="str">
        <f ca="1">INDEX(P601:P620,MATCH(AG619,Z601:Z620,0))</f>
        <v>U.D. Las Palmas</v>
      </c>
      <c r="AI619" s="33">
        <f ca="1">LOOKUP(AH619,P601:P620,Q601:Q620)</f>
        <v>13</v>
      </c>
      <c r="AJ619" s="1">
        <f ca="1">LOOKUP(AH619,P601:P620,R601:R620)</f>
        <v>16</v>
      </c>
      <c r="AK619" s="1">
        <f ca="1">LOOKUP(AH619,P601:P620,S601:S620)</f>
        <v>3</v>
      </c>
      <c r="AL619" s="1">
        <f ca="1">LOOKUP(AH619,P601:P620,T601:T620)</f>
        <v>4</v>
      </c>
      <c r="AM619" s="1">
        <f ca="1">LOOKUP(AH619,P601:P620,U601:U620)</f>
        <v>9</v>
      </c>
      <c r="AN619" s="1">
        <f ca="1">LOOKUP(AH619,P601:P620,V601:V620)</f>
        <v>12</v>
      </c>
      <c r="AO619" s="1">
        <f ca="1">LOOKUP(AH619,P601:P620,W601:W620)</f>
        <v>23</v>
      </c>
      <c r="AP619" s="3">
        <f ca="1">LOOKUP(AH619,P601:P620,X601:X620)</f>
        <v>-11</v>
      </c>
      <c r="AQ619" s="3">
        <f ca="1">LOOKUP(AH619,P601:P620,Y601:Y620)</f>
        <v>11912</v>
      </c>
    </row>
    <row r="620" spans="5:43" ht="15.75" thickBot="1" x14ac:dyDescent="0.3">
      <c r="E620" s="30" t="str">
        <f t="shared" si="488"/>
        <v>Villarreal C.F.</v>
      </c>
      <c r="F620" s="34">
        <f ca="1">SUMIF(INDIRECT(F600),'1-Configuracion'!E620,INDIRECT(G600))+SUMIF(INDIRECT(H600),'1-Configuracion'!E620,INDIRECT(I600))</f>
        <v>0</v>
      </c>
      <c r="G620" s="9">
        <f ca="1">SUMIF(INDIRECT(F600),'1-Configuracion'!E620,INDIRECT(J600))+SUMIF(INDIRECT(H600),'1-Configuracion'!E620,INDIRECT(J600))</f>
        <v>0</v>
      </c>
      <c r="H620" s="9">
        <f t="shared" ca="1" si="489"/>
        <v>0</v>
      </c>
      <c r="I620" s="9">
        <f t="shared" ca="1" si="490"/>
        <v>0</v>
      </c>
      <c r="J620" s="9">
        <f t="shared" ca="1" si="491"/>
        <v>0</v>
      </c>
      <c r="K620" s="9">
        <f ca="1">SUMIF(INDIRECT(F600),'1-Configuracion'!E620,INDIRECT(K600))+SUMIF(INDIRECT(H600),'1-Configuracion'!E620,INDIRECT(L600))</f>
        <v>0</v>
      </c>
      <c r="L620" s="9">
        <f ca="1">SUMIF(INDIRECT(F600),'1-Configuracion'!E620,INDIRECT(L600))+SUMIF(INDIRECT(H600),'1-Configuracion'!E620,INDIRECT(K600))</f>
        <v>0</v>
      </c>
      <c r="M620" s="49">
        <f t="shared" ca="1" si="492"/>
        <v>0</v>
      </c>
      <c r="N620" s="15">
        <f t="shared" ca="1" si="493"/>
        <v>0</v>
      </c>
      <c r="P620" s="30" t="str">
        <f t="shared" si="494"/>
        <v>Villarreal C.F.</v>
      </c>
      <c r="Q620" s="34">
        <f t="shared" ca="1" si="495"/>
        <v>30</v>
      </c>
      <c r="R620" s="9">
        <f t="shared" ca="1" si="479"/>
        <v>16</v>
      </c>
      <c r="S620" s="9">
        <f t="shared" ca="1" si="480"/>
        <v>9</v>
      </c>
      <c r="T620" s="9">
        <f t="shared" ca="1" si="481"/>
        <v>3</v>
      </c>
      <c r="U620" s="9">
        <f t="shared" ca="1" si="482"/>
        <v>4</v>
      </c>
      <c r="V620" s="9">
        <f t="shared" ca="1" si="483"/>
        <v>21</v>
      </c>
      <c r="W620" s="9">
        <f t="shared" ca="1" si="484"/>
        <v>15</v>
      </c>
      <c r="X620" s="11">
        <f t="shared" ca="1" si="485"/>
        <v>6</v>
      </c>
      <c r="Y620" s="11">
        <f t="shared" ca="1" si="486"/>
        <v>30621</v>
      </c>
      <c r="Z620">
        <f t="shared" ca="1" si="496"/>
        <v>5</v>
      </c>
      <c r="AA620">
        <f t="shared" ca="1" si="487"/>
        <v>5</v>
      </c>
      <c r="AB620" s="16">
        <f ca="1">_xlfn.RANK.EQ(Q620,Q601:Q620,0)</f>
        <v>5</v>
      </c>
      <c r="AC620" s="16">
        <f ca="1">SUMPRODUCT((AB620=AB601:AB620)*(X620&lt;X601:X620))</f>
        <v>0</v>
      </c>
      <c r="AD620" s="16">
        <f ca="1">SUMPRODUCT((AB620=AB601:AB620)*(AC620=AC601:AC620)*(V620&lt;V601:V620))</f>
        <v>0</v>
      </c>
      <c r="AE620" s="16">
        <f ca="1">COUNTIF(AA601:AA620,AA620)-1</f>
        <v>0</v>
      </c>
      <c r="AF620" s="39"/>
      <c r="AG620">
        <v>20</v>
      </c>
      <c r="AH620" s="30" t="str">
        <f ca="1">INDEX(P601:P620,MATCH(AG620,Z601:Z620,0))</f>
        <v>Levante U.D.</v>
      </c>
      <c r="AI620" s="34">
        <f ca="1">LOOKUP(AH620,P601:P620,Q601:Q620)</f>
        <v>11</v>
      </c>
      <c r="AJ620" s="9">
        <f ca="1">LOOKUP(AH620,P601:P620,R601:R620)</f>
        <v>16</v>
      </c>
      <c r="AK620" s="9">
        <f ca="1">LOOKUP(AH620,P601:P620,S601:S620)</f>
        <v>2</v>
      </c>
      <c r="AL620" s="9">
        <f ca="1">LOOKUP(AH620,P601:P620,T601:T620)</f>
        <v>5</v>
      </c>
      <c r="AM620" s="9">
        <f ca="1">LOOKUP(AH620,P601:P620,U601:U620)</f>
        <v>9</v>
      </c>
      <c r="AN620" s="9">
        <f ca="1">LOOKUP(AH620,P601:P620,V601:V620)</f>
        <v>12</v>
      </c>
      <c r="AO620" s="9">
        <f ca="1">LOOKUP(AH620,P601:P620,W601:W620)</f>
        <v>29</v>
      </c>
      <c r="AP620" s="11">
        <f ca="1">LOOKUP(AH620,P601:P620,X601:X620)</f>
        <v>-17</v>
      </c>
      <c r="AQ620" s="11">
        <f ca="1">LOOKUP(AH620,P601:P620,Y601:Y620)</f>
        <v>9312</v>
      </c>
    </row>
    <row r="621" spans="5:43" ht="15.75" thickBot="1" x14ac:dyDescent="0.3"/>
    <row r="622" spans="5:43" ht="15.75" thickBot="1" x14ac:dyDescent="0.3">
      <c r="E622" s="36">
        <v>28</v>
      </c>
      <c r="F622" s="43" t="s">
        <v>20</v>
      </c>
      <c r="G622" s="43" t="s">
        <v>21</v>
      </c>
      <c r="H622" s="43" t="s">
        <v>22</v>
      </c>
      <c r="I622" s="43" t="s">
        <v>23</v>
      </c>
      <c r="J622" s="43" t="s">
        <v>24</v>
      </c>
      <c r="K622" s="43" t="s">
        <v>25</v>
      </c>
      <c r="L622" s="43" t="s">
        <v>26</v>
      </c>
      <c r="M622" s="44" t="s">
        <v>90</v>
      </c>
      <c r="N622" s="46" t="s">
        <v>91</v>
      </c>
      <c r="P622" s="36">
        <f>E622</f>
        <v>28</v>
      </c>
      <c r="Q622" s="37" t="s">
        <v>20</v>
      </c>
      <c r="R622" s="35" t="s">
        <v>21</v>
      </c>
      <c r="S622" s="31" t="s">
        <v>22</v>
      </c>
      <c r="T622" s="31" t="s">
        <v>23</v>
      </c>
      <c r="U622" s="31" t="s">
        <v>24</v>
      </c>
      <c r="V622" s="31" t="s">
        <v>25</v>
      </c>
      <c r="W622" s="31" t="s">
        <v>26</v>
      </c>
      <c r="X622" s="32" t="s">
        <v>90</v>
      </c>
      <c r="Y622" s="32" t="s">
        <v>91</v>
      </c>
      <c r="Z622" s="136" t="s">
        <v>162</v>
      </c>
      <c r="AA622" t="s">
        <v>161</v>
      </c>
      <c r="AB622" t="s">
        <v>148</v>
      </c>
      <c r="AC622" t="s">
        <v>90</v>
      </c>
      <c r="AD622" t="s">
        <v>25</v>
      </c>
      <c r="AE622" t="s">
        <v>160</v>
      </c>
      <c r="AH622" s="36">
        <f>P622</f>
        <v>28</v>
      </c>
      <c r="AI622" s="37" t="s">
        <v>20</v>
      </c>
      <c r="AJ622" s="35" t="s">
        <v>21</v>
      </c>
      <c r="AK622" s="31" t="s">
        <v>22</v>
      </c>
      <c r="AL622" s="31" t="s">
        <v>23</v>
      </c>
      <c r="AM622" s="31" t="s">
        <v>24</v>
      </c>
      <c r="AN622" s="31" t="s">
        <v>25</v>
      </c>
      <c r="AO622" s="31" t="s">
        <v>26</v>
      </c>
      <c r="AP622" s="32" t="s">
        <v>90</v>
      </c>
      <c r="AQ622" s="32" t="s">
        <v>91</v>
      </c>
    </row>
    <row r="623" spans="5:43" ht="15.75" thickBot="1" x14ac:dyDescent="0.3">
      <c r="E623" s="39"/>
      <c r="F623" s="41" t="str">
        <f>'1-Rangos'!C28</f>
        <v>'1-Jornadas'!AP57:AP66</v>
      </c>
      <c r="G623" s="41" t="str">
        <f>'1-Rangos'!D28</f>
        <v>'1-Jornadas'!AN57:AN66</v>
      </c>
      <c r="H623" s="41" t="str">
        <f>'1-Rangos'!E28</f>
        <v>'1-Jornadas'!AS57:AS66</v>
      </c>
      <c r="I623" s="41" t="str">
        <f>'1-Rangos'!F28</f>
        <v>'1-Jornadas'!AU57:AU66</v>
      </c>
      <c r="J623" s="41" t="str">
        <f>'1-Rangos'!G28</f>
        <v>'1-Jornadas'!AM57:AM66</v>
      </c>
      <c r="K623" s="41" t="str">
        <f>'1-Rangos'!H28</f>
        <v>'1-Jornadas'!AQ57:AQ66</v>
      </c>
      <c r="L623" s="41" t="str">
        <f>'1-Rangos'!I28</f>
        <v>'1-Jornadas'!AR57:AR66</v>
      </c>
      <c r="M623" s="39"/>
      <c r="N623" s="39"/>
      <c r="AF623" s="38"/>
    </row>
    <row r="624" spans="5:43" x14ac:dyDescent="0.25">
      <c r="E624" s="29" t="str">
        <f>E601</f>
        <v>Athletic Club</v>
      </c>
      <c r="F624" s="45">
        <f ca="1">SUMIF(INDIRECT(F623),'1-Configuracion'!E624,INDIRECT(G623))+SUMIF(INDIRECT(H623),'1-Configuracion'!E624,INDIRECT(I623))</f>
        <v>0</v>
      </c>
      <c r="G624" s="42">
        <f ca="1">SUMIF(INDIRECT(F623),'1-Configuracion'!E624,INDIRECT(J623))+SUMIF(INDIRECT(H623),'1-Configuracion'!E624,INDIRECT(J623))</f>
        <v>0</v>
      </c>
      <c r="H624" s="42">
        <f ca="1">IF(G624&gt;0,IF(F624=3,1,0),0)</f>
        <v>0</v>
      </c>
      <c r="I624" s="42">
        <f ca="1">IF(G624&gt;0,IF(F624=1,1,0),0)</f>
        <v>0</v>
      </c>
      <c r="J624" s="42">
        <f ca="1">IF(G624&gt;0,IF(F624=0,1,0),0)</f>
        <v>0</v>
      </c>
      <c r="K624" s="42">
        <f ca="1">SUMIF(INDIRECT(F623),'1-Configuracion'!E624,INDIRECT(K623))+SUMIF(INDIRECT(H623),'1-Configuracion'!E624,INDIRECT(L623))</f>
        <v>0</v>
      </c>
      <c r="L624" s="42">
        <f ca="1">SUMIF(INDIRECT(F623),'1-Configuracion'!E624,INDIRECT(L623))+SUMIF(INDIRECT(H623),'1-Configuracion'!E624,INDIRECT(K623))</f>
        <v>0</v>
      </c>
      <c r="M624" s="47">
        <f ca="1">K624-L624</f>
        <v>0</v>
      </c>
      <c r="N624" s="50">
        <f ca="1">F624*1000+M624*100+K624</f>
        <v>0</v>
      </c>
      <c r="P624" s="29" t="str">
        <f>E624</f>
        <v>Athletic Club</v>
      </c>
      <c r="Q624" s="33">
        <f ca="1">F624+Q601</f>
        <v>24</v>
      </c>
      <c r="R624" s="1">
        <f t="shared" ref="R624:R643" ca="1" si="497">G624+R601</f>
        <v>16</v>
      </c>
      <c r="S624" s="1">
        <f t="shared" ref="S624:S643" ca="1" si="498">H624+S601</f>
        <v>7</v>
      </c>
      <c r="T624" s="1">
        <f t="shared" ref="T624:T643" ca="1" si="499">I624+T601</f>
        <v>3</v>
      </c>
      <c r="U624" s="1">
        <f t="shared" ref="U624:U643" ca="1" si="500">J624+U601</f>
        <v>6</v>
      </c>
      <c r="V624" s="1">
        <f t="shared" ref="V624:V643" ca="1" si="501">K624+V601</f>
        <v>24</v>
      </c>
      <c r="W624" s="1">
        <f t="shared" ref="W624:W643" ca="1" si="502">L624+W601</f>
        <v>18</v>
      </c>
      <c r="X624" s="3">
        <f t="shared" ref="X624:X643" ca="1" si="503">M624+X601</f>
        <v>6</v>
      </c>
      <c r="Y624" s="3">
        <f t="shared" ref="Y624:Y643" ca="1" si="504">N624+Y601</f>
        <v>24624</v>
      </c>
      <c r="Z624">
        <f ca="1">AA624+AE624</f>
        <v>7</v>
      </c>
      <c r="AA624">
        <f t="shared" ref="AA624:AA643" ca="1" si="505">SUM(AB624:AD624)</f>
        <v>7</v>
      </c>
      <c r="AB624" s="16">
        <f ca="1">_xlfn.RANK.EQ(Q624,Q624:Q643,0)</f>
        <v>7</v>
      </c>
      <c r="AC624" s="16">
        <f ca="1">SUMPRODUCT((AB624=AB624:AB643)*(X624&lt;X624:X643))</f>
        <v>0</v>
      </c>
      <c r="AD624" s="16">
        <f ca="1">SUMPRODUCT((AB624=AB624:AB643)*(AC624=AC624:AC643)*(V624&lt;V624:V643))</f>
        <v>0</v>
      </c>
      <c r="AE624" s="16">
        <f ca="1">COUNTIF(AA624:AA624,AA624)-1</f>
        <v>0</v>
      </c>
      <c r="AF624" s="39"/>
      <c r="AG624">
        <v>1</v>
      </c>
      <c r="AH624" s="29" t="str">
        <f ca="1">INDEX(P624:P643,MATCH(AG624,Z624:Z643,0))</f>
        <v>F.C. Barcelona</v>
      </c>
      <c r="AI624" s="33">
        <f ca="1">LOOKUP(AH624,P624:P643,Q624:Q643)</f>
        <v>35</v>
      </c>
      <c r="AJ624" s="1">
        <f ca="1">LOOKUP(AH624,P624:P643,R624:R643)</f>
        <v>15</v>
      </c>
      <c r="AK624" s="1">
        <f ca="1">LOOKUP(AH624,P624:P643,S624:S643)</f>
        <v>11</v>
      </c>
      <c r="AL624" s="1">
        <f ca="1">LOOKUP(AH624,P624:P643,T624:T643)</f>
        <v>2</v>
      </c>
      <c r="AM624" s="1">
        <f ca="1">LOOKUP(AH624,P624:P643,U624:U643)</f>
        <v>2</v>
      </c>
      <c r="AN624" s="1">
        <f ca="1">LOOKUP(AH624,P624:P643,V624:V643)</f>
        <v>36</v>
      </c>
      <c r="AO624" s="1">
        <f ca="1">LOOKUP(AH624,P624:P643,W624:W643)</f>
        <v>15</v>
      </c>
      <c r="AP624" s="3">
        <f ca="1">LOOKUP(AH624,P624:P643,X624:X643)</f>
        <v>21</v>
      </c>
      <c r="AQ624" s="3">
        <f ca="1">LOOKUP(AH624,P624:P643,Y624:Y643)</f>
        <v>37136</v>
      </c>
    </row>
    <row r="625" spans="5:43" x14ac:dyDescent="0.25">
      <c r="E625" s="29" t="str">
        <f t="shared" ref="E625:E643" si="506">E602</f>
        <v>Atlético de Madrid</v>
      </c>
      <c r="F625" s="33">
        <f ca="1">SUMIF(INDIRECT(F623),'1-Configuracion'!E625,INDIRECT(G623))+SUMIF(INDIRECT(H623),'1-Configuracion'!E625,INDIRECT(I623))</f>
        <v>0</v>
      </c>
      <c r="G625" s="1">
        <f ca="1">SUMIF(INDIRECT(F623),'1-Configuracion'!E625,INDIRECT(J623))+SUMIF(INDIRECT(H623),'1-Configuracion'!E625,INDIRECT(J623))</f>
        <v>0</v>
      </c>
      <c r="H625" s="1">
        <f t="shared" ref="H625:H643" ca="1" si="507">IF(G625&gt;0,IF(F625=3,1,0),0)</f>
        <v>0</v>
      </c>
      <c r="I625" s="1">
        <f t="shared" ref="I625:I643" ca="1" si="508">IF(G625&gt;0,IF(F625=1,1,0),0)</f>
        <v>0</v>
      </c>
      <c r="J625" s="1">
        <f t="shared" ref="J625:J643" ca="1" si="509">IF(G625&gt;0,IF(F625=0,1,0),0)</f>
        <v>0</v>
      </c>
      <c r="K625" s="1">
        <f ca="1">SUMIF(INDIRECT(F623),'1-Configuracion'!E625,INDIRECT(K623))+SUMIF(INDIRECT(H623),'1-Configuracion'!E625,INDIRECT(L623))</f>
        <v>0</v>
      </c>
      <c r="L625" s="1">
        <f ca="1">SUMIF(INDIRECT(F623),'1-Configuracion'!E625,INDIRECT(L623))+SUMIF(INDIRECT(H623),'1-Configuracion'!E625,INDIRECT(K623))</f>
        <v>0</v>
      </c>
      <c r="M625" s="48">
        <f t="shared" ref="M625:M643" ca="1" si="510">K625-L625</f>
        <v>0</v>
      </c>
      <c r="N625" s="14">
        <f t="shared" ref="N625:N643" ca="1" si="511">F625*1000+M625*100+K625</f>
        <v>0</v>
      </c>
      <c r="P625" s="29" t="str">
        <f t="shared" ref="P625:P643" si="512">E625</f>
        <v>Atlético de Madrid</v>
      </c>
      <c r="Q625" s="33">
        <f t="shared" ref="Q625:Q643" ca="1" si="513">F625+Q602</f>
        <v>35</v>
      </c>
      <c r="R625" s="1">
        <f t="shared" ca="1" si="497"/>
        <v>16</v>
      </c>
      <c r="S625" s="1">
        <f t="shared" ca="1" si="498"/>
        <v>11</v>
      </c>
      <c r="T625" s="1">
        <f t="shared" ca="1" si="499"/>
        <v>2</v>
      </c>
      <c r="U625" s="1">
        <f t="shared" ca="1" si="500"/>
        <v>3</v>
      </c>
      <c r="V625" s="1">
        <f t="shared" ca="1" si="501"/>
        <v>22</v>
      </c>
      <c r="W625" s="1">
        <f t="shared" ca="1" si="502"/>
        <v>8</v>
      </c>
      <c r="X625" s="3">
        <f t="shared" ca="1" si="503"/>
        <v>14</v>
      </c>
      <c r="Y625" s="3">
        <f t="shared" ca="1" si="504"/>
        <v>36422</v>
      </c>
      <c r="Z625">
        <f t="shared" ref="Z625:Z643" ca="1" si="514">AA625+AE625</f>
        <v>2</v>
      </c>
      <c r="AA625">
        <f t="shared" ca="1" si="505"/>
        <v>2</v>
      </c>
      <c r="AB625" s="16">
        <f ca="1">_xlfn.RANK.EQ(Q625,Q624:Q643,0)</f>
        <v>1</v>
      </c>
      <c r="AC625" s="16">
        <f ca="1">SUMPRODUCT((AB625=AB624:AB643)*(X625&lt;X624:X643))</f>
        <v>1</v>
      </c>
      <c r="AD625" s="16">
        <f ca="1">SUMPRODUCT((AB625=AB624:AB643)*(AC625=AC624:AC643)*(V625&lt;V624:V643))</f>
        <v>0</v>
      </c>
      <c r="AE625" s="16">
        <f ca="1">COUNTIF(AA624:AA625,AA625)-1</f>
        <v>0</v>
      </c>
      <c r="AF625" s="39"/>
      <c r="AG625">
        <v>2</v>
      </c>
      <c r="AH625" s="29" t="str">
        <f ca="1">INDEX(P624:P643,MATCH(AG625,Z624:Z643,0))</f>
        <v>Atlético de Madrid</v>
      </c>
      <c r="AI625" s="33">
        <f ca="1">LOOKUP(AH625,P624:P643,Q624:Q643)</f>
        <v>35</v>
      </c>
      <c r="AJ625" s="1">
        <f ca="1">LOOKUP(AH625,P624:P643,R624:R643)</f>
        <v>16</v>
      </c>
      <c r="AK625" s="1">
        <f ca="1">LOOKUP(AH625,P624:P643,S624:S643)</f>
        <v>11</v>
      </c>
      <c r="AL625" s="1">
        <f ca="1">LOOKUP(AH625,P624:P643,T624:T643)</f>
        <v>2</v>
      </c>
      <c r="AM625" s="1">
        <f ca="1">LOOKUP(AH625,P624:P643,U624:U643)</f>
        <v>3</v>
      </c>
      <c r="AN625" s="1">
        <f ca="1">LOOKUP(AH625,P624:P643,V624:V643)</f>
        <v>22</v>
      </c>
      <c r="AO625" s="1">
        <f ca="1">LOOKUP(AH625,P624:P643,W624:W643)</f>
        <v>8</v>
      </c>
      <c r="AP625" s="3">
        <f ca="1">LOOKUP(AH625,P624:P643,X624:X643)</f>
        <v>14</v>
      </c>
      <c r="AQ625" s="3">
        <f ca="1">LOOKUP(AH625,P624:P643,Y624:Y643)</f>
        <v>36422</v>
      </c>
    </row>
    <row r="626" spans="5:43" x14ac:dyDescent="0.25">
      <c r="E626" s="29" t="str">
        <f t="shared" si="506"/>
        <v>Deportivo de la Coruña</v>
      </c>
      <c r="F626" s="33">
        <f ca="1">SUMIF(INDIRECT(F623),'1-Configuracion'!E626,INDIRECT(G623))+SUMIF(INDIRECT(H623),'1-Configuracion'!E626,INDIRECT(I623))</f>
        <v>0</v>
      </c>
      <c r="G626" s="1">
        <f ca="1">SUMIF(INDIRECT(F623),'1-Configuracion'!E626,INDIRECT(J623))+SUMIF(INDIRECT(H623),'1-Configuracion'!E626,INDIRECT(J623))</f>
        <v>0</v>
      </c>
      <c r="H626" s="1">
        <f t="shared" ca="1" si="507"/>
        <v>0</v>
      </c>
      <c r="I626" s="1">
        <f t="shared" ca="1" si="508"/>
        <v>0</v>
      </c>
      <c r="J626" s="1">
        <f t="shared" ca="1" si="509"/>
        <v>0</v>
      </c>
      <c r="K626" s="1">
        <f ca="1">SUMIF(INDIRECT(F623),'1-Configuracion'!E626,INDIRECT(K623))+SUMIF(INDIRECT(H623),'1-Configuracion'!E626,INDIRECT(L623))</f>
        <v>0</v>
      </c>
      <c r="L626" s="1">
        <f ca="1">SUMIF(INDIRECT(F623),'1-Configuracion'!E626,INDIRECT(L623))+SUMIF(INDIRECT(H623),'1-Configuracion'!E626,INDIRECT(K623))</f>
        <v>0</v>
      </c>
      <c r="M626" s="48">
        <f t="shared" ca="1" si="510"/>
        <v>0</v>
      </c>
      <c r="N626" s="14">
        <f t="shared" ca="1" si="511"/>
        <v>0</v>
      </c>
      <c r="P626" s="29" t="str">
        <f t="shared" si="512"/>
        <v>Deportivo de la Coruña</v>
      </c>
      <c r="Q626" s="33">
        <f t="shared" ca="1" si="513"/>
        <v>26</v>
      </c>
      <c r="R626" s="1">
        <f t="shared" ca="1" si="497"/>
        <v>16</v>
      </c>
      <c r="S626" s="1">
        <f t="shared" ca="1" si="498"/>
        <v>6</v>
      </c>
      <c r="T626" s="1">
        <f t="shared" ca="1" si="499"/>
        <v>8</v>
      </c>
      <c r="U626" s="1">
        <f t="shared" ca="1" si="500"/>
        <v>2</v>
      </c>
      <c r="V626" s="1">
        <f t="shared" ca="1" si="501"/>
        <v>25</v>
      </c>
      <c r="W626" s="1">
        <f t="shared" ca="1" si="502"/>
        <v>16</v>
      </c>
      <c r="X626" s="3">
        <f t="shared" ca="1" si="503"/>
        <v>9</v>
      </c>
      <c r="Y626" s="3">
        <f t="shared" ca="1" si="504"/>
        <v>26925</v>
      </c>
      <c r="Z626">
        <f t="shared" ca="1" si="514"/>
        <v>6</v>
      </c>
      <c r="AA626">
        <f t="shared" ca="1" si="505"/>
        <v>6</v>
      </c>
      <c r="AB626" s="16">
        <f ca="1">_xlfn.RANK.EQ(Q626,Q624:Q643,0)</f>
        <v>6</v>
      </c>
      <c r="AC626" s="16">
        <f ca="1">SUMPRODUCT((AB626=AB624:AB643)*(X626&lt;X624:X643))</f>
        <v>0</v>
      </c>
      <c r="AD626" s="16">
        <f ca="1">SUMPRODUCT((AB626=AB624:AB643)*(AC626=AC624:AC643)*(V626&lt;V624:V643))</f>
        <v>0</v>
      </c>
      <c r="AE626" s="16">
        <f ca="1">COUNTIF(AA624:AA626,AA626)-1</f>
        <v>0</v>
      </c>
      <c r="AF626" s="39"/>
      <c r="AG626">
        <v>3</v>
      </c>
      <c r="AH626" s="29" t="str">
        <f ca="1">INDEX(P624:P643,MATCH(AG626,Z624:Z643,0))</f>
        <v>Real Madrid C.F.</v>
      </c>
      <c r="AI626" s="33">
        <f ca="1">LOOKUP(AH626,P624:P643,Q624:Q643)</f>
        <v>33</v>
      </c>
      <c r="AJ626" s="1">
        <f ca="1">LOOKUP(AH626,P624:P643,R624:R643)</f>
        <v>16</v>
      </c>
      <c r="AK626" s="1">
        <f ca="1">LOOKUP(AH626,P624:P643,S624:S643)</f>
        <v>10</v>
      </c>
      <c r="AL626" s="1">
        <f ca="1">LOOKUP(AH626,P624:P643,T624:T643)</f>
        <v>3</v>
      </c>
      <c r="AM626" s="1">
        <f ca="1">LOOKUP(AH626,P624:P643,U624:U643)</f>
        <v>3</v>
      </c>
      <c r="AN626" s="1">
        <f ca="1">LOOKUP(AH626,P624:P643,V624:V643)</f>
        <v>42</v>
      </c>
      <c r="AO626" s="1">
        <f ca="1">LOOKUP(AH626,P624:P643,W624:W643)</f>
        <v>15</v>
      </c>
      <c r="AP626" s="3">
        <f ca="1">LOOKUP(AH626,P624:P643,X624:X643)</f>
        <v>27</v>
      </c>
      <c r="AQ626" s="3">
        <f ca="1">LOOKUP(AH626,P624:P643,Y624:Y643)</f>
        <v>35742</v>
      </c>
    </row>
    <row r="627" spans="5:43" x14ac:dyDescent="0.25">
      <c r="E627" s="29" t="str">
        <f t="shared" si="506"/>
        <v>F.C. Barcelona</v>
      </c>
      <c r="F627" s="33">
        <f ca="1">SUMIF(INDIRECT(F623),'1-Configuracion'!E627,INDIRECT(G623))+SUMIF(INDIRECT(H623),'1-Configuracion'!E627,INDIRECT(I623))</f>
        <v>0</v>
      </c>
      <c r="G627" s="1">
        <f ca="1">SUMIF(INDIRECT(F623),'1-Configuracion'!E627,INDIRECT(J623))+SUMIF(INDIRECT(H623),'1-Configuracion'!E627,INDIRECT(J623))</f>
        <v>0</v>
      </c>
      <c r="H627" s="1">
        <f t="shared" ca="1" si="507"/>
        <v>0</v>
      </c>
      <c r="I627" s="1">
        <f t="shared" ca="1" si="508"/>
        <v>0</v>
      </c>
      <c r="J627" s="1">
        <f t="shared" ca="1" si="509"/>
        <v>0</v>
      </c>
      <c r="K627" s="1">
        <f ca="1">SUMIF(INDIRECT(F623),'1-Configuracion'!E627,INDIRECT(K623))+SUMIF(INDIRECT(H623),'1-Configuracion'!E627,INDIRECT(L623))</f>
        <v>0</v>
      </c>
      <c r="L627" s="1">
        <f ca="1">SUMIF(INDIRECT(F623),'1-Configuracion'!E627,INDIRECT(L623))+SUMIF(INDIRECT(H623),'1-Configuracion'!E627,INDIRECT(K623))</f>
        <v>0</v>
      </c>
      <c r="M627" s="48">
        <f t="shared" ca="1" si="510"/>
        <v>0</v>
      </c>
      <c r="N627" s="14">
        <f t="shared" ca="1" si="511"/>
        <v>0</v>
      </c>
      <c r="P627" s="29" t="str">
        <f t="shared" si="512"/>
        <v>F.C. Barcelona</v>
      </c>
      <c r="Q627" s="33">
        <f t="shared" ca="1" si="513"/>
        <v>35</v>
      </c>
      <c r="R627" s="1">
        <f t="shared" ca="1" si="497"/>
        <v>15</v>
      </c>
      <c r="S627" s="1">
        <f t="shared" ca="1" si="498"/>
        <v>11</v>
      </c>
      <c r="T627" s="1">
        <f t="shared" ca="1" si="499"/>
        <v>2</v>
      </c>
      <c r="U627" s="1">
        <f t="shared" ca="1" si="500"/>
        <v>2</v>
      </c>
      <c r="V627" s="1">
        <f t="shared" ca="1" si="501"/>
        <v>36</v>
      </c>
      <c r="W627" s="1">
        <f t="shared" ca="1" si="502"/>
        <v>15</v>
      </c>
      <c r="X627" s="3">
        <f t="shared" ca="1" si="503"/>
        <v>21</v>
      </c>
      <c r="Y627" s="3">
        <f t="shared" ca="1" si="504"/>
        <v>37136</v>
      </c>
      <c r="Z627">
        <f t="shared" ca="1" si="514"/>
        <v>1</v>
      </c>
      <c r="AA627">
        <f t="shared" ca="1" si="505"/>
        <v>1</v>
      </c>
      <c r="AB627" s="16">
        <f ca="1">_xlfn.RANK.EQ(Q627,Q624:Q643,0)</f>
        <v>1</v>
      </c>
      <c r="AC627" s="16">
        <f ca="1">SUMPRODUCT((AB627=AB624:AB643)*(X627&lt;X624:X643))</f>
        <v>0</v>
      </c>
      <c r="AD627" s="16">
        <f ca="1">SUMPRODUCT((AB627=AB624:AB643)*(AC627=AC624:AC643)*(V627&lt;V624:V643))</f>
        <v>0</v>
      </c>
      <c r="AE627" s="16">
        <f ca="1">COUNTIF(AA624:AA627,AA627)-1</f>
        <v>0</v>
      </c>
      <c r="AF627" s="39"/>
      <c r="AG627">
        <v>4</v>
      </c>
      <c r="AH627" s="29" t="str">
        <f ca="1">INDEX(P624:P643,MATCH(AG627,Z624:Z643,0))</f>
        <v>R.C. Celta de Vigo</v>
      </c>
      <c r="AI627" s="33">
        <f ca="1">LOOKUP(AH627,P624:P643,Q624:Q643)</f>
        <v>31</v>
      </c>
      <c r="AJ627" s="1">
        <f ca="1">LOOKUP(AH627,P624:P643,R624:R643)</f>
        <v>16</v>
      </c>
      <c r="AK627" s="1">
        <f ca="1">LOOKUP(AH627,P624:P643,S624:S643)</f>
        <v>9</v>
      </c>
      <c r="AL627" s="1">
        <f ca="1">LOOKUP(AH627,P624:P643,T624:T643)</f>
        <v>4</v>
      </c>
      <c r="AM627" s="1">
        <f ca="1">LOOKUP(AH627,P624:P643,U624:U643)</f>
        <v>3</v>
      </c>
      <c r="AN627" s="1">
        <f ca="1">LOOKUP(AH627,P624:P643,V624:V643)</f>
        <v>28</v>
      </c>
      <c r="AO627" s="1">
        <f ca="1">LOOKUP(AH627,P624:P643,W624:W643)</f>
        <v>22</v>
      </c>
      <c r="AP627" s="3">
        <f ca="1">LOOKUP(AH627,P624:P643,X624:X643)</f>
        <v>6</v>
      </c>
      <c r="AQ627" s="3">
        <f ca="1">LOOKUP(AH627,P624:P643,Y624:Y643)</f>
        <v>31628</v>
      </c>
    </row>
    <row r="628" spans="5:43" x14ac:dyDescent="0.25">
      <c r="E628" s="29" t="str">
        <f t="shared" si="506"/>
        <v>Getafe C.F.</v>
      </c>
      <c r="F628" s="33">
        <f ca="1">SUMIF(INDIRECT(F623),'1-Configuracion'!E628,INDIRECT(G623))+SUMIF(INDIRECT(H623),'1-Configuracion'!E628,INDIRECT(I623))</f>
        <v>0</v>
      </c>
      <c r="G628" s="1">
        <f ca="1">SUMIF(INDIRECT(F623),'1-Configuracion'!E628,INDIRECT(J623))+SUMIF(INDIRECT(H623),'1-Configuracion'!E628,INDIRECT(J623))</f>
        <v>0</v>
      </c>
      <c r="H628" s="1">
        <f t="shared" ca="1" si="507"/>
        <v>0</v>
      </c>
      <c r="I628" s="1">
        <f t="shared" ca="1" si="508"/>
        <v>0</v>
      </c>
      <c r="J628" s="1">
        <f t="shared" ca="1" si="509"/>
        <v>0</v>
      </c>
      <c r="K628" s="1">
        <f ca="1">SUMIF(INDIRECT(F623),'1-Configuracion'!E628,INDIRECT(K623))+SUMIF(INDIRECT(H623),'1-Configuracion'!E628,INDIRECT(L623))</f>
        <v>0</v>
      </c>
      <c r="L628" s="1">
        <f ca="1">SUMIF(INDIRECT(F623),'1-Configuracion'!E628,INDIRECT(L623))+SUMIF(INDIRECT(H623),'1-Configuracion'!E628,INDIRECT(K623))</f>
        <v>0</v>
      </c>
      <c r="M628" s="48">
        <f t="shared" ca="1" si="510"/>
        <v>0</v>
      </c>
      <c r="N628" s="14">
        <f t="shared" ca="1" si="511"/>
        <v>0</v>
      </c>
      <c r="P628" s="29" t="str">
        <f t="shared" si="512"/>
        <v>Getafe C.F.</v>
      </c>
      <c r="Q628" s="33">
        <f t="shared" ca="1" si="513"/>
        <v>16</v>
      </c>
      <c r="R628" s="1">
        <f t="shared" ca="1" si="497"/>
        <v>16</v>
      </c>
      <c r="S628" s="1">
        <f t="shared" ca="1" si="498"/>
        <v>4</v>
      </c>
      <c r="T628" s="1">
        <f t="shared" ca="1" si="499"/>
        <v>4</v>
      </c>
      <c r="U628" s="1">
        <f t="shared" ca="1" si="500"/>
        <v>8</v>
      </c>
      <c r="V628" s="1">
        <f t="shared" ca="1" si="501"/>
        <v>18</v>
      </c>
      <c r="W628" s="1">
        <f t="shared" ca="1" si="502"/>
        <v>26</v>
      </c>
      <c r="X628" s="3">
        <f t="shared" ca="1" si="503"/>
        <v>-8</v>
      </c>
      <c r="Y628" s="3">
        <f t="shared" ca="1" si="504"/>
        <v>15218</v>
      </c>
      <c r="Z628">
        <f t="shared" ca="1" si="514"/>
        <v>15</v>
      </c>
      <c r="AA628">
        <f t="shared" ca="1" si="505"/>
        <v>15</v>
      </c>
      <c r="AB628" s="16">
        <f ca="1">_xlfn.RANK.EQ(Q628,Q624:Q643,0)</f>
        <v>14</v>
      </c>
      <c r="AC628" s="16">
        <f ca="1">SUMPRODUCT((AB628=AB624:AB643)*(X628&lt;X624:X643))</f>
        <v>1</v>
      </c>
      <c r="AD628" s="16">
        <f ca="1">SUMPRODUCT((AB628=AB624:AB643)*(AC628=AC624:AC643)*(V628&lt;V624:V643))</f>
        <v>0</v>
      </c>
      <c r="AE628" s="16">
        <f ca="1">COUNTIF(AA624:AA628,AA628)-1</f>
        <v>0</v>
      </c>
      <c r="AF628" s="39"/>
      <c r="AG628">
        <v>5</v>
      </c>
      <c r="AH628" s="29" t="str">
        <f ca="1">INDEX(P624:P643,MATCH(AG628,Z624:Z643,0))</f>
        <v>Villarreal C.F.</v>
      </c>
      <c r="AI628" s="33">
        <f ca="1">LOOKUP(AH628,P624:P643,Q624:Q643)</f>
        <v>30</v>
      </c>
      <c r="AJ628" s="1">
        <f ca="1">LOOKUP(AH628,P624:P643,R624:R643)</f>
        <v>16</v>
      </c>
      <c r="AK628" s="1">
        <f ca="1">LOOKUP(AH628,P624:P643,S624:S643)</f>
        <v>9</v>
      </c>
      <c r="AL628" s="1">
        <f ca="1">LOOKUP(AH628,P624:P643,T624:T643)</f>
        <v>3</v>
      </c>
      <c r="AM628" s="1">
        <f ca="1">LOOKUP(AH628,P624:P643,U624:U643)</f>
        <v>4</v>
      </c>
      <c r="AN628" s="1">
        <f ca="1">LOOKUP(AH628,P624:P643,V624:V643)</f>
        <v>21</v>
      </c>
      <c r="AO628" s="1">
        <f ca="1">LOOKUP(AH628,P624:P643,W624:W643)</f>
        <v>15</v>
      </c>
      <c r="AP628" s="3">
        <f ca="1">LOOKUP(AH628,P624:P643,X624:X643)</f>
        <v>6</v>
      </c>
      <c r="AQ628" s="3">
        <f ca="1">LOOKUP(AH628,P624:P643,Y624:Y643)</f>
        <v>30621</v>
      </c>
    </row>
    <row r="629" spans="5:43" x14ac:dyDescent="0.25">
      <c r="E629" s="29" t="str">
        <f t="shared" si="506"/>
        <v>Granada C.F.</v>
      </c>
      <c r="F629" s="33">
        <f ca="1">SUMIF(INDIRECT(F623),'1-Configuracion'!E629,INDIRECT(G623))+SUMIF(INDIRECT(H623),'1-Configuracion'!E629,INDIRECT(I623))</f>
        <v>0</v>
      </c>
      <c r="G629" s="1">
        <f ca="1">SUMIF(INDIRECT(F623),'1-Configuracion'!E629,INDIRECT(J623))+SUMIF(INDIRECT(H623),'1-Configuracion'!E629,INDIRECT(J623))</f>
        <v>0</v>
      </c>
      <c r="H629" s="1">
        <f t="shared" ca="1" si="507"/>
        <v>0</v>
      </c>
      <c r="I629" s="1">
        <f t="shared" ca="1" si="508"/>
        <v>0</v>
      </c>
      <c r="J629" s="1">
        <f t="shared" ca="1" si="509"/>
        <v>0</v>
      </c>
      <c r="K629" s="1">
        <f ca="1">SUMIF(INDIRECT(F623),'1-Configuracion'!E629,INDIRECT(K623))+SUMIF(INDIRECT(H623),'1-Configuracion'!E629,INDIRECT(L623))</f>
        <v>0</v>
      </c>
      <c r="L629" s="1">
        <f ca="1">SUMIF(INDIRECT(F623),'1-Configuracion'!E629,INDIRECT(L623))+SUMIF(INDIRECT(H623),'1-Configuracion'!E629,INDIRECT(K623))</f>
        <v>0</v>
      </c>
      <c r="M629" s="48">
        <f t="shared" ca="1" si="510"/>
        <v>0</v>
      </c>
      <c r="N629" s="14">
        <f t="shared" ca="1" si="511"/>
        <v>0</v>
      </c>
      <c r="P629" s="29" t="str">
        <f t="shared" si="512"/>
        <v>Granada C.F.</v>
      </c>
      <c r="Q629" s="33">
        <f t="shared" ca="1" si="513"/>
        <v>14</v>
      </c>
      <c r="R629" s="1">
        <f t="shared" ca="1" si="497"/>
        <v>16</v>
      </c>
      <c r="S629" s="1">
        <f t="shared" ca="1" si="498"/>
        <v>3</v>
      </c>
      <c r="T629" s="1">
        <f t="shared" ca="1" si="499"/>
        <v>5</v>
      </c>
      <c r="U629" s="1">
        <f t="shared" ca="1" si="500"/>
        <v>8</v>
      </c>
      <c r="V629" s="1">
        <f t="shared" ca="1" si="501"/>
        <v>17</v>
      </c>
      <c r="W629" s="1">
        <f t="shared" ca="1" si="502"/>
        <v>26</v>
      </c>
      <c r="X629" s="3">
        <f t="shared" ca="1" si="503"/>
        <v>-9</v>
      </c>
      <c r="Y629" s="3">
        <f t="shared" ca="1" si="504"/>
        <v>13117</v>
      </c>
      <c r="Z629">
        <f t="shared" ca="1" si="514"/>
        <v>17</v>
      </c>
      <c r="AA629">
        <f t="shared" ca="1" si="505"/>
        <v>17</v>
      </c>
      <c r="AB629" s="16">
        <f ca="1">_xlfn.RANK.EQ(Q629,Q624:Q643,0)</f>
        <v>17</v>
      </c>
      <c r="AC629" s="16">
        <f ca="1">SUMPRODUCT((AB629=AB624:AB643)*(X629&lt;X624:X643))</f>
        <v>0</v>
      </c>
      <c r="AD629" s="16">
        <f ca="1">SUMPRODUCT((AB629=AB624:AB643)*(AC629=AC624:AC643)*(V629&lt;V624:V643))</f>
        <v>0</v>
      </c>
      <c r="AE629" s="16">
        <f ca="1">COUNTIF(AA624:AA629,AA629)-1</f>
        <v>0</v>
      </c>
      <c r="AF629" s="39"/>
      <c r="AG629">
        <v>6</v>
      </c>
      <c r="AH629" s="29" t="str">
        <f ca="1">INDEX(P624:P643,MATCH(AG629,Z624:Z643,0))</f>
        <v>Deportivo de la Coruña</v>
      </c>
      <c r="AI629" s="33">
        <f ca="1">LOOKUP(AH629,P624:P643,Q624:Q643)</f>
        <v>26</v>
      </c>
      <c r="AJ629" s="1">
        <f ca="1">LOOKUP(AH629,P624:P643,R624:R643)</f>
        <v>16</v>
      </c>
      <c r="AK629" s="1">
        <f ca="1">LOOKUP(AH629,P624:P643,S624:S643)</f>
        <v>6</v>
      </c>
      <c r="AL629" s="1">
        <f ca="1">LOOKUP(AH629,P624:P643,T624:T643)</f>
        <v>8</v>
      </c>
      <c r="AM629" s="1">
        <f ca="1">LOOKUP(AH629,P624:P643,U624:U643)</f>
        <v>2</v>
      </c>
      <c r="AN629" s="1">
        <f ca="1">LOOKUP(AH629,P624:P643,V624:V643)</f>
        <v>25</v>
      </c>
      <c r="AO629" s="1">
        <f ca="1">LOOKUP(AH629,P624:P643,W624:W643)</f>
        <v>16</v>
      </c>
      <c r="AP629" s="3">
        <f ca="1">LOOKUP(AH629,P624:P643,X624:X643)</f>
        <v>9</v>
      </c>
      <c r="AQ629" s="3">
        <f ca="1">LOOKUP(AH629,P624:P643,Y624:Y643)</f>
        <v>26925</v>
      </c>
    </row>
    <row r="630" spans="5:43" x14ac:dyDescent="0.25">
      <c r="E630" s="29" t="str">
        <f t="shared" si="506"/>
        <v>Levante U.D.</v>
      </c>
      <c r="F630" s="33">
        <f ca="1">SUMIF(INDIRECT(F623),'1-Configuracion'!E630,INDIRECT(G623))+SUMIF(INDIRECT(H623),'1-Configuracion'!E630,INDIRECT(I623))</f>
        <v>0</v>
      </c>
      <c r="G630" s="1">
        <f ca="1">SUMIF(INDIRECT(F623),'1-Configuracion'!E630,INDIRECT(J623))+SUMIF(INDIRECT(H623),'1-Configuracion'!E630,INDIRECT(J623))</f>
        <v>0</v>
      </c>
      <c r="H630" s="1">
        <f t="shared" ca="1" si="507"/>
        <v>0</v>
      </c>
      <c r="I630" s="1">
        <f t="shared" ca="1" si="508"/>
        <v>0</v>
      </c>
      <c r="J630" s="1">
        <f t="shared" ca="1" si="509"/>
        <v>0</v>
      </c>
      <c r="K630" s="1">
        <f ca="1">SUMIF(INDIRECT(F623),'1-Configuracion'!E630,INDIRECT(K623))+SUMIF(INDIRECT(H623),'1-Configuracion'!E630,INDIRECT(L623))</f>
        <v>0</v>
      </c>
      <c r="L630" s="1">
        <f ca="1">SUMIF(INDIRECT(F623),'1-Configuracion'!E630,INDIRECT(L623))+SUMIF(INDIRECT(H623),'1-Configuracion'!E630,INDIRECT(K623))</f>
        <v>0</v>
      </c>
      <c r="M630" s="48">
        <f t="shared" ca="1" si="510"/>
        <v>0</v>
      </c>
      <c r="N630" s="14">
        <f t="shared" ca="1" si="511"/>
        <v>0</v>
      </c>
      <c r="P630" s="29" t="str">
        <f t="shared" si="512"/>
        <v>Levante U.D.</v>
      </c>
      <c r="Q630" s="33">
        <f t="shared" ca="1" si="513"/>
        <v>11</v>
      </c>
      <c r="R630" s="1">
        <f t="shared" ca="1" si="497"/>
        <v>16</v>
      </c>
      <c r="S630" s="1">
        <f t="shared" ca="1" si="498"/>
        <v>2</v>
      </c>
      <c r="T630" s="1">
        <f t="shared" ca="1" si="499"/>
        <v>5</v>
      </c>
      <c r="U630" s="1">
        <f t="shared" ca="1" si="500"/>
        <v>9</v>
      </c>
      <c r="V630" s="1">
        <f t="shared" ca="1" si="501"/>
        <v>12</v>
      </c>
      <c r="W630" s="1">
        <f t="shared" ca="1" si="502"/>
        <v>29</v>
      </c>
      <c r="X630" s="3">
        <f t="shared" ca="1" si="503"/>
        <v>-17</v>
      </c>
      <c r="Y630" s="3">
        <f t="shared" ca="1" si="504"/>
        <v>9312</v>
      </c>
      <c r="Z630">
        <f t="shared" ca="1" si="514"/>
        <v>20</v>
      </c>
      <c r="AA630">
        <f t="shared" ca="1" si="505"/>
        <v>20</v>
      </c>
      <c r="AB630" s="16">
        <f ca="1">_xlfn.RANK.EQ(Q630,Q624:Q643,0)</f>
        <v>20</v>
      </c>
      <c r="AC630" s="16">
        <f ca="1">SUMPRODUCT((AB630=AB624:AB643)*(X630&lt;X624:X643))</f>
        <v>0</v>
      </c>
      <c r="AD630" s="16">
        <f ca="1">SUMPRODUCT((AB630=AB624:AB643)*(AC630=AC624:AC643)*(V630&lt;V624:V643))</f>
        <v>0</v>
      </c>
      <c r="AE630" s="16">
        <f ca="1">COUNTIF(AA624:AA630,AA630)-1</f>
        <v>0</v>
      </c>
      <c r="AF630" s="39"/>
      <c r="AG630">
        <v>7</v>
      </c>
      <c r="AH630" s="29" t="str">
        <f ca="1">INDEX(P624:P643,MATCH(AG630,Z624:Z643,0))</f>
        <v>Athletic Club</v>
      </c>
      <c r="AI630" s="33">
        <f ca="1">LOOKUP(AH630,P624:P643,Q624:Q643)</f>
        <v>24</v>
      </c>
      <c r="AJ630" s="1">
        <f ca="1">LOOKUP(AH630,P624:P643,R624:R643)</f>
        <v>16</v>
      </c>
      <c r="AK630" s="1">
        <f ca="1">LOOKUP(AH630,P624:P643,S624:S643)</f>
        <v>7</v>
      </c>
      <c r="AL630" s="1">
        <f ca="1">LOOKUP(AH630,P624:P643,T624:T643)</f>
        <v>3</v>
      </c>
      <c r="AM630" s="1">
        <f ca="1">LOOKUP(AH630,P624:P643,U624:U643)</f>
        <v>6</v>
      </c>
      <c r="AN630" s="1">
        <f ca="1">LOOKUP(AH630,P624:P643,V624:V643)</f>
        <v>24</v>
      </c>
      <c r="AO630" s="1">
        <f ca="1">LOOKUP(AH630,P624:P643,W624:W643)</f>
        <v>18</v>
      </c>
      <c r="AP630" s="3">
        <f ca="1">LOOKUP(AH630,P624:P643,X624:X643)</f>
        <v>6</v>
      </c>
      <c r="AQ630" s="3">
        <f ca="1">LOOKUP(AH630,P624:P643,Y624:Y643)</f>
        <v>24624</v>
      </c>
    </row>
    <row r="631" spans="5:43" x14ac:dyDescent="0.25">
      <c r="E631" s="29" t="str">
        <f t="shared" si="506"/>
        <v>Málaga C.F.</v>
      </c>
      <c r="F631" s="33">
        <f ca="1">SUMIF(INDIRECT(F623),'1-Configuracion'!E631,INDIRECT(G623))+SUMIF(INDIRECT(H623),'1-Configuracion'!E631,INDIRECT(I623))</f>
        <v>0</v>
      </c>
      <c r="G631" s="1">
        <f ca="1">SUMIF(INDIRECT(F623),'1-Configuracion'!E631,INDIRECT(J623))+SUMIF(INDIRECT(H623),'1-Configuracion'!E631,INDIRECT(J623))</f>
        <v>0</v>
      </c>
      <c r="H631" s="1">
        <f t="shared" ca="1" si="507"/>
        <v>0</v>
      </c>
      <c r="I631" s="1">
        <f t="shared" ca="1" si="508"/>
        <v>0</v>
      </c>
      <c r="J631" s="1">
        <f t="shared" ca="1" si="509"/>
        <v>0</v>
      </c>
      <c r="K631" s="1">
        <f ca="1">SUMIF(INDIRECT(F623),'1-Configuracion'!E631,INDIRECT(K623))+SUMIF(INDIRECT(H623),'1-Configuracion'!E631,INDIRECT(L623))</f>
        <v>0</v>
      </c>
      <c r="L631" s="1">
        <f ca="1">SUMIF(INDIRECT(F623),'1-Configuracion'!E631,INDIRECT(L623))+SUMIF(INDIRECT(H623),'1-Configuracion'!E631,INDIRECT(K623))</f>
        <v>0</v>
      </c>
      <c r="M631" s="48">
        <f t="shared" ca="1" si="510"/>
        <v>0</v>
      </c>
      <c r="N631" s="14">
        <f t="shared" ca="1" si="511"/>
        <v>0</v>
      </c>
      <c r="P631" s="29" t="str">
        <f t="shared" si="512"/>
        <v>Málaga C.F.</v>
      </c>
      <c r="Q631" s="33">
        <f t="shared" ca="1" si="513"/>
        <v>17</v>
      </c>
      <c r="R631" s="1">
        <f t="shared" ca="1" si="497"/>
        <v>16</v>
      </c>
      <c r="S631" s="1">
        <f t="shared" ca="1" si="498"/>
        <v>4</v>
      </c>
      <c r="T631" s="1">
        <f t="shared" ca="1" si="499"/>
        <v>5</v>
      </c>
      <c r="U631" s="1">
        <f t="shared" ca="1" si="500"/>
        <v>7</v>
      </c>
      <c r="V631" s="1">
        <f t="shared" ca="1" si="501"/>
        <v>10</v>
      </c>
      <c r="W631" s="1">
        <f t="shared" ca="1" si="502"/>
        <v>14</v>
      </c>
      <c r="X631" s="3">
        <f t="shared" ca="1" si="503"/>
        <v>-4</v>
      </c>
      <c r="Y631" s="3">
        <f t="shared" ca="1" si="504"/>
        <v>16610</v>
      </c>
      <c r="Z631">
        <f t="shared" ca="1" si="514"/>
        <v>13</v>
      </c>
      <c r="AA631">
        <f t="shared" ca="1" si="505"/>
        <v>13</v>
      </c>
      <c r="AB631" s="16">
        <f ca="1">_xlfn.RANK.EQ(Q631,Q624:Q643,0)</f>
        <v>13</v>
      </c>
      <c r="AC631" s="16">
        <f ca="1">SUMPRODUCT((AB631=AB624:AB643)*(X631&lt;X624:X643))</f>
        <v>0</v>
      </c>
      <c r="AD631" s="16">
        <f ca="1">SUMPRODUCT((AB631=AB624:AB643)*(AC631=AC624:AC643)*(V631&lt;V624:V643))</f>
        <v>0</v>
      </c>
      <c r="AE631" s="16">
        <f ca="1">COUNTIF(AA624:AA631,AA631)-1</f>
        <v>0</v>
      </c>
      <c r="AF631" s="39"/>
      <c r="AG631">
        <v>8</v>
      </c>
      <c r="AH631" s="29" t="str">
        <f ca="1">INDEX(P624:P643,MATCH(AG631,Z624:Z643,0))</f>
        <v>Sevilla F.C.</v>
      </c>
      <c r="AI631" s="33">
        <f ca="1">LOOKUP(AH631,P624:P643,Q624:Q643)</f>
        <v>23</v>
      </c>
      <c r="AJ631" s="1">
        <f ca="1">LOOKUP(AH631,P624:P643,R624:R643)</f>
        <v>16</v>
      </c>
      <c r="AK631" s="1">
        <f ca="1">LOOKUP(AH631,P624:P643,S624:S643)</f>
        <v>6</v>
      </c>
      <c r="AL631" s="1">
        <f ca="1">LOOKUP(AH631,P624:P643,T624:T643)</f>
        <v>5</v>
      </c>
      <c r="AM631" s="1">
        <f ca="1">LOOKUP(AH631,P624:P643,U624:U643)</f>
        <v>5</v>
      </c>
      <c r="AN631" s="1">
        <f ca="1">LOOKUP(AH631,P624:P643,V624:V643)</f>
        <v>21</v>
      </c>
      <c r="AO631" s="1">
        <f ca="1">LOOKUP(AH631,P624:P643,W624:W643)</f>
        <v>19</v>
      </c>
      <c r="AP631" s="3">
        <f ca="1">LOOKUP(AH631,P624:P643,X624:X643)</f>
        <v>2</v>
      </c>
      <c r="AQ631" s="3">
        <f ca="1">LOOKUP(AH631,P624:P643,Y624:Y643)</f>
        <v>23221</v>
      </c>
    </row>
    <row r="632" spans="5:43" x14ac:dyDescent="0.25">
      <c r="E632" s="29" t="str">
        <f t="shared" si="506"/>
        <v>R.C. Celta de Vigo</v>
      </c>
      <c r="F632" s="33">
        <f ca="1">SUMIF(INDIRECT(F623),'1-Configuracion'!E632,INDIRECT(G623))+SUMIF(INDIRECT(H623),'1-Configuracion'!E632,INDIRECT(I623))</f>
        <v>0</v>
      </c>
      <c r="G632" s="1">
        <f ca="1">SUMIF(INDIRECT(F623),'1-Configuracion'!E632,INDIRECT(J623))+SUMIF(INDIRECT(H623),'1-Configuracion'!E632,INDIRECT(J623))</f>
        <v>0</v>
      </c>
      <c r="H632" s="1">
        <f t="shared" ca="1" si="507"/>
        <v>0</v>
      </c>
      <c r="I632" s="1">
        <f t="shared" ca="1" si="508"/>
        <v>0</v>
      </c>
      <c r="J632" s="1">
        <f t="shared" ca="1" si="509"/>
        <v>0</v>
      </c>
      <c r="K632" s="1">
        <f ca="1">SUMIF(INDIRECT(F623),'1-Configuracion'!E632,INDIRECT(K623))+SUMIF(INDIRECT(H623),'1-Configuracion'!E632,INDIRECT(L623))</f>
        <v>0</v>
      </c>
      <c r="L632" s="1">
        <f ca="1">SUMIF(INDIRECT(F623),'1-Configuracion'!E632,INDIRECT(L623))+SUMIF(INDIRECT(H623),'1-Configuracion'!E632,INDIRECT(K623))</f>
        <v>0</v>
      </c>
      <c r="M632" s="48">
        <f t="shared" ca="1" si="510"/>
        <v>0</v>
      </c>
      <c r="N632" s="14">
        <f t="shared" ca="1" si="511"/>
        <v>0</v>
      </c>
      <c r="P632" s="29" t="str">
        <f t="shared" si="512"/>
        <v>R.C. Celta de Vigo</v>
      </c>
      <c r="Q632" s="33">
        <f t="shared" ca="1" si="513"/>
        <v>31</v>
      </c>
      <c r="R632" s="1">
        <f t="shared" ca="1" si="497"/>
        <v>16</v>
      </c>
      <c r="S632" s="1">
        <f t="shared" ca="1" si="498"/>
        <v>9</v>
      </c>
      <c r="T632" s="1">
        <f t="shared" ca="1" si="499"/>
        <v>4</v>
      </c>
      <c r="U632" s="1">
        <f t="shared" ca="1" si="500"/>
        <v>3</v>
      </c>
      <c r="V632" s="1">
        <f t="shared" ca="1" si="501"/>
        <v>28</v>
      </c>
      <c r="W632" s="1">
        <f t="shared" ca="1" si="502"/>
        <v>22</v>
      </c>
      <c r="X632" s="3">
        <f t="shared" ca="1" si="503"/>
        <v>6</v>
      </c>
      <c r="Y632" s="3">
        <f t="shared" ca="1" si="504"/>
        <v>31628</v>
      </c>
      <c r="Z632">
        <f t="shared" ca="1" si="514"/>
        <v>4</v>
      </c>
      <c r="AA632">
        <f t="shared" ca="1" si="505"/>
        <v>4</v>
      </c>
      <c r="AB632" s="16">
        <f ca="1">_xlfn.RANK.EQ(Q632,Q624:Q643,0)</f>
        <v>4</v>
      </c>
      <c r="AC632" s="16">
        <f ca="1">SUMPRODUCT((AB632=AB624:AB643)*(X632&lt;X624:X643))</f>
        <v>0</v>
      </c>
      <c r="AD632" s="16">
        <f ca="1">SUMPRODUCT((AB632=AB624:AB643)*(AC632=AC624:AC643)*(V632&lt;V624:V643))</f>
        <v>0</v>
      </c>
      <c r="AE632" s="16">
        <f ca="1">COUNTIF(AA624:AA632,AA632)-1</f>
        <v>0</v>
      </c>
      <c r="AF632" s="39"/>
      <c r="AG632">
        <v>9</v>
      </c>
      <c r="AH632" s="29" t="str">
        <f ca="1">INDEX(P624:P643,MATCH(AG632,Z624:Z643,0))</f>
        <v>Valencia C.F.</v>
      </c>
      <c r="AI632" s="33">
        <f ca="1">LOOKUP(AH632,P624:P643,Q624:Q643)</f>
        <v>22</v>
      </c>
      <c r="AJ632" s="1">
        <f ca="1">LOOKUP(AH632,P624:P643,R624:R643)</f>
        <v>16</v>
      </c>
      <c r="AK632" s="1">
        <f ca="1">LOOKUP(AH632,P624:P643,S624:S643)</f>
        <v>5</v>
      </c>
      <c r="AL632" s="1">
        <f ca="1">LOOKUP(AH632,P624:P643,T624:T643)</f>
        <v>7</v>
      </c>
      <c r="AM632" s="1">
        <f ca="1">LOOKUP(AH632,P624:P643,U624:U643)</f>
        <v>4</v>
      </c>
      <c r="AN632" s="1">
        <f ca="1">LOOKUP(AH632,P624:P643,V624:V643)</f>
        <v>21</v>
      </c>
      <c r="AO632" s="1">
        <f ca="1">LOOKUP(AH632,P624:P643,W624:W643)</f>
        <v>14</v>
      </c>
      <c r="AP632" s="3">
        <f ca="1">LOOKUP(AH632,P624:P643,X624:X643)</f>
        <v>7</v>
      </c>
      <c r="AQ632" s="3">
        <f ca="1">LOOKUP(AH632,P624:P643,Y624:Y643)</f>
        <v>22721</v>
      </c>
    </row>
    <row r="633" spans="5:43" x14ac:dyDescent="0.25">
      <c r="E633" s="29" t="str">
        <f t="shared" si="506"/>
        <v>R.C.D. Español</v>
      </c>
      <c r="F633" s="33">
        <f ca="1">SUMIF(INDIRECT(F623),'1-Configuracion'!E633,INDIRECT(G623))+SUMIF(INDIRECT(H623),'1-Configuracion'!E633,INDIRECT(I623))</f>
        <v>0</v>
      </c>
      <c r="G633" s="1">
        <f ca="1">SUMIF(INDIRECT(F623),'1-Configuracion'!E633,INDIRECT(J623))+SUMIF(INDIRECT(H623),'1-Configuracion'!E633,INDIRECT(J623))</f>
        <v>0</v>
      </c>
      <c r="H633" s="1">
        <f t="shared" ca="1" si="507"/>
        <v>0</v>
      </c>
      <c r="I633" s="1">
        <f t="shared" ca="1" si="508"/>
        <v>0</v>
      </c>
      <c r="J633" s="1">
        <f t="shared" ca="1" si="509"/>
        <v>0</v>
      </c>
      <c r="K633" s="1">
        <f ca="1">SUMIF(INDIRECT(F623),'1-Configuracion'!E633,INDIRECT(K623))+SUMIF(INDIRECT(H623),'1-Configuracion'!E633,INDIRECT(L623))</f>
        <v>0</v>
      </c>
      <c r="L633" s="1">
        <f ca="1">SUMIF(INDIRECT(F623),'1-Configuracion'!E633,INDIRECT(L623))+SUMIF(INDIRECT(H623),'1-Configuracion'!E633,INDIRECT(K623))</f>
        <v>0</v>
      </c>
      <c r="M633" s="48">
        <f t="shared" ca="1" si="510"/>
        <v>0</v>
      </c>
      <c r="N633" s="14">
        <f t="shared" ca="1" si="511"/>
        <v>0</v>
      </c>
      <c r="P633" s="29" t="str">
        <f t="shared" si="512"/>
        <v>R.C.D. Español</v>
      </c>
      <c r="Q633" s="33">
        <f t="shared" ca="1" si="513"/>
        <v>20</v>
      </c>
      <c r="R633" s="1">
        <f t="shared" ca="1" si="497"/>
        <v>16</v>
      </c>
      <c r="S633" s="1">
        <f t="shared" ca="1" si="498"/>
        <v>6</v>
      </c>
      <c r="T633" s="1">
        <f t="shared" ca="1" si="499"/>
        <v>2</v>
      </c>
      <c r="U633" s="1">
        <f t="shared" ca="1" si="500"/>
        <v>8</v>
      </c>
      <c r="V633" s="1">
        <f t="shared" ca="1" si="501"/>
        <v>16</v>
      </c>
      <c r="W633" s="1">
        <f t="shared" ca="1" si="502"/>
        <v>26</v>
      </c>
      <c r="X633" s="3">
        <f t="shared" ca="1" si="503"/>
        <v>-10</v>
      </c>
      <c r="Y633" s="3">
        <f t="shared" ca="1" si="504"/>
        <v>19016</v>
      </c>
      <c r="Z633">
        <f t="shared" ca="1" si="514"/>
        <v>12</v>
      </c>
      <c r="AA633">
        <f t="shared" ca="1" si="505"/>
        <v>12</v>
      </c>
      <c r="AB633" s="16">
        <f ca="1">_xlfn.RANK.EQ(Q633,Q624:Q643,0)</f>
        <v>11</v>
      </c>
      <c r="AC633" s="16">
        <f ca="1">SUMPRODUCT((AB633=AB624:AB643)*(X633&lt;X624:X643))</f>
        <v>1</v>
      </c>
      <c r="AD633" s="16">
        <f ca="1">SUMPRODUCT((AB633=AB624:AB643)*(AC633=AC624:AC643)*(V633&lt;V624:V643))</f>
        <v>0</v>
      </c>
      <c r="AE633" s="16">
        <f ca="1">COUNTIF(AA624:AA633,AA633)-1</f>
        <v>0</v>
      </c>
      <c r="AF633" s="39"/>
      <c r="AG633">
        <v>10</v>
      </c>
      <c r="AH633" s="29" t="str">
        <f ca="1">INDEX(P624:P643,MATCH(AG633,Z624:Z643,0))</f>
        <v>S.D. Eibar</v>
      </c>
      <c r="AI633" s="33">
        <f ca="1">LOOKUP(AH633,P624:P643,Q624:Q643)</f>
        <v>21</v>
      </c>
      <c r="AJ633" s="1">
        <f ca="1">LOOKUP(AH633,P624:P643,R624:R643)</f>
        <v>16</v>
      </c>
      <c r="AK633" s="1">
        <f ca="1">LOOKUP(AH633,P624:P643,S624:S643)</f>
        <v>5</v>
      </c>
      <c r="AL633" s="1">
        <f ca="1">LOOKUP(AH633,P624:P643,T624:T643)</f>
        <v>6</v>
      </c>
      <c r="AM633" s="1">
        <f ca="1">LOOKUP(AH633,P624:P643,U624:U643)</f>
        <v>5</v>
      </c>
      <c r="AN633" s="1">
        <f ca="1">LOOKUP(AH633,P624:P643,V624:V643)</f>
        <v>18</v>
      </c>
      <c r="AO633" s="1">
        <f ca="1">LOOKUP(AH633,P624:P643,W624:W643)</f>
        <v>19</v>
      </c>
      <c r="AP633" s="3">
        <f ca="1">LOOKUP(AH633,P624:P643,X624:X643)</f>
        <v>-1</v>
      </c>
      <c r="AQ633" s="3">
        <f ca="1">LOOKUP(AH633,P624:P643,Y624:Y643)</f>
        <v>20918</v>
      </c>
    </row>
    <row r="634" spans="5:43" x14ac:dyDescent="0.25">
      <c r="E634" s="29" t="str">
        <f t="shared" si="506"/>
        <v>Rayo Vallecano</v>
      </c>
      <c r="F634" s="33">
        <f ca="1">SUMIF(INDIRECT(F623),'1-Configuracion'!E634,INDIRECT(G623))+SUMIF(INDIRECT(H623),'1-Configuracion'!E634,INDIRECT(I623))</f>
        <v>0</v>
      </c>
      <c r="G634" s="1">
        <f ca="1">SUMIF(INDIRECT(F623),'1-Configuracion'!E634,INDIRECT(J623))+SUMIF(INDIRECT(H623),'1-Configuracion'!E634,INDIRECT(J623))</f>
        <v>0</v>
      </c>
      <c r="H634" s="1">
        <f t="shared" ca="1" si="507"/>
        <v>0</v>
      </c>
      <c r="I634" s="1">
        <f t="shared" ca="1" si="508"/>
        <v>0</v>
      </c>
      <c r="J634" s="1">
        <f t="shared" ca="1" si="509"/>
        <v>0</v>
      </c>
      <c r="K634" s="1">
        <f ca="1">SUMIF(INDIRECT(F623),'1-Configuracion'!E634,INDIRECT(K623))+SUMIF(INDIRECT(H623),'1-Configuracion'!E634,INDIRECT(L623))</f>
        <v>0</v>
      </c>
      <c r="L634" s="1">
        <f ca="1">SUMIF(INDIRECT(F623),'1-Configuracion'!E634,INDIRECT(L623))+SUMIF(INDIRECT(H623),'1-Configuracion'!E634,INDIRECT(K623))</f>
        <v>0</v>
      </c>
      <c r="M634" s="48">
        <f t="shared" ca="1" si="510"/>
        <v>0</v>
      </c>
      <c r="N634" s="14">
        <f t="shared" ca="1" si="511"/>
        <v>0</v>
      </c>
      <c r="P634" s="29" t="str">
        <f t="shared" si="512"/>
        <v>Rayo Vallecano</v>
      </c>
      <c r="Q634" s="33">
        <f t="shared" ca="1" si="513"/>
        <v>14</v>
      </c>
      <c r="R634" s="1">
        <f t="shared" ca="1" si="497"/>
        <v>16</v>
      </c>
      <c r="S634" s="1">
        <f t="shared" ca="1" si="498"/>
        <v>4</v>
      </c>
      <c r="T634" s="1">
        <f t="shared" ca="1" si="499"/>
        <v>2</v>
      </c>
      <c r="U634" s="1">
        <f t="shared" ca="1" si="500"/>
        <v>10</v>
      </c>
      <c r="V634" s="1">
        <f t="shared" ca="1" si="501"/>
        <v>18</v>
      </c>
      <c r="W634" s="1">
        <f t="shared" ca="1" si="502"/>
        <v>37</v>
      </c>
      <c r="X634" s="3">
        <f t="shared" ca="1" si="503"/>
        <v>-19</v>
      </c>
      <c r="Y634" s="3">
        <f t="shared" ca="1" si="504"/>
        <v>12118</v>
      </c>
      <c r="Z634">
        <f t="shared" ca="1" si="514"/>
        <v>18</v>
      </c>
      <c r="AA634">
        <f t="shared" ca="1" si="505"/>
        <v>18</v>
      </c>
      <c r="AB634" s="16">
        <f ca="1">_xlfn.RANK.EQ(Q634,Q624:Q643,0)</f>
        <v>17</v>
      </c>
      <c r="AC634" s="16">
        <f ca="1">SUMPRODUCT((AB634=AB624:AB643)*(X634&lt;X624:X643))</f>
        <v>1</v>
      </c>
      <c r="AD634" s="16">
        <f ca="1">SUMPRODUCT((AB634=AB624:AB643)*(AC634=AC624:AC643)*(V634&lt;V624:V643))</f>
        <v>0</v>
      </c>
      <c r="AE634" s="16">
        <f ca="1">COUNTIF(AA624:AA634,AA634)-1</f>
        <v>0</v>
      </c>
      <c r="AF634" s="39"/>
      <c r="AG634">
        <v>11</v>
      </c>
      <c r="AH634" s="29" t="str">
        <f ca="1">INDEX(P624:P643,MATCH(AG634,Z624:Z643,0))</f>
        <v>Real Betis Balompié</v>
      </c>
      <c r="AI634" s="33">
        <f ca="1">LOOKUP(AH634,P624:P643,Q624:Q643)</f>
        <v>20</v>
      </c>
      <c r="AJ634" s="1">
        <f ca="1">LOOKUP(AH634,P624:P643,R624:R643)</f>
        <v>16</v>
      </c>
      <c r="AK634" s="1">
        <f ca="1">LOOKUP(AH634,P624:P643,S624:S643)</f>
        <v>5</v>
      </c>
      <c r="AL634" s="1">
        <f ca="1">LOOKUP(AH634,P624:P643,T624:T643)</f>
        <v>5</v>
      </c>
      <c r="AM634" s="1">
        <f ca="1">LOOKUP(AH634,P624:P643,U624:U643)</f>
        <v>6</v>
      </c>
      <c r="AN634" s="1">
        <f ca="1">LOOKUP(AH634,P624:P643,V624:V643)</f>
        <v>13</v>
      </c>
      <c r="AO634" s="1">
        <f ca="1">LOOKUP(AH634,P624:P643,W624:W643)</f>
        <v>19</v>
      </c>
      <c r="AP634" s="3">
        <f ca="1">LOOKUP(AH634,P624:P643,X624:X643)</f>
        <v>-6</v>
      </c>
      <c r="AQ634" s="3">
        <f ca="1">LOOKUP(AH634,P624:P643,Y624:Y643)</f>
        <v>19413</v>
      </c>
    </row>
    <row r="635" spans="5:43" x14ac:dyDescent="0.25">
      <c r="E635" s="29" t="str">
        <f t="shared" si="506"/>
        <v>Real Betis Balompié</v>
      </c>
      <c r="F635" s="33">
        <f ca="1">SUMIF(INDIRECT(F623),'1-Configuracion'!E635,INDIRECT(G623))+SUMIF(INDIRECT(H623),'1-Configuracion'!E635,INDIRECT(I623))</f>
        <v>0</v>
      </c>
      <c r="G635" s="1">
        <f ca="1">SUMIF(INDIRECT(F623),'1-Configuracion'!E635,INDIRECT(J623))+SUMIF(INDIRECT(H623),'1-Configuracion'!E635,INDIRECT(J623))</f>
        <v>0</v>
      </c>
      <c r="H635" s="1">
        <f t="shared" ca="1" si="507"/>
        <v>0</v>
      </c>
      <c r="I635" s="1">
        <f t="shared" ca="1" si="508"/>
        <v>0</v>
      </c>
      <c r="J635" s="1">
        <f t="shared" ca="1" si="509"/>
        <v>0</v>
      </c>
      <c r="K635" s="1">
        <f ca="1">SUMIF(INDIRECT(F623),'1-Configuracion'!E635,INDIRECT(K623))+SUMIF(INDIRECT(H623),'1-Configuracion'!E635,INDIRECT(L623))</f>
        <v>0</v>
      </c>
      <c r="L635" s="1">
        <f ca="1">SUMIF(INDIRECT(F623),'1-Configuracion'!E635,INDIRECT(L623))+SUMIF(INDIRECT(H623),'1-Configuracion'!E635,INDIRECT(K623))</f>
        <v>0</v>
      </c>
      <c r="M635" s="48">
        <f t="shared" ca="1" si="510"/>
        <v>0</v>
      </c>
      <c r="N635" s="14">
        <f t="shared" ca="1" si="511"/>
        <v>0</v>
      </c>
      <c r="P635" s="29" t="str">
        <f t="shared" si="512"/>
        <v>Real Betis Balompié</v>
      </c>
      <c r="Q635" s="33">
        <f t="shared" ca="1" si="513"/>
        <v>20</v>
      </c>
      <c r="R635" s="1">
        <f t="shared" ca="1" si="497"/>
        <v>16</v>
      </c>
      <c r="S635" s="1">
        <f t="shared" ca="1" si="498"/>
        <v>5</v>
      </c>
      <c r="T635" s="1">
        <f t="shared" ca="1" si="499"/>
        <v>5</v>
      </c>
      <c r="U635" s="1">
        <f t="shared" ca="1" si="500"/>
        <v>6</v>
      </c>
      <c r="V635" s="1">
        <f t="shared" ca="1" si="501"/>
        <v>13</v>
      </c>
      <c r="W635" s="1">
        <f t="shared" ca="1" si="502"/>
        <v>19</v>
      </c>
      <c r="X635" s="3">
        <f t="shared" ca="1" si="503"/>
        <v>-6</v>
      </c>
      <c r="Y635" s="3">
        <f t="shared" ca="1" si="504"/>
        <v>19413</v>
      </c>
      <c r="Z635">
        <f t="shared" ca="1" si="514"/>
        <v>11</v>
      </c>
      <c r="AA635">
        <f t="shared" ca="1" si="505"/>
        <v>11</v>
      </c>
      <c r="AB635" s="16">
        <f ca="1">_xlfn.RANK.EQ(Q635,Q624:Q643,0)</f>
        <v>11</v>
      </c>
      <c r="AC635" s="16">
        <f ca="1">SUMPRODUCT((AB635=AB624:AB643)*(X635&lt;X624:X643))</f>
        <v>0</v>
      </c>
      <c r="AD635" s="16">
        <f ca="1">SUMPRODUCT((AB635=AB624:AB643)*(AC635=AC624:AC643)*(V635&lt;V624:V643))</f>
        <v>0</v>
      </c>
      <c r="AE635" s="16">
        <f ca="1">COUNTIF(AA624:AA635,AA635)-1</f>
        <v>0</v>
      </c>
      <c r="AF635" s="39"/>
      <c r="AG635">
        <v>12</v>
      </c>
      <c r="AH635" s="29" t="str">
        <f ca="1">INDEX(P624:P643,MATCH(AG635,Z624:Z643,0))</f>
        <v>R.C.D. Español</v>
      </c>
      <c r="AI635" s="33">
        <f ca="1">LOOKUP(AH635,P624:P643,Q624:Q643)</f>
        <v>20</v>
      </c>
      <c r="AJ635" s="1">
        <f ca="1">LOOKUP(AH635,P624:P643,R624:R643)</f>
        <v>16</v>
      </c>
      <c r="AK635" s="1">
        <f ca="1">LOOKUP(AH635,P624:P643,S624:S643)</f>
        <v>6</v>
      </c>
      <c r="AL635" s="1">
        <f ca="1">LOOKUP(AH635,P624:P643,T624:T643)</f>
        <v>2</v>
      </c>
      <c r="AM635" s="1">
        <f ca="1">LOOKUP(AH635,P624:P643,U624:U643)</f>
        <v>8</v>
      </c>
      <c r="AN635" s="1">
        <f ca="1">LOOKUP(AH635,P624:P643,V624:V643)</f>
        <v>16</v>
      </c>
      <c r="AO635" s="1">
        <f ca="1">LOOKUP(AH635,P624:P643,W624:W643)</f>
        <v>26</v>
      </c>
      <c r="AP635" s="3">
        <f ca="1">LOOKUP(AH635,P624:P643,X624:X643)</f>
        <v>-10</v>
      </c>
      <c r="AQ635" s="3">
        <f ca="1">LOOKUP(AH635,P624:P643,Y624:Y643)</f>
        <v>19016</v>
      </c>
    </row>
    <row r="636" spans="5:43" x14ac:dyDescent="0.25">
      <c r="E636" s="29" t="str">
        <f t="shared" si="506"/>
        <v>Real Madrid C.F.</v>
      </c>
      <c r="F636" s="33">
        <f ca="1">SUMIF(INDIRECT(F623),'1-Configuracion'!E636,INDIRECT(G623))+SUMIF(INDIRECT(H623),'1-Configuracion'!E636,INDIRECT(I623))</f>
        <v>0</v>
      </c>
      <c r="G636" s="1">
        <f ca="1">SUMIF(INDIRECT(F623),'1-Configuracion'!E636,INDIRECT(J623))+SUMIF(INDIRECT(H623),'1-Configuracion'!E636,INDIRECT(J623))</f>
        <v>0</v>
      </c>
      <c r="H636" s="1">
        <f t="shared" ca="1" si="507"/>
        <v>0</v>
      </c>
      <c r="I636" s="1">
        <f t="shared" ca="1" si="508"/>
        <v>0</v>
      </c>
      <c r="J636" s="1">
        <f t="shared" ca="1" si="509"/>
        <v>0</v>
      </c>
      <c r="K636" s="1">
        <f ca="1">SUMIF(INDIRECT(F623),'1-Configuracion'!E636,INDIRECT(K623))+SUMIF(INDIRECT(H623),'1-Configuracion'!E636,INDIRECT(L623))</f>
        <v>0</v>
      </c>
      <c r="L636" s="1">
        <f ca="1">SUMIF(INDIRECT(F623),'1-Configuracion'!E636,INDIRECT(L623))+SUMIF(INDIRECT(H623),'1-Configuracion'!E636,INDIRECT(K623))</f>
        <v>0</v>
      </c>
      <c r="M636" s="48">
        <f t="shared" ca="1" si="510"/>
        <v>0</v>
      </c>
      <c r="N636" s="14">
        <f t="shared" ca="1" si="511"/>
        <v>0</v>
      </c>
      <c r="P636" s="29" t="str">
        <f t="shared" si="512"/>
        <v>Real Madrid C.F.</v>
      </c>
      <c r="Q636" s="33">
        <f t="shared" ca="1" si="513"/>
        <v>33</v>
      </c>
      <c r="R636" s="1">
        <f t="shared" ca="1" si="497"/>
        <v>16</v>
      </c>
      <c r="S636" s="1">
        <f t="shared" ca="1" si="498"/>
        <v>10</v>
      </c>
      <c r="T636" s="1">
        <f t="shared" ca="1" si="499"/>
        <v>3</v>
      </c>
      <c r="U636" s="1">
        <f t="shared" ca="1" si="500"/>
        <v>3</v>
      </c>
      <c r="V636" s="1">
        <f t="shared" ca="1" si="501"/>
        <v>42</v>
      </c>
      <c r="W636" s="1">
        <f t="shared" ca="1" si="502"/>
        <v>15</v>
      </c>
      <c r="X636" s="3">
        <f t="shared" ca="1" si="503"/>
        <v>27</v>
      </c>
      <c r="Y636" s="3">
        <f t="shared" ca="1" si="504"/>
        <v>35742</v>
      </c>
      <c r="Z636">
        <f t="shared" ca="1" si="514"/>
        <v>3</v>
      </c>
      <c r="AA636">
        <f t="shared" ca="1" si="505"/>
        <v>3</v>
      </c>
      <c r="AB636" s="16">
        <f ca="1">_xlfn.RANK.EQ(Q636,Q624:Q643,0)</f>
        <v>3</v>
      </c>
      <c r="AC636" s="16">
        <f ca="1">SUMPRODUCT((AB636=AB624:AB643)*(X636&lt;X624:X643))</f>
        <v>0</v>
      </c>
      <c r="AD636" s="16">
        <f ca="1">SUMPRODUCT((AB636=AB624:AB643)*(AC636=AC624:AC643)*(V636&lt;V624:V643))</f>
        <v>0</v>
      </c>
      <c r="AE636" s="16">
        <f ca="1">COUNTIF(AA624:AA636,AA636)-1</f>
        <v>0</v>
      </c>
      <c r="AF636" s="39"/>
      <c r="AG636">
        <v>13</v>
      </c>
      <c r="AH636" s="29" t="str">
        <f ca="1">INDEX(P624:P643,MATCH(AG636,Z624:Z643,0))</f>
        <v>Málaga C.F.</v>
      </c>
      <c r="AI636" s="33">
        <f ca="1">LOOKUP(AH636,P624:P643,Q624:Q643)</f>
        <v>17</v>
      </c>
      <c r="AJ636" s="1">
        <f ca="1">LOOKUP(AH636,P624:P643,R624:R643)</f>
        <v>16</v>
      </c>
      <c r="AK636" s="1">
        <f ca="1">LOOKUP(AH636,P624:P643,S624:S643)</f>
        <v>4</v>
      </c>
      <c r="AL636" s="1">
        <f ca="1">LOOKUP(AH636,P624:P643,T624:T643)</f>
        <v>5</v>
      </c>
      <c r="AM636" s="1">
        <f ca="1">LOOKUP(AH636,P624:P643,U624:U643)</f>
        <v>7</v>
      </c>
      <c r="AN636" s="1">
        <f ca="1">LOOKUP(AH636,P624:P643,V624:V643)</f>
        <v>10</v>
      </c>
      <c r="AO636" s="1">
        <f ca="1">LOOKUP(AH636,P624:P643,W624:W643)</f>
        <v>14</v>
      </c>
      <c r="AP636" s="3">
        <f ca="1">LOOKUP(AH636,P624:P643,X624:X643)</f>
        <v>-4</v>
      </c>
      <c r="AQ636" s="3">
        <f ca="1">LOOKUP(AH636,P624:P643,Y624:Y643)</f>
        <v>16610</v>
      </c>
    </row>
    <row r="637" spans="5:43" x14ac:dyDescent="0.25">
      <c r="E637" s="29" t="str">
        <f t="shared" si="506"/>
        <v>Real Sociedad</v>
      </c>
      <c r="F637" s="33">
        <f ca="1">SUMIF(INDIRECT(F623),'1-Configuracion'!E637,INDIRECT(G623))+SUMIF(INDIRECT(H623),'1-Configuracion'!E637,INDIRECT(I623))</f>
        <v>0</v>
      </c>
      <c r="G637" s="1">
        <f ca="1">SUMIF(INDIRECT(F623),'1-Configuracion'!E637,INDIRECT(J623))+SUMIF(INDIRECT(H623),'1-Configuracion'!E637,INDIRECT(J623))</f>
        <v>0</v>
      </c>
      <c r="H637" s="1">
        <f t="shared" ca="1" si="507"/>
        <v>0</v>
      </c>
      <c r="I637" s="1">
        <f t="shared" ca="1" si="508"/>
        <v>0</v>
      </c>
      <c r="J637" s="1">
        <f t="shared" ca="1" si="509"/>
        <v>0</v>
      </c>
      <c r="K637" s="1">
        <f ca="1">SUMIF(INDIRECT(F623),'1-Configuracion'!E637,INDIRECT(K623))+SUMIF(INDIRECT(H623),'1-Configuracion'!E637,INDIRECT(L623))</f>
        <v>0</v>
      </c>
      <c r="L637" s="1">
        <f ca="1">SUMIF(INDIRECT(F623),'1-Configuracion'!E637,INDIRECT(L623))+SUMIF(INDIRECT(H623),'1-Configuracion'!E637,INDIRECT(K623))</f>
        <v>0</v>
      </c>
      <c r="M637" s="48">
        <f t="shared" ca="1" si="510"/>
        <v>0</v>
      </c>
      <c r="N637" s="14">
        <f t="shared" ca="1" si="511"/>
        <v>0</v>
      </c>
      <c r="P637" s="29" t="str">
        <f t="shared" si="512"/>
        <v>Real Sociedad</v>
      </c>
      <c r="Q637" s="33">
        <f t="shared" ca="1" si="513"/>
        <v>16</v>
      </c>
      <c r="R637" s="1">
        <f t="shared" ca="1" si="497"/>
        <v>16</v>
      </c>
      <c r="S637" s="1">
        <f t="shared" ca="1" si="498"/>
        <v>4</v>
      </c>
      <c r="T637" s="1">
        <f t="shared" ca="1" si="499"/>
        <v>4</v>
      </c>
      <c r="U637" s="1">
        <f t="shared" ca="1" si="500"/>
        <v>8</v>
      </c>
      <c r="V637" s="1">
        <f t="shared" ca="1" si="501"/>
        <v>17</v>
      </c>
      <c r="W637" s="1">
        <f t="shared" ca="1" si="502"/>
        <v>22</v>
      </c>
      <c r="X637" s="3">
        <f t="shared" ca="1" si="503"/>
        <v>-5</v>
      </c>
      <c r="Y637" s="3">
        <f t="shared" ca="1" si="504"/>
        <v>15517</v>
      </c>
      <c r="Z637">
        <f t="shared" ca="1" si="514"/>
        <v>14</v>
      </c>
      <c r="AA637">
        <f t="shared" ca="1" si="505"/>
        <v>14</v>
      </c>
      <c r="AB637" s="16">
        <f ca="1">_xlfn.RANK.EQ(Q637,Q624:Q643,0)</f>
        <v>14</v>
      </c>
      <c r="AC637" s="16">
        <f ca="1">SUMPRODUCT((AB637=AB624:AB643)*(X637&lt;X624:X643))</f>
        <v>0</v>
      </c>
      <c r="AD637" s="16">
        <f ca="1">SUMPRODUCT((AB637=AB624:AB643)*(AC637=AC624:AC643)*(V637&lt;V624:V643))</f>
        <v>0</v>
      </c>
      <c r="AE637" s="16">
        <f ca="1">COUNTIF(AA624:AA637,AA637)-1</f>
        <v>0</v>
      </c>
      <c r="AF637" s="39"/>
      <c r="AG637">
        <v>14</v>
      </c>
      <c r="AH637" s="29" t="str">
        <f ca="1">INDEX(P624:P643,MATCH(AG637,Z624:Z643,0))</f>
        <v>Real Sociedad</v>
      </c>
      <c r="AI637" s="33">
        <f ca="1">LOOKUP(AH637,P624:P643,Q624:Q643)</f>
        <v>16</v>
      </c>
      <c r="AJ637" s="1">
        <f ca="1">LOOKUP(AH637,P624:P643,R624:R643)</f>
        <v>16</v>
      </c>
      <c r="AK637" s="1">
        <f ca="1">LOOKUP(AH637,P624:P643,S624:S643)</f>
        <v>4</v>
      </c>
      <c r="AL637" s="1">
        <f ca="1">LOOKUP(AH637,P624:P643,T624:T643)</f>
        <v>4</v>
      </c>
      <c r="AM637" s="1">
        <f ca="1">LOOKUP(AH637,P624:P643,U624:U643)</f>
        <v>8</v>
      </c>
      <c r="AN637" s="1">
        <f ca="1">LOOKUP(AH637,P624:P643,V624:V643)</f>
        <v>17</v>
      </c>
      <c r="AO637" s="1">
        <f ca="1">LOOKUP(AH637,P624:P643,W624:W643)</f>
        <v>22</v>
      </c>
      <c r="AP637" s="3">
        <f ca="1">LOOKUP(AH637,P624:P643,X624:X643)</f>
        <v>-5</v>
      </c>
      <c r="AQ637" s="3">
        <f ca="1">LOOKUP(AH637,P624:P643,Y624:Y643)</f>
        <v>15517</v>
      </c>
    </row>
    <row r="638" spans="5:43" x14ac:dyDescent="0.25">
      <c r="E638" s="29" t="str">
        <f t="shared" si="506"/>
        <v>Real Sporting de Gijón</v>
      </c>
      <c r="F638" s="33">
        <f ca="1">SUMIF(INDIRECT(F623),'1-Configuracion'!E638,INDIRECT(G623))+SUMIF(INDIRECT(H623),'1-Configuracion'!E638,INDIRECT(I623))</f>
        <v>0</v>
      </c>
      <c r="G638" s="1">
        <f ca="1">SUMIF(INDIRECT(F623),'1-Configuracion'!E638,INDIRECT(J623))+SUMIF(INDIRECT(H623),'1-Configuracion'!E638,INDIRECT(J623))</f>
        <v>0</v>
      </c>
      <c r="H638" s="1">
        <f t="shared" ca="1" si="507"/>
        <v>0</v>
      </c>
      <c r="I638" s="1">
        <f t="shared" ca="1" si="508"/>
        <v>0</v>
      </c>
      <c r="J638" s="1">
        <f t="shared" ca="1" si="509"/>
        <v>0</v>
      </c>
      <c r="K638" s="1">
        <f ca="1">SUMIF(INDIRECT(F623),'1-Configuracion'!E638,INDIRECT(K623))+SUMIF(INDIRECT(H623),'1-Configuracion'!E638,INDIRECT(L623))</f>
        <v>0</v>
      </c>
      <c r="L638" s="1">
        <f ca="1">SUMIF(INDIRECT(F623),'1-Configuracion'!E638,INDIRECT(L623))+SUMIF(INDIRECT(H623),'1-Configuracion'!E638,INDIRECT(K623))</f>
        <v>0</v>
      </c>
      <c r="M638" s="48">
        <f t="shared" ca="1" si="510"/>
        <v>0</v>
      </c>
      <c r="N638" s="14">
        <f t="shared" ca="1" si="511"/>
        <v>0</v>
      </c>
      <c r="P638" s="29" t="str">
        <f t="shared" si="512"/>
        <v>Real Sporting de Gijón</v>
      </c>
      <c r="Q638" s="33">
        <f t="shared" ca="1" si="513"/>
        <v>15</v>
      </c>
      <c r="R638" s="1">
        <f t="shared" ca="1" si="497"/>
        <v>15</v>
      </c>
      <c r="S638" s="1">
        <f t="shared" ca="1" si="498"/>
        <v>4</v>
      </c>
      <c r="T638" s="1">
        <f t="shared" ca="1" si="499"/>
        <v>3</v>
      </c>
      <c r="U638" s="1">
        <f t="shared" ca="1" si="500"/>
        <v>8</v>
      </c>
      <c r="V638" s="1">
        <f t="shared" ca="1" si="501"/>
        <v>15</v>
      </c>
      <c r="W638" s="1">
        <f t="shared" ca="1" si="502"/>
        <v>23</v>
      </c>
      <c r="X638" s="3">
        <f t="shared" ca="1" si="503"/>
        <v>-8</v>
      </c>
      <c r="Y638" s="3">
        <f t="shared" ca="1" si="504"/>
        <v>14215</v>
      </c>
      <c r="Z638">
        <f t="shared" ca="1" si="514"/>
        <v>16</v>
      </c>
      <c r="AA638">
        <f t="shared" ca="1" si="505"/>
        <v>16</v>
      </c>
      <c r="AB638" s="16">
        <f ca="1">_xlfn.RANK.EQ(Q638,Q624:Q643,0)</f>
        <v>16</v>
      </c>
      <c r="AC638" s="16">
        <f ca="1">SUMPRODUCT((AB638=AB624:AB643)*(X638&lt;X624:X643))</f>
        <v>0</v>
      </c>
      <c r="AD638" s="16">
        <f ca="1">SUMPRODUCT((AB638=AB624:AB643)*(AC638=AC624:AC643)*(V638&lt;V624:V643))</f>
        <v>0</v>
      </c>
      <c r="AE638" s="16">
        <f ca="1">COUNTIF(AA624:AA638,AA638)-1</f>
        <v>0</v>
      </c>
      <c r="AF638" s="39"/>
      <c r="AG638">
        <v>15</v>
      </c>
      <c r="AH638" s="29" t="str">
        <f ca="1">INDEX(P624:P643,MATCH(AG638,Z624:Z643,0))</f>
        <v>Getafe C.F.</v>
      </c>
      <c r="AI638" s="33">
        <f ca="1">LOOKUP(AH638,P624:P643,Q624:Q643)</f>
        <v>16</v>
      </c>
      <c r="AJ638" s="1">
        <f ca="1">LOOKUP(AH638,P624:P643,R624:R643)</f>
        <v>16</v>
      </c>
      <c r="AK638" s="1">
        <f ca="1">LOOKUP(AH638,P624:P643,S624:S643)</f>
        <v>4</v>
      </c>
      <c r="AL638" s="1">
        <f ca="1">LOOKUP(AH638,P624:P643,T624:T643)</f>
        <v>4</v>
      </c>
      <c r="AM638" s="1">
        <f ca="1">LOOKUP(AH638,P624:P643,U624:U643)</f>
        <v>8</v>
      </c>
      <c r="AN638" s="1">
        <f ca="1">LOOKUP(AH638,P624:P643,V624:V643)</f>
        <v>18</v>
      </c>
      <c r="AO638" s="1">
        <f ca="1">LOOKUP(AH638,P624:P643,W624:W643)</f>
        <v>26</v>
      </c>
      <c r="AP638" s="3">
        <f ca="1">LOOKUP(AH638,P624:P643,X624:X643)</f>
        <v>-8</v>
      </c>
      <c r="AQ638" s="3">
        <f ca="1">LOOKUP(AH638,P624:P643,Y624:Y643)</f>
        <v>15218</v>
      </c>
    </row>
    <row r="639" spans="5:43" x14ac:dyDescent="0.25">
      <c r="E639" s="29" t="str">
        <f t="shared" si="506"/>
        <v>S.D. Eibar</v>
      </c>
      <c r="F639" s="33">
        <f ca="1">SUMIF(INDIRECT(F623),'1-Configuracion'!E639,INDIRECT(G623))+SUMIF(INDIRECT(H623),'1-Configuracion'!E639,INDIRECT(I623))</f>
        <v>0</v>
      </c>
      <c r="G639" s="1">
        <f ca="1">SUMIF(INDIRECT(F623),'1-Configuracion'!E639,INDIRECT(J623))+SUMIF(INDIRECT(H623),'1-Configuracion'!E639,INDIRECT(J623))</f>
        <v>0</v>
      </c>
      <c r="H639" s="1">
        <f t="shared" ca="1" si="507"/>
        <v>0</v>
      </c>
      <c r="I639" s="1">
        <f t="shared" ca="1" si="508"/>
        <v>0</v>
      </c>
      <c r="J639" s="1">
        <f t="shared" ca="1" si="509"/>
        <v>0</v>
      </c>
      <c r="K639" s="1">
        <f ca="1">SUMIF(INDIRECT(F623),'1-Configuracion'!E639,INDIRECT(K623))+SUMIF(INDIRECT(H623),'1-Configuracion'!E639,INDIRECT(L623))</f>
        <v>0</v>
      </c>
      <c r="L639" s="1">
        <f ca="1">SUMIF(INDIRECT(F623),'1-Configuracion'!E639,INDIRECT(L623))+SUMIF(INDIRECT(H623),'1-Configuracion'!E639,INDIRECT(K623))</f>
        <v>0</v>
      </c>
      <c r="M639" s="48">
        <f t="shared" ca="1" si="510"/>
        <v>0</v>
      </c>
      <c r="N639" s="14">
        <f t="shared" ca="1" si="511"/>
        <v>0</v>
      </c>
      <c r="P639" s="29" t="str">
        <f t="shared" si="512"/>
        <v>S.D. Eibar</v>
      </c>
      <c r="Q639" s="33">
        <f t="shared" ca="1" si="513"/>
        <v>21</v>
      </c>
      <c r="R639" s="1">
        <f t="shared" ca="1" si="497"/>
        <v>16</v>
      </c>
      <c r="S639" s="1">
        <f t="shared" ca="1" si="498"/>
        <v>5</v>
      </c>
      <c r="T639" s="1">
        <f t="shared" ca="1" si="499"/>
        <v>6</v>
      </c>
      <c r="U639" s="1">
        <f t="shared" ca="1" si="500"/>
        <v>5</v>
      </c>
      <c r="V639" s="1">
        <f t="shared" ca="1" si="501"/>
        <v>18</v>
      </c>
      <c r="W639" s="1">
        <f t="shared" ca="1" si="502"/>
        <v>19</v>
      </c>
      <c r="X639" s="3">
        <f t="shared" ca="1" si="503"/>
        <v>-1</v>
      </c>
      <c r="Y639" s="3">
        <f t="shared" ca="1" si="504"/>
        <v>20918</v>
      </c>
      <c r="Z639">
        <f t="shared" ca="1" si="514"/>
        <v>10</v>
      </c>
      <c r="AA639">
        <f t="shared" ca="1" si="505"/>
        <v>10</v>
      </c>
      <c r="AB639" s="16">
        <f ca="1">_xlfn.RANK.EQ(Q639,Q624:Q643,0)</f>
        <v>10</v>
      </c>
      <c r="AC639" s="16">
        <f ca="1">SUMPRODUCT((AB639=AB624:AB643)*(X639&lt;X624:X643))</f>
        <v>0</v>
      </c>
      <c r="AD639" s="16">
        <f ca="1">SUMPRODUCT((AB639=AB624:AB643)*(AC639=AC624:AC643)*(V639&lt;V624:V643))</f>
        <v>0</v>
      </c>
      <c r="AE639" s="16">
        <f ca="1">COUNTIF(AA624:AA639,AA639)-1</f>
        <v>0</v>
      </c>
      <c r="AF639" s="39"/>
      <c r="AG639">
        <v>16</v>
      </c>
      <c r="AH639" s="29" t="str">
        <f ca="1">INDEX(P624:P643,MATCH(AG639,Z624:Z643,0))</f>
        <v>Real Sporting de Gijón</v>
      </c>
      <c r="AI639" s="33">
        <f ca="1">LOOKUP(AH639,P624:P643,Q624:Q643)</f>
        <v>15</v>
      </c>
      <c r="AJ639" s="1">
        <f ca="1">LOOKUP(AH639,P624:P643,R624:R643)</f>
        <v>15</v>
      </c>
      <c r="AK639" s="1">
        <f ca="1">LOOKUP(AH639,P624:P643,S624:S643)</f>
        <v>4</v>
      </c>
      <c r="AL639" s="1">
        <f ca="1">LOOKUP(AH639,P624:P643,T624:T643)</f>
        <v>3</v>
      </c>
      <c r="AM639" s="1">
        <f ca="1">LOOKUP(AH639,P624:P643,U624:U643)</f>
        <v>8</v>
      </c>
      <c r="AN639" s="1">
        <f ca="1">LOOKUP(AH639,P624:P643,V624:V643)</f>
        <v>15</v>
      </c>
      <c r="AO639" s="1">
        <f ca="1">LOOKUP(AH639,P624:P643,W624:W643)</f>
        <v>23</v>
      </c>
      <c r="AP639" s="3">
        <f ca="1">LOOKUP(AH639,P624:P643,X624:X643)</f>
        <v>-8</v>
      </c>
      <c r="AQ639" s="3">
        <f ca="1">LOOKUP(AH639,P624:P643,Y624:Y643)</f>
        <v>14215</v>
      </c>
    </row>
    <row r="640" spans="5:43" x14ac:dyDescent="0.25">
      <c r="E640" s="29" t="str">
        <f t="shared" si="506"/>
        <v>Sevilla F.C.</v>
      </c>
      <c r="F640" s="33">
        <f ca="1">SUMIF(INDIRECT(F623),'1-Configuracion'!E640,INDIRECT(G623))+SUMIF(INDIRECT(H623),'1-Configuracion'!E640,INDIRECT(I623))</f>
        <v>0</v>
      </c>
      <c r="G640" s="1">
        <f ca="1">SUMIF(INDIRECT(F623),'1-Configuracion'!E640,INDIRECT(J623))+SUMIF(INDIRECT(H623),'1-Configuracion'!E640,INDIRECT(J623))</f>
        <v>0</v>
      </c>
      <c r="H640" s="1">
        <f t="shared" ca="1" si="507"/>
        <v>0</v>
      </c>
      <c r="I640" s="1">
        <f t="shared" ca="1" si="508"/>
        <v>0</v>
      </c>
      <c r="J640" s="1">
        <f t="shared" ca="1" si="509"/>
        <v>0</v>
      </c>
      <c r="K640" s="1">
        <f ca="1">SUMIF(INDIRECT(F623),'1-Configuracion'!E640,INDIRECT(K623))+SUMIF(INDIRECT(H623),'1-Configuracion'!E640,INDIRECT(L623))</f>
        <v>0</v>
      </c>
      <c r="L640" s="1">
        <f ca="1">SUMIF(INDIRECT(F623),'1-Configuracion'!E640,INDIRECT(L623))+SUMIF(INDIRECT(H623),'1-Configuracion'!E640,INDIRECT(K623))</f>
        <v>0</v>
      </c>
      <c r="M640" s="48">
        <f t="shared" ca="1" si="510"/>
        <v>0</v>
      </c>
      <c r="N640" s="14">
        <f t="shared" ca="1" si="511"/>
        <v>0</v>
      </c>
      <c r="P640" s="29" t="str">
        <f t="shared" si="512"/>
        <v>Sevilla F.C.</v>
      </c>
      <c r="Q640" s="33">
        <f t="shared" ca="1" si="513"/>
        <v>23</v>
      </c>
      <c r="R640" s="1">
        <f t="shared" ca="1" si="497"/>
        <v>16</v>
      </c>
      <c r="S640" s="1">
        <f t="shared" ca="1" si="498"/>
        <v>6</v>
      </c>
      <c r="T640" s="1">
        <f t="shared" ca="1" si="499"/>
        <v>5</v>
      </c>
      <c r="U640" s="1">
        <f t="shared" ca="1" si="500"/>
        <v>5</v>
      </c>
      <c r="V640" s="1">
        <f t="shared" ca="1" si="501"/>
        <v>21</v>
      </c>
      <c r="W640" s="1">
        <f t="shared" ca="1" si="502"/>
        <v>19</v>
      </c>
      <c r="X640" s="3">
        <f t="shared" ca="1" si="503"/>
        <v>2</v>
      </c>
      <c r="Y640" s="3">
        <f t="shared" ca="1" si="504"/>
        <v>23221</v>
      </c>
      <c r="Z640">
        <f t="shared" ca="1" si="514"/>
        <v>8</v>
      </c>
      <c r="AA640">
        <f t="shared" ca="1" si="505"/>
        <v>8</v>
      </c>
      <c r="AB640" s="16">
        <f ca="1">_xlfn.RANK.EQ(Q640,Q624:Q643,0)</f>
        <v>8</v>
      </c>
      <c r="AC640" s="16">
        <f ca="1">SUMPRODUCT((AB640=AB624:AB643)*(X640&lt;X624:X643))</f>
        <v>0</v>
      </c>
      <c r="AD640" s="16">
        <f ca="1">SUMPRODUCT((AB640=AB624:AB643)*(AC640=AC624:AC643)*(V640&lt;V624:V643))</f>
        <v>0</v>
      </c>
      <c r="AE640" s="16">
        <f ca="1">COUNTIF(AA624:AA640,AA640)-1</f>
        <v>0</v>
      </c>
      <c r="AF640" s="39"/>
      <c r="AG640">
        <v>17</v>
      </c>
      <c r="AH640" s="29" t="str">
        <f ca="1">INDEX(P624:P643,MATCH(AG640,Z624:Z643,0))</f>
        <v>Granada C.F.</v>
      </c>
      <c r="AI640" s="33">
        <f ca="1">LOOKUP(AH640,P624:P643,Q624:Q643)</f>
        <v>14</v>
      </c>
      <c r="AJ640" s="1">
        <f ca="1">LOOKUP(AH640,P624:P643,R624:R643)</f>
        <v>16</v>
      </c>
      <c r="AK640" s="1">
        <f ca="1">LOOKUP(AH640,P624:P643,S624:S643)</f>
        <v>3</v>
      </c>
      <c r="AL640" s="1">
        <f ca="1">LOOKUP(AH640,P624:P643,T624:T643)</f>
        <v>5</v>
      </c>
      <c r="AM640" s="1">
        <f ca="1">LOOKUP(AH640,P624:P643,U624:U643)</f>
        <v>8</v>
      </c>
      <c r="AN640" s="1">
        <f ca="1">LOOKUP(AH640,P624:P643,V624:V643)</f>
        <v>17</v>
      </c>
      <c r="AO640" s="1">
        <f ca="1">LOOKUP(AH640,P624:P643,W624:W643)</f>
        <v>26</v>
      </c>
      <c r="AP640" s="3">
        <f ca="1">LOOKUP(AH640,P624:P643,X624:X643)</f>
        <v>-9</v>
      </c>
      <c r="AQ640" s="3">
        <f ca="1">LOOKUP(AH640,P624:P643,Y624:Y643)</f>
        <v>13117</v>
      </c>
    </row>
    <row r="641" spans="5:43" x14ac:dyDescent="0.25">
      <c r="E641" s="29" t="str">
        <f t="shared" si="506"/>
        <v>U.D. Las Palmas</v>
      </c>
      <c r="F641" s="33">
        <f ca="1">SUMIF(INDIRECT(F623),'1-Configuracion'!E641,INDIRECT(G623))+SUMIF(INDIRECT(H623),'1-Configuracion'!E641,INDIRECT(I623))</f>
        <v>0</v>
      </c>
      <c r="G641" s="1">
        <f ca="1">SUMIF(INDIRECT(F623),'1-Configuracion'!E641,INDIRECT(J623))+SUMIF(INDIRECT(H623),'1-Configuracion'!E641,INDIRECT(J623))</f>
        <v>0</v>
      </c>
      <c r="H641" s="1">
        <f t="shared" ca="1" si="507"/>
        <v>0</v>
      </c>
      <c r="I641" s="1">
        <f t="shared" ca="1" si="508"/>
        <v>0</v>
      </c>
      <c r="J641" s="1">
        <f t="shared" ca="1" si="509"/>
        <v>0</v>
      </c>
      <c r="K641" s="1">
        <f ca="1">SUMIF(INDIRECT(F623),'1-Configuracion'!E641,INDIRECT(K623))+SUMIF(INDIRECT(H623),'1-Configuracion'!E641,INDIRECT(L623))</f>
        <v>0</v>
      </c>
      <c r="L641" s="1">
        <f ca="1">SUMIF(INDIRECT(F623),'1-Configuracion'!E641,INDIRECT(L623))+SUMIF(INDIRECT(H623),'1-Configuracion'!E641,INDIRECT(K623))</f>
        <v>0</v>
      </c>
      <c r="M641" s="48">
        <f t="shared" ca="1" si="510"/>
        <v>0</v>
      </c>
      <c r="N641" s="14">
        <f t="shared" ca="1" si="511"/>
        <v>0</v>
      </c>
      <c r="P641" s="29" t="str">
        <f t="shared" si="512"/>
        <v>U.D. Las Palmas</v>
      </c>
      <c r="Q641" s="33">
        <f t="shared" ca="1" si="513"/>
        <v>13</v>
      </c>
      <c r="R641" s="1">
        <f t="shared" ca="1" si="497"/>
        <v>16</v>
      </c>
      <c r="S641" s="1">
        <f t="shared" ca="1" si="498"/>
        <v>3</v>
      </c>
      <c r="T641" s="1">
        <f t="shared" ca="1" si="499"/>
        <v>4</v>
      </c>
      <c r="U641" s="1">
        <f t="shared" ca="1" si="500"/>
        <v>9</v>
      </c>
      <c r="V641" s="1">
        <f t="shared" ca="1" si="501"/>
        <v>12</v>
      </c>
      <c r="W641" s="1">
        <f t="shared" ca="1" si="502"/>
        <v>23</v>
      </c>
      <c r="X641" s="3">
        <f t="shared" ca="1" si="503"/>
        <v>-11</v>
      </c>
      <c r="Y641" s="3">
        <f t="shared" ca="1" si="504"/>
        <v>11912</v>
      </c>
      <c r="Z641">
        <f t="shared" ca="1" si="514"/>
        <v>19</v>
      </c>
      <c r="AA641">
        <f t="shared" ca="1" si="505"/>
        <v>19</v>
      </c>
      <c r="AB641" s="16">
        <f ca="1">_xlfn.RANK.EQ(Q641,Q624:Q643,0)</f>
        <v>19</v>
      </c>
      <c r="AC641" s="16">
        <f ca="1">SUMPRODUCT((AB641=AB624:AB643)*(X641&lt;X624:X643))</f>
        <v>0</v>
      </c>
      <c r="AD641" s="16">
        <f ca="1">SUMPRODUCT((AB641=AB624:AB643)*(AC641=AC624:AC643)*(V641&lt;V624:V643))</f>
        <v>0</v>
      </c>
      <c r="AE641" s="16">
        <f ca="1">COUNTIF(AA624:AA641,AA641)-1</f>
        <v>0</v>
      </c>
      <c r="AF641" s="39"/>
      <c r="AG641">
        <v>18</v>
      </c>
      <c r="AH641" s="29" t="str">
        <f ca="1">INDEX(P624:P643,MATCH(AG641,Z624:Z643,0))</f>
        <v>Rayo Vallecano</v>
      </c>
      <c r="AI641" s="33">
        <f ca="1">LOOKUP(AH641,P624:P643,Q624:Q643)</f>
        <v>14</v>
      </c>
      <c r="AJ641" s="1">
        <f ca="1">LOOKUP(AH641,P624:P643,R624:R643)</f>
        <v>16</v>
      </c>
      <c r="AK641" s="1">
        <f ca="1">LOOKUP(AH641,P624:P643,S624:S643)</f>
        <v>4</v>
      </c>
      <c r="AL641" s="1">
        <f ca="1">LOOKUP(AH641,P624:P643,T624:T643)</f>
        <v>2</v>
      </c>
      <c r="AM641" s="1">
        <f ca="1">LOOKUP(AH641,P624:P643,U624:U643)</f>
        <v>10</v>
      </c>
      <c r="AN641" s="1">
        <f ca="1">LOOKUP(AH641,P624:P643,V624:V643)</f>
        <v>18</v>
      </c>
      <c r="AO641" s="1">
        <f ca="1">LOOKUP(AH641,P624:P643,W624:W643)</f>
        <v>37</v>
      </c>
      <c r="AP641" s="3">
        <f ca="1">LOOKUP(AH641,P624:P643,X624:X643)</f>
        <v>-19</v>
      </c>
      <c r="AQ641" s="3">
        <f ca="1">LOOKUP(AH641,P624:P643,Y624:Y643)</f>
        <v>12118</v>
      </c>
    </row>
    <row r="642" spans="5:43" x14ac:dyDescent="0.25">
      <c r="E642" s="29" t="str">
        <f t="shared" si="506"/>
        <v>Valencia C.F.</v>
      </c>
      <c r="F642" s="33">
        <f ca="1">SUMIF(INDIRECT(F623),'1-Configuracion'!E642,INDIRECT(G623))+SUMIF(INDIRECT(H623),'1-Configuracion'!E642,INDIRECT(I623))</f>
        <v>0</v>
      </c>
      <c r="G642" s="1">
        <f ca="1">SUMIF(INDIRECT(F623),'1-Configuracion'!E642,INDIRECT(J623))+SUMIF(INDIRECT(H623),'1-Configuracion'!E642,INDIRECT(J623))</f>
        <v>0</v>
      </c>
      <c r="H642" s="1">
        <f t="shared" ca="1" si="507"/>
        <v>0</v>
      </c>
      <c r="I642" s="1">
        <f t="shared" ca="1" si="508"/>
        <v>0</v>
      </c>
      <c r="J642" s="1">
        <f t="shared" ca="1" si="509"/>
        <v>0</v>
      </c>
      <c r="K642" s="1">
        <f ca="1">SUMIF(INDIRECT(F623),'1-Configuracion'!E642,INDIRECT(K623))+SUMIF(INDIRECT(H623),'1-Configuracion'!E642,INDIRECT(L623))</f>
        <v>0</v>
      </c>
      <c r="L642" s="1">
        <f ca="1">SUMIF(INDIRECT(F623),'1-Configuracion'!E642,INDIRECT(L623))+SUMIF(INDIRECT(H623),'1-Configuracion'!E642,INDIRECT(K623))</f>
        <v>0</v>
      </c>
      <c r="M642" s="48">
        <f t="shared" ca="1" si="510"/>
        <v>0</v>
      </c>
      <c r="N642" s="14">
        <f t="shared" ca="1" si="511"/>
        <v>0</v>
      </c>
      <c r="P642" s="29" t="str">
        <f t="shared" si="512"/>
        <v>Valencia C.F.</v>
      </c>
      <c r="Q642" s="33">
        <f t="shared" ca="1" si="513"/>
        <v>22</v>
      </c>
      <c r="R642" s="1">
        <f t="shared" ca="1" si="497"/>
        <v>16</v>
      </c>
      <c r="S642" s="1">
        <f t="shared" ca="1" si="498"/>
        <v>5</v>
      </c>
      <c r="T642" s="1">
        <f t="shared" ca="1" si="499"/>
        <v>7</v>
      </c>
      <c r="U642" s="1">
        <f t="shared" ca="1" si="500"/>
        <v>4</v>
      </c>
      <c r="V642" s="1">
        <f t="shared" ca="1" si="501"/>
        <v>21</v>
      </c>
      <c r="W642" s="1">
        <f t="shared" ca="1" si="502"/>
        <v>14</v>
      </c>
      <c r="X642" s="3">
        <f t="shared" ca="1" si="503"/>
        <v>7</v>
      </c>
      <c r="Y642" s="3">
        <f t="shared" ca="1" si="504"/>
        <v>22721</v>
      </c>
      <c r="Z642">
        <f t="shared" ca="1" si="514"/>
        <v>9</v>
      </c>
      <c r="AA642">
        <f t="shared" ca="1" si="505"/>
        <v>9</v>
      </c>
      <c r="AB642" s="16">
        <f ca="1">_xlfn.RANK.EQ(Q642,Q624:Q643,0)</f>
        <v>9</v>
      </c>
      <c r="AC642" s="16">
        <f ca="1">SUMPRODUCT((AB642=AB624:AB643)*(X642&lt;X624:X643))</f>
        <v>0</v>
      </c>
      <c r="AD642" s="16">
        <f ca="1">SUMPRODUCT((AB642=AB624:AB643)*(AC642=AC624:AC643)*(V642&lt;V624:V643))</f>
        <v>0</v>
      </c>
      <c r="AE642" s="16">
        <f ca="1">COUNTIF(AA624:AA642,AA642)-1</f>
        <v>0</v>
      </c>
      <c r="AF642" s="39"/>
      <c r="AG642">
        <v>19</v>
      </c>
      <c r="AH642" s="29" t="str">
        <f ca="1">INDEX(P624:P643,MATCH(AG642,Z624:Z643,0))</f>
        <v>U.D. Las Palmas</v>
      </c>
      <c r="AI642" s="33">
        <f ca="1">LOOKUP(AH642,P624:P643,Q624:Q643)</f>
        <v>13</v>
      </c>
      <c r="AJ642" s="1">
        <f ca="1">LOOKUP(AH642,P624:P643,R624:R643)</f>
        <v>16</v>
      </c>
      <c r="AK642" s="1">
        <f ca="1">LOOKUP(AH642,P624:P643,S624:S643)</f>
        <v>3</v>
      </c>
      <c r="AL642" s="1">
        <f ca="1">LOOKUP(AH642,P624:P643,T624:T643)</f>
        <v>4</v>
      </c>
      <c r="AM642" s="1">
        <f ca="1">LOOKUP(AH642,P624:P643,U624:U643)</f>
        <v>9</v>
      </c>
      <c r="AN642" s="1">
        <f ca="1">LOOKUP(AH642,P624:P643,V624:V643)</f>
        <v>12</v>
      </c>
      <c r="AO642" s="1">
        <f ca="1">LOOKUP(AH642,P624:P643,W624:W643)</f>
        <v>23</v>
      </c>
      <c r="AP642" s="3">
        <f ca="1">LOOKUP(AH642,P624:P643,X624:X643)</f>
        <v>-11</v>
      </c>
      <c r="AQ642" s="3">
        <f ca="1">LOOKUP(AH642,P624:P643,Y624:Y643)</f>
        <v>11912</v>
      </c>
    </row>
    <row r="643" spans="5:43" ht="15.75" thickBot="1" x14ac:dyDescent="0.3">
      <c r="E643" s="30" t="str">
        <f t="shared" si="506"/>
        <v>Villarreal C.F.</v>
      </c>
      <c r="F643" s="34">
        <f ca="1">SUMIF(INDIRECT(F623),'1-Configuracion'!E643,INDIRECT(G623))+SUMIF(INDIRECT(H623),'1-Configuracion'!E643,INDIRECT(I623))</f>
        <v>0</v>
      </c>
      <c r="G643" s="9">
        <f ca="1">SUMIF(INDIRECT(F623),'1-Configuracion'!E643,INDIRECT(J623))+SUMIF(INDIRECT(H623),'1-Configuracion'!E643,INDIRECT(J623))</f>
        <v>0</v>
      </c>
      <c r="H643" s="9">
        <f t="shared" ca="1" si="507"/>
        <v>0</v>
      </c>
      <c r="I643" s="9">
        <f t="shared" ca="1" si="508"/>
        <v>0</v>
      </c>
      <c r="J643" s="9">
        <f t="shared" ca="1" si="509"/>
        <v>0</v>
      </c>
      <c r="K643" s="9">
        <f ca="1">SUMIF(INDIRECT(F623),'1-Configuracion'!E643,INDIRECT(K623))+SUMIF(INDIRECT(H623),'1-Configuracion'!E643,INDIRECT(L623))</f>
        <v>0</v>
      </c>
      <c r="L643" s="9">
        <f ca="1">SUMIF(INDIRECT(F623),'1-Configuracion'!E643,INDIRECT(L623))+SUMIF(INDIRECT(H623),'1-Configuracion'!E643,INDIRECT(K623))</f>
        <v>0</v>
      </c>
      <c r="M643" s="49">
        <f t="shared" ca="1" si="510"/>
        <v>0</v>
      </c>
      <c r="N643" s="15">
        <f t="shared" ca="1" si="511"/>
        <v>0</v>
      </c>
      <c r="P643" s="30" t="str">
        <f t="shared" si="512"/>
        <v>Villarreal C.F.</v>
      </c>
      <c r="Q643" s="34">
        <f t="shared" ca="1" si="513"/>
        <v>30</v>
      </c>
      <c r="R643" s="9">
        <f t="shared" ca="1" si="497"/>
        <v>16</v>
      </c>
      <c r="S643" s="9">
        <f t="shared" ca="1" si="498"/>
        <v>9</v>
      </c>
      <c r="T643" s="9">
        <f t="shared" ca="1" si="499"/>
        <v>3</v>
      </c>
      <c r="U643" s="9">
        <f t="shared" ca="1" si="500"/>
        <v>4</v>
      </c>
      <c r="V643" s="9">
        <f t="shared" ca="1" si="501"/>
        <v>21</v>
      </c>
      <c r="W643" s="9">
        <f t="shared" ca="1" si="502"/>
        <v>15</v>
      </c>
      <c r="X643" s="11">
        <f t="shared" ca="1" si="503"/>
        <v>6</v>
      </c>
      <c r="Y643" s="11">
        <f t="shared" ca="1" si="504"/>
        <v>30621</v>
      </c>
      <c r="Z643">
        <f t="shared" ca="1" si="514"/>
        <v>5</v>
      </c>
      <c r="AA643">
        <f t="shared" ca="1" si="505"/>
        <v>5</v>
      </c>
      <c r="AB643" s="16">
        <f ca="1">_xlfn.RANK.EQ(Q643,Q624:Q643,0)</f>
        <v>5</v>
      </c>
      <c r="AC643" s="16">
        <f ca="1">SUMPRODUCT((AB643=AB624:AB643)*(X643&lt;X624:X643))</f>
        <v>0</v>
      </c>
      <c r="AD643" s="16">
        <f ca="1">SUMPRODUCT((AB643=AB624:AB643)*(AC643=AC624:AC643)*(V643&lt;V624:V643))</f>
        <v>0</v>
      </c>
      <c r="AE643" s="16">
        <f ca="1">COUNTIF(AA624:AA643,AA643)-1</f>
        <v>0</v>
      </c>
      <c r="AF643" s="39"/>
      <c r="AG643">
        <v>20</v>
      </c>
      <c r="AH643" s="30" t="str">
        <f ca="1">INDEX(P624:P643,MATCH(AG643,Z624:Z643,0))</f>
        <v>Levante U.D.</v>
      </c>
      <c r="AI643" s="34">
        <f ca="1">LOOKUP(AH643,P624:P643,Q624:Q643)</f>
        <v>11</v>
      </c>
      <c r="AJ643" s="9">
        <f ca="1">LOOKUP(AH643,P624:P643,R624:R643)</f>
        <v>16</v>
      </c>
      <c r="AK643" s="9">
        <f ca="1">LOOKUP(AH643,P624:P643,S624:S643)</f>
        <v>2</v>
      </c>
      <c r="AL643" s="9">
        <f ca="1">LOOKUP(AH643,P624:P643,T624:T643)</f>
        <v>5</v>
      </c>
      <c r="AM643" s="9">
        <f ca="1">LOOKUP(AH643,P624:P643,U624:U643)</f>
        <v>9</v>
      </c>
      <c r="AN643" s="9">
        <f ca="1">LOOKUP(AH643,P624:P643,V624:V643)</f>
        <v>12</v>
      </c>
      <c r="AO643" s="9">
        <f ca="1">LOOKUP(AH643,P624:P643,W624:W643)</f>
        <v>29</v>
      </c>
      <c r="AP643" s="11">
        <f ca="1">LOOKUP(AH643,P624:P643,X624:X643)</f>
        <v>-17</v>
      </c>
      <c r="AQ643" s="11">
        <f ca="1">LOOKUP(AH643,P624:P643,Y624:Y643)</f>
        <v>9312</v>
      </c>
    </row>
    <row r="644" spans="5:43" ht="15.75" thickBot="1" x14ac:dyDescent="0.3"/>
    <row r="645" spans="5:43" ht="15.75" thickBot="1" x14ac:dyDescent="0.3">
      <c r="E645" s="36">
        <v>29</v>
      </c>
      <c r="F645" s="43" t="s">
        <v>20</v>
      </c>
      <c r="G645" s="43" t="s">
        <v>21</v>
      </c>
      <c r="H645" s="43" t="s">
        <v>22</v>
      </c>
      <c r="I645" s="43" t="s">
        <v>23</v>
      </c>
      <c r="J645" s="43" t="s">
        <v>24</v>
      </c>
      <c r="K645" s="43" t="s">
        <v>25</v>
      </c>
      <c r="L645" s="43" t="s">
        <v>26</v>
      </c>
      <c r="M645" s="44" t="s">
        <v>90</v>
      </c>
      <c r="N645" s="46" t="s">
        <v>91</v>
      </c>
      <c r="P645" s="36">
        <f>E645</f>
        <v>29</v>
      </c>
      <c r="Q645" s="37" t="s">
        <v>20</v>
      </c>
      <c r="R645" s="35" t="s">
        <v>21</v>
      </c>
      <c r="S645" s="31" t="s">
        <v>22</v>
      </c>
      <c r="T645" s="31" t="s">
        <v>23</v>
      </c>
      <c r="U645" s="31" t="s">
        <v>24</v>
      </c>
      <c r="V645" s="31" t="s">
        <v>25</v>
      </c>
      <c r="W645" s="31" t="s">
        <v>26</v>
      </c>
      <c r="X645" s="32" t="s">
        <v>90</v>
      </c>
      <c r="Y645" s="32" t="s">
        <v>91</v>
      </c>
      <c r="Z645" s="136" t="s">
        <v>162</v>
      </c>
      <c r="AA645" t="s">
        <v>161</v>
      </c>
      <c r="AB645" t="s">
        <v>148</v>
      </c>
      <c r="AC645" t="s">
        <v>90</v>
      </c>
      <c r="AD645" t="s">
        <v>25</v>
      </c>
      <c r="AE645" t="s">
        <v>160</v>
      </c>
      <c r="AF645" s="38"/>
      <c r="AH645" s="36">
        <f>P645</f>
        <v>29</v>
      </c>
      <c r="AI645" s="37" t="s">
        <v>20</v>
      </c>
      <c r="AJ645" s="35" t="s">
        <v>21</v>
      </c>
      <c r="AK645" s="31" t="s">
        <v>22</v>
      </c>
      <c r="AL645" s="31" t="s">
        <v>23</v>
      </c>
      <c r="AM645" s="31" t="s">
        <v>24</v>
      </c>
      <c r="AN645" s="31" t="s">
        <v>25</v>
      </c>
      <c r="AO645" s="31" t="s">
        <v>26</v>
      </c>
      <c r="AP645" s="32" t="s">
        <v>90</v>
      </c>
      <c r="AQ645" s="32" t="s">
        <v>91</v>
      </c>
    </row>
    <row r="646" spans="5:43" ht="15.75" thickBot="1" x14ac:dyDescent="0.3">
      <c r="E646" s="39"/>
      <c r="F646" s="41" t="str">
        <f>'1-Rangos'!C29</f>
        <v>'1-Jornadas'!AP69:AP78</v>
      </c>
      <c r="G646" s="41" t="str">
        <f>'1-Rangos'!D29</f>
        <v>'1-Jornadas'!AN69:AN78</v>
      </c>
      <c r="H646" s="41" t="str">
        <f>'1-Rangos'!E29</f>
        <v>'1-Jornadas'!AS69:AS78</v>
      </c>
      <c r="I646" s="41" t="str">
        <f>'1-Rangos'!F29</f>
        <v>'1-Jornadas'!AU69:AU78</v>
      </c>
      <c r="J646" s="41" t="str">
        <f>'1-Rangos'!G29</f>
        <v>'1-Jornadas'!AM69:AM78</v>
      </c>
      <c r="K646" s="41" t="str">
        <f>'1-Rangos'!H29</f>
        <v>'1-Jornadas'!AQ69:AQ78</v>
      </c>
      <c r="L646" s="41" t="str">
        <f>'1-Rangos'!I29</f>
        <v>'1-Jornadas'!AR69:AR78</v>
      </c>
      <c r="M646" s="39"/>
      <c r="N646" s="39"/>
    </row>
    <row r="647" spans="5:43" x14ac:dyDescent="0.25">
      <c r="E647" s="29" t="str">
        <f>E624</f>
        <v>Athletic Club</v>
      </c>
      <c r="F647" s="45">
        <f ca="1">SUMIF(INDIRECT(F646),'1-Configuracion'!E647,INDIRECT(G646))+SUMIF(INDIRECT(H646),'1-Configuracion'!E647,INDIRECT(I646))</f>
        <v>0</v>
      </c>
      <c r="G647" s="42">
        <f ca="1">SUMIF(INDIRECT(F646),'1-Configuracion'!E647,INDIRECT(J646))+SUMIF(INDIRECT(H646),'1-Configuracion'!E647,INDIRECT(J646))</f>
        <v>0</v>
      </c>
      <c r="H647" s="42">
        <f ca="1">IF(G647&gt;0,IF(F647=3,1,0),0)</f>
        <v>0</v>
      </c>
      <c r="I647" s="42">
        <f ca="1">IF(G647&gt;0,IF(F647=1,1,0),0)</f>
        <v>0</v>
      </c>
      <c r="J647" s="42">
        <f ca="1">IF(G647&gt;0,IF(F647=0,1,0),0)</f>
        <v>0</v>
      </c>
      <c r="K647" s="42">
        <f ca="1">SUMIF(INDIRECT(F646),'1-Configuracion'!E647,INDIRECT(K646))+SUMIF(INDIRECT(H646),'1-Configuracion'!E647,INDIRECT(L646))</f>
        <v>0</v>
      </c>
      <c r="L647" s="42">
        <f ca="1">SUMIF(INDIRECT(F646),'1-Configuracion'!E647,INDIRECT(L646))+SUMIF(INDIRECT(H646),'1-Configuracion'!E647,INDIRECT(K646))</f>
        <v>0</v>
      </c>
      <c r="M647" s="47">
        <f ca="1">K647-L647</f>
        <v>0</v>
      </c>
      <c r="N647" s="50">
        <f ca="1">F647*1000+M647*100+K647</f>
        <v>0</v>
      </c>
      <c r="P647" s="29" t="str">
        <f>E647</f>
        <v>Athletic Club</v>
      </c>
      <c r="Q647" s="33">
        <f ca="1">F647+Q624</f>
        <v>24</v>
      </c>
      <c r="R647" s="1">
        <f t="shared" ref="R647:R666" ca="1" si="515">G647+R624</f>
        <v>16</v>
      </c>
      <c r="S647" s="1">
        <f t="shared" ref="S647:S666" ca="1" si="516">H647+S624</f>
        <v>7</v>
      </c>
      <c r="T647" s="1">
        <f t="shared" ref="T647:T666" ca="1" si="517">I647+T624</f>
        <v>3</v>
      </c>
      <c r="U647" s="1">
        <f t="shared" ref="U647:U666" ca="1" si="518">J647+U624</f>
        <v>6</v>
      </c>
      <c r="V647" s="1">
        <f t="shared" ref="V647:V666" ca="1" si="519">K647+V624</f>
        <v>24</v>
      </c>
      <c r="W647" s="1">
        <f t="shared" ref="W647:W666" ca="1" si="520">L647+W624</f>
        <v>18</v>
      </c>
      <c r="X647" s="3">
        <f t="shared" ref="X647:X666" ca="1" si="521">M647+X624</f>
        <v>6</v>
      </c>
      <c r="Y647" s="3">
        <f t="shared" ref="Y647:Y666" ca="1" si="522">N647+Y624</f>
        <v>24624</v>
      </c>
      <c r="Z647">
        <f ca="1">AA647+AE647</f>
        <v>7</v>
      </c>
      <c r="AA647">
        <f t="shared" ref="AA647:AA666" ca="1" si="523">SUM(AB647:AD647)</f>
        <v>7</v>
      </c>
      <c r="AB647" s="16">
        <f ca="1">_xlfn.RANK.EQ(Q647,Q647:Q666,0)</f>
        <v>7</v>
      </c>
      <c r="AC647" s="16">
        <f ca="1">SUMPRODUCT((AB647=AB647:AB666)*(X647&lt;X647:X666))</f>
        <v>0</v>
      </c>
      <c r="AD647" s="16">
        <f ca="1">SUMPRODUCT((AB647=AB647:AB666)*(AC647=AC647:AC666)*(V647&lt;V647:V666))</f>
        <v>0</v>
      </c>
      <c r="AE647" s="16">
        <f ca="1">COUNTIF(AA647:AA647,AA647)-1</f>
        <v>0</v>
      </c>
      <c r="AF647" s="39"/>
      <c r="AG647">
        <v>1</v>
      </c>
      <c r="AH647" s="29" t="str">
        <f ca="1">INDEX(P647:P666,MATCH(AG647,Z647:Z666,0))</f>
        <v>F.C. Barcelona</v>
      </c>
      <c r="AI647" s="33">
        <f ca="1">LOOKUP(AH647,P647:P666,Q647:Q666)</f>
        <v>35</v>
      </c>
      <c r="AJ647" s="1">
        <f ca="1">LOOKUP(AH647,P647:P666,R647:R666)</f>
        <v>15</v>
      </c>
      <c r="AK647" s="1">
        <f ca="1">LOOKUP(AH647,P647:P666,S647:S666)</f>
        <v>11</v>
      </c>
      <c r="AL647" s="1">
        <f ca="1">LOOKUP(AH647,P647:P666,T647:T666)</f>
        <v>2</v>
      </c>
      <c r="AM647" s="1">
        <f ca="1">LOOKUP(AH647,P647:P666,U647:U666)</f>
        <v>2</v>
      </c>
      <c r="AN647" s="1">
        <f ca="1">LOOKUP(AH647,P647:P666,V647:V666)</f>
        <v>36</v>
      </c>
      <c r="AO647" s="1">
        <f ca="1">LOOKUP(AH647,P647:P666,W647:W666)</f>
        <v>15</v>
      </c>
      <c r="AP647" s="3">
        <f ca="1">LOOKUP(AH647,P647:P666,X647:X666)</f>
        <v>21</v>
      </c>
      <c r="AQ647" s="3">
        <f ca="1">LOOKUP(AH647,P647:P666,Y647:Y666)</f>
        <v>37136</v>
      </c>
    </row>
    <row r="648" spans="5:43" x14ac:dyDescent="0.25">
      <c r="E648" s="29" t="str">
        <f t="shared" ref="E648:E666" si="524">E625</f>
        <v>Atlético de Madrid</v>
      </c>
      <c r="F648" s="33">
        <f ca="1">SUMIF(INDIRECT(F646),'1-Configuracion'!E648,INDIRECT(G646))+SUMIF(INDIRECT(H646),'1-Configuracion'!E648,INDIRECT(I646))</f>
        <v>0</v>
      </c>
      <c r="G648" s="1">
        <f ca="1">SUMIF(INDIRECT(F646),'1-Configuracion'!E648,INDIRECT(J646))+SUMIF(INDIRECT(H646),'1-Configuracion'!E648,INDIRECT(J646))</f>
        <v>0</v>
      </c>
      <c r="H648" s="1">
        <f t="shared" ref="H648:H666" ca="1" si="525">IF(G648&gt;0,IF(F648=3,1,0),0)</f>
        <v>0</v>
      </c>
      <c r="I648" s="1">
        <f t="shared" ref="I648:I666" ca="1" si="526">IF(G648&gt;0,IF(F648=1,1,0),0)</f>
        <v>0</v>
      </c>
      <c r="J648" s="1">
        <f t="shared" ref="J648:J666" ca="1" si="527">IF(G648&gt;0,IF(F648=0,1,0),0)</f>
        <v>0</v>
      </c>
      <c r="K648" s="1">
        <f ca="1">SUMIF(INDIRECT(F646),'1-Configuracion'!E648,INDIRECT(K646))+SUMIF(INDIRECT(H646),'1-Configuracion'!E648,INDIRECT(L646))</f>
        <v>0</v>
      </c>
      <c r="L648" s="1">
        <f ca="1">SUMIF(INDIRECT(F646),'1-Configuracion'!E648,INDIRECT(L646))+SUMIF(INDIRECT(H646),'1-Configuracion'!E648,INDIRECT(K646))</f>
        <v>0</v>
      </c>
      <c r="M648" s="48">
        <f t="shared" ref="M648:M666" ca="1" si="528">K648-L648</f>
        <v>0</v>
      </c>
      <c r="N648" s="14">
        <f t="shared" ref="N648:N666" ca="1" si="529">F648*1000+M648*100+K648</f>
        <v>0</v>
      </c>
      <c r="P648" s="29" t="str">
        <f t="shared" ref="P648:P666" si="530">E648</f>
        <v>Atlético de Madrid</v>
      </c>
      <c r="Q648" s="33">
        <f t="shared" ref="Q648:Q666" ca="1" si="531">F648+Q625</f>
        <v>35</v>
      </c>
      <c r="R648" s="1">
        <f t="shared" ca="1" si="515"/>
        <v>16</v>
      </c>
      <c r="S648" s="1">
        <f t="shared" ca="1" si="516"/>
        <v>11</v>
      </c>
      <c r="T648" s="1">
        <f t="shared" ca="1" si="517"/>
        <v>2</v>
      </c>
      <c r="U648" s="1">
        <f t="shared" ca="1" si="518"/>
        <v>3</v>
      </c>
      <c r="V648" s="1">
        <f t="shared" ca="1" si="519"/>
        <v>22</v>
      </c>
      <c r="W648" s="1">
        <f t="shared" ca="1" si="520"/>
        <v>8</v>
      </c>
      <c r="X648" s="3">
        <f t="shared" ca="1" si="521"/>
        <v>14</v>
      </c>
      <c r="Y648" s="3">
        <f t="shared" ca="1" si="522"/>
        <v>36422</v>
      </c>
      <c r="Z648">
        <f t="shared" ref="Z648:Z666" ca="1" si="532">AA648+AE648</f>
        <v>2</v>
      </c>
      <c r="AA648">
        <f t="shared" ca="1" si="523"/>
        <v>2</v>
      </c>
      <c r="AB648" s="16">
        <f ca="1">_xlfn.RANK.EQ(Q648,Q647:Q666,0)</f>
        <v>1</v>
      </c>
      <c r="AC648" s="16">
        <f ca="1">SUMPRODUCT((AB648=AB647:AB666)*(X648&lt;X647:X666))</f>
        <v>1</v>
      </c>
      <c r="AD648" s="16">
        <f ca="1">SUMPRODUCT((AB648=AB647:AB666)*(AC648=AC647:AC666)*(V648&lt;V647:V666))</f>
        <v>0</v>
      </c>
      <c r="AE648" s="16">
        <f ca="1">COUNTIF(AA647:AA648,AA648)-1</f>
        <v>0</v>
      </c>
      <c r="AF648" s="39"/>
      <c r="AG648">
        <v>2</v>
      </c>
      <c r="AH648" s="29" t="str">
        <f ca="1">INDEX(P647:P666,MATCH(AG648,Z647:Z666,0))</f>
        <v>Atlético de Madrid</v>
      </c>
      <c r="AI648" s="33">
        <f ca="1">LOOKUP(AH648,P647:P666,Q647:Q666)</f>
        <v>35</v>
      </c>
      <c r="AJ648" s="1">
        <f ca="1">LOOKUP(AH648,P647:P666,R647:R666)</f>
        <v>16</v>
      </c>
      <c r="AK648" s="1">
        <f ca="1">LOOKUP(AH648,P647:P666,S647:S666)</f>
        <v>11</v>
      </c>
      <c r="AL648" s="1">
        <f ca="1">LOOKUP(AH648,P647:P666,T647:T666)</f>
        <v>2</v>
      </c>
      <c r="AM648" s="1">
        <f ca="1">LOOKUP(AH648,P647:P666,U647:U666)</f>
        <v>3</v>
      </c>
      <c r="AN648" s="1">
        <f ca="1">LOOKUP(AH648,P647:P666,V647:V666)</f>
        <v>22</v>
      </c>
      <c r="AO648" s="1">
        <f ca="1">LOOKUP(AH648,P647:P666,W647:W666)</f>
        <v>8</v>
      </c>
      <c r="AP648" s="3">
        <f ca="1">LOOKUP(AH648,P647:P666,X647:X666)</f>
        <v>14</v>
      </c>
      <c r="AQ648" s="3">
        <f ca="1">LOOKUP(AH648,P647:P666,Y647:Y666)</f>
        <v>36422</v>
      </c>
    </row>
    <row r="649" spans="5:43" x14ac:dyDescent="0.25">
      <c r="E649" s="29" t="str">
        <f t="shared" si="524"/>
        <v>Deportivo de la Coruña</v>
      </c>
      <c r="F649" s="33">
        <f ca="1">SUMIF(INDIRECT(F646),'1-Configuracion'!E649,INDIRECT(G646))+SUMIF(INDIRECT(H646),'1-Configuracion'!E649,INDIRECT(I646))</f>
        <v>0</v>
      </c>
      <c r="G649" s="1">
        <f ca="1">SUMIF(INDIRECT(F646),'1-Configuracion'!E649,INDIRECT(J646))+SUMIF(INDIRECT(H646),'1-Configuracion'!E649,INDIRECT(J646))</f>
        <v>0</v>
      </c>
      <c r="H649" s="1">
        <f t="shared" ca="1" si="525"/>
        <v>0</v>
      </c>
      <c r="I649" s="1">
        <f t="shared" ca="1" si="526"/>
        <v>0</v>
      </c>
      <c r="J649" s="1">
        <f t="shared" ca="1" si="527"/>
        <v>0</v>
      </c>
      <c r="K649" s="1">
        <f ca="1">SUMIF(INDIRECT(F646),'1-Configuracion'!E649,INDIRECT(K646))+SUMIF(INDIRECT(H646),'1-Configuracion'!E649,INDIRECT(L646))</f>
        <v>0</v>
      </c>
      <c r="L649" s="1">
        <f ca="1">SUMIF(INDIRECT(F646),'1-Configuracion'!E649,INDIRECT(L646))+SUMIF(INDIRECT(H646),'1-Configuracion'!E649,INDIRECT(K646))</f>
        <v>0</v>
      </c>
      <c r="M649" s="48">
        <f t="shared" ca="1" si="528"/>
        <v>0</v>
      </c>
      <c r="N649" s="14">
        <f t="shared" ca="1" si="529"/>
        <v>0</v>
      </c>
      <c r="P649" s="29" t="str">
        <f t="shared" si="530"/>
        <v>Deportivo de la Coruña</v>
      </c>
      <c r="Q649" s="33">
        <f t="shared" ca="1" si="531"/>
        <v>26</v>
      </c>
      <c r="R649" s="1">
        <f t="shared" ca="1" si="515"/>
        <v>16</v>
      </c>
      <c r="S649" s="1">
        <f t="shared" ca="1" si="516"/>
        <v>6</v>
      </c>
      <c r="T649" s="1">
        <f t="shared" ca="1" si="517"/>
        <v>8</v>
      </c>
      <c r="U649" s="1">
        <f t="shared" ca="1" si="518"/>
        <v>2</v>
      </c>
      <c r="V649" s="1">
        <f t="shared" ca="1" si="519"/>
        <v>25</v>
      </c>
      <c r="W649" s="1">
        <f t="shared" ca="1" si="520"/>
        <v>16</v>
      </c>
      <c r="X649" s="3">
        <f t="shared" ca="1" si="521"/>
        <v>9</v>
      </c>
      <c r="Y649" s="3">
        <f t="shared" ca="1" si="522"/>
        <v>26925</v>
      </c>
      <c r="Z649">
        <f t="shared" ca="1" si="532"/>
        <v>6</v>
      </c>
      <c r="AA649">
        <f t="shared" ca="1" si="523"/>
        <v>6</v>
      </c>
      <c r="AB649" s="16">
        <f ca="1">_xlfn.RANK.EQ(Q649,Q647:Q666,0)</f>
        <v>6</v>
      </c>
      <c r="AC649" s="16">
        <f ca="1">SUMPRODUCT((AB649=AB647:AB666)*(X649&lt;X647:X666))</f>
        <v>0</v>
      </c>
      <c r="AD649" s="16">
        <f ca="1">SUMPRODUCT((AB649=AB647:AB666)*(AC649=AC647:AC666)*(V649&lt;V647:V666))</f>
        <v>0</v>
      </c>
      <c r="AE649" s="16">
        <f ca="1">COUNTIF(AA647:AA649,AA649)-1</f>
        <v>0</v>
      </c>
      <c r="AF649" s="39"/>
      <c r="AG649">
        <v>3</v>
      </c>
      <c r="AH649" s="29" t="str">
        <f ca="1">INDEX(P647:P666,MATCH(AG649,Z647:Z666,0))</f>
        <v>Real Madrid C.F.</v>
      </c>
      <c r="AI649" s="33">
        <f ca="1">LOOKUP(AH649,P647:P666,Q647:Q666)</f>
        <v>33</v>
      </c>
      <c r="AJ649" s="1">
        <f ca="1">LOOKUP(AH649,P647:P666,R647:R666)</f>
        <v>16</v>
      </c>
      <c r="AK649" s="1">
        <f ca="1">LOOKUP(AH649,P647:P666,S647:S666)</f>
        <v>10</v>
      </c>
      <c r="AL649" s="1">
        <f ca="1">LOOKUP(AH649,P647:P666,T647:T666)</f>
        <v>3</v>
      </c>
      <c r="AM649" s="1">
        <f ca="1">LOOKUP(AH649,P647:P666,U647:U666)</f>
        <v>3</v>
      </c>
      <c r="AN649" s="1">
        <f ca="1">LOOKUP(AH649,P647:P666,V647:V666)</f>
        <v>42</v>
      </c>
      <c r="AO649" s="1">
        <f ca="1">LOOKUP(AH649,P647:P666,W647:W666)</f>
        <v>15</v>
      </c>
      <c r="AP649" s="3">
        <f ca="1">LOOKUP(AH649,P647:P666,X647:X666)</f>
        <v>27</v>
      </c>
      <c r="AQ649" s="3">
        <f ca="1">LOOKUP(AH649,P647:P666,Y647:Y666)</f>
        <v>35742</v>
      </c>
    </row>
    <row r="650" spans="5:43" x14ac:dyDescent="0.25">
      <c r="E650" s="29" t="str">
        <f t="shared" si="524"/>
        <v>F.C. Barcelona</v>
      </c>
      <c r="F650" s="33">
        <f ca="1">SUMIF(INDIRECT(F646),'1-Configuracion'!E650,INDIRECT(G646))+SUMIF(INDIRECT(H646),'1-Configuracion'!E650,INDIRECT(I646))</f>
        <v>0</v>
      </c>
      <c r="G650" s="1">
        <f ca="1">SUMIF(INDIRECT(F646),'1-Configuracion'!E650,INDIRECT(J646))+SUMIF(INDIRECT(H646),'1-Configuracion'!E650,INDIRECT(J646))</f>
        <v>0</v>
      </c>
      <c r="H650" s="1">
        <f t="shared" ca="1" si="525"/>
        <v>0</v>
      </c>
      <c r="I650" s="1">
        <f t="shared" ca="1" si="526"/>
        <v>0</v>
      </c>
      <c r="J650" s="1">
        <f t="shared" ca="1" si="527"/>
        <v>0</v>
      </c>
      <c r="K650" s="1">
        <f ca="1">SUMIF(INDIRECT(F646),'1-Configuracion'!E650,INDIRECT(K646))+SUMIF(INDIRECT(H646),'1-Configuracion'!E650,INDIRECT(L646))</f>
        <v>0</v>
      </c>
      <c r="L650" s="1">
        <f ca="1">SUMIF(INDIRECT(F646),'1-Configuracion'!E650,INDIRECT(L646))+SUMIF(INDIRECT(H646),'1-Configuracion'!E650,INDIRECT(K646))</f>
        <v>0</v>
      </c>
      <c r="M650" s="48">
        <f t="shared" ca="1" si="528"/>
        <v>0</v>
      </c>
      <c r="N650" s="14">
        <f t="shared" ca="1" si="529"/>
        <v>0</v>
      </c>
      <c r="P650" s="29" t="str">
        <f t="shared" si="530"/>
        <v>F.C. Barcelona</v>
      </c>
      <c r="Q650" s="33">
        <f t="shared" ca="1" si="531"/>
        <v>35</v>
      </c>
      <c r="R650" s="1">
        <f t="shared" ca="1" si="515"/>
        <v>15</v>
      </c>
      <c r="S650" s="1">
        <f t="shared" ca="1" si="516"/>
        <v>11</v>
      </c>
      <c r="T650" s="1">
        <f t="shared" ca="1" si="517"/>
        <v>2</v>
      </c>
      <c r="U650" s="1">
        <f t="shared" ca="1" si="518"/>
        <v>2</v>
      </c>
      <c r="V650" s="1">
        <f t="shared" ca="1" si="519"/>
        <v>36</v>
      </c>
      <c r="W650" s="1">
        <f t="shared" ca="1" si="520"/>
        <v>15</v>
      </c>
      <c r="X650" s="3">
        <f t="shared" ca="1" si="521"/>
        <v>21</v>
      </c>
      <c r="Y650" s="3">
        <f t="shared" ca="1" si="522"/>
        <v>37136</v>
      </c>
      <c r="Z650">
        <f t="shared" ca="1" si="532"/>
        <v>1</v>
      </c>
      <c r="AA650">
        <f t="shared" ca="1" si="523"/>
        <v>1</v>
      </c>
      <c r="AB650" s="16">
        <f ca="1">_xlfn.RANK.EQ(Q650,Q647:Q666,0)</f>
        <v>1</v>
      </c>
      <c r="AC650" s="16">
        <f ca="1">SUMPRODUCT((AB650=AB647:AB666)*(X650&lt;X647:X666))</f>
        <v>0</v>
      </c>
      <c r="AD650" s="16">
        <f ca="1">SUMPRODUCT((AB650=AB647:AB666)*(AC650=AC647:AC666)*(V650&lt;V647:V666))</f>
        <v>0</v>
      </c>
      <c r="AE650" s="16">
        <f ca="1">COUNTIF(AA647:AA650,AA650)-1</f>
        <v>0</v>
      </c>
      <c r="AF650" s="39"/>
      <c r="AG650">
        <v>4</v>
      </c>
      <c r="AH650" s="29" t="str">
        <f ca="1">INDEX(P647:P666,MATCH(AG650,Z647:Z666,0))</f>
        <v>R.C. Celta de Vigo</v>
      </c>
      <c r="AI650" s="33">
        <f ca="1">LOOKUP(AH650,P647:P666,Q647:Q666)</f>
        <v>31</v>
      </c>
      <c r="AJ650" s="1">
        <f ca="1">LOOKUP(AH650,P647:P666,R647:R666)</f>
        <v>16</v>
      </c>
      <c r="AK650" s="1">
        <f ca="1">LOOKUP(AH650,P647:P666,S647:S666)</f>
        <v>9</v>
      </c>
      <c r="AL650" s="1">
        <f ca="1">LOOKUP(AH650,P647:P666,T647:T666)</f>
        <v>4</v>
      </c>
      <c r="AM650" s="1">
        <f ca="1">LOOKUP(AH650,P647:P666,U647:U666)</f>
        <v>3</v>
      </c>
      <c r="AN650" s="1">
        <f ca="1">LOOKUP(AH650,P647:P666,V647:V666)</f>
        <v>28</v>
      </c>
      <c r="AO650" s="1">
        <f ca="1">LOOKUP(AH650,P647:P666,W647:W666)</f>
        <v>22</v>
      </c>
      <c r="AP650" s="3">
        <f ca="1">LOOKUP(AH650,P647:P666,X647:X666)</f>
        <v>6</v>
      </c>
      <c r="AQ650" s="3">
        <f ca="1">LOOKUP(AH650,P647:P666,Y647:Y666)</f>
        <v>31628</v>
      </c>
    </row>
    <row r="651" spans="5:43" x14ac:dyDescent="0.25">
      <c r="E651" s="29" t="str">
        <f t="shared" si="524"/>
        <v>Getafe C.F.</v>
      </c>
      <c r="F651" s="33">
        <f ca="1">SUMIF(INDIRECT(F646),'1-Configuracion'!E651,INDIRECT(G646))+SUMIF(INDIRECT(H646),'1-Configuracion'!E651,INDIRECT(I646))</f>
        <v>0</v>
      </c>
      <c r="G651" s="1">
        <f ca="1">SUMIF(INDIRECT(F646),'1-Configuracion'!E651,INDIRECT(J646))+SUMIF(INDIRECT(H646),'1-Configuracion'!E651,INDIRECT(J646))</f>
        <v>0</v>
      </c>
      <c r="H651" s="1">
        <f t="shared" ca="1" si="525"/>
        <v>0</v>
      </c>
      <c r="I651" s="1">
        <f t="shared" ca="1" si="526"/>
        <v>0</v>
      </c>
      <c r="J651" s="1">
        <f t="shared" ca="1" si="527"/>
        <v>0</v>
      </c>
      <c r="K651" s="1">
        <f ca="1">SUMIF(INDIRECT(F646),'1-Configuracion'!E651,INDIRECT(K646))+SUMIF(INDIRECT(H646),'1-Configuracion'!E651,INDIRECT(L646))</f>
        <v>0</v>
      </c>
      <c r="L651" s="1">
        <f ca="1">SUMIF(INDIRECT(F646),'1-Configuracion'!E651,INDIRECT(L646))+SUMIF(INDIRECT(H646),'1-Configuracion'!E651,INDIRECT(K646))</f>
        <v>0</v>
      </c>
      <c r="M651" s="48">
        <f t="shared" ca="1" si="528"/>
        <v>0</v>
      </c>
      <c r="N651" s="14">
        <f t="shared" ca="1" si="529"/>
        <v>0</v>
      </c>
      <c r="P651" s="29" t="str">
        <f t="shared" si="530"/>
        <v>Getafe C.F.</v>
      </c>
      <c r="Q651" s="33">
        <f t="shared" ca="1" si="531"/>
        <v>16</v>
      </c>
      <c r="R651" s="1">
        <f t="shared" ca="1" si="515"/>
        <v>16</v>
      </c>
      <c r="S651" s="1">
        <f t="shared" ca="1" si="516"/>
        <v>4</v>
      </c>
      <c r="T651" s="1">
        <f t="shared" ca="1" si="517"/>
        <v>4</v>
      </c>
      <c r="U651" s="1">
        <f t="shared" ca="1" si="518"/>
        <v>8</v>
      </c>
      <c r="V651" s="1">
        <f t="shared" ca="1" si="519"/>
        <v>18</v>
      </c>
      <c r="W651" s="1">
        <f t="shared" ca="1" si="520"/>
        <v>26</v>
      </c>
      <c r="X651" s="3">
        <f t="shared" ca="1" si="521"/>
        <v>-8</v>
      </c>
      <c r="Y651" s="3">
        <f t="shared" ca="1" si="522"/>
        <v>15218</v>
      </c>
      <c r="Z651">
        <f t="shared" ca="1" si="532"/>
        <v>15</v>
      </c>
      <c r="AA651">
        <f t="shared" ca="1" si="523"/>
        <v>15</v>
      </c>
      <c r="AB651" s="16">
        <f ca="1">_xlfn.RANK.EQ(Q651,Q647:Q666,0)</f>
        <v>14</v>
      </c>
      <c r="AC651" s="16">
        <f ca="1">SUMPRODUCT((AB651=AB647:AB666)*(X651&lt;X647:X666))</f>
        <v>1</v>
      </c>
      <c r="AD651" s="16">
        <f ca="1">SUMPRODUCT((AB651=AB647:AB666)*(AC651=AC647:AC666)*(V651&lt;V647:V666))</f>
        <v>0</v>
      </c>
      <c r="AE651" s="16">
        <f ca="1">COUNTIF(AA647:AA651,AA651)-1</f>
        <v>0</v>
      </c>
      <c r="AF651" s="39"/>
      <c r="AG651">
        <v>5</v>
      </c>
      <c r="AH651" s="29" t="str">
        <f ca="1">INDEX(P647:P666,MATCH(AG651,Z647:Z666,0))</f>
        <v>Villarreal C.F.</v>
      </c>
      <c r="AI651" s="33">
        <f ca="1">LOOKUP(AH651,P647:P666,Q647:Q666)</f>
        <v>30</v>
      </c>
      <c r="AJ651" s="1">
        <f ca="1">LOOKUP(AH651,P647:P666,R647:R666)</f>
        <v>16</v>
      </c>
      <c r="AK651" s="1">
        <f ca="1">LOOKUP(AH651,P647:P666,S647:S666)</f>
        <v>9</v>
      </c>
      <c r="AL651" s="1">
        <f ca="1">LOOKUP(AH651,P647:P666,T647:T666)</f>
        <v>3</v>
      </c>
      <c r="AM651" s="1">
        <f ca="1">LOOKUP(AH651,P647:P666,U647:U666)</f>
        <v>4</v>
      </c>
      <c r="AN651" s="1">
        <f ca="1">LOOKUP(AH651,P647:P666,V647:V666)</f>
        <v>21</v>
      </c>
      <c r="AO651" s="1">
        <f ca="1">LOOKUP(AH651,P647:P666,W647:W666)</f>
        <v>15</v>
      </c>
      <c r="AP651" s="3">
        <f ca="1">LOOKUP(AH651,P647:P666,X647:X666)</f>
        <v>6</v>
      </c>
      <c r="AQ651" s="3">
        <f ca="1">LOOKUP(AH651,P647:P666,Y647:Y666)</f>
        <v>30621</v>
      </c>
    </row>
    <row r="652" spans="5:43" x14ac:dyDescent="0.25">
      <c r="E652" s="29" t="str">
        <f t="shared" si="524"/>
        <v>Granada C.F.</v>
      </c>
      <c r="F652" s="33">
        <f ca="1">SUMIF(INDIRECT(F646),'1-Configuracion'!E652,INDIRECT(G646))+SUMIF(INDIRECT(H646),'1-Configuracion'!E652,INDIRECT(I646))</f>
        <v>0</v>
      </c>
      <c r="G652" s="1">
        <f ca="1">SUMIF(INDIRECT(F646),'1-Configuracion'!E652,INDIRECT(J646))+SUMIF(INDIRECT(H646),'1-Configuracion'!E652,INDIRECT(J646))</f>
        <v>0</v>
      </c>
      <c r="H652" s="1">
        <f t="shared" ca="1" si="525"/>
        <v>0</v>
      </c>
      <c r="I652" s="1">
        <f t="shared" ca="1" si="526"/>
        <v>0</v>
      </c>
      <c r="J652" s="1">
        <f t="shared" ca="1" si="527"/>
        <v>0</v>
      </c>
      <c r="K652" s="1">
        <f ca="1">SUMIF(INDIRECT(F646),'1-Configuracion'!E652,INDIRECT(K646))+SUMIF(INDIRECT(H646),'1-Configuracion'!E652,INDIRECT(L646))</f>
        <v>0</v>
      </c>
      <c r="L652" s="1">
        <f ca="1">SUMIF(INDIRECT(F646),'1-Configuracion'!E652,INDIRECT(L646))+SUMIF(INDIRECT(H646),'1-Configuracion'!E652,INDIRECT(K646))</f>
        <v>0</v>
      </c>
      <c r="M652" s="48">
        <f t="shared" ca="1" si="528"/>
        <v>0</v>
      </c>
      <c r="N652" s="14">
        <f t="shared" ca="1" si="529"/>
        <v>0</v>
      </c>
      <c r="P652" s="29" t="str">
        <f t="shared" si="530"/>
        <v>Granada C.F.</v>
      </c>
      <c r="Q652" s="33">
        <f t="shared" ca="1" si="531"/>
        <v>14</v>
      </c>
      <c r="R652" s="1">
        <f t="shared" ca="1" si="515"/>
        <v>16</v>
      </c>
      <c r="S652" s="1">
        <f t="shared" ca="1" si="516"/>
        <v>3</v>
      </c>
      <c r="T652" s="1">
        <f t="shared" ca="1" si="517"/>
        <v>5</v>
      </c>
      <c r="U652" s="1">
        <f t="shared" ca="1" si="518"/>
        <v>8</v>
      </c>
      <c r="V652" s="1">
        <f t="shared" ca="1" si="519"/>
        <v>17</v>
      </c>
      <c r="W652" s="1">
        <f t="shared" ca="1" si="520"/>
        <v>26</v>
      </c>
      <c r="X652" s="3">
        <f t="shared" ca="1" si="521"/>
        <v>-9</v>
      </c>
      <c r="Y652" s="3">
        <f t="shared" ca="1" si="522"/>
        <v>13117</v>
      </c>
      <c r="Z652">
        <f t="shared" ca="1" si="532"/>
        <v>17</v>
      </c>
      <c r="AA652">
        <f t="shared" ca="1" si="523"/>
        <v>17</v>
      </c>
      <c r="AB652" s="16">
        <f ca="1">_xlfn.RANK.EQ(Q652,Q647:Q666,0)</f>
        <v>17</v>
      </c>
      <c r="AC652" s="16">
        <f ca="1">SUMPRODUCT((AB652=AB647:AB666)*(X652&lt;X647:X666))</f>
        <v>0</v>
      </c>
      <c r="AD652" s="16">
        <f ca="1">SUMPRODUCT((AB652=AB647:AB666)*(AC652=AC647:AC666)*(V652&lt;V647:V666))</f>
        <v>0</v>
      </c>
      <c r="AE652" s="16">
        <f ca="1">COUNTIF(AA647:AA652,AA652)-1</f>
        <v>0</v>
      </c>
      <c r="AF652" s="39"/>
      <c r="AG652">
        <v>6</v>
      </c>
      <c r="AH652" s="29" t="str">
        <f ca="1">INDEX(P647:P666,MATCH(AG652,Z647:Z666,0))</f>
        <v>Deportivo de la Coruña</v>
      </c>
      <c r="AI652" s="33">
        <f ca="1">LOOKUP(AH652,P647:P666,Q647:Q666)</f>
        <v>26</v>
      </c>
      <c r="AJ652" s="1">
        <f ca="1">LOOKUP(AH652,P647:P666,R647:R666)</f>
        <v>16</v>
      </c>
      <c r="AK652" s="1">
        <f ca="1">LOOKUP(AH652,P647:P666,S647:S666)</f>
        <v>6</v>
      </c>
      <c r="AL652" s="1">
        <f ca="1">LOOKUP(AH652,P647:P666,T647:T666)</f>
        <v>8</v>
      </c>
      <c r="AM652" s="1">
        <f ca="1">LOOKUP(AH652,P647:P666,U647:U666)</f>
        <v>2</v>
      </c>
      <c r="AN652" s="1">
        <f ca="1">LOOKUP(AH652,P647:P666,V647:V666)</f>
        <v>25</v>
      </c>
      <c r="AO652" s="1">
        <f ca="1">LOOKUP(AH652,P647:P666,W647:W666)</f>
        <v>16</v>
      </c>
      <c r="AP652" s="3">
        <f ca="1">LOOKUP(AH652,P647:P666,X647:X666)</f>
        <v>9</v>
      </c>
      <c r="AQ652" s="3">
        <f ca="1">LOOKUP(AH652,P647:P666,Y647:Y666)</f>
        <v>26925</v>
      </c>
    </row>
    <row r="653" spans="5:43" x14ac:dyDescent="0.25">
      <c r="E653" s="29" t="str">
        <f t="shared" si="524"/>
        <v>Levante U.D.</v>
      </c>
      <c r="F653" s="33">
        <f ca="1">SUMIF(INDIRECT(F646),'1-Configuracion'!E653,INDIRECT(G646))+SUMIF(INDIRECT(H646),'1-Configuracion'!E653,INDIRECT(I646))</f>
        <v>0</v>
      </c>
      <c r="G653" s="1">
        <f ca="1">SUMIF(INDIRECT(F646),'1-Configuracion'!E653,INDIRECT(J646))+SUMIF(INDIRECT(H646),'1-Configuracion'!E653,INDIRECT(J646))</f>
        <v>0</v>
      </c>
      <c r="H653" s="1">
        <f t="shared" ca="1" si="525"/>
        <v>0</v>
      </c>
      <c r="I653" s="1">
        <f t="shared" ca="1" si="526"/>
        <v>0</v>
      </c>
      <c r="J653" s="1">
        <f t="shared" ca="1" si="527"/>
        <v>0</v>
      </c>
      <c r="K653" s="1">
        <f ca="1">SUMIF(INDIRECT(F646),'1-Configuracion'!E653,INDIRECT(K646))+SUMIF(INDIRECT(H646),'1-Configuracion'!E653,INDIRECT(L646))</f>
        <v>0</v>
      </c>
      <c r="L653" s="1">
        <f ca="1">SUMIF(INDIRECT(F646),'1-Configuracion'!E653,INDIRECT(L646))+SUMIF(INDIRECT(H646),'1-Configuracion'!E653,INDIRECT(K646))</f>
        <v>0</v>
      </c>
      <c r="M653" s="48">
        <f t="shared" ca="1" si="528"/>
        <v>0</v>
      </c>
      <c r="N653" s="14">
        <f t="shared" ca="1" si="529"/>
        <v>0</v>
      </c>
      <c r="P653" s="29" t="str">
        <f t="shared" si="530"/>
        <v>Levante U.D.</v>
      </c>
      <c r="Q653" s="33">
        <f t="shared" ca="1" si="531"/>
        <v>11</v>
      </c>
      <c r="R653" s="1">
        <f t="shared" ca="1" si="515"/>
        <v>16</v>
      </c>
      <c r="S653" s="1">
        <f t="shared" ca="1" si="516"/>
        <v>2</v>
      </c>
      <c r="T653" s="1">
        <f t="shared" ca="1" si="517"/>
        <v>5</v>
      </c>
      <c r="U653" s="1">
        <f t="shared" ca="1" si="518"/>
        <v>9</v>
      </c>
      <c r="V653" s="1">
        <f t="shared" ca="1" si="519"/>
        <v>12</v>
      </c>
      <c r="W653" s="1">
        <f t="shared" ca="1" si="520"/>
        <v>29</v>
      </c>
      <c r="X653" s="3">
        <f t="shared" ca="1" si="521"/>
        <v>-17</v>
      </c>
      <c r="Y653" s="3">
        <f t="shared" ca="1" si="522"/>
        <v>9312</v>
      </c>
      <c r="Z653">
        <f t="shared" ca="1" si="532"/>
        <v>20</v>
      </c>
      <c r="AA653">
        <f t="shared" ca="1" si="523"/>
        <v>20</v>
      </c>
      <c r="AB653" s="16">
        <f ca="1">_xlfn.RANK.EQ(Q653,Q647:Q666,0)</f>
        <v>20</v>
      </c>
      <c r="AC653" s="16">
        <f ca="1">SUMPRODUCT((AB653=AB647:AB666)*(X653&lt;X647:X666))</f>
        <v>0</v>
      </c>
      <c r="AD653" s="16">
        <f ca="1">SUMPRODUCT((AB653=AB647:AB666)*(AC653=AC647:AC666)*(V653&lt;V647:V666))</f>
        <v>0</v>
      </c>
      <c r="AE653" s="16">
        <f ca="1">COUNTIF(AA647:AA653,AA653)-1</f>
        <v>0</v>
      </c>
      <c r="AF653" s="39"/>
      <c r="AG653">
        <v>7</v>
      </c>
      <c r="AH653" s="29" t="str">
        <f ca="1">INDEX(P647:P666,MATCH(AG653,Z647:Z666,0))</f>
        <v>Athletic Club</v>
      </c>
      <c r="AI653" s="33">
        <f ca="1">LOOKUP(AH653,P647:P666,Q647:Q666)</f>
        <v>24</v>
      </c>
      <c r="AJ653" s="1">
        <f ca="1">LOOKUP(AH653,P647:P666,R647:R666)</f>
        <v>16</v>
      </c>
      <c r="AK653" s="1">
        <f ca="1">LOOKUP(AH653,P647:P666,S647:S666)</f>
        <v>7</v>
      </c>
      <c r="AL653" s="1">
        <f ca="1">LOOKUP(AH653,P647:P666,T647:T666)</f>
        <v>3</v>
      </c>
      <c r="AM653" s="1">
        <f ca="1">LOOKUP(AH653,P647:P666,U647:U666)</f>
        <v>6</v>
      </c>
      <c r="AN653" s="1">
        <f ca="1">LOOKUP(AH653,P647:P666,V647:V666)</f>
        <v>24</v>
      </c>
      <c r="AO653" s="1">
        <f ca="1">LOOKUP(AH653,P647:P666,W647:W666)</f>
        <v>18</v>
      </c>
      <c r="AP653" s="3">
        <f ca="1">LOOKUP(AH653,P647:P666,X647:X666)</f>
        <v>6</v>
      </c>
      <c r="AQ653" s="3">
        <f ca="1">LOOKUP(AH653,P647:P666,Y647:Y666)</f>
        <v>24624</v>
      </c>
    </row>
    <row r="654" spans="5:43" x14ac:dyDescent="0.25">
      <c r="E654" s="29" t="str">
        <f t="shared" si="524"/>
        <v>Málaga C.F.</v>
      </c>
      <c r="F654" s="33">
        <f ca="1">SUMIF(INDIRECT(F646),'1-Configuracion'!E654,INDIRECT(G646))+SUMIF(INDIRECT(H646),'1-Configuracion'!E654,INDIRECT(I646))</f>
        <v>0</v>
      </c>
      <c r="G654" s="1">
        <f ca="1">SUMIF(INDIRECT(F646),'1-Configuracion'!E654,INDIRECT(J646))+SUMIF(INDIRECT(H646),'1-Configuracion'!E654,INDIRECT(J646))</f>
        <v>0</v>
      </c>
      <c r="H654" s="1">
        <f t="shared" ca="1" si="525"/>
        <v>0</v>
      </c>
      <c r="I654" s="1">
        <f t="shared" ca="1" si="526"/>
        <v>0</v>
      </c>
      <c r="J654" s="1">
        <f t="shared" ca="1" si="527"/>
        <v>0</v>
      </c>
      <c r="K654" s="1">
        <f ca="1">SUMIF(INDIRECT(F646),'1-Configuracion'!E654,INDIRECT(K646))+SUMIF(INDIRECT(H646),'1-Configuracion'!E654,INDIRECT(L646))</f>
        <v>0</v>
      </c>
      <c r="L654" s="1">
        <f ca="1">SUMIF(INDIRECT(F646),'1-Configuracion'!E654,INDIRECT(L646))+SUMIF(INDIRECT(H646),'1-Configuracion'!E654,INDIRECT(K646))</f>
        <v>0</v>
      </c>
      <c r="M654" s="48">
        <f t="shared" ca="1" si="528"/>
        <v>0</v>
      </c>
      <c r="N654" s="14">
        <f t="shared" ca="1" si="529"/>
        <v>0</v>
      </c>
      <c r="P654" s="29" t="str">
        <f t="shared" si="530"/>
        <v>Málaga C.F.</v>
      </c>
      <c r="Q654" s="33">
        <f t="shared" ca="1" si="531"/>
        <v>17</v>
      </c>
      <c r="R654" s="1">
        <f t="shared" ca="1" si="515"/>
        <v>16</v>
      </c>
      <c r="S654" s="1">
        <f t="shared" ca="1" si="516"/>
        <v>4</v>
      </c>
      <c r="T654" s="1">
        <f t="shared" ca="1" si="517"/>
        <v>5</v>
      </c>
      <c r="U654" s="1">
        <f t="shared" ca="1" si="518"/>
        <v>7</v>
      </c>
      <c r="V654" s="1">
        <f t="shared" ca="1" si="519"/>
        <v>10</v>
      </c>
      <c r="W654" s="1">
        <f t="shared" ca="1" si="520"/>
        <v>14</v>
      </c>
      <c r="X654" s="3">
        <f t="shared" ca="1" si="521"/>
        <v>-4</v>
      </c>
      <c r="Y654" s="3">
        <f t="shared" ca="1" si="522"/>
        <v>16610</v>
      </c>
      <c r="Z654">
        <f t="shared" ca="1" si="532"/>
        <v>13</v>
      </c>
      <c r="AA654">
        <f t="shared" ca="1" si="523"/>
        <v>13</v>
      </c>
      <c r="AB654" s="16">
        <f ca="1">_xlfn.RANK.EQ(Q654,Q647:Q666,0)</f>
        <v>13</v>
      </c>
      <c r="AC654" s="16">
        <f ca="1">SUMPRODUCT((AB654=AB647:AB666)*(X654&lt;X647:X666))</f>
        <v>0</v>
      </c>
      <c r="AD654" s="16">
        <f ca="1">SUMPRODUCT((AB654=AB647:AB666)*(AC654=AC647:AC666)*(V654&lt;V647:V666))</f>
        <v>0</v>
      </c>
      <c r="AE654" s="16">
        <f ca="1">COUNTIF(AA647:AA654,AA654)-1</f>
        <v>0</v>
      </c>
      <c r="AF654" s="39"/>
      <c r="AG654">
        <v>8</v>
      </c>
      <c r="AH654" s="29" t="str">
        <f ca="1">INDEX(P647:P666,MATCH(AG654,Z647:Z666,0))</f>
        <v>Sevilla F.C.</v>
      </c>
      <c r="AI654" s="33">
        <f ca="1">LOOKUP(AH654,P647:P666,Q647:Q666)</f>
        <v>23</v>
      </c>
      <c r="AJ654" s="1">
        <f ca="1">LOOKUP(AH654,P647:P666,R647:R666)</f>
        <v>16</v>
      </c>
      <c r="AK654" s="1">
        <f ca="1">LOOKUP(AH654,P647:P666,S647:S666)</f>
        <v>6</v>
      </c>
      <c r="AL654" s="1">
        <f ca="1">LOOKUP(AH654,P647:P666,T647:T666)</f>
        <v>5</v>
      </c>
      <c r="AM654" s="1">
        <f ca="1">LOOKUP(AH654,P647:P666,U647:U666)</f>
        <v>5</v>
      </c>
      <c r="AN654" s="1">
        <f ca="1">LOOKUP(AH654,P647:P666,V647:V666)</f>
        <v>21</v>
      </c>
      <c r="AO654" s="1">
        <f ca="1">LOOKUP(AH654,P647:P666,W647:W666)</f>
        <v>19</v>
      </c>
      <c r="AP654" s="3">
        <f ca="1">LOOKUP(AH654,P647:P666,X647:X666)</f>
        <v>2</v>
      </c>
      <c r="AQ654" s="3">
        <f ca="1">LOOKUP(AH654,P647:P666,Y647:Y666)</f>
        <v>23221</v>
      </c>
    </row>
    <row r="655" spans="5:43" x14ac:dyDescent="0.25">
      <c r="E655" s="29" t="str">
        <f t="shared" si="524"/>
        <v>R.C. Celta de Vigo</v>
      </c>
      <c r="F655" s="33">
        <f ca="1">SUMIF(INDIRECT(F646),'1-Configuracion'!E655,INDIRECT(G646))+SUMIF(INDIRECT(H646),'1-Configuracion'!E655,INDIRECT(I646))</f>
        <v>0</v>
      </c>
      <c r="G655" s="1">
        <f ca="1">SUMIF(INDIRECT(F646),'1-Configuracion'!E655,INDIRECT(J646))+SUMIF(INDIRECT(H646),'1-Configuracion'!E655,INDIRECT(J646))</f>
        <v>0</v>
      </c>
      <c r="H655" s="1">
        <f t="shared" ca="1" si="525"/>
        <v>0</v>
      </c>
      <c r="I655" s="1">
        <f t="shared" ca="1" si="526"/>
        <v>0</v>
      </c>
      <c r="J655" s="1">
        <f t="shared" ca="1" si="527"/>
        <v>0</v>
      </c>
      <c r="K655" s="1">
        <f ca="1">SUMIF(INDIRECT(F646),'1-Configuracion'!E655,INDIRECT(K646))+SUMIF(INDIRECT(H646),'1-Configuracion'!E655,INDIRECT(L646))</f>
        <v>0</v>
      </c>
      <c r="L655" s="1">
        <f ca="1">SUMIF(INDIRECT(F646),'1-Configuracion'!E655,INDIRECT(L646))+SUMIF(INDIRECT(H646),'1-Configuracion'!E655,INDIRECT(K646))</f>
        <v>0</v>
      </c>
      <c r="M655" s="48">
        <f t="shared" ca="1" si="528"/>
        <v>0</v>
      </c>
      <c r="N655" s="14">
        <f t="shared" ca="1" si="529"/>
        <v>0</v>
      </c>
      <c r="P655" s="29" t="str">
        <f t="shared" si="530"/>
        <v>R.C. Celta de Vigo</v>
      </c>
      <c r="Q655" s="33">
        <f t="shared" ca="1" si="531"/>
        <v>31</v>
      </c>
      <c r="R655" s="1">
        <f t="shared" ca="1" si="515"/>
        <v>16</v>
      </c>
      <c r="S655" s="1">
        <f t="shared" ca="1" si="516"/>
        <v>9</v>
      </c>
      <c r="T655" s="1">
        <f t="shared" ca="1" si="517"/>
        <v>4</v>
      </c>
      <c r="U655" s="1">
        <f t="shared" ca="1" si="518"/>
        <v>3</v>
      </c>
      <c r="V655" s="1">
        <f t="shared" ca="1" si="519"/>
        <v>28</v>
      </c>
      <c r="W655" s="1">
        <f t="shared" ca="1" si="520"/>
        <v>22</v>
      </c>
      <c r="X655" s="3">
        <f t="shared" ca="1" si="521"/>
        <v>6</v>
      </c>
      <c r="Y655" s="3">
        <f t="shared" ca="1" si="522"/>
        <v>31628</v>
      </c>
      <c r="Z655">
        <f t="shared" ca="1" si="532"/>
        <v>4</v>
      </c>
      <c r="AA655">
        <f t="shared" ca="1" si="523"/>
        <v>4</v>
      </c>
      <c r="AB655" s="16">
        <f ca="1">_xlfn.RANK.EQ(Q655,Q647:Q666,0)</f>
        <v>4</v>
      </c>
      <c r="AC655" s="16">
        <f ca="1">SUMPRODUCT((AB655=AB647:AB666)*(X655&lt;X647:X666))</f>
        <v>0</v>
      </c>
      <c r="AD655" s="16">
        <f ca="1">SUMPRODUCT((AB655=AB647:AB666)*(AC655=AC647:AC666)*(V655&lt;V647:V666))</f>
        <v>0</v>
      </c>
      <c r="AE655" s="16">
        <f ca="1">COUNTIF(AA647:AA655,AA655)-1</f>
        <v>0</v>
      </c>
      <c r="AF655" s="39"/>
      <c r="AG655">
        <v>9</v>
      </c>
      <c r="AH655" s="29" t="str">
        <f ca="1">INDEX(P647:P666,MATCH(AG655,Z647:Z666,0))</f>
        <v>Valencia C.F.</v>
      </c>
      <c r="AI655" s="33">
        <f ca="1">LOOKUP(AH655,P647:P666,Q647:Q666)</f>
        <v>22</v>
      </c>
      <c r="AJ655" s="1">
        <f ca="1">LOOKUP(AH655,P647:P666,R647:R666)</f>
        <v>16</v>
      </c>
      <c r="AK655" s="1">
        <f ca="1">LOOKUP(AH655,P647:P666,S647:S666)</f>
        <v>5</v>
      </c>
      <c r="AL655" s="1">
        <f ca="1">LOOKUP(AH655,P647:P666,T647:T666)</f>
        <v>7</v>
      </c>
      <c r="AM655" s="1">
        <f ca="1">LOOKUP(AH655,P647:P666,U647:U666)</f>
        <v>4</v>
      </c>
      <c r="AN655" s="1">
        <f ca="1">LOOKUP(AH655,P647:P666,V647:V666)</f>
        <v>21</v>
      </c>
      <c r="AO655" s="1">
        <f ca="1">LOOKUP(AH655,P647:P666,W647:W666)</f>
        <v>14</v>
      </c>
      <c r="AP655" s="3">
        <f ca="1">LOOKUP(AH655,P647:P666,X647:X666)</f>
        <v>7</v>
      </c>
      <c r="AQ655" s="3">
        <f ca="1">LOOKUP(AH655,P647:P666,Y647:Y666)</f>
        <v>22721</v>
      </c>
    </row>
    <row r="656" spans="5:43" x14ac:dyDescent="0.25">
      <c r="E656" s="29" t="str">
        <f t="shared" si="524"/>
        <v>R.C.D. Español</v>
      </c>
      <c r="F656" s="33">
        <f ca="1">SUMIF(INDIRECT(F646),'1-Configuracion'!E656,INDIRECT(G646))+SUMIF(INDIRECT(H646),'1-Configuracion'!E656,INDIRECT(I646))</f>
        <v>0</v>
      </c>
      <c r="G656" s="1">
        <f ca="1">SUMIF(INDIRECT(F646),'1-Configuracion'!E656,INDIRECT(J646))+SUMIF(INDIRECT(H646),'1-Configuracion'!E656,INDIRECT(J646))</f>
        <v>0</v>
      </c>
      <c r="H656" s="1">
        <f t="shared" ca="1" si="525"/>
        <v>0</v>
      </c>
      <c r="I656" s="1">
        <f t="shared" ca="1" si="526"/>
        <v>0</v>
      </c>
      <c r="J656" s="1">
        <f t="shared" ca="1" si="527"/>
        <v>0</v>
      </c>
      <c r="K656" s="1">
        <f ca="1">SUMIF(INDIRECT(F646),'1-Configuracion'!E656,INDIRECT(K646))+SUMIF(INDIRECT(H646),'1-Configuracion'!E656,INDIRECT(L646))</f>
        <v>0</v>
      </c>
      <c r="L656" s="1">
        <f ca="1">SUMIF(INDIRECT(F646),'1-Configuracion'!E656,INDIRECT(L646))+SUMIF(INDIRECT(H646),'1-Configuracion'!E656,INDIRECT(K646))</f>
        <v>0</v>
      </c>
      <c r="M656" s="48">
        <f t="shared" ca="1" si="528"/>
        <v>0</v>
      </c>
      <c r="N656" s="14">
        <f t="shared" ca="1" si="529"/>
        <v>0</v>
      </c>
      <c r="P656" s="29" t="str">
        <f t="shared" si="530"/>
        <v>R.C.D. Español</v>
      </c>
      <c r="Q656" s="33">
        <f t="shared" ca="1" si="531"/>
        <v>20</v>
      </c>
      <c r="R656" s="1">
        <f t="shared" ca="1" si="515"/>
        <v>16</v>
      </c>
      <c r="S656" s="1">
        <f t="shared" ca="1" si="516"/>
        <v>6</v>
      </c>
      <c r="T656" s="1">
        <f t="shared" ca="1" si="517"/>
        <v>2</v>
      </c>
      <c r="U656" s="1">
        <f t="shared" ca="1" si="518"/>
        <v>8</v>
      </c>
      <c r="V656" s="1">
        <f t="shared" ca="1" si="519"/>
        <v>16</v>
      </c>
      <c r="W656" s="1">
        <f t="shared" ca="1" si="520"/>
        <v>26</v>
      </c>
      <c r="X656" s="3">
        <f t="shared" ca="1" si="521"/>
        <v>-10</v>
      </c>
      <c r="Y656" s="3">
        <f t="shared" ca="1" si="522"/>
        <v>19016</v>
      </c>
      <c r="Z656">
        <f t="shared" ca="1" si="532"/>
        <v>12</v>
      </c>
      <c r="AA656">
        <f t="shared" ca="1" si="523"/>
        <v>12</v>
      </c>
      <c r="AB656" s="16">
        <f ca="1">_xlfn.RANK.EQ(Q656,Q647:Q666,0)</f>
        <v>11</v>
      </c>
      <c r="AC656" s="16">
        <f ca="1">SUMPRODUCT((AB656=AB647:AB666)*(X656&lt;X647:X666))</f>
        <v>1</v>
      </c>
      <c r="AD656" s="16">
        <f ca="1">SUMPRODUCT((AB656=AB647:AB666)*(AC656=AC647:AC666)*(V656&lt;V647:V666))</f>
        <v>0</v>
      </c>
      <c r="AE656" s="16">
        <f ca="1">COUNTIF(AA647:AA656,AA656)-1</f>
        <v>0</v>
      </c>
      <c r="AF656" s="39"/>
      <c r="AG656">
        <v>10</v>
      </c>
      <c r="AH656" s="29" t="str">
        <f ca="1">INDEX(P647:P666,MATCH(AG656,Z647:Z666,0))</f>
        <v>S.D. Eibar</v>
      </c>
      <c r="AI656" s="33">
        <f ca="1">LOOKUP(AH656,P647:P666,Q647:Q666)</f>
        <v>21</v>
      </c>
      <c r="AJ656" s="1">
        <f ca="1">LOOKUP(AH656,P647:P666,R647:R666)</f>
        <v>16</v>
      </c>
      <c r="AK656" s="1">
        <f ca="1">LOOKUP(AH656,P647:P666,S647:S666)</f>
        <v>5</v>
      </c>
      <c r="AL656" s="1">
        <f ca="1">LOOKUP(AH656,P647:P666,T647:T666)</f>
        <v>6</v>
      </c>
      <c r="AM656" s="1">
        <f ca="1">LOOKUP(AH656,P647:P666,U647:U666)</f>
        <v>5</v>
      </c>
      <c r="AN656" s="1">
        <f ca="1">LOOKUP(AH656,P647:P666,V647:V666)</f>
        <v>18</v>
      </c>
      <c r="AO656" s="1">
        <f ca="1">LOOKUP(AH656,P647:P666,W647:W666)</f>
        <v>19</v>
      </c>
      <c r="AP656" s="3">
        <f ca="1">LOOKUP(AH656,P647:P666,X647:X666)</f>
        <v>-1</v>
      </c>
      <c r="AQ656" s="3">
        <f ca="1">LOOKUP(AH656,P647:P666,Y647:Y666)</f>
        <v>20918</v>
      </c>
    </row>
    <row r="657" spans="5:43" x14ac:dyDescent="0.25">
      <c r="E657" s="29" t="str">
        <f t="shared" si="524"/>
        <v>Rayo Vallecano</v>
      </c>
      <c r="F657" s="33">
        <f ca="1">SUMIF(INDIRECT(F646),'1-Configuracion'!E657,INDIRECT(G646))+SUMIF(INDIRECT(H646),'1-Configuracion'!E657,INDIRECT(I646))</f>
        <v>0</v>
      </c>
      <c r="G657" s="1">
        <f ca="1">SUMIF(INDIRECT(F646),'1-Configuracion'!E657,INDIRECT(J646))+SUMIF(INDIRECT(H646),'1-Configuracion'!E657,INDIRECT(J646))</f>
        <v>0</v>
      </c>
      <c r="H657" s="1">
        <f t="shared" ca="1" si="525"/>
        <v>0</v>
      </c>
      <c r="I657" s="1">
        <f t="shared" ca="1" si="526"/>
        <v>0</v>
      </c>
      <c r="J657" s="1">
        <f t="shared" ca="1" si="527"/>
        <v>0</v>
      </c>
      <c r="K657" s="1">
        <f ca="1">SUMIF(INDIRECT(F646),'1-Configuracion'!E657,INDIRECT(K646))+SUMIF(INDIRECT(H646),'1-Configuracion'!E657,INDIRECT(L646))</f>
        <v>0</v>
      </c>
      <c r="L657" s="1">
        <f ca="1">SUMIF(INDIRECT(F646),'1-Configuracion'!E657,INDIRECT(L646))+SUMIF(INDIRECT(H646),'1-Configuracion'!E657,INDIRECT(K646))</f>
        <v>0</v>
      </c>
      <c r="M657" s="48">
        <f t="shared" ca="1" si="528"/>
        <v>0</v>
      </c>
      <c r="N657" s="14">
        <f t="shared" ca="1" si="529"/>
        <v>0</v>
      </c>
      <c r="P657" s="29" t="str">
        <f t="shared" si="530"/>
        <v>Rayo Vallecano</v>
      </c>
      <c r="Q657" s="33">
        <f t="shared" ca="1" si="531"/>
        <v>14</v>
      </c>
      <c r="R657" s="1">
        <f t="shared" ca="1" si="515"/>
        <v>16</v>
      </c>
      <c r="S657" s="1">
        <f t="shared" ca="1" si="516"/>
        <v>4</v>
      </c>
      <c r="T657" s="1">
        <f t="shared" ca="1" si="517"/>
        <v>2</v>
      </c>
      <c r="U657" s="1">
        <f t="shared" ca="1" si="518"/>
        <v>10</v>
      </c>
      <c r="V657" s="1">
        <f t="shared" ca="1" si="519"/>
        <v>18</v>
      </c>
      <c r="W657" s="1">
        <f t="shared" ca="1" si="520"/>
        <v>37</v>
      </c>
      <c r="X657" s="3">
        <f t="shared" ca="1" si="521"/>
        <v>-19</v>
      </c>
      <c r="Y657" s="3">
        <f t="shared" ca="1" si="522"/>
        <v>12118</v>
      </c>
      <c r="Z657">
        <f t="shared" ca="1" si="532"/>
        <v>18</v>
      </c>
      <c r="AA657">
        <f t="shared" ca="1" si="523"/>
        <v>18</v>
      </c>
      <c r="AB657" s="16">
        <f ca="1">_xlfn.RANK.EQ(Q657,Q647:Q666,0)</f>
        <v>17</v>
      </c>
      <c r="AC657" s="16">
        <f ca="1">SUMPRODUCT((AB657=AB647:AB666)*(X657&lt;X647:X666))</f>
        <v>1</v>
      </c>
      <c r="AD657" s="16">
        <f ca="1">SUMPRODUCT((AB657=AB647:AB666)*(AC657=AC647:AC666)*(V657&lt;V647:V666))</f>
        <v>0</v>
      </c>
      <c r="AE657" s="16">
        <f ca="1">COUNTIF(AA647:AA657,AA657)-1</f>
        <v>0</v>
      </c>
      <c r="AF657" s="39"/>
      <c r="AG657">
        <v>11</v>
      </c>
      <c r="AH657" s="29" t="str">
        <f ca="1">INDEX(P647:P666,MATCH(AG657,Z647:Z666,0))</f>
        <v>Real Betis Balompié</v>
      </c>
      <c r="AI657" s="33">
        <f ca="1">LOOKUP(AH657,P647:P666,Q647:Q666)</f>
        <v>20</v>
      </c>
      <c r="AJ657" s="1">
        <f ca="1">LOOKUP(AH657,P647:P666,R647:R666)</f>
        <v>16</v>
      </c>
      <c r="AK657" s="1">
        <f ca="1">LOOKUP(AH657,P647:P666,S647:S666)</f>
        <v>5</v>
      </c>
      <c r="AL657" s="1">
        <f ca="1">LOOKUP(AH657,P647:P666,T647:T666)</f>
        <v>5</v>
      </c>
      <c r="AM657" s="1">
        <f ca="1">LOOKUP(AH657,P647:P666,U647:U666)</f>
        <v>6</v>
      </c>
      <c r="AN657" s="1">
        <f ca="1">LOOKUP(AH657,P647:P666,V647:V666)</f>
        <v>13</v>
      </c>
      <c r="AO657" s="1">
        <f ca="1">LOOKUP(AH657,P647:P666,W647:W666)</f>
        <v>19</v>
      </c>
      <c r="AP657" s="3">
        <f ca="1">LOOKUP(AH657,P647:P666,X647:X666)</f>
        <v>-6</v>
      </c>
      <c r="AQ657" s="3">
        <f ca="1">LOOKUP(AH657,P647:P666,Y647:Y666)</f>
        <v>19413</v>
      </c>
    </row>
    <row r="658" spans="5:43" x14ac:dyDescent="0.25">
      <c r="E658" s="29" t="str">
        <f t="shared" si="524"/>
        <v>Real Betis Balompié</v>
      </c>
      <c r="F658" s="33">
        <f ca="1">SUMIF(INDIRECT(F646),'1-Configuracion'!E658,INDIRECT(G646))+SUMIF(INDIRECT(H646),'1-Configuracion'!E658,INDIRECT(I646))</f>
        <v>0</v>
      </c>
      <c r="G658" s="1">
        <f ca="1">SUMIF(INDIRECT(F646),'1-Configuracion'!E658,INDIRECT(J646))+SUMIF(INDIRECT(H646),'1-Configuracion'!E658,INDIRECT(J646))</f>
        <v>0</v>
      </c>
      <c r="H658" s="1">
        <f t="shared" ca="1" si="525"/>
        <v>0</v>
      </c>
      <c r="I658" s="1">
        <f t="shared" ca="1" si="526"/>
        <v>0</v>
      </c>
      <c r="J658" s="1">
        <f t="shared" ca="1" si="527"/>
        <v>0</v>
      </c>
      <c r="K658" s="1">
        <f ca="1">SUMIF(INDIRECT(F646),'1-Configuracion'!E658,INDIRECT(K646))+SUMIF(INDIRECT(H646),'1-Configuracion'!E658,INDIRECT(L646))</f>
        <v>0</v>
      </c>
      <c r="L658" s="1">
        <f ca="1">SUMIF(INDIRECT(F646),'1-Configuracion'!E658,INDIRECT(L646))+SUMIF(INDIRECT(H646),'1-Configuracion'!E658,INDIRECT(K646))</f>
        <v>0</v>
      </c>
      <c r="M658" s="48">
        <f t="shared" ca="1" si="528"/>
        <v>0</v>
      </c>
      <c r="N658" s="14">
        <f t="shared" ca="1" si="529"/>
        <v>0</v>
      </c>
      <c r="P658" s="29" t="str">
        <f t="shared" si="530"/>
        <v>Real Betis Balompié</v>
      </c>
      <c r="Q658" s="33">
        <f t="shared" ca="1" si="531"/>
        <v>20</v>
      </c>
      <c r="R658" s="1">
        <f t="shared" ca="1" si="515"/>
        <v>16</v>
      </c>
      <c r="S658" s="1">
        <f t="shared" ca="1" si="516"/>
        <v>5</v>
      </c>
      <c r="T658" s="1">
        <f t="shared" ca="1" si="517"/>
        <v>5</v>
      </c>
      <c r="U658" s="1">
        <f t="shared" ca="1" si="518"/>
        <v>6</v>
      </c>
      <c r="V658" s="1">
        <f t="shared" ca="1" si="519"/>
        <v>13</v>
      </c>
      <c r="W658" s="1">
        <f t="shared" ca="1" si="520"/>
        <v>19</v>
      </c>
      <c r="X658" s="3">
        <f t="shared" ca="1" si="521"/>
        <v>-6</v>
      </c>
      <c r="Y658" s="3">
        <f t="shared" ca="1" si="522"/>
        <v>19413</v>
      </c>
      <c r="Z658">
        <f t="shared" ca="1" si="532"/>
        <v>11</v>
      </c>
      <c r="AA658">
        <f t="shared" ca="1" si="523"/>
        <v>11</v>
      </c>
      <c r="AB658" s="16">
        <f ca="1">_xlfn.RANK.EQ(Q658,Q647:Q666,0)</f>
        <v>11</v>
      </c>
      <c r="AC658" s="16">
        <f ca="1">SUMPRODUCT((AB658=AB647:AB666)*(X658&lt;X647:X666))</f>
        <v>0</v>
      </c>
      <c r="AD658" s="16">
        <f ca="1">SUMPRODUCT((AB658=AB647:AB666)*(AC658=AC647:AC666)*(V658&lt;V647:V666))</f>
        <v>0</v>
      </c>
      <c r="AE658" s="16">
        <f ca="1">COUNTIF(AA647:AA658,AA658)-1</f>
        <v>0</v>
      </c>
      <c r="AF658" s="39"/>
      <c r="AG658">
        <v>12</v>
      </c>
      <c r="AH658" s="29" t="str">
        <f ca="1">INDEX(P647:P666,MATCH(AG658,Z647:Z666,0))</f>
        <v>R.C.D. Español</v>
      </c>
      <c r="AI658" s="33">
        <f ca="1">LOOKUP(AH658,P647:P666,Q647:Q666)</f>
        <v>20</v>
      </c>
      <c r="AJ658" s="1">
        <f ca="1">LOOKUP(AH658,P647:P666,R647:R666)</f>
        <v>16</v>
      </c>
      <c r="AK658" s="1">
        <f ca="1">LOOKUP(AH658,P647:P666,S647:S666)</f>
        <v>6</v>
      </c>
      <c r="AL658" s="1">
        <f ca="1">LOOKUP(AH658,P647:P666,T647:T666)</f>
        <v>2</v>
      </c>
      <c r="AM658" s="1">
        <f ca="1">LOOKUP(AH658,P647:P666,U647:U666)</f>
        <v>8</v>
      </c>
      <c r="AN658" s="1">
        <f ca="1">LOOKUP(AH658,P647:P666,V647:V666)</f>
        <v>16</v>
      </c>
      <c r="AO658" s="1">
        <f ca="1">LOOKUP(AH658,P647:P666,W647:W666)</f>
        <v>26</v>
      </c>
      <c r="AP658" s="3">
        <f ca="1">LOOKUP(AH658,P647:P666,X647:X666)</f>
        <v>-10</v>
      </c>
      <c r="AQ658" s="3">
        <f ca="1">LOOKUP(AH658,P647:P666,Y647:Y666)</f>
        <v>19016</v>
      </c>
    </row>
    <row r="659" spans="5:43" x14ac:dyDescent="0.25">
      <c r="E659" s="29" t="str">
        <f t="shared" si="524"/>
        <v>Real Madrid C.F.</v>
      </c>
      <c r="F659" s="33">
        <f ca="1">SUMIF(INDIRECT(F646),'1-Configuracion'!E659,INDIRECT(G646))+SUMIF(INDIRECT(H646),'1-Configuracion'!E659,INDIRECT(I646))</f>
        <v>0</v>
      </c>
      <c r="G659" s="1">
        <f ca="1">SUMIF(INDIRECT(F646),'1-Configuracion'!E659,INDIRECT(J646))+SUMIF(INDIRECT(H646),'1-Configuracion'!E659,INDIRECT(J646))</f>
        <v>0</v>
      </c>
      <c r="H659" s="1">
        <f t="shared" ca="1" si="525"/>
        <v>0</v>
      </c>
      <c r="I659" s="1">
        <f t="shared" ca="1" si="526"/>
        <v>0</v>
      </c>
      <c r="J659" s="1">
        <f t="shared" ca="1" si="527"/>
        <v>0</v>
      </c>
      <c r="K659" s="1">
        <f ca="1">SUMIF(INDIRECT(F646),'1-Configuracion'!E659,INDIRECT(K646))+SUMIF(INDIRECT(H646),'1-Configuracion'!E659,INDIRECT(L646))</f>
        <v>0</v>
      </c>
      <c r="L659" s="1">
        <f ca="1">SUMIF(INDIRECT(F646),'1-Configuracion'!E659,INDIRECT(L646))+SUMIF(INDIRECT(H646),'1-Configuracion'!E659,INDIRECT(K646))</f>
        <v>0</v>
      </c>
      <c r="M659" s="48">
        <f t="shared" ca="1" si="528"/>
        <v>0</v>
      </c>
      <c r="N659" s="14">
        <f t="shared" ca="1" si="529"/>
        <v>0</v>
      </c>
      <c r="P659" s="29" t="str">
        <f t="shared" si="530"/>
        <v>Real Madrid C.F.</v>
      </c>
      <c r="Q659" s="33">
        <f t="shared" ca="1" si="531"/>
        <v>33</v>
      </c>
      <c r="R659" s="1">
        <f t="shared" ca="1" si="515"/>
        <v>16</v>
      </c>
      <c r="S659" s="1">
        <f t="shared" ca="1" si="516"/>
        <v>10</v>
      </c>
      <c r="T659" s="1">
        <f t="shared" ca="1" si="517"/>
        <v>3</v>
      </c>
      <c r="U659" s="1">
        <f t="shared" ca="1" si="518"/>
        <v>3</v>
      </c>
      <c r="V659" s="1">
        <f t="shared" ca="1" si="519"/>
        <v>42</v>
      </c>
      <c r="W659" s="1">
        <f t="shared" ca="1" si="520"/>
        <v>15</v>
      </c>
      <c r="X659" s="3">
        <f t="shared" ca="1" si="521"/>
        <v>27</v>
      </c>
      <c r="Y659" s="3">
        <f t="shared" ca="1" si="522"/>
        <v>35742</v>
      </c>
      <c r="Z659">
        <f t="shared" ca="1" si="532"/>
        <v>3</v>
      </c>
      <c r="AA659">
        <f t="shared" ca="1" si="523"/>
        <v>3</v>
      </c>
      <c r="AB659" s="16">
        <f ca="1">_xlfn.RANK.EQ(Q659,Q647:Q666,0)</f>
        <v>3</v>
      </c>
      <c r="AC659" s="16">
        <f ca="1">SUMPRODUCT((AB659=AB647:AB666)*(X659&lt;X647:X666))</f>
        <v>0</v>
      </c>
      <c r="AD659" s="16">
        <f ca="1">SUMPRODUCT((AB659=AB647:AB666)*(AC659=AC647:AC666)*(V659&lt;V647:V666))</f>
        <v>0</v>
      </c>
      <c r="AE659" s="16">
        <f ca="1">COUNTIF(AA647:AA659,AA659)-1</f>
        <v>0</v>
      </c>
      <c r="AF659" s="39"/>
      <c r="AG659">
        <v>13</v>
      </c>
      <c r="AH659" s="29" t="str">
        <f ca="1">INDEX(P647:P666,MATCH(AG659,Z647:Z666,0))</f>
        <v>Málaga C.F.</v>
      </c>
      <c r="AI659" s="33">
        <f ca="1">LOOKUP(AH659,P647:P666,Q647:Q666)</f>
        <v>17</v>
      </c>
      <c r="AJ659" s="1">
        <f ca="1">LOOKUP(AH659,P647:P666,R647:R666)</f>
        <v>16</v>
      </c>
      <c r="AK659" s="1">
        <f ca="1">LOOKUP(AH659,P647:P666,S647:S666)</f>
        <v>4</v>
      </c>
      <c r="AL659" s="1">
        <f ca="1">LOOKUP(AH659,P647:P666,T647:T666)</f>
        <v>5</v>
      </c>
      <c r="AM659" s="1">
        <f ca="1">LOOKUP(AH659,P647:P666,U647:U666)</f>
        <v>7</v>
      </c>
      <c r="AN659" s="1">
        <f ca="1">LOOKUP(AH659,P647:P666,V647:V666)</f>
        <v>10</v>
      </c>
      <c r="AO659" s="1">
        <f ca="1">LOOKUP(AH659,P647:P666,W647:W666)</f>
        <v>14</v>
      </c>
      <c r="AP659" s="3">
        <f ca="1">LOOKUP(AH659,P647:P666,X647:X666)</f>
        <v>-4</v>
      </c>
      <c r="AQ659" s="3">
        <f ca="1">LOOKUP(AH659,P647:P666,Y647:Y666)</f>
        <v>16610</v>
      </c>
    </row>
    <row r="660" spans="5:43" x14ac:dyDescent="0.25">
      <c r="E660" s="29" t="str">
        <f t="shared" si="524"/>
        <v>Real Sociedad</v>
      </c>
      <c r="F660" s="33">
        <f ca="1">SUMIF(INDIRECT(F646),'1-Configuracion'!E660,INDIRECT(G646))+SUMIF(INDIRECT(H646),'1-Configuracion'!E660,INDIRECT(I646))</f>
        <v>0</v>
      </c>
      <c r="G660" s="1">
        <f ca="1">SUMIF(INDIRECT(F646),'1-Configuracion'!E660,INDIRECT(J646))+SUMIF(INDIRECT(H646),'1-Configuracion'!E660,INDIRECT(J646))</f>
        <v>0</v>
      </c>
      <c r="H660" s="1">
        <f t="shared" ca="1" si="525"/>
        <v>0</v>
      </c>
      <c r="I660" s="1">
        <f t="shared" ca="1" si="526"/>
        <v>0</v>
      </c>
      <c r="J660" s="1">
        <f t="shared" ca="1" si="527"/>
        <v>0</v>
      </c>
      <c r="K660" s="1">
        <f ca="1">SUMIF(INDIRECT(F646),'1-Configuracion'!E660,INDIRECT(K646))+SUMIF(INDIRECT(H646),'1-Configuracion'!E660,INDIRECT(L646))</f>
        <v>0</v>
      </c>
      <c r="L660" s="1">
        <f ca="1">SUMIF(INDIRECT(F646),'1-Configuracion'!E660,INDIRECT(L646))+SUMIF(INDIRECT(H646),'1-Configuracion'!E660,INDIRECT(K646))</f>
        <v>0</v>
      </c>
      <c r="M660" s="48">
        <f t="shared" ca="1" si="528"/>
        <v>0</v>
      </c>
      <c r="N660" s="14">
        <f t="shared" ca="1" si="529"/>
        <v>0</v>
      </c>
      <c r="P660" s="29" t="str">
        <f t="shared" si="530"/>
        <v>Real Sociedad</v>
      </c>
      <c r="Q660" s="33">
        <f t="shared" ca="1" si="531"/>
        <v>16</v>
      </c>
      <c r="R660" s="1">
        <f t="shared" ca="1" si="515"/>
        <v>16</v>
      </c>
      <c r="S660" s="1">
        <f t="shared" ca="1" si="516"/>
        <v>4</v>
      </c>
      <c r="T660" s="1">
        <f t="shared" ca="1" si="517"/>
        <v>4</v>
      </c>
      <c r="U660" s="1">
        <f t="shared" ca="1" si="518"/>
        <v>8</v>
      </c>
      <c r="V660" s="1">
        <f t="shared" ca="1" si="519"/>
        <v>17</v>
      </c>
      <c r="W660" s="1">
        <f t="shared" ca="1" si="520"/>
        <v>22</v>
      </c>
      <c r="X660" s="3">
        <f t="shared" ca="1" si="521"/>
        <v>-5</v>
      </c>
      <c r="Y660" s="3">
        <f t="shared" ca="1" si="522"/>
        <v>15517</v>
      </c>
      <c r="Z660">
        <f t="shared" ca="1" si="532"/>
        <v>14</v>
      </c>
      <c r="AA660">
        <f t="shared" ca="1" si="523"/>
        <v>14</v>
      </c>
      <c r="AB660" s="16">
        <f ca="1">_xlfn.RANK.EQ(Q660,Q647:Q666,0)</f>
        <v>14</v>
      </c>
      <c r="AC660" s="16">
        <f ca="1">SUMPRODUCT((AB660=AB647:AB666)*(X660&lt;X647:X666))</f>
        <v>0</v>
      </c>
      <c r="AD660" s="16">
        <f ca="1">SUMPRODUCT((AB660=AB647:AB666)*(AC660=AC647:AC666)*(V660&lt;V647:V666))</f>
        <v>0</v>
      </c>
      <c r="AE660" s="16">
        <f ca="1">COUNTIF(AA647:AA660,AA660)-1</f>
        <v>0</v>
      </c>
      <c r="AF660" s="39"/>
      <c r="AG660">
        <v>14</v>
      </c>
      <c r="AH660" s="29" t="str">
        <f ca="1">INDEX(P647:P666,MATCH(AG660,Z647:Z666,0))</f>
        <v>Real Sociedad</v>
      </c>
      <c r="AI660" s="33">
        <f ca="1">LOOKUP(AH660,P647:P666,Q647:Q666)</f>
        <v>16</v>
      </c>
      <c r="AJ660" s="1">
        <f ca="1">LOOKUP(AH660,P647:P666,R647:R666)</f>
        <v>16</v>
      </c>
      <c r="AK660" s="1">
        <f ca="1">LOOKUP(AH660,P647:P666,S647:S666)</f>
        <v>4</v>
      </c>
      <c r="AL660" s="1">
        <f ca="1">LOOKUP(AH660,P647:P666,T647:T666)</f>
        <v>4</v>
      </c>
      <c r="AM660" s="1">
        <f ca="1">LOOKUP(AH660,P647:P666,U647:U666)</f>
        <v>8</v>
      </c>
      <c r="AN660" s="1">
        <f ca="1">LOOKUP(AH660,P647:P666,V647:V666)</f>
        <v>17</v>
      </c>
      <c r="AO660" s="1">
        <f ca="1">LOOKUP(AH660,P647:P666,W647:W666)</f>
        <v>22</v>
      </c>
      <c r="AP660" s="3">
        <f ca="1">LOOKUP(AH660,P647:P666,X647:X666)</f>
        <v>-5</v>
      </c>
      <c r="AQ660" s="3">
        <f ca="1">LOOKUP(AH660,P647:P666,Y647:Y666)</f>
        <v>15517</v>
      </c>
    </row>
    <row r="661" spans="5:43" x14ac:dyDescent="0.25">
      <c r="E661" s="29" t="str">
        <f t="shared" si="524"/>
        <v>Real Sporting de Gijón</v>
      </c>
      <c r="F661" s="33">
        <f ca="1">SUMIF(INDIRECT(F646),'1-Configuracion'!E661,INDIRECT(G646))+SUMIF(INDIRECT(H646),'1-Configuracion'!E661,INDIRECT(I646))</f>
        <v>0</v>
      </c>
      <c r="G661" s="1">
        <f ca="1">SUMIF(INDIRECT(F646),'1-Configuracion'!E661,INDIRECT(J646))+SUMIF(INDIRECT(H646),'1-Configuracion'!E661,INDIRECT(J646))</f>
        <v>0</v>
      </c>
      <c r="H661" s="1">
        <f t="shared" ca="1" si="525"/>
        <v>0</v>
      </c>
      <c r="I661" s="1">
        <f t="shared" ca="1" si="526"/>
        <v>0</v>
      </c>
      <c r="J661" s="1">
        <f t="shared" ca="1" si="527"/>
        <v>0</v>
      </c>
      <c r="K661" s="1">
        <f ca="1">SUMIF(INDIRECT(F646),'1-Configuracion'!E661,INDIRECT(K646))+SUMIF(INDIRECT(H646),'1-Configuracion'!E661,INDIRECT(L646))</f>
        <v>0</v>
      </c>
      <c r="L661" s="1">
        <f ca="1">SUMIF(INDIRECT(F646),'1-Configuracion'!E661,INDIRECT(L646))+SUMIF(INDIRECT(H646),'1-Configuracion'!E661,INDIRECT(K646))</f>
        <v>0</v>
      </c>
      <c r="M661" s="48">
        <f t="shared" ca="1" si="528"/>
        <v>0</v>
      </c>
      <c r="N661" s="14">
        <f t="shared" ca="1" si="529"/>
        <v>0</v>
      </c>
      <c r="P661" s="29" t="str">
        <f t="shared" si="530"/>
        <v>Real Sporting de Gijón</v>
      </c>
      <c r="Q661" s="33">
        <f t="shared" ca="1" si="531"/>
        <v>15</v>
      </c>
      <c r="R661" s="1">
        <f t="shared" ca="1" si="515"/>
        <v>15</v>
      </c>
      <c r="S661" s="1">
        <f t="shared" ca="1" si="516"/>
        <v>4</v>
      </c>
      <c r="T661" s="1">
        <f t="shared" ca="1" si="517"/>
        <v>3</v>
      </c>
      <c r="U661" s="1">
        <f t="shared" ca="1" si="518"/>
        <v>8</v>
      </c>
      <c r="V661" s="1">
        <f t="shared" ca="1" si="519"/>
        <v>15</v>
      </c>
      <c r="W661" s="1">
        <f t="shared" ca="1" si="520"/>
        <v>23</v>
      </c>
      <c r="X661" s="3">
        <f t="shared" ca="1" si="521"/>
        <v>-8</v>
      </c>
      <c r="Y661" s="3">
        <f t="shared" ca="1" si="522"/>
        <v>14215</v>
      </c>
      <c r="Z661">
        <f t="shared" ca="1" si="532"/>
        <v>16</v>
      </c>
      <c r="AA661">
        <f t="shared" ca="1" si="523"/>
        <v>16</v>
      </c>
      <c r="AB661" s="16">
        <f ca="1">_xlfn.RANK.EQ(Q661,Q647:Q666,0)</f>
        <v>16</v>
      </c>
      <c r="AC661" s="16">
        <f ca="1">SUMPRODUCT((AB661=AB647:AB666)*(X661&lt;X647:X666))</f>
        <v>0</v>
      </c>
      <c r="AD661" s="16">
        <f ca="1">SUMPRODUCT((AB661=AB647:AB666)*(AC661=AC647:AC666)*(V661&lt;V647:V666))</f>
        <v>0</v>
      </c>
      <c r="AE661" s="16">
        <f ca="1">COUNTIF(AA647:AA661,AA661)-1</f>
        <v>0</v>
      </c>
      <c r="AF661" s="39"/>
      <c r="AG661">
        <v>15</v>
      </c>
      <c r="AH661" s="29" t="str">
        <f ca="1">INDEX(P647:P666,MATCH(AG661,Z647:Z666,0))</f>
        <v>Getafe C.F.</v>
      </c>
      <c r="AI661" s="33">
        <f ca="1">LOOKUP(AH661,P647:P666,Q647:Q666)</f>
        <v>16</v>
      </c>
      <c r="AJ661" s="1">
        <f ca="1">LOOKUP(AH661,P647:P666,R647:R666)</f>
        <v>16</v>
      </c>
      <c r="AK661" s="1">
        <f ca="1">LOOKUP(AH661,P647:P666,S647:S666)</f>
        <v>4</v>
      </c>
      <c r="AL661" s="1">
        <f ca="1">LOOKUP(AH661,P647:P666,T647:T666)</f>
        <v>4</v>
      </c>
      <c r="AM661" s="1">
        <f ca="1">LOOKUP(AH661,P647:P666,U647:U666)</f>
        <v>8</v>
      </c>
      <c r="AN661" s="1">
        <f ca="1">LOOKUP(AH661,P647:P666,V647:V666)</f>
        <v>18</v>
      </c>
      <c r="AO661" s="1">
        <f ca="1">LOOKUP(AH661,P647:P666,W647:W666)</f>
        <v>26</v>
      </c>
      <c r="AP661" s="3">
        <f ca="1">LOOKUP(AH661,P647:P666,X647:X666)</f>
        <v>-8</v>
      </c>
      <c r="AQ661" s="3">
        <f ca="1">LOOKUP(AH661,P647:P666,Y647:Y666)</f>
        <v>15218</v>
      </c>
    </row>
    <row r="662" spans="5:43" x14ac:dyDescent="0.25">
      <c r="E662" s="29" t="str">
        <f t="shared" si="524"/>
        <v>S.D. Eibar</v>
      </c>
      <c r="F662" s="33">
        <f ca="1">SUMIF(INDIRECT(F646),'1-Configuracion'!E662,INDIRECT(G646))+SUMIF(INDIRECT(H646),'1-Configuracion'!E662,INDIRECT(I646))</f>
        <v>0</v>
      </c>
      <c r="G662" s="1">
        <f ca="1">SUMIF(INDIRECT(F646),'1-Configuracion'!E662,INDIRECT(J646))+SUMIF(INDIRECT(H646),'1-Configuracion'!E662,INDIRECT(J646))</f>
        <v>0</v>
      </c>
      <c r="H662" s="1">
        <f t="shared" ca="1" si="525"/>
        <v>0</v>
      </c>
      <c r="I662" s="1">
        <f t="shared" ca="1" si="526"/>
        <v>0</v>
      </c>
      <c r="J662" s="1">
        <f t="shared" ca="1" si="527"/>
        <v>0</v>
      </c>
      <c r="K662" s="1">
        <f ca="1">SUMIF(INDIRECT(F646),'1-Configuracion'!E662,INDIRECT(K646))+SUMIF(INDIRECT(H646),'1-Configuracion'!E662,INDIRECT(L646))</f>
        <v>0</v>
      </c>
      <c r="L662" s="1">
        <f ca="1">SUMIF(INDIRECT(F646),'1-Configuracion'!E662,INDIRECT(L646))+SUMIF(INDIRECT(H646),'1-Configuracion'!E662,INDIRECT(K646))</f>
        <v>0</v>
      </c>
      <c r="M662" s="48">
        <f t="shared" ca="1" si="528"/>
        <v>0</v>
      </c>
      <c r="N662" s="14">
        <f t="shared" ca="1" si="529"/>
        <v>0</v>
      </c>
      <c r="P662" s="29" t="str">
        <f t="shared" si="530"/>
        <v>S.D. Eibar</v>
      </c>
      <c r="Q662" s="33">
        <f t="shared" ca="1" si="531"/>
        <v>21</v>
      </c>
      <c r="R662" s="1">
        <f t="shared" ca="1" si="515"/>
        <v>16</v>
      </c>
      <c r="S662" s="1">
        <f t="shared" ca="1" si="516"/>
        <v>5</v>
      </c>
      <c r="T662" s="1">
        <f t="shared" ca="1" si="517"/>
        <v>6</v>
      </c>
      <c r="U662" s="1">
        <f t="shared" ca="1" si="518"/>
        <v>5</v>
      </c>
      <c r="V662" s="1">
        <f t="shared" ca="1" si="519"/>
        <v>18</v>
      </c>
      <c r="W662" s="1">
        <f t="shared" ca="1" si="520"/>
        <v>19</v>
      </c>
      <c r="X662" s="3">
        <f t="shared" ca="1" si="521"/>
        <v>-1</v>
      </c>
      <c r="Y662" s="3">
        <f t="shared" ca="1" si="522"/>
        <v>20918</v>
      </c>
      <c r="Z662">
        <f t="shared" ca="1" si="532"/>
        <v>10</v>
      </c>
      <c r="AA662">
        <f t="shared" ca="1" si="523"/>
        <v>10</v>
      </c>
      <c r="AB662" s="16">
        <f ca="1">_xlfn.RANK.EQ(Q662,Q647:Q666,0)</f>
        <v>10</v>
      </c>
      <c r="AC662" s="16">
        <f ca="1">SUMPRODUCT((AB662=AB647:AB666)*(X662&lt;X647:X666))</f>
        <v>0</v>
      </c>
      <c r="AD662" s="16">
        <f ca="1">SUMPRODUCT((AB662=AB647:AB666)*(AC662=AC647:AC666)*(V662&lt;V647:V666))</f>
        <v>0</v>
      </c>
      <c r="AE662" s="16">
        <f ca="1">COUNTIF(AA647:AA662,AA662)-1</f>
        <v>0</v>
      </c>
      <c r="AF662" s="39"/>
      <c r="AG662">
        <v>16</v>
      </c>
      <c r="AH662" s="29" t="str">
        <f ca="1">INDEX(P647:P666,MATCH(AG662,Z647:Z666,0))</f>
        <v>Real Sporting de Gijón</v>
      </c>
      <c r="AI662" s="33">
        <f ca="1">LOOKUP(AH662,P647:P666,Q647:Q666)</f>
        <v>15</v>
      </c>
      <c r="AJ662" s="1">
        <f ca="1">LOOKUP(AH662,P647:P666,R647:R666)</f>
        <v>15</v>
      </c>
      <c r="AK662" s="1">
        <f ca="1">LOOKUP(AH662,P647:P666,S647:S666)</f>
        <v>4</v>
      </c>
      <c r="AL662" s="1">
        <f ca="1">LOOKUP(AH662,P647:P666,T647:T666)</f>
        <v>3</v>
      </c>
      <c r="AM662" s="1">
        <f ca="1">LOOKUP(AH662,P647:P666,U647:U666)</f>
        <v>8</v>
      </c>
      <c r="AN662" s="1">
        <f ca="1">LOOKUP(AH662,P647:P666,V647:V666)</f>
        <v>15</v>
      </c>
      <c r="AO662" s="1">
        <f ca="1">LOOKUP(AH662,P647:P666,W647:W666)</f>
        <v>23</v>
      </c>
      <c r="AP662" s="3">
        <f ca="1">LOOKUP(AH662,P647:P666,X647:X666)</f>
        <v>-8</v>
      </c>
      <c r="AQ662" s="3">
        <f ca="1">LOOKUP(AH662,P647:P666,Y647:Y666)</f>
        <v>14215</v>
      </c>
    </row>
    <row r="663" spans="5:43" x14ac:dyDescent="0.25">
      <c r="E663" s="29" t="str">
        <f t="shared" si="524"/>
        <v>Sevilla F.C.</v>
      </c>
      <c r="F663" s="33">
        <f ca="1">SUMIF(INDIRECT(F646),'1-Configuracion'!E663,INDIRECT(G646))+SUMIF(INDIRECT(H646),'1-Configuracion'!E663,INDIRECT(I646))</f>
        <v>0</v>
      </c>
      <c r="G663" s="1">
        <f ca="1">SUMIF(INDIRECT(F646),'1-Configuracion'!E663,INDIRECT(J646))+SUMIF(INDIRECT(H646),'1-Configuracion'!E663,INDIRECT(J646))</f>
        <v>0</v>
      </c>
      <c r="H663" s="1">
        <f t="shared" ca="1" si="525"/>
        <v>0</v>
      </c>
      <c r="I663" s="1">
        <f t="shared" ca="1" si="526"/>
        <v>0</v>
      </c>
      <c r="J663" s="1">
        <f t="shared" ca="1" si="527"/>
        <v>0</v>
      </c>
      <c r="K663" s="1">
        <f ca="1">SUMIF(INDIRECT(F646),'1-Configuracion'!E663,INDIRECT(K646))+SUMIF(INDIRECT(H646),'1-Configuracion'!E663,INDIRECT(L646))</f>
        <v>0</v>
      </c>
      <c r="L663" s="1">
        <f ca="1">SUMIF(INDIRECT(F646),'1-Configuracion'!E663,INDIRECT(L646))+SUMIF(INDIRECT(H646),'1-Configuracion'!E663,INDIRECT(K646))</f>
        <v>0</v>
      </c>
      <c r="M663" s="48">
        <f t="shared" ca="1" si="528"/>
        <v>0</v>
      </c>
      <c r="N663" s="14">
        <f t="shared" ca="1" si="529"/>
        <v>0</v>
      </c>
      <c r="P663" s="29" t="str">
        <f t="shared" si="530"/>
        <v>Sevilla F.C.</v>
      </c>
      <c r="Q663" s="33">
        <f t="shared" ca="1" si="531"/>
        <v>23</v>
      </c>
      <c r="R663" s="1">
        <f t="shared" ca="1" si="515"/>
        <v>16</v>
      </c>
      <c r="S663" s="1">
        <f t="shared" ca="1" si="516"/>
        <v>6</v>
      </c>
      <c r="T663" s="1">
        <f t="shared" ca="1" si="517"/>
        <v>5</v>
      </c>
      <c r="U663" s="1">
        <f t="shared" ca="1" si="518"/>
        <v>5</v>
      </c>
      <c r="V663" s="1">
        <f t="shared" ca="1" si="519"/>
        <v>21</v>
      </c>
      <c r="W663" s="1">
        <f t="shared" ca="1" si="520"/>
        <v>19</v>
      </c>
      <c r="X663" s="3">
        <f t="shared" ca="1" si="521"/>
        <v>2</v>
      </c>
      <c r="Y663" s="3">
        <f t="shared" ca="1" si="522"/>
        <v>23221</v>
      </c>
      <c r="Z663">
        <f t="shared" ca="1" si="532"/>
        <v>8</v>
      </c>
      <c r="AA663">
        <f t="shared" ca="1" si="523"/>
        <v>8</v>
      </c>
      <c r="AB663" s="16">
        <f ca="1">_xlfn.RANK.EQ(Q663,Q647:Q666,0)</f>
        <v>8</v>
      </c>
      <c r="AC663" s="16">
        <f ca="1">SUMPRODUCT((AB663=AB647:AB666)*(X663&lt;X647:X666))</f>
        <v>0</v>
      </c>
      <c r="AD663" s="16">
        <f ca="1">SUMPRODUCT((AB663=AB647:AB666)*(AC663=AC647:AC666)*(V663&lt;V647:V666))</f>
        <v>0</v>
      </c>
      <c r="AE663" s="16">
        <f ca="1">COUNTIF(AA647:AA663,AA663)-1</f>
        <v>0</v>
      </c>
      <c r="AF663" s="39"/>
      <c r="AG663">
        <v>17</v>
      </c>
      <c r="AH663" s="29" t="str">
        <f ca="1">INDEX(P647:P666,MATCH(AG663,Z647:Z666,0))</f>
        <v>Granada C.F.</v>
      </c>
      <c r="AI663" s="33">
        <f ca="1">LOOKUP(AH663,P647:P666,Q647:Q666)</f>
        <v>14</v>
      </c>
      <c r="AJ663" s="1">
        <f ca="1">LOOKUP(AH663,P647:P666,R647:R666)</f>
        <v>16</v>
      </c>
      <c r="AK663" s="1">
        <f ca="1">LOOKUP(AH663,P647:P666,S647:S666)</f>
        <v>3</v>
      </c>
      <c r="AL663" s="1">
        <f ca="1">LOOKUP(AH663,P647:P666,T647:T666)</f>
        <v>5</v>
      </c>
      <c r="AM663" s="1">
        <f ca="1">LOOKUP(AH663,P647:P666,U647:U666)</f>
        <v>8</v>
      </c>
      <c r="AN663" s="1">
        <f ca="1">LOOKUP(AH663,P647:P666,V647:V666)</f>
        <v>17</v>
      </c>
      <c r="AO663" s="1">
        <f ca="1">LOOKUP(AH663,P647:P666,W647:W666)</f>
        <v>26</v>
      </c>
      <c r="AP663" s="3">
        <f ca="1">LOOKUP(AH663,P647:P666,X647:X666)</f>
        <v>-9</v>
      </c>
      <c r="AQ663" s="3">
        <f ca="1">LOOKUP(AH663,P647:P666,Y647:Y666)</f>
        <v>13117</v>
      </c>
    </row>
    <row r="664" spans="5:43" x14ac:dyDescent="0.25">
      <c r="E664" s="29" t="str">
        <f t="shared" si="524"/>
        <v>U.D. Las Palmas</v>
      </c>
      <c r="F664" s="33">
        <f ca="1">SUMIF(INDIRECT(F646),'1-Configuracion'!E664,INDIRECT(G646))+SUMIF(INDIRECT(H646),'1-Configuracion'!E664,INDIRECT(I646))</f>
        <v>0</v>
      </c>
      <c r="G664" s="1">
        <f ca="1">SUMIF(INDIRECT(F646),'1-Configuracion'!E664,INDIRECT(J646))+SUMIF(INDIRECT(H646),'1-Configuracion'!E664,INDIRECT(J646))</f>
        <v>0</v>
      </c>
      <c r="H664" s="1">
        <f t="shared" ca="1" si="525"/>
        <v>0</v>
      </c>
      <c r="I664" s="1">
        <f t="shared" ca="1" si="526"/>
        <v>0</v>
      </c>
      <c r="J664" s="1">
        <f t="shared" ca="1" si="527"/>
        <v>0</v>
      </c>
      <c r="K664" s="1">
        <f ca="1">SUMIF(INDIRECT(F646),'1-Configuracion'!E664,INDIRECT(K646))+SUMIF(INDIRECT(H646),'1-Configuracion'!E664,INDIRECT(L646))</f>
        <v>0</v>
      </c>
      <c r="L664" s="1">
        <f ca="1">SUMIF(INDIRECT(F646),'1-Configuracion'!E664,INDIRECT(L646))+SUMIF(INDIRECT(H646),'1-Configuracion'!E664,INDIRECT(K646))</f>
        <v>0</v>
      </c>
      <c r="M664" s="48">
        <f t="shared" ca="1" si="528"/>
        <v>0</v>
      </c>
      <c r="N664" s="14">
        <f t="shared" ca="1" si="529"/>
        <v>0</v>
      </c>
      <c r="P664" s="29" t="str">
        <f t="shared" si="530"/>
        <v>U.D. Las Palmas</v>
      </c>
      <c r="Q664" s="33">
        <f t="shared" ca="1" si="531"/>
        <v>13</v>
      </c>
      <c r="R664" s="1">
        <f t="shared" ca="1" si="515"/>
        <v>16</v>
      </c>
      <c r="S664" s="1">
        <f t="shared" ca="1" si="516"/>
        <v>3</v>
      </c>
      <c r="T664" s="1">
        <f t="shared" ca="1" si="517"/>
        <v>4</v>
      </c>
      <c r="U664" s="1">
        <f t="shared" ca="1" si="518"/>
        <v>9</v>
      </c>
      <c r="V664" s="1">
        <f t="shared" ca="1" si="519"/>
        <v>12</v>
      </c>
      <c r="W664" s="1">
        <f t="shared" ca="1" si="520"/>
        <v>23</v>
      </c>
      <c r="X664" s="3">
        <f t="shared" ca="1" si="521"/>
        <v>-11</v>
      </c>
      <c r="Y664" s="3">
        <f t="shared" ca="1" si="522"/>
        <v>11912</v>
      </c>
      <c r="Z664">
        <f t="shared" ca="1" si="532"/>
        <v>19</v>
      </c>
      <c r="AA664">
        <f t="shared" ca="1" si="523"/>
        <v>19</v>
      </c>
      <c r="AB664" s="16">
        <f ca="1">_xlfn.RANK.EQ(Q664,Q647:Q666,0)</f>
        <v>19</v>
      </c>
      <c r="AC664" s="16">
        <f ca="1">SUMPRODUCT((AB664=AB647:AB666)*(X664&lt;X647:X666))</f>
        <v>0</v>
      </c>
      <c r="AD664" s="16">
        <f ca="1">SUMPRODUCT((AB664=AB647:AB666)*(AC664=AC647:AC666)*(V664&lt;V647:V666))</f>
        <v>0</v>
      </c>
      <c r="AE664" s="16">
        <f ca="1">COUNTIF(AA647:AA664,AA664)-1</f>
        <v>0</v>
      </c>
      <c r="AF664" s="39"/>
      <c r="AG664">
        <v>18</v>
      </c>
      <c r="AH664" s="29" t="str">
        <f ca="1">INDEX(P647:P666,MATCH(AG664,Z647:Z666,0))</f>
        <v>Rayo Vallecano</v>
      </c>
      <c r="AI664" s="33">
        <f ca="1">LOOKUP(AH664,P647:P666,Q647:Q666)</f>
        <v>14</v>
      </c>
      <c r="AJ664" s="1">
        <f ca="1">LOOKUP(AH664,P647:P666,R647:R666)</f>
        <v>16</v>
      </c>
      <c r="AK664" s="1">
        <f ca="1">LOOKUP(AH664,P647:P666,S647:S666)</f>
        <v>4</v>
      </c>
      <c r="AL664" s="1">
        <f ca="1">LOOKUP(AH664,P647:P666,T647:T666)</f>
        <v>2</v>
      </c>
      <c r="AM664" s="1">
        <f ca="1">LOOKUP(AH664,P647:P666,U647:U666)</f>
        <v>10</v>
      </c>
      <c r="AN664" s="1">
        <f ca="1">LOOKUP(AH664,P647:P666,V647:V666)</f>
        <v>18</v>
      </c>
      <c r="AO664" s="1">
        <f ca="1">LOOKUP(AH664,P647:P666,W647:W666)</f>
        <v>37</v>
      </c>
      <c r="AP664" s="3">
        <f ca="1">LOOKUP(AH664,P647:P666,X647:X666)</f>
        <v>-19</v>
      </c>
      <c r="AQ664" s="3">
        <f ca="1">LOOKUP(AH664,P647:P666,Y647:Y666)</f>
        <v>12118</v>
      </c>
    </row>
    <row r="665" spans="5:43" x14ac:dyDescent="0.25">
      <c r="E665" s="29" t="str">
        <f t="shared" si="524"/>
        <v>Valencia C.F.</v>
      </c>
      <c r="F665" s="33">
        <f ca="1">SUMIF(INDIRECT(F646),'1-Configuracion'!E665,INDIRECT(G646))+SUMIF(INDIRECT(H646),'1-Configuracion'!E665,INDIRECT(I646))</f>
        <v>0</v>
      </c>
      <c r="G665" s="1">
        <f ca="1">SUMIF(INDIRECT(F646),'1-Configuracion'!E665,INDIRECT(J646))+SUMIF(INDIRECT(H646),'1-Configuracion'!E665,INDIRECT(J646))</f>
        <v>0</v>
      </c>
      <c r="H665" s="1">
        <f t="shared" ca="1" si="525"/>
        <v>0</v>
      </c>
      <c r="I665" s="1">
        <f t="shared" ca="1" si="526"/>
        <v>0</v>
      </c>
      <c r="J665" s="1">
        <f t="shared" ca="1" si="527"/>
        <v>0</v>
      </c>
      <c r="K665" s="1">
        <f ca="1">SUMIF(INDIRECT(F646),'1-Configuracion'!E665,INDIRECT(K646))+SUMIF(INDIRECT(H646),'1-Configuracion'!E665,INDIRECT(L646))</f>
        <v>0</v>
      </c>
      <c r="L665" s="1">
        <f ca="1">SUMIF(INDIRECT(F646),'1-Configuracion'!E665,INDIRECT(L646))+SUMIF(INDIRECT(H646),'1-Configuracion'!E665,INDIRECT(K646))</f>
        <v>0</v>
      </c>
      <c r="M665" s="48">
        <f t="shared" ca="1" si="528"/>
        <v>0</v>
      </c>
      <c r="N665" s="14">
        <f t="shared" ca="1" si="529"/>
        <v>0</v>
      </c>
      <c r="P665" s="29" t="str">
        <f t="shared" si="530"/>
        <v>Valencia C.F.</v>
      </c>
      <c r="Q665" s="33">
        <f t="shared" ca="1" si="531"/>
        <v>22</v>
      </c>
      <c r="R665" s="1">
        <f t="shared" ca="1" si="515"/>
        <v>16</v>
      </c>
      <c r="S665" s="1">
        <f t="shared" ca="1" si="516"/>
        <v>5</v>
      </c>
      <c r="T665" s="1">
        <f t="shared" ca="1" si="517"/>
        <v>7</v>
      </c>
      <c r="U665" s="1">
        <f t="shared" ca="1" si="518"/>
        <v>4</v>
      </c>
      <c r="V665" s="1">
        <f t="shared" ca="1" si="519"/>
        <v>21</v>
      </c>
      <c r="W665" s="1">
        <f t="shared" ca="1" si="520"/>
        <v>14</v>
      </c>
      <c r="X665" s="3">
        <f t="shared" ca="1" si="521"/>
        <v>7</v>
      </c>
      <c r="Y665" s="3">
        <f t="shared" ca="1" si="522"/>
        <v>22721</v>
      </c>
      <c r="Z665">
        <f t="shared" ca="1" si="532"/>
        <v>9</v>
      </c>
      <c r="AA665">
        <f t="shared" ca="1" si="523"/>
        <v>9</v>
      </c>
      <c r="AB665" s="16">
        <f ca="1">_xlfn.RANK.EQ(Q665,Q647:Q666,0)</f>
        <v>9</v>
      </c>
      <c r="AC665" s="16">
        <f ca="1">SUMPRODUCT((AB665=AB647:AB666)*(X665&lt;X647:X666))</f>
        <v>0</v>
      </c>
      <c r="AD665" s="16">
        <f ca="1">SUMPRODUCT((AB665=AB647:AB666)*(AC665=AC647:AC666)*(V665&lt;V647:V666))</f>
        <v>0</v>
      </c>
      <c r="AE665" s="16">
        <f ca="1">COUNTIF(AA647:AA665,AA665)-1</f>
        <v>0</v>
      </c>
      <c r="AF665" s="39"/>
      <c r="AG665">
        <v>19</v>
      </c>
      <c r="AH665" s="29" t="str">
        <f ca="1">INDEX(P647:P666,MATCH(AG665,Z647:Z666,0))</f>
        <v>U.D. Las Palmas</v>
      </c>
      <c r="AI665" s="33">
        <f ca="1">LOOKUP(AH665,P647:P666,Q647:Q666)</f>
        <v>13</v>
      </c>
      <c r="AJ665" s="1">
        <f ca="1">LOOKUP(AH665,P647:P666,R647:R666)</f>
        <v>16</v>
      </c>
      <c r="AK665" s="1">
        <f ca="1">LOOKUP(AH665,P647:P666,S647:S666)</f>
        <v>3</v>
      </c>
      <c r="AL665" s="1">
        <f ca="1">LOOKUP(AH665,P647:P666,T647:T666)</f>
        <v>4</v>
      </c>
      <c r="AM665" s="1">
        <f ca="1">LOOKUP(AH665,P647:P666,U647:U666)</f>
        <v>9</v>
      </c>
      <c r="AN665" s="1">
        <f ca="1">LOOKUP(AH665,P647:P666,V647:V666)</f>
        <v>12</v>
      </c>
      <c r="AO665" s="1">
        <f ca="1">LOOKUP(AH665,P647:P666,W647:W666)</f>
        <v>23</v>
      </c>
      <c r="AP665" s="3">
        <f ca="1">LOOKUP(AH665,P647:P666,X647:X666)</f>
        <v>-11</v>
      </c>
      <c r="AQ665" s="3">
        <f ca="1">LOOKUP(AH665,P647:P666,Y647:Y666)</f>
        <v>11912</v>
      </c>
    </row>
    <row r="666" spans="5:43" ht="15.75" thickBot="1" x14ac:dyDescent="0.3">
      <c r="E666" s="30" t="str">
        <f t="shared" si="524"/>
        <v>Villarreal C.F.</v>
      </c>
      <c r="F666" s="34">
        <f ca="1">SUMIF(INDIRECT(F646),'1-Configuracion'!E666,INDIRECT(G646))+SUMIF(INDIRECT(H646),'1-Configuracion'!E666,INDIRECT(I646))</f>
        <v>0</v>
      </c>
      <c r="G666" s="9">
        <f ca="1">SUMIF(INDIRECT(F646),'1-Configuracion'!E666,INDIRECT(J646))+SUMIF(INDIRECT(H646),'1-Configuracion'!E666,INDIRECT(J646))</f>
        <v>0</v>
      </c>
      <c r="H666" s="9">
        <f t="shared" ca="1" si="525"/>
        <v>0</v>
      </c>
      <c r="I666" s="9">
        <f t="shared" ca="1" si="526"/>
        <v>0</v>
      </c>
      <c r="J666" s="9">
        <f t="shared" ca="1" si="527"/>
        <v>0</v>
      </c>
      <c r="K666" s="9">
        <f ca="1">SUMIF(INDIRECT(F646),'1-Configuracion'!E666,INDIRECT(K646))+SUMIF(INDIRECT(H646),'1-Configuracion'!E666,INDIRECT(L646))</f>
        <v>0</v>
      </c>
      <c r="L666" s="9">
        <f ca="1">SUMIF(INDIRECT(F646),'1-Configuracion'!E666,INDIRECT(L646))+SUMIF(INDIRECT(H646),'1-Configuracion'!E666,INDIRECT(K646))</f>
        <v>0</v>
      </c>
      <c r="M666" s="49">
        <f t="shared" ca="1" si="528"/>
        <v>0</v>
      </c>
      <c r="N666" s="15">
        <f t="shared" ca="1" si="529"/>
        <v>0</v>
      </c>
      <c r="P666" s="30" t="str">
        <f t="shared" si="530"/>
        <v>Villarreal C.F.</v>
      </c>
      <c r="Q666" s="34">
        <f t="shared" ca="1" si="531"/>
        <v>30</v>
      </c>
      <c r="R666" s="9">
        <f t="shared" ca="1" si="515"/>
        <v>16</v>
      </c>
      <c r="S666" s="9">
        <f t="shared" ca="1" si="516"/>
        <v>9</v>
      </c>
      <c r="T666" s="9">
        <f t="shared" ca="1" si="517"/>
        <v>3</v>
      </c>
      <c r="U666" s="9">
        <f t="shared" ca="1" si="518"/>
        <v>4</v>
      </c>
      <c r="V666" s="9">
        <f t="shared" ca="1" si="519"/>
        <v>21</v>
      </c>
      <c r="W666" s="9">
        <f t="shared" ca="1" si="520"/>
        <v>15</v>
      </c>
      <c r="X666" s="11">
        <f t="shared" ca="1" si="521"/>
        <v>6</v>
      </c>
      <c r="Y666" s="11">
        <f t="shared" ca="1" si="522"/>
        <v>30621</v>
      </c>
      <c r="Z666">
        <f t="shared" ca="1" si="532"/>
        <v>5</v>
      </c>
      <c r="AA666">
        <f t="shared" ca="1" si="523"/>
        <v>5</v>
      </c>
      <c r="AB666" s="16">
        <f ca="1">_xlfn.RANK.EQ(Q666,Q647:Q666,0)</f>
        <v>5</v>
      </c>
      <c r="AC666" s="16">
        <f ca="1">SUMPRODUCT((AB666=AB647:AB666)*(X666&lt;X647:X666))</f>
        <v>0</v>
      </c>
      <c r="AD666" s="16">
        <f ca="1">SUMPRODUCT((AB666=AB647:AB666)*(AC666=AC647:AC666)*(V666&lt;V647:V666))</f>
        <v>0</v>
      </c>
      <c r="AE666" s="16">
        <f ca="1">COUNTIF(AA647:AA666,AA666)-1</f>
        <v>0</v>
      </c>
      <c r="AF666" s="39"/>
      <c r="AG666">
        <v>20</v>
      </c>
      <c r="AH666" s="30" t="str">
        <f ca="1">INDEX(P647:P666,MATCH(AG666,Z647:Z666,0))</f>
        <v>Levante U.D.</v>
      </c>
      <c r="AI666" s="34">
        <f ca="1">LOOKUP(AH666,P647:P666,Q647:Q666)</f>
        <v>11</v>
      </c>
      <c r="AJ666" s="9">
        <f ca="1">LOOKUP(AH666,P647:P666,R647:R666)</f>
        <v>16</v>
      </c>
      <c r="AK666" s="9">
        <f ca="1">LOOKUP(AH666,P647:P666,S647:S666)</f>
        <v>2</v>
      </c>
      <c r="AL666" s="9">
        <f ca="1">LOOKUP(AH666,P647:P666,T647:T666)</f>
        <v>5</v>
      </c>
      <c r="AM666" s="9">
        <f ca="1">LOOKUP(AH666,P647:P666,U647:U666)</f>
        <v>9</v>
      </c>
      <c r="AN666" s="9">
        <f ca="1">LOOKUP(AH666,P647:P666,V647:V666)</f>
        <v>12</v>
      </c>
      <c r="AO666" s="9">
        <f ca="1">LOOKUP(AH666,P647:P666,W647:W666)</f>
        <v>29</v>
      </c>
      <c r="AP666" s="11">
        <f ca="1">LOOKUP(AH666,P647:P666,X647:X666)</f>
        <v>-17</v>
      </c>
      <c r="AQ666" s="11">
        <f ca="1">LOOKUP(AH666,P647:P666,Y647:Y666)</f>
        <v>9312</v>
      </c>
    </row>
    <row r="667" spans="5:43" ht="15.75" thickBot="1" x14ac:dyDescent="0.3"/>
    <row r="668" spans="5:43" ht="15.75" thickBot="1" x14ac:dyDescent="0.3">
      <c r="E668" s="36">
        <v>30</v>
      </c>
      <c r="F668" s="43" t="s">
        <v>20</v>
      </c>
      <c r="G668" s="43" t="s">
        <v>21</v>
      </c>
      <c r="H668" s="43" t="s">
        <v>22</v>
      </c>
      <c r="I668" s="43" t="s">
        <v>23</v>
      </c>
      <c r="J668" s="43" t="s">
        <v>24</v>
      </c>
      <c r="K668" s="43" t="s">
        <v>25</v>
      </c>
      <c r="L668" s="43" t="s">
        <v>26</v>
      </c>
      <c r="M668" s="44" t="s">
        <v>90</v>
      </c>
      <c r="N668" s="46" t="s">
        <v>91</v>
      </c>
      <c r="P668" s="36">
        <f>E668</f>
        <v>30</v>
      </c>
      <c r="Q668" s="37" t="s">
        <v>20</v>
      </c>
      <c r="R668" s="35" t="s">
        <v>21</v>
      </c>
      <c r="S668" s="31" t="s">
        <v>22</v>
      </c>
      <c r="T668" s="31" t="s">
        <v>23</v>
      </c>
      <c r="U668" s="31" t="s">
        <v>24</v>
      </c>
      <c r="V668" s="31" t="s">
        <v>25</v>
      </c>
      <c r="W668" s="31" t="s">
        <v>26</v>
      </c>
      <c r="X668" s="32" t="s">
        <v>90</v>
      </c>
      <c r="Y668" s="32" t="s">
        <v>91</v>
      </c>
      <c r="Z668" s="136" t="s">
        <v>162</v>
      </c>
      <c r="AA668" t="s">
        <v>161</v>
      </c>
      <c r="AB668" t="s">
        <v>148</v>
      </c>
      <c r="AC668" t="s">
        <v>90</v>
      </c>
      <c r="AD668" t="s">
        <v>25</v>
      </c>
      <c r="AE668" t="s">
        <v>160</v>
      </c>
      <c r="AH668" s="36">
        <f>P668</f>
        <v>30</v>
      </c>
      <c r="AI668" s="37" t="s">
        <v>20</v>
      </c>
      <c r="AJ668" s="35" t="s">
        <v>21</v>
      </c>
      <c r="AK668" s="31" t="s">
        <v>22</v>
      </c>
      <c r="AL668" s="31" t="s">
        <v>23</v>
      </c>
      <c r="AM668" s="31" t="s">
        <v>24</v>
      </c>
      <c r="AN668" s="31" t="s">
        <v>25</v>
      </c>
      <c r="AO668" s="31" t="s">
        <v>26</v>
      </c>
      <c r="AP668" s="32" t="s">
        <v>90</v>
      </c>
      <c r="AQ668" s="32" t="s">
        <v>91</v>
      </c>
    </row>
    <row r="669" spans="5:43" ht="15.75" thickBot="1" x14ac:dyDescent="0.3">
      <c r="E669" s="39"/>
      <c r="F669" s="41" t="str">
        <f>'1-Rangos'!C30</f>
        <v>'1-Jornadas'!AP81:AP90</v>
      </c>
      <c r="G669" s="41" t="str">
        <f>'1-Rangos'!D30</f>
        <v>'1-Jornadas'!AN81:AN90</v>
      </c>
      <c r="H669" s="41" t="str">
        <f>'1-Rangos'!E30</f>
        <v>'1-Jornadas'!AS81:AS90</v>
      </c>
      <c r="I669" s="41" t="str">
        <f>'1-Rangos'!F30</f>
        <v>'1-Jornadas'!AU81:AU90</v>
      </c>
      <c r="J669" s="41" t="str">
        <f>'1-Rangos'!G30</f>
        <v>'1-Jornadas'!AM81:AM90</v>
      </c>
      <c r="K669" s="41" t="str">
        <f>'1-Rangos'!H30</f>
        <v>'1-Jornadas'!AQ81:AQ90</v>
      </c>
      <c r="L669" s="41" t="str">
        <f>'1-Rangos'!I30</f>
        <v>'1-Jornadas'!AR81:AR90</v>
      </c>
      <c r="M669" s="39"/>
      <c r="N669" s="39"/>
      <c r="AF669" s="38"/>
    </row>
    <row r="670" spans="5:43" x14ac:dyDescent="0.25">
      <c r="E670" s="29" t="str">
        <f>E647</f>
        <v>Athletic Club</v>
      </c>
      <c r="F670" s="45">
        <f ca="1">SUMIF(INDIRECT(F669),'1-Configuracion'!E670,INDIRECT(G669))+SUMIF(INDIRECT(H669),'1-Configuracion'!E670,INDIRECT(I669))</f>
        <v>0</v>
      </c>
      <c r="G670" s="42">
        <f ca="1">SUMIF(INDIRECT(F669),'1-Configuracion'!E670,INDIRECT(J669))+SUMIF(INDIRECT(H669),'1-Configuracion'!E670,INDIRECT(J669))</f>
        <v>0</v>
      </c>
      <c r="H670" s="42">
        <f ca="1">IF(G670&gt;0,IF(F670=3,1,0),0)</f>
        <v>0</v>
      </c>
      <c r="I670" s="42">
        <f ca="1">IF(G670&gt;0,IF(F670=1,1,0),0)</f>
        <v>0</v>
      </c>
      <c r="J670" s="42">
        <f ca="1">IF(G670&gt;0,IF(F670=0,1,0),0)</f>
        <v>0</v>
      </c>
      <c r="K670" s="42">
        <f ca="1">SUMIF(INDIRECT(F669),'1-Configuracion'!E670,INDIRECT(K669))+SUMIF(INDIRECT(H669),'1-Configuracion'!E670,INDIRECT(L669))</f>
        <v>0</v>
      </c>
      <c r="L670" s="42">
        <f ca="1">SUMIF(INDIRECT(F669),'1-Configuracion'!E670,INDIRECT(L669))+SUMIF(INDIRECT(H669),'1-Configuracion'!E670,INDIRECT(K669))</f>
        <v>0</v>
      </c>
      <c r="M670" s="47">
        <f ca="1">K670-L670</f>
        <v>0</v>
      </c>
      <c r="N670" s="50">
        <f ca="1">F670*1000+M670*100+K670</f>
        <v>0</v>
      </c>
      <c r="P670" s="29" t="str">
        <f>E670</f>
        <v>Athletic Club</v>
      </c>
      <c r="Q670" s="33">
        <f ca="1">F670+Q647</f>
        <v>24</v>
      </c>
      <c r="R670" s="1">
        <f t="shared" ref="R670:R689" ca="1" si="533">G670+R647</f>
        <v>16</v>
      </c>
      <c r="S670" s="1">
        <f t="shared" ref="S670:S689" ca="1" si="534">H670+S647</f>
        <v>7</v>
      </c>
      <c r="T670" s="1">
        <f t="shared" ref="T670:T689" ca="1" si="535">I670+T647</f>
        <v>3</v>
      </c>
      <c r="U670" s="1">
        <f t="shared" ref="U670:U689" ca="1" si="536">J670+U647</f>
        <v>6</v>
      </c>
      <c r="V670" s="1">
        <f t="shared" ref="V670:V689" ca="1" si="537">K670+V647</f>
        <v>24</v>
      </c>
      <c r="W670" s="1">
        <f t="shared" ref="W670:W689" ca="1" si="538">L670+W647</f>
        <v>18</v>
      </c>
      <c r="X670" s="3">
        <f t="shared" ref="X670:X689" ca="1" si="539">M670+X647</f>
        <v>6</v>
      </c>
      <c r="Y670" s="3">
        <f t="shared" ref="Y670:Y689" ca="1" si="540">N670+Y647</f>
        <v>24624</v>
      </c>
      <c r="Z670">
        <f ca="1">AA670+AE670</f>
        <v>7</v>
      </c>
      <c r="AA670">
        <f t="shared" ref="AA670:AA689" ca="1" si="541">SUM(AB670:AD670)</f>
        <v>7</v>
      </c>
      <c r="AB670" s="16">
        <f ca="1">_xlfn.RANK.EQ(Q670,Q670:Q689,0)</f>
        <v>7</v>
      </c>
      <c r="AC670" s="16">
        <f ca="1">SUMPRODUCT((AB670=AB670:AB689)*(X670&lt;X670:X689))</f>
        <v>0</v>
      </c>
      <c r="AD670" s="16">
        <f ca="1">SUMPRODUCT((AB670=AB670:AB689)*(AC670=AC670:AC689)*(V670&lt;V670:V689))</f>
        <v>0</v>
      </c>
      <c r="AE670" s="16">
        <f ca="1">COUNTIF(AA670:AA670,AA670)-1</f>
        <v>0</v>
      </c>
      <c r="AF670" s="39"/>
      <c r="AG670">
        <v>1</v>
      </c>
      <c r="AH670" s="29" t="str">
        <f ca="1">INDEX(P670:P689,MATCH(AG670,Z670:Z689,0))</f>
        <v>F.C. Barcelona</v>
      </c>
      <c r="AI670" s="33">
        <f ca="1">LOOKUP(AH670,P670:P689,Q670:Q689)</f>
        <v>35</v>
      </c>
      <c r="AJ670" s="1">
        <f ca="1">LOOKUP(AH670,P670:P689,R670:R689)</f>
        <v>15</v>
      </c>
      <c r="AK670" s="1">
        <f ca="1">LOOKUP(AH670,P670:P689,S670:S689)</f>
        <v>11</v>
      </c>
      <c r="AL670" s="1">
        <f ca="1">LOOKUP(AH670,P670:P689,T670:T689)</f>
        <v>2</v>
      </c>
      <c r="AM670" s="1">
        <f ca="1">LOOKUP(AH670,P670:P689,U670:U689)</f>
        <v>2</v>
      </c>
      <c r="AN670" s="1">
        <f ca="1">LOOKUP(AH670,P670:P689,V670:V689)</f>
        <v>36</v>
      </c>
      <c r="AO670" s="1">
        <f ca="1">LOOKUP(AH670,P670:P689,W670:W689)</f>
        <v>15</v>
      </c>
      <c r="AP670" s="3">
        <f ca="1">LOOKUP(AH670,P670:P689,X670:X689)</f>
        <v>21</v>
      </c>
      <c r="AQ670" s="3">
        <f ca="1">LOOKUP(AH670,P670:P689,Y670:Y689)</f>
        <v>37136</v>
      </c>
    </row>
    <row r="671" spans="5:43" x14ac:dyDescent="0.25">
      <c r="E671" s="29" t="str">
        <f t="shared" ref="E671:E689" si="542">E648</f>
        <v>Atlético de Madrid</v>
      </c>
      <c r="F671" s="33">
        <f ca="1">SUMIF(INDIRECT(F669),'1-Configuracion'!E671,INDIRECT(G669))+SUMIF(INDIRECT(H669),'1-Configuracion'!E671,INDIRECT(I669))</f>
        <v>0</v>
      </c>
      <c r="G671" s="1">
        <f ca="1">SUMIF(INDIRECT(F669),'1-Configuracion'!E671,INDIRECT(J669))+SUMIF(INDIRECT(H669),'1-Configuracion'!E671,INDIRECT(J669))</f>
        <v>0</v>
      </c>
      <c r="H671" s="1">
        <f t="shared" ref="H671:H689" ca="1" si="543">IF(G671&gt;0,IF(F671=3,1,0),0)</f>
        <v>0</v>
      </c>
      <c r="I671" s="1">
        <f t="shared" ref="I671:I689" ca="1" si="544">IF(G671&gt;0,IF(F671=1,1,0),0)</f>
        <v>0</v>
      </c>
      <c r="J671" s="1">
        <f t="shared" ref="J671:J689" ca="1" si="545">IF(G671&gt;0,IF(F671=0,1,0),0)</f>
        <v>0</v>
      </c>
      <c r="K671" s="1">
        <f ca="1">SUMIF(INDIRECT(F669),'1-Configuracion'!E671,INDIRECT(K669))+SUMIF(INDIRECT(H669),'1-Configuracion'!E671,INDIRECT(L669))</f>
        <v>0</v>
      </c>
      <c r="L671" s="1">
        <f ca="1">SUMIF(INDIRECT(F669),'1-Configuracion'!E671,INDIRECT(L669))+SUMIF(INDIRECT(H669),'1-Configuracion'!E671,INDIRECT(K669))</f>
        <v>0</v>
      </c>
      <c r="M671" s="48">
        <f t="shared" ref="M671:M689" ca="1" si="546">K671-L671</f>
        <v>0</v>
      </c>
      <c r="N671" s="14">
        <f t="shared" ref="N671:N689" ca="1" si="547">F671*1000+M671*100+K671</f>
        <v>0</v>
      </c>
      <c r="P671" s="29" t="str">
        <f t="shared" ref="P671:P689" si="548">E671</f>
        <v>Atlético de Madrid</v>
      </c>
      <c r="Q671" s="33">
        <f t="shared" ref="Q671:Q689" ca="1" si="549">F671+Q648</f>
        <v>35</v>
      </c>
      <c r="R671" s="1">
        <f t="shared" ca="1" si="533"/>
        <v>16</v>
      </c>
      <c r="S671" s="1">
        <f t="shared" ca="1" si="534"/>
        <v>11</v>
      </c>
      <c r="T671" s="1">
        <f t="shared" ca="1" si="535"/>
        <v>2</v>
      </c>
      <c r="U671" s="1">
        <f t="shared" ca="1" si="536"/>
        <v>3</v>
      </c>
      <c r="V671" s="1">
        <f t="shared" ca="1" si="537"/>
        <v>22</v>
      </c>
      <c r="W671" s="1">
        <f t="shared" ca="1" si="538"/>
        <v>8</v>
      </c>
      <c r="X671" s="3">
        <f t="shared" ca="1" si="539"/>
        <v>14</v>
      </c>
      <c r="Y671" s="3">
        <f t="shared" ca="1" si="540"/>
        <v>36422</v>
      </c>
      <c r="Z671">
        <f t="shared" ref="Z671:Z689" ca="1" si="550">AA671+AE671</f>
        <v>2</v>
      </c>
      <c r="AA671">
        <f t="shared" ca="1" si="541"/>
        <v>2</v>
      </c>
      <c r="AB671" s="16">
        <f ca="1">_xlfn.RANK.EQ(Q671,Q670:Q689,0)</f>
        <v>1</v>
      </c>
      <c r="AC671" s="16">
        <f ca="1">SUMPRODUCT((AB671=AB670:AB689)*(X671&lt;X670:X689))</f>
        <v>1</v>
      </c>
      <c r="AD671" s="16">
        <f ca="1">SUMPRODUCT((AB671=AB670:AB689)*(AC671=AC670:AC689)*(V671&lt;V670:V689))</f>
        <v>0</v>
      </c>
      <c r="AE671" s="16">
        <f ca="1">COUNTIF(AA670:AA671,AA671)-1</f>
        <v>0</v>
      </c>
      <c r="AF671" s="39"/>
      <c r="AG671">
        <v>2</v>
      </c>
      <c r="AH671" s="29" t="str">
        <f ca="1">INDEX(P670:P689,MATCH(AG671,Z670:Z689,0))</f>
        <v>Atlético de Madrid</v>
      </c>
      <c r="AI671" s="33">
        <f ca="1">LOOKUP(AH671,P670:P689,Q670:Q689)</f>
        <v>35</v>
      </c>
      <c r="AJ671" s="1">
        <f ca="1">LOOKUP(AH671,P670:P689,R670:R689)</f>
        <v>16</v>
      </c>
      <c r="AK671" s="1">
        <f ca="1">LOOKUP(AH671,P670:P689,S670:S689)</f>
        <v>11</v>
      </c>
      <c r="AL671" s="1">
        <f ca="1">LOOKUP(AH671,P670:P689,T670:T689)</f>
        <v>2</v>
      </c>
      <c r="AM671" s="1">
        <f ca="1">LOOKUP(AH671,P670:P689,U670:U689)</f>
        <v>3</v>
      </c>
      <c r="AN671" s="1">
        <f ca="1">LOOKUP(AH671,P670:P689,V670:V689)</f>
        <v>22</v>
      </c>
      <c r="AO671" s="1">
        <f ca="1">LOOKUP(AH671,P670:P689,W670:W689)</f>
        <v>8</v>
      </c>
      <c r="AP671" s="3">
        <f ca="1">LOOKUP(AH671,P670:P689,X670:X689)</f>
        <v>14</v>
      </c>
      <c r="AQ671" s="3">
        <f ca="1">LOOKUP(AH671,P670:P689,Y670:Y689)</f>
        <v>36422</v>
      </c>
    </row>
    <row r="672" spans="5:43" x14ac:dyDescent="0.25">
      <c r="E672" s="29" t="str">
        <f t="shared" si="542"/>
        <v>Deportivo de la Coruña</v>
      </c>
      <c r="F672" s="33">
        <f ca="1">SUMIF(INDIRECT(F669),'1-Configuracion'!E672,INDIRECT(G669))+SUMIF(INDIRECT(H669),'1-Configuracion'!E672,INDIRECT(I669))</f>
        <v>0</v>
      </c>
      <c r="G672" s="1">
        <f ca="1">SUMIF(INDIRECT(F669),'1-Configuracion'!E672,INDIRECT(J669))+SUMIF(INDIRECT(H669),'1-Configuracion'!E672,INDIRECT(J669))</f>
        <v>0</v>
      </c>
      <c r="H672" s="1">
        <f t="shared" ca="1" si="543"/>
        <v>0</v>
      </c>
      <c r="I672" s="1">
        <f t="shared" ca="1" si="544"/>
        <v>0</v>
      </c>
      <c r="J672" s="1">
        <f t="shared" ca="1" si="545"/>
        <v>0</v>
      </c>
      <c r="K672" s="1">
        <f ca="1">SUMIF(INDIRECT(F669),'1-Configuracion'!E672,INDIRECT(K669))+SUMIF(INDIRECT(H669),'1-Configuracion'!E672,INDIRECT(L669))</f>
        <v>0</v>
      </c>
      <c r="L672" s="1">
        <f ca="1">SUMIF(INDIRECT(F669),'1-Configuracion'!E672,INDIRECT(L669))+SUMIF(INDIRECT(H669),'1-Configuracion'!E672,INDIRECT(K669))</f>
        <v>0</v>
      </c>
      <c r="M672" s="48">
        <f t="shared" ca="1" si="546"/>
        <v>0</v>
      </c>
      <c r="N672" s="14">
        <f t="shared" ca="1" si="547"/>
        <v>0</v>
      </c>
      <c r="P672" s="29" t="str">
        <f t="shared" si="548"/>
        <v>Deportivo de la Coruña</v>
      </c>
      <c r="Q672" s="33">
        <f t="shared" ca="1" si="549"/>
        <v>26</v>
      </c>
      <c r="R672" s="1">
        <f t="shared" ca="1" si="533"/>
        <v>16</v>
      </c>
      <c r="S672" s="1">
        <f t="shared" ca="1" si="534"/>
        <v>6</v>
      </c>
      <c r="T672" s="1">
        <f t="shared" ca="1" si="535"/>
        <v>8</v>
      </c>
      <c r="U672" s="1">
        <f t="shared" ca="1" si="536"/>
        <v>2</v>
      </c>
      <c r="V672" s="1">
        <f t="shared" ca="1" si="537"/>
        <v>25</v>
      </c>
      <c r="W672" s="1">
        <f t="shared" ca="1" si="538"/>
        <v>16</v>
      </c>
      <c r="X672" s="3">
        <f t="shared" ca="1" si="539"/>
        <v>9</v>
      </c>
      <c r="Y672" s="3">
        <f t="shared" ca="1" si="540"/>
        <v>26925</v>
      </c>
      <c r="Z672">
        <f t="shared" ca="1" si="550"/>
        <v>6</v>
      </c>
      <c r="AA672">
        <f t="shared" ca="1" si="541"/>
        <v>6</v>
      </c>
      <c r="AB672" s="16">
        <f ca="1">_xlfn.RANK.EQ(Q672,Q670:Q689,0)</f>
        <v>6</v>
      </c>
      <c r="AC672" s="16">
        <f ca="1">SUMPRODUCT((AB672=AB670:AB689)*(X672&lt;X670:X689))</f>
        <v>0</v>
      </c>
      <c r="AD672" s="16">
        <f ca="1">SUMPRODUCT((AB672=AB670:AB689)*(AC672=AC670:AC689)*(V672&lt;V670:V689))</f>
        <v>0</v>
      </c>
      <c r="AE672" s="16">
        <f ca="1">COUNTIF(AA670:AA672,AA672)-1</f>
        <v>0</v>
      </c>
      <c r="AF672" s="39"/>
      <c r="AG672">
        <v>3</v>
      </c>
      <c r="AH672" s="29" t="str">
        <f ca="1">INDEX(P670:P689,MATCH(AG672,Z670:Z689,0))</f>
        <v>Real Madrid C.F.</v>
      </c>
      <c r="AI672" s="33">
        <f ca="1">LOOKUP(AH672,P670:P689,Q670:Q689)</f>
        <v>33</v>
      </c>
      <c r="AJ672" s="1">
        <f ca="1">LOOKUP(AH672,P670:P689,R670:R689)</f>
        <v>16</v>
      </c>
      <c r="AK672" s="1">
        <f ca="1">LOOKUP(AH672,P670:P689,S670:S689)</f>
        <v>10</v>
      </c>
      <c r="AL672" s="1">
        <f ca="1">LOOKUP(AH672,P670:P689,T670:T689)</f>
        <v>3</v>
      </c>
      <c r="AM672" s="1">
        <f ca="1">LOOKUP(AH672,P670:P689,U670:U689)</f>
        <v>3</v>
      </c>
      <c r="AN672" s="1">
        <f ca="1">LOOKUP(AH672,P670:P689,V670:V689)</f>
        <v>42</v>
      </c>
      <c r="AO672" s="1">
        <f ca="1">LOOKUP(AH672,P670:P689,W670:W689)</f>
        <v>15</v>
      </c>
      <c r="AP672" s="3">
        <f ca="1">LOOKUP(AH672,P670:P689,X670:X689)</f>
        <v>27</v>
      </c>
      <c r="AQ672" s="3">
        <f ca="1">LOOKUP(AH672,P670:P689,Y670:Y689)</f>
        <v>35742</v>
      </c>
    </row>
    <row r="673" spans="5:43" x14ac:dyDescent="0.25">
      <c r="E673" s="29" t="str">
        <f t="shared" si="542"/>
        <v>F.C. Barcelona</v>
      </c>
      <c r="F673" s="33">
        <f ca="1">SUMIF(INDIRECT(F669),'1-Configuracion'!E673,INDIRECT(G669))+SUMIF(INDIRECT(H669),'1-Configuracion'!E673,INDIRECT(I669))</f>
        <v>0</v>
      </c>
      <c r="G673" s="1">
        <f ca="1">SUMIF(INDIRECT(F669),'1-Configuracion'!E673,INDIRECT(J669))+SUMIF(INDIRECT(H669),'1-Configuracion'!E673,INDIRECT(J669))</f>
        <v>0</v>
      </c>
      <c r="H673" s="1">
        <f t="shared" ca="1" si="543"/>
        <v>0</v>
      </c>
      <c r="I673" s="1">
        <f t="shared" ca="1" si="544"/>
        <v>0</v>
      </c>
      <c r="J673" s="1">
        <f t="shared" ca="1" si="545"/>
        <v>0</v>
      </c>
      <c r="K673" s="1">
        <f ca="1">SUMIF(INDIRECT(F669),'1-Configuracion'!E673,INDIRECT(K669))+SUMIF(INDIRECT(H669),'1-Configuracion'!E673,INDIRECT(L669))</f>
        <v>0</v>
      </c>
      <c r="L673" s="1">
        <f ca="1">SUMIF(INDIRECT(F669),'1-Configuracion'!E673,INDIRECT(L669))+SUMIF(INDIRECT(H669),'1-Configuracion'!E673,INDIRECT(K669))</f>
        <v>0</v>
      </c>
      <c r="M673" s="48">
        <f t="shared" ca="1" si="546"/>
        <v>0</v>
      </c>
      <c r="N673" s="14">
        <f t="shared" ca="1" si="547"/>
        <v>0</v>
      </c>
      <c r="P673" s="29" t="str">
        <f t="shared" si="548"/>
        <v>F.C. Barcelona</v>
      </c>
      <c r="Q673" s="33">
        <f t="shared" ca="1" si="549"/>
        <v>35</v>
      </c>
      <c r="R673" s="1">
        <f t="shared" ca="1" si="533"/>
        <v>15</v>
      </c>
      <c r="S673" s="1">
        <f t="shared" ca="1" si="534"/>
        <v>11</v>
      </c>
      <c r="T673" s="1">
        <f t="shared" ca="1" si="535"/>
        <v>2</v>
      </c>
      <c r="U673" s="1">
        <f t="shared" ca="1" si="536"/>
        <v>2</v>
      </c>
      <c r="V673" s="1">
        <f t="shared" ca="1" si="537"/>
        <v>36</v>
      </c>
      <c r="W673" s="1">
        <f t="shared" ca="1" si="538"/>
        <v>15</v>
      </c>
      <c r="X673" s="3">
        <f t="shared" ca="1" si="539"/>
        <v>21</v>
      </c>
      <c r="Y673" s="3">
        <f t="shared" ca="1" si="540"/>
        <v>37136</v>
      </c>
      <c r="Z673">
        <f t="shared" ca="1" si="550"/>
        <v>1</v>
      </c>
      <c r="AA673">
        <f t="shared" ca="1" si="541"/>
        <v>1</v>
      </c>
      <c r="AB673" s="16">
        <f ca="1">_xlfn.RANK.EQ(Q673,Q670:Q689,0)</f>
        <v>1</v>
      </c>
      <c r="AC673" s="16">
        <f ca="1">SUMPRODUCT((AB673=AB670:AB689)*(X673&lt;X670:X689))</f>
        <v>0</v>
      </c>
      <c r="AD673" s="16">
        <f ca="1">SUMPRODUCT((AB673=AB670:AB689)*(AC673=AC670:AC689)*(V673&lt;V670:V689))</f>
        <v>0</v>
      </c>
      <c r="AE673" s="16">
        <f ca="1">COUNTIF(AA670:AA673,AA673)-1</f>
        <v>0</v>
      </c>
      <c r="AF673" s="39"/>
      <c r="AG673">
        <v>4</v>
      </c>
      <c r="AH673" s="29" t="str">
        <f ca="1">INDEX(P670:P689,MATCH(AG673,Z670:Z689,0))</f>
        <v>R.C. Celta de Vigo</v>
      </c>
      <c r="AI673" s="33">
        <f ca="1">LOOKUP(AH673,P670:P689,Q670:Q689)</f>
        <v>31</v>
      </c>
      <c r="AJ673" s="1">
        <f ca="1">LOOKUP(AH673,P670:P689,R670:R689)</f>
        <v>16</v>
      </c>
      <c r="AK673" s="1">
        <f ca="1">LOOKUP(AH673,P670:P689,S670:S689)</f>
        <v>9</v>
      </c>
      <c r="AL673" s="1">
        <f ca="1">LOOKUP(AH673,P670:P689,T670:T689)</f>
        <v>4</v>
      </c>
      <c r="AM673" s="1">
        <f ca="1">LOOKUP(AH673,P670:P689,U670:U689)</f>
        <v>3</v>
      </c>
      <c r="AN673" s="1">
        <f ca="1">LOOKUP(AH673,P670:P689,V670:V689)</f>
        <v>28</v>
      </c>
      <c r="AO673" s="1">
        <f ca="1">LOOKUP(AH673,P670:P689,W670:W689)</f>
        <v>22</v>
      </c>
      <c r="AP673" s="3">
        <f ca="1">LOOKUP(AH673,P670:P689,X670:X689)</f>
        <v>6</v>
      </c>
      <c r="AQ673" s="3">
        <f ca="1">LOOKUP(AH673,P670:P689,Y670:Y689)</f>
        <v>31628</v>
      </c>
    </row>
    <row r="674" spans="5:43" x14ac:dyDescent="0.25">
      <c r="E674" s="29" t="str">
        <f t="shared" si="542"/>
        <v>Getafe C.F.</v>
      </c>
      <c r="F674" s="33">
        <f ca="1">SUMIF(INDIRECT(F669),'1-Configuracion'!E674,INDIRECT(G669))+SUMIF(INDIRECT(H669),'1-Configuracion'!E674,INDIRECT(I669))</f>
        <v>0</v>
      </c>
      <c r="G674" s="1">
        <f ca="1">SUMIF(INDIRECT(F669),'1-Configuracion'!E674,INDIRECT(J669))+SUMIF(INDIRECT(H669),'1-Configuracion'!E674,INDIRECT(J669))</f>
        <v>0</v>
      </c>
      <c r="H674" s="1">
        <f t="shared" ca="1" si="543"/>
        <v>0</v>
      </c>
      <c r="I674" s="1">
        <f t="shared" ca="1" si="544"/>
        <v>0</v>
      </c>
      <c r="J674" s="1">
        <f t="shared" ca="1" si="545"/>
        <v>0</v>
      </c>
      <c r="K674" s="1">
        <f ca="1">SUMIF(INDIRECT(F669),'1-Configuracion'!E674,INDIRECT(K669))+SUMIF(INDIRECT(H669),'1-Configuracion'!E674,INDIRECT(L669))</f>
        <v>0</v>
      </c>
      <c r="L674" s="1">
        <f ca="1">SUMIF(INDIRECT(F669),'1-Configuracion'!E674,INDIRECT(L669))+SUMIF(INDIRECT(H669),'1-Configuracion'!E674,INDIRECT(K669))</f>
        <v>0</v>
      </c>
      <c r="M674" s="48">
        <f t="shared" ca="1" si="546"/>
        <v>0</v>
      </c>
      <c r="N674" s="14">
        <f t="shared" ca="1" si="547"/>
        <v>0</v>
      </c>
      <c r="P674" s="29" t="str">
        <f t="shared" si="548"/>
        <v>Getafe C.F.</v>
      </c>
      <c r="Q674" s="33">
        <f t="shared" ca="1" si="549"/>
        <v>16</v>
      </c>
      <c r="R674" s="1">
        <f t="shared" ca="1" si="533"/>
        <v>16</v>
      </c>
      <c r="S674" s="1">
        <f t="shared" ca="1" si="534"/>
        <v>4</v>
      </c>
      <c r="T674" s="1">
        <f t="shared" ca="1" si="535"/>
        <v>4</v>
      </c>
      <c r="U674" s="1">
        <f t="shared" ca="1" si="536"/>
        <v>8</v>
      </c>
      <c r="V674" s="1">
        <f t="shared" ca="1" si="537"/>
        <v>18</v>
      </c>
      <c r="W674" s="1">
        <f t="shared" ca="1" si="538"/>
        <v>26</v>
      </c>
      <c r="X674" s="3">
        <f t="shared" ca="1" si="539"/>
        <v>-8</v>
      </c>
      <c r="Y674" s="3">
        <f t="shared" ca="1" si="540"/>
        <v>15218</v>
      </c>
      <c r="Z674">
        <f t="shared" ca="1" si="550"/>
        <v>15</v>
      </c>
      <c r="AA674">
        <f t="shared" ca="1" si="541"/>
        <v>15</v>
      </c>
      <c r="AB674" s="16">
        <f ca="1">_xlfn.RANK.EQ(Q674,Q670:Q689,0)</f>
        <v>14</v>
      </c>
      <c r="AC674" s="16">
        <f ca="1">SUMPRODUCT((AB674=AB670:AB689)*(X674&lt;X670:X689))</f>
        <v>1</v>
      </c>
      <c r="AD674" s="16">
        <f ca="1">SUMPRODUCT((AB674=AB670:AB689)*(AC674=AC670:AC689)*(V674&lt;V670:V689))</f>
        <v>0</v>
      </c>
      <c r="AE674" s="16">
        <f ca="1">COUNTIF(AA670:AA674,AA674)-1</f>
        <v>0</v>
      </c>
      <c r="AF674" s="39"/>
      <c r="AG674">
        <v>5</v>
      </c>
      <c r="AH674" s="29" t="str">
        <f ca="1">INDEX(P670:P689,MATCH(AG674,Z670:Z689,0))</f>
        <v>Villarreal C.F.</v>
      </c>
      <c r="AI674" s="33">
        <f ca="1">LOOKUP(AH674,P670:P689,Q670:Q689)</f>
        <v>30</v>
      </c>
      <c r="AJ674" s="1">
        <f ca="1">LOOKUP(AH674,P670:P689,R670:R689)</f>
        <v>16</v>
      </c>
      <c r="AK674" s="1">
        <f ca="1">LOOKUP(AH674,P670:P689,S670:S689)</f>
        <v>9</v>
      </c>
      <c r="AL674" s="1">
        <f ca="1">LOOKUP(AH674,P670:P689,T670:T689)</f>
        <v>3</v>
      </c>
      <c r="AM674" s="1">
        <f ca="1">LOOKUP(AH674,P670:P689,U670:U689)</f>
        <v>4</v>
      </c>
      <c r="AN674" s="1">
        <f ca="1">LOOKUP(AH674,P670:P689,V670:V689)</f>
        <v>21</v>
      </c>
      <c r="AO674" s="1">
        <f ca="1">LOOKUP(AH674,P670:P689,W670:W689)</f>
        <v>15</v>
      </c>
      <c r="AP674" s="3">
        <f ca="1">LOOKUP(AH674,P670:P689,X670:X689)</f>
        <v>6</v>
      </c>
      <c r="AQ674" s="3">
        <f ca="1">LOOKUP(AH674,P670:P689,Y670:Y689)</f>
        <v>30621</v>
      </c>
    </row>
    <row r="675" spans="5:43" x14ac:dyDescent="0.25">
      <c r="E675" s="29" t="str">
        <f t="shared" si="542"/>
        <v>Granada C.F.</v>
      </c>
      <c r="F675" s="33">
        <f ca="1">SUMIF(INDIRECT(F669),'1-Configuracion'!E675,INDIRECT(G669))+SUMIF(INDIRECT(H669),'1-Configuracion'!E675,INDIRECT(I669))</f>
        <v>0</v>
      </c>
      <c r="G675" s="1">
        <f ca="1">SUMIF(INDIRECT(F669),'1-Configuracion'!E675,INDIRECT(J669))+SUMIF(INDIRECT(H669),'1-Configuracion'!E675,INDIRECT(J669))</f>
        <v>0</v>
      </c>
      <c r="H675" s="1">
        <f t="shared" ca="1" si="543"/>
        <v>0</v>
      </c>
      <c r="I675" s="1">
        <f t="shared" ca="1" si="544"/>
        <v>0</v>
      </c>
      <c r="J675" s="1">
        <f t="shared" ca="1" si="545"/>
        <v>0</v>
      </c>
      <c r="K675" s="1">
        <f ca="1">SUMIF(INDIRECT(F669),'1-Configuracion'!E675,INDIRECT(K669))+SUMIF(INDIRECT(H669),'1-Configuracion'!E675,INDIRECT(L669))</f>
        <v>0</v>
      </c>
      <c r="L675" s="1">
        <f ca="1">SUMIF(INDIRECT(F669),'1-Configuracion'!E675,INDIRECT(L669))+SUMIF(INDIRECT(H669),'1-Configuracion'!E675,INDIRECT(K669))</f>
        <v>0</v>
      </c>
      <c r="M675" s="48">
        <f t="shared" ca="1" si="546"/>
        <v>0</v>
      </c>
      <c r="N675" s="14">
        <f t="shared" ca="1" si="547"/>
        <v>0</v>
      </c>
      <c r="P675" s="29" t="str">
        <f t="shared" si="548"/>
        <v>Granada C.F.</v>
      </c>
      <c r="Q675" s="33">
        <f t="shared" ca="1" si="549"/>
        <v>14</v>
      </c>
      <c r="R675" s="1">
        <f t="shared" ca="1" si="533"/>
        <v>16</v>
      </c>
      <c r="S675" s="1">
        <f t="shared" ca="1" si="534"/>
        <v>3</v>
      </c>
      <c r="T675" s="1">
        <f t="shared" ca="1" si="535"/>
        <v>5</v>
      </c>
      <c r="U675" s="1">
        <f t="shared" ca="1" si="536"/>
        <v>8</v>
      </c>
      <c r="V675" s="1">
        <f t="shared" ca="1" si="537"/>
        <v>17</v>
      </c>
      <c r="W675" s="1">
        <f t="shared" ca="1" si="538"/>
        <v>26</v>
      </c>
      <c r="X675" s="3">
        <f t="shared" ca="1" si="539"/>
        <v>-9</v>
      </c>
      <c r="Y675" s="3">
        <f t="shared" ca="1" si="540"/>
        <v>13117</v>
      </c>
      <c r="Z675">
        <f t="shared" ca="1" si="550"/>
        <v>17</v>
      </c>
      <c r="AA675">
        <f t="shared" ca="1" si="541"/>
        <v>17</v>
      </c>
      <c r="AB675" s="16">
        <f ca="1">_xlfn.RANK.EQ(Q675,Q670:Q689,0)</f>
        <v>17</v>
      </c>
      <c r="AC675" s="16">
        <f ca="1">SUMPRODUCT((AB675=AB670:AB689)*(X675&lt;X670:X689))</f>
        <v>0</v>
      </c>
      <c r="AD675" s="16">
        <f ca="1">SUMPRODUCT((AB675=AB670:AB689)*(AC675=AC670:AC689)*(V675&lt;V670:V689))</f>
        <v>0</v>
      </c>
      <c r="AE675" s="16">
        <f ca="1">COUNTIF(AA670:AA675,AA675)-1</f>
        <v>0</v>
      </c>
      <c r="AF675" s="39"/>
      <c r="AG675">
        <v>6</v>
      </c>
      <c r="AH675" s="29" t="str">
        <f ca="1">INDEX(P670:P689,MATCH(AG675,Z670:Z689,0))</f>
        <v>Deportivo de la Coruña</v>
      </c>
      <c r="AI675" s="33">
        <f ca="1">LOOKUP(AH675,P670:P689,Q670:Q689)</f>
        <v>26</v>
      </c>
      <c r="AJ675" s="1">
        <f ca="1">LOOKUP(AH675,P670:P689,R670:R689)</f>
        <v>16</v>
      </c>
      <c r="AK675" s="1">
        <f ca="1">LOOKUP(AH675,P670:P689,S670:S689)</f>
        <v>6</v>
      </c>
      <c r="AL675" s="1">
        <f ca="1">LOOKUP(AH675,P670:P689,T670:T689)</f>
        <v>8</v>
      </c>
      <c r="AM675" s="1">
        <f ca="1">LOOKUP(AH675,P670:P689,U670:U689)</f>
        <v>2</v>
      </c>
      <c r="AN675" s="1">
        <f ca="1">LOOKUP(AH675,P670:P689,V670:V689)</f>
        <v>25</v>
      </c>
      <c r="AO675" s="1">
        <f ca="1">LOOKUP(AH675,P670:P689,W670:W689)</f>
        <v>16</v>
      </c>
      <c r="AP675" s="3">
        <f ca="1">LOOKUP(AH675,P670:P689,X670:X689)</f>
        <v>9</v>
      </c>
      <c r="AQ675" s="3">
        <f ca="1">LOOKUP(AH675,P670:P689,Y670:Y689)</f>
        <v>26925</v>
      </c>
    </row>
    <row r="676" spans="5:43" x14ac:dyDescent="0.25">
      <c r="E676" s="29" t="str">
        <f t="shared" si="542"/>
        <v>Levante U.D.</v>
      </c>
      <c r="F676" s="33">
        <f ca="1">SUMIF(INDIRECT(F669),'1-Configuracion'!E676,INDIRECT(G669))+SUMIF(INDIRECT(H669),'1-Configuracion'!E676,INDIRECT(I669))</f>
        <v>0</v>
      </c>
      <c r="G676" s="1">
        <f ca="1">SUMIF(INDIRECT(F669),'1-Configuracion'!E676,INDIRECT(J669))+SUMIF(INDIRECT(H669),'1-Configuracion'!E676,INDIRECT(J669))</f>
        <v>0</v>
      </c>
      <c r="H676" s="1">
        <f t="shared" ca="1" si="543"/>
        <v>0</v>
      </c>
      <c r="I676" s="1">
        <f t="shared" ca="1" si="544"/>
        <v>0</v>
      </c>
      <c r="J676" s="1">
        <f t="shared" ca="1" si="545"/>
        <v>0</v>
      </c>
      <c r="K676" s="1">
        <f ca="1">SUMIF(INDIRECT(F669),'1-Configuracion'!E676,INDIRECT(K669))+SUMIF(INDIRECT(H669),'1-Configuracion'!E676,INDIRECT(L669))</f>
        <v>0</v>
      </c>
      <c r="L676" s="1">
        <f ca="1">SUMIF(INDIRECT(F669),'1-Configuracion'!E676,INDIRECT(L669))+SUMIF(INDIRECT(H669),'1-Configuracion'!E676,INDIRECT(K669))</f>
        <v>0</v>
      </c>
      <c r="M676" s="48">
        <f t="shared" ca="1" si="546"/>
        <v>0</v>
      </c>
      <c r="N676" s="14">
        <f t="shared" ca="1" si="547"/>
        <v>0</v>
      </c>
      <c r="P676" s="29" t="str">
        <f t="shared" si="548"/>
        <v>Levante U.D.</v>
      </c>
      <c r="Q676" s="33">
        <f t="shared" ca="1" si="549"/>
        <v>11</v>
      </c>
      <c r="R676" s="1">
        <f t="shared" ca="1" si="533"/>
        <v>16</v>
      </c>
      <c r="S676" s="1">
        <f t="shared" ca="1" si="534"/>
        <v>2</v>
      </c>
      <c r="T676" s="1">
        <f t="shared" ca="1" si="535"/>
        <v>5</v>
      </c>
      <c r="U676" s="1">
        <f t="shared" ca="1" si="536"/>
        <v>9</v>
      </c>
      <c r="V676" s="1">
        <f t="shared" ca="1" si="537"/>
        <v>12</v>
      </c>
      <c r="W676" s="1">
        <f t="shared" ca="1" si="538"/>
        <v>29</v>
      </c>
      <c r="X676" s="3">
        <f t="shared" ca="1" si="539"/>
        <v>-17</v>
      </c>
      <c r="Y676" s="3">
        <f t="shared" ca="1" si="540"/>
        <v>9312</v>
      </c>
      <c r="Z676">
        <f t="shared" ca="1" si="550"/>
        <v>20</v>
      </c>
      <c r="AA676">
        <f t="shared" ca="1" si="541"/>
        <v>20</v>
      </c>
      <c r="AB676" s="16">
        <f ca="1">_xlfn.RANK.EQ(Q676,Q670:Q689,0)</f>
        <v>20</v>
      </c>
      <c r="AC676" s="16">
        <f ca="1">SUMPRODUCT((AB676=AB670:AB689)*(X676&lt;X670:X689))</f>
        <v>0</v>
      </c>
      <c r="AD676" s="16">
        <f ca="1">SUMPRODUCT((AB676=AB670:AB689)*(AC676=AC670:AC689)*(V676&lt;V670:V689))</f>
        <v>0</v>
      </c>
      <c r="AE676" s="16">
        <f ca="1">COUNTIF(AA670:AA676,AA676)-1</f>
        <v>0</v>
      </c>
      <c r="AF676" s="39"/>
      <c r="AG676">
        <v>7</v>
      </c>
      <c r="AH676" s="29" t="str">
        <f ca="1">INDEX(P670:P689,MATCH(AG676,Z670:Z689,0))</f>
        <v>Athletic Club</v>
      </c>
      <c r="AI676" s="33">
        <f ca="1">LOOKUP(AH676,P670:P689,Q670:Q689)</f>
        <v>24</v>
      </c>
      <c r="AJ676" s="1">
        <f ca="1">LOOKUP(AH676,P670:P689,R670:R689)</f>
        <v>16</v>
      </c>
      <c r="AK676" s="1">
        <f ca="1">LOOKUP(AH676,P670:P689,S670:S689)</f>
        <v>7</v>
      </c>
      <c r="AL676" s="1">
        <f ca="1">LOOKUP(AH676,P670:P689,T670:T689)</f>
        <v>3</v>
      </c>
      <c r="AM676" s="1">
        <f ca="1">LOOKUP(AH676,P670:P689,U670:U689)</f>
        <v>6</v>
      </c>
      <c r="AN676" s="1">
        <f ca="1">LOOKUP(AH676,P670:P689,V670:V689)</f>
        <v>24</v>
      </c>
      <c r="AO676" s="1">
        <f ca="1">LOOKUP(AH676,P670:P689,W670:W689)</f>
        <v>18</v>
      </c>
      <c r="AP676" s="3">
        <f ca="1">LOOKUP(AH676,P670:P689,X670:X689)</f>
        <v>6</v>
      </c>
      <c r="AQ676" s="3">
        <f ca="1">LOOKUP(AH676,P670:P689,Y670:Y689)</f>
        <v>24624</v>
      </c>
    </row>
    <row r="677" spans="5:43" x14ac:dyDescent="0.25">
      <c r="E677" s="29" t="str">
        <f t="shared" si="542"/>
        <v>Málaga C.F.</v>
      </c>
      <c r="F677" s="33">
        <f ca="1">SUMIF(INDIRECT(F669),'1-Configuracion'!E677,INDIRECT(G669))+SUMIF(INDIRECT(H669),'1-Configuracion'!E677,INDIRECT(I669))</f>
        <v>0</v>
      </c>
      <c r="G677" s="1">
        <f ca="1">SUMIF(INDIRECT(F669),'1-Configuracion'!E677,INDIRECT(J669))+SUMIF(INDIRECT(H669),'1-Configuracion'!E677,INDIRECT(J669))</f>
        <v>0</v>
      </c>
      <c r="H677" s="1">
        <f t="shared" ca="1" si="543"/>
        <v>0</v>
      </c>
      <c r="I677" s="1">
        <f t="shared" ca="1" si="544"/>
        <v>0</v>
      </c>
      <c r="J677" s="1">
        <f t="shared" ca="1" si="545"/>
        <v>0</v>
      </c>
      <c r="K677" s="1">
        <f ca="1">SUMIF(INDIRECT(F669),'1-Configuracion'!E677,INDIRECT(K669))+SUMIF(INDIRECT(H669),'1-Configuracion'!E677,INDIRECT(L669))</f>
        <v>0</v>
      </c>
      <c r="L677" s="1">
        <f ca="1">SUMIF(INDIRECT(F669),'1-Configuracion'!E677,INDIRECT(L669))+SUMIF(INDIRECT(H669),'1-Configuracion'!E677,INDIRECT(K669))</f>
        <v>0</v>
      </c>
      <c r="M677" s="48">
        <f t="shared" ca="1" si="546"/>
        <v>0</v>
      </c>
      <c r="N677" s="14">
        <f t="shared" ca="1" si="547"/>
        <v>0</v>
      </c>
      <c r="P677" s="29" t="str">
        <f t="shared" si="548"/>
        <v>Málaga C.F.</v>
      </c>
      <c r="Q677" s="33">
        <f t="shared" ca="1" si="549"/>
        <v>17</v>
      </c>
      <c r="R677" s="1">
        <f t="shared" ca="1" si="533"/>
        <v>16</v>
      </c>
      <c r="S677" s="1">
        <f t="shared" ca="1" si="534"/>
        <v>4</v>
      </c>
      <c r="T677" s="1">
        <f t="shared" ca="1" si="535"/>
        <v>5</v>
      </c>
      <c r="U677" s="1">
        <f t="shared" ca="1" si="536"/>
        <v>7</v>
      </c>
      <c r="V677" s="1">
        <f t="shared" ca="1" si="537"/>
        <v>10</v>
      </c>
      <c r="W677" s="1">
        <f t="shared" ca="1" si="538"/>
        <v>14</v>
      </c>
      <c r="X677" s="3">
        <f t="shared" ca="1" si="539"/>
        <v>-4</v>
      </c>
      <c r="Y677" s="3">
        <f t="shared" ca="1" si="540"/>
        <v>16610</v>
      </c>
      <c r="Z677">
        <f t="shared" ca="1" si="550"/>
        <v>13</v>
      </c>
      <c r="AA677">
        <f t="shared" ca="1" si="541"/>
        <v>13</v>
      </c>
      <c r="AB677" s="16">
        <f ca="1">_xlfn.RANK.EQ(Q677,Q670:Q689,0)</f>
        <v>13</v>
      </c>
      <c r="AC677" s="16">
        <f ca="1">SUMPRODUCT((AB677=AB670:AB689)*(X677&lt;X670:X689))</f>
        <v>0</v>
      </c>
      <c r="AD677" s="16">
        <f ca="1">SUMPRODUCT((AB677=AB670:AB689)*(AC677=AC670:AC689)*(V677&lt;V670:V689))</f>
        <v>0</v>
      </c>
      <c r="AE677" s="16">
        <f ca="1">COUNTIF(AA670:AA677,AA677)-1</f>
        <v>0</v>
      </c>
      <c r="AF677" s="39"/>
      <c r="AG677">
        <v>8</v>
      </c>
      <c r="AH677" s="29" t="str">
        <f ca="1">INDEX(P670:P689,MATCH(AG677,Z670:Z689,0))</f>
        <v>Sevilla F.C.</v>
      </c>
      <c r="AI677" s="33">
        <f ca="1">LOOKUP(AH677,P670:P689,Q670:Q689)</f>
        <v>23</v>
      </c>
      <c r="AJ677" s="1">
        <f ca="1">LOOKUP(AH677,P670:P689,R670:R689)</f>
        <v>16</v>
      </c>
      <c r="AK677" s="1">
        <f ca="1">LOOKUP(AH677,P670:P689,S670:S689)</f>
        <v>6</v>
      </c>
      <c r="AL677" s="1">
        <f ca="1">LOOKUP(AH677,P670:P689,T670:T689)</f>
        <v>5</v>
      </c>
      <c r="AM677" s="1">
        <f ca="1">LOOKUP(AH677,P670:P689,U670:U689)</f>
        <v>5</v>
      </c>
      <c r="AN677" s="1">
        <f ca="1">LOOKUP(AH677,P670:P689,V670:V689)</f>
        <v>21</v>
      </c>
      <c r="AO677" s="1">
        <f ca="1">LOOKUP(AH677,P670:P689,W670:W689)</f>
        <v>19</v>
      </c>
      <c r="AP677" s="3">
        <f ca="1">LOOKUP(AH677,P670:P689,X670:X689)</f>
        <v>2</v>
      </c>
      <c r="AQ677" s="3">
        <f ca="1">LOOKUP(AH677,P670:P689,Y670:Y689)</f>
        <v>23221</v>
      </c>
    </row>
    <row r="678" spans="5:43" x14ac:dyDescent="0.25">
      <c r="E678" s="29" t="str">
        <f t="shared" si="542"/>
        <v>R.C. Celta de Vigo</v>
      </c>
      <c r="F678" s="33">
        <f ca="1">SUMIF(INDIRECT(F669),'1-Configuracion'!E678,INDIRECT(G669))+SUMIF(INDIRECT(H669),'1-Configuracion'!E678,INDIRECT(I669))</f>
        <v>0</v>
      </c>
      <c r="G678" s="1">
        <f ca="1">SUMIF(INDIRECT(F669),'1-Configuracion'!E678,INDIRECT(J669))+SUMIF(INDIRECT(H669),'1-Configuracion'!E678,INDIRECT(J669))</f>
        <v>0</v>
      </c>
      <c r="H678" s="1">
        <f t="shared" ca="1" si="543"/>
        <v>0</v>
      </c>
      <c r="I678" s="1">
        <f t="shared" ca="1" si="544"/>
        <v>0</v>
      </c>
      <c r="J678" s="1">
        <f t="shared" ca="1" si="545"/>
        <v>0</v>
      </c>
      <c r="K678" s="1">
        <f ca="1">SUMIF(INDIRECT(F669),'1-Configuracion'!E678,INDIRECT(K669))+SUMIF(INDIRECT(H669),'1-Configuracion'!E678,INDIRECT(L669))</f>
        <v>0</v>
      </c>
      <c r="L678" s="1">
        <f ca="1">SUMIF(INDIRECT(F669),'1-Configuracion'!E678,INDIRECT(L669))+SUMIF(INDIRECT(H669),'1-Configuracion'!E678,INDIRECT(K669))</f>
        <v>0</v>
      </c>
      <c r="M678" s="48">
        <f t="shared" ca="1" si="546"/>
        <v>0</v>
      </c>
      <c r="N678" s="14">
        <f t="shared" ca="1" si="547"/>
        <v>0</v>
      </c>
      <c r="P678" s="29" t="str">
        <f t="shared" si="548"/>
        <v>R.C. Celta de Vigo</v>
      </c>
      <c r="Q678" s="33">
        <f t="shared" ca="1" si="549"/>
        <v>31</v>
      </c>
      <c r="R678" s="1">
        <f t="shared" ca="1" si="533"/>
        <v>16</v>
      </c>
      <c r="S678" s="1">
        <f t="shared" ca="1" si="534"/>
        <v>9</v>
      </c>
      <c r="T678" s="1">
        <f t="shared" ca="1" si="535"/>
        <v>4</v>
      </c>
      <c r="U678" s="1">
        <f t="shared" ca="1" si="536"/>
        <v>3</v>
      </c>
      <c r="V678" s="1">
        <f t="shared" ca="1" si="537"/>
        <v>28</v>
      </c>
      <c r="W678" s="1">
        <f t="shared" ca="1" si="538"/>
        <v>22</v>
      </c>
      <c r="X678" s="3">
        <f t="shared" ca="1" si="539"/>
        <v>6</v>
      </c>
      <c r="Y678" s="3">
        <f t="shared" ca="1" si="540"/>
        <v>31628</v>
      </c>
      <c r="Z678">
        <f t="shared" ca="1" si="550"/>
        <v>4</v>
      </c>
      <c r="AA678">
        <f t="shared" ca="1" si="541"/>
        <v>4</v>
      </c>
      <c r="AB678" s="16">
        <f ca="1">_xlfn.RANK.EQ(Q678,Q670:Q689,0)</f>
        <v>4</v>
      </c>
      <c r="AC678" s="16">
        <f ca="1">SUMPRODUCT((AB678=AB670:AB689)*(X678&lt;X670:X689))</f>
        <v>0</v>
      </c>
      <c r="AD678" s="16">
        <f ca="1">SUMPRODUCT((AB678=AB670:AB689)*(AC678=AC670:AC689)*(V678&lt;V670:V689))</f>
        <v>0</v>
      </c>
      <c r="AE678" s="16">
        <f ca="1">COUNTIF(AA670:AA678,AA678)-1</f>
        <v>0</v>
      </c>
      <c r="AF678" s="39"/>
      <c r="AG678">
        <v>9</v>
      </c>
      <c r="AH678" s="29" t="str">
        <f ca="1">INDEX(P670:P689,MATCH(AG678,Z670:Z689,0))</f>
        <v>Valencia C.F.</v>
      </c>
      <c r="AI678" s="33">
        <f ca="1">LOOKUP(AH678,P670:P689,Q670:Q689)</f>
        <v>22</v>
      </c>
      <c r="AJ678" s="1">
        <f ca="1">LOOKUP(AH678,P670:P689,R670:R689)</f>
        <v>16</v>
      </c>
      <c r="AK678" s="1">
        <f ca="1">LOOKUP(AH678,P670:P689,S670:S689)</f>
        <v>5</v>
      </c>
      <c r="AL678" s="1">
        <f ca="1">LOOKUP(AH678,P670:P689,T670:T689)</f>
        <v>7</v>
      </c>
      <c r="AM678" s="1">
        <f ca="1">LOOKUP(AH678,P670:P689,U670:U689)</f>
        <v>4</v>
      </c>
      <c r="AN678" s="1">
        <f ca="1">LOOKUP(AH678,P670:P689,V670:V689)</f>
        <v>21</v>
      </c>
      <c r="AO678" s="1">
        <f ca="1">LOOKUP(AH678,P670:P689,W670:W689)</f>
        <v>14</v>
      </c>
      <c r="AP678" s="3">
        <f ca="1">LOOKUP(AH678,P670:P689,X670:X689)</f>
        <v>7</v>
      </c>
      <c r="AQ678" s="3">
        <f ca="1">LOOKUP(AH678,P670:P689,Y670:Y689)</f>
        <v>22721</v>
      </c>
    </row>
    <row r="679" spans="5:43" x14ac:dyDescent="0.25">
      <c r="E679" s="29" t="str">
        <f t="shared" si="542"/>
        <v>R.C.D. Español</v>
      </c>
      <c r="F679" s="33">
        <f ca="1">SUMIF(INDIRECT(F669),'1-Configuracion'!E679,INDIRECT(G669))+SUMIF(INDIRECT(H669),'1-Configuracion'!E679,INDIRECT(I669))</f>
        <v>0</v>
      </c>
      <c r="G679" s="1">
        <f ca="1">SUMIF(INDIRECT(F669),'1-Configuracion'!E679,INDIRECT(J669))+SUMIF(INDIRECT(H669),'1-Configuracion'!E679,INDIRECT(J669))</f>
        <v>0</v>
      </c>
      <c r="H679" s="1">
        <f t="shared" ca="1" si="543"/>
        <v>0</v>
      </c>
      <c r="I679" s="1">
        <f t="shared" ca="1" si="544"/>
        <v>0</v>
      </c>
      <c r="J679" s="1">
        <f t="shared" ca="1" si="545"/>
        <v>0</v>
      </c>
      <c r="K679" s="1">
        <f ca="1">SUMIF(INDIRECT(F669),'1-Configuracion'!E679,INDIRECT(K669))+SUMIF(INDIRECT(H669),'1-Configuracion'!E679,INDIRECT(L669))</f>
        <v>0</v>
      </c>
      <c r="L679" s="1">
        <f ca="1">SUMIF(INDIRECT(F669),'1-Configuracion'!E679,INDIRECT(L669))+SUMIF(INDIRECT(H669),'1-Configuracion'!E679,INDIRECT(K669))</f>
        <v>0</v>
      </c>
      <c r="M679" s="48">
        <f t="shared" ca="1" si="546"/>
        <v>0</v>
      </c>
      <c r="N679" s="14">
        <f t="shared" ca="1" si="547"/>
        <v>0</v>
      </c>
      <c r="P679" s="29" t="str">
        <f t="shared" si="548"/>
        <v>R.C.D. Español</v>
      </c>
      <c r="Q679" s="33">
        <f t="shared" ca="1" si="549"/>
        <v>20</v>
      </c>
      <c r="R679" s="1">
        <f t="shared" ca="1" si="533"/>
        <v>16</v>
      </c>
      <c r="S679" s="1">
        <f t="shared" ca="1" si="534"/>
        <v>6</v>
      </c>
      <c r="T679" s="1">
        <f t="shared" ca="1" si="535"/>
        <v>2</v>
      </c>
      <c r="U679" s="1">
        <f t="shared" ca="1" si="536"/>
        <v>8</v>
      </c>
      <c r="V679" s="1">
        <f t="shared" ca="1" si="537"/>
        <v>16</v>
      </c>
      <c r="W679" s="1">
        <f t="shared" ca="1" si="538"/>
        <v>26</v>
      </c>
      <c r="X679" s="3">
        <f t="shared" ca="1" si="539"/>
        <v>-10</v>
      </c>
      <c r="Y679" s="3">
        <f t="shared" ca="1" si="540"/>
        <v>19016</v>
      </c>
      <c r="Z679">
        <f t="shared" ca="1" si="550"/>
        <v>12</v>
      </c>
      <c r="AA679">
        <f t="shared" ca="1" si="541"/>
        <v>12</v>
      </c>
      <c r="AB679" s="16">
        <f ca="1">_xlfn.RANK.EQ(Q679,Q670:Q689,0)</f>
        <v>11</v>
      </c>
      <c r="AC679" s="16">
        <f ca="1">SUMPRODUCT((AB679=AB670:AB689)*(X679&lt;X670:X689))</f>
        <v>1</v>
      </c>
      <c r="AD679" s="16">
        <f ca="1">SUMPRODUCT((AB679=AB670:AB689)*(AC679=AC670:AC689)*(V679&lt;V670:V689))</f>
        <v>0</v>
      </c>
      <c r="AE679" s="16">
        <f ca="1">COUNTIF(AA670:AA679,AA679)-1</f>
        <v>0</v>
      </c>
      <c r="AF679" s="39"/>
      <c r="AG679">
        <v>10</v>
      </c>
      <c r="AH679" s="29" t="str">
        <f ca="1">INDEX(P670:P689,MATCH(AG679,Z670:Z689,0))</f>
        <v>S.D. Eibar</v>
      </c>
      <c r="AI679" s="33">
        <f ca="1">LOOKUP(AH679,P670:P689,Q670:Q689)</f>
        <v>21</v>
      </c>
      <c r="AJ679" s="1">
        <f ca="1">LOOKUP(AH679,P670:P689,R670:R689)</f>
        <v>16</v>
      </c>
      <c r="AK679" s="1">
        <f ca="1">LOOKUP(AH679,P670:P689,S670:S689)</f>
        <v>5</v>
      </c>
      <c r="AL679" s="1">
        <f ca="1">LOOKUP(AH679,P670:P689,T670:T689)</f>
        <v>6</v>
      </c>
      <c r="AM679" s="1">
        <f ca="1">LOOKUP(AH679,P670:P689,U670:U689)</f>
        <v>5</v>
      </c>
      <c r="AN679" s="1">
        <f ca="1">LOOKUP(AH679,P670:P689,V670:V689)</f>
        <v>18</v>
      </c>
      <c r="AO679" s="1">
        <f ca="1">LOOKUP(AH679,P670:P689,W670:W689)</f>
        <v>19</v>
      </c>
      <c r="AP679" s="3">
        <f ca="1">LOOKUP(AH679,P670:P689,X670:X689)</f>
        <v>-1</v>
      </c>
      <c r="AQ679" s="3">
        <f ca="1">LOOKUP(AH679,P670:P689,Y670:Y689)</f>
        <v>20918</v>
      </c>
    </row>
    <row r="680" spans="5:43" x14ac:dyDescent="0.25">
      <c r="E680" s="29" t="str">
        <f t="shared" si="542"/>
        <v>Rayo Vallecano</v>
      </c>
      <c r="F680" s="33">
        <f ca="1">SUMIF(INDIRECT(F669),'1-Configuracion'!E680,INDIRECT(G669))+SUMIF(INDIRECT(H669),'1-Configuracion'!E680,INDIRECT(I669))</f>
        <v>0</v>
      </c>
      <c r="G680" s="1">
        <f ca="1">SUMIF(INDIRECT(F669),'1-Configuracion'!E680,INDIRECT(J669))+SUMIF(INDIRECT(H669),'1-Configuracion'!E680,INDIRECT(J669))</f>
        <v>0</v>
      </c>
      <c r="H680" s="1">
        <f t="shared" ca="1" si="543"/>
        <v>0</v>
      </c>
      <c r="I680" s="1">
        <f t="shared" ca="1" si="544"/>
        <v>0</v>
      </c>
      <c r="J680" s="1">
        <f t="shared" ca="1" si="545"/>
        <v>0</v>
      </c>
      <c r="K680" s="1">
        <f ca="1">SUMIF(INDIRECT(F669),'1-Configuracion'!E680,INDIRECT(K669))+SUMIF(INDIRECT(H669),'1-Configuracion'!E680,INDIRECT(L669))</f>
        <v>0</v>
      </c>
      <c r="L680" s="1">
        <f ca="1">SUMIF(INDIRECT(F669),'1-Configuracion'!E680,INDIRECT(L669))+SUMIF(INDIRECT(H669),'1-Configuracion'!E680,INDIRECT(K669))</f>
        <v>0</v>
      </c>
      <c r="M680" s="48">
        <f t="shared" ca="1" si="546"/>
        <v>0</v>
      </c>
      <c r="N680" s="14">
        <f t="shared" ca="1" si="547"/>
        <v>0</v>
      </c>
      <c r="P680" s="29" t="str">
        <f t="shared" si="548"/>
        <v>Rayo Vallecano</v>
      </c>
      <c r="Q680" s="33">
        <f t="shared" ca="1" si="549"/>
        <v>14</v>
      </c>
      <c r="R680" s="1">
        <f t="shared" ca="1" si="533"/>
        <v>16</v>
      </c>
      <c r="S680" s="1">
        <f t="shared" ca="1" si="534"/>
        <v>4</v>
      </c>
      <c r="T680" s="1">
        <f t="shared" ca="1" si="535"/>
        <v>2</v>
      </c>
      <c r="U680" s="1">
        <f t="shared" ca="1" si="536"/>
        <v>10</v>
      </c>
      <c r="V680" s="1">
        <f t="shared" ca="1" si="537"/>
        <v>18</v>
      </c>
      <c r="W680" s="1">
        <f t="shared" ca="1" si="538"/>
        <v>37</v>
      </c>
      <c r="X680" s="3">
        <f t="shared" ca="1" si="539"/>
        <v>-19</v>
      </c>
      <c r="Y680" s="3">
        <f t="shared" ca="1" si="540"/>
        <v>12118</v>
      </c>
      <c r="Z680">
        <f t="shared" ca="1" si="550"/>
        <v>18</v>
      </c>
      <c r="AA680">
        <f t="shared" ca="1" si="541"/>
        <v>18</v>
      </c>
      <c r="AB680" s="16">
        <f ca="1">_xlfn.RANK.EQ(Q680,Q670:Q689,0)</f>
        <v>17</v>
      </c>
      <c r="AC680" s="16">
        <f ca="1">SUMPRODUCT((AB680=AB670:AB689)*(X680&lt;X670:X689))</f>
        <v>1</v>
      </c>
      <c r="AD680" s="16">
        <f ca="1">SUMPRODUCT((AB680=AB670:AB689)*(AC680=AC670:AC689)*(V680&lt;V670:V689))</f>
        <v>0</v>
      </c>
      <c r="AE680" s="16">
        <f ca="1">COUNTIF(AA670:AA680,AA680)-1</f>
        <v>0</v>
      </c>
      <c r="AF680" s="39"/>
      <c r="AG680">
        <v>11</v>
      </c>
      <c r="AH680" s="29" t="str">
        <f ca="1">INDEX(P670:P689,MATCH(AG680,Z670:Z689,0))</f>
        <v>Real Betis Balompié</v>
      </c>
      <c r="AI680" s="33">
        <f ca="1">LOOKUP(AH680,P670:P689,Q670:Q689)</f>
        <v>20</v>
      </c>
      <c r="AJ680" s="1">
        <f ca="1">LOOKUP(AH680,P670:P689,R670:R689)</f>
        <v>16</v>
      </c>
      <c r="AK680" s="1">
        <f ca="1">LOOKUP(AH680,P670:P689,S670:S689)</f>
        <v>5</v>
      </c>
      <c r="AL680" s="1">
        <f ca="1">LOOKUP(AH680,P670:P689,T670:T689)</f>
        <v>5</v>
      </c>
      <c r="AM680" s="1">
        <f ca="1">LOOKUP(AH680,P670:P689,U670:U689)</f>
        <v>6</v>
      </c>
      <c r="AN680" s="1">
        <f ca="1">LOOKUP(AH680,P670:P689,V670:V689)</f>
        <v>13</v>
      </c>
      <c r="AO680" s="1">
        <f ca="1">LOOKUP(AH680,P670:P689,W670:W689)</f>
        <v>19</v>
      </c>
      <c r="AP680" s="3">
        <f ca="1">LOOKUP(AH680,P670:P689,X670:X689)</f>
        <v>-6</v>
      </c>
      <c r="AQ680" s="3">
        <f ca="1">LOOKUP(AH680,P670:P689,Y670:Y689)</f>
        <v>19413</v>
      </c>
    </row>
    <row r="681" spans="5:43" x14ac:dyDescent="0.25">
      <c r="E681" s="29" t="str">
        <f t="shared" si="542"/>
        <v>Real Betis Balompié</v>
      </c>
      <c r="F681" s="33">
        <f ca="1">SUMIF(INDIRECT(F669),'1-Configuracion'!E681,INDIRECT(G669))+SUMIF(INDIRECT(H669),'1-Configuracion'!E681,INDIRECT(I669))</f>
        <v>0</v>
      </c>
      <c r="G681" s="1">
        <f ca="1">SUMIF(INDIRECT(F669),'1-Configuracion'!E681,INDIRECT(J669))+SUMIF(INDIRECT(H669),'1-Configuracion'!E681,INDIRECT(J669))</f>
        <v>0</v>
      </c>
      <c r="H681" s="1">
        <f t="shared" ca="1" si="543"/>
        <v>0</v>
      </c>
      <c r="I681" s="1">
        <f t="shared" ca="1" si="544"/>
        <v>0</v>
      </c>
      <c r="J681" s="1">
        <f t="shared" ca="1" si="545"/>
        <v>0</v>
      </c>
      <c r="K681" s="1">
        <f ca="1">SUMIF(INDIRECT(F669),'1-Configuracion'!E681,INDIRECT(K669))+SUMIF(INDIRECT(H669),'1-Configuracion'!E681,INDIRECT(L669))</f>
        <v>0</v>
      </c>
      <c r="L681" s="1">
        <f ca="1">SUMIF(INDIRECT(F669),'1-Configuracion'!E681,INDIRECT(L669))+SUMIF(INDIRECT(H669),'1-Configuracion'!E681,INDIRECT(K669))</f>
        <v>0</v>
      </c>
      <c r="M681" s="48">
        <f t="shared" ca="1" si="546"/>
        <v>0</v>
      </c>
      <c r="N681" s="14">
        <f t="shared" ca="1" si="547"/>
        <v>0</v>
      </c>
      <c r="P681" s="29" t="str">
        <f t="shared" si="548"/>
        <v>Real Betis Balompié</v>
      </c>
      <c r="Q681" s="33">
        <f t="shared" ca="1" si="549"/>
        <v>20</v>
      </c>
      <c r="R681" s="1">
        <f t="shared" ca="1" si="533"/>
        <v>16</v>
      </c>
      <c r="S681" s="1">
        <f t="shared" ca="1" si="534"/>
        <v>5</v>
      </c>
      <c r="T681" s="1">
        <f t="shared" ca="1" si="535"/>
        <v>5</v>
      </c>
      <c r="U681" s="1">
        <f t="shared" ca="1" si="536"/>
        <v>6</v>
      </c>
      <c r="V681" s="1">
        <f t="shared" ca="1" si="537"/>
        <v>13</v>
      </c>
      <c r="W681" s="1">
        <f t="shared" ca="1" si="538"/>
        <v>19</v>
      </c>
      <c r="X681" s="3">
        <f t="shared" ca="1" si="539"/>
        <v>-6</v>
      </c>
      <c r="Y681" s="3">
        <f t="shared" ca="1" si="540"/>
        <v>19413</v>
      </c>
      <c r="Z681">
        <f t="shared" ca="1" si="550"/>
        <v>11</v>
      </c>
      <c r="AA681">
        <f t="shared" ca="1" si="541"/>
        <v>11</v>
      </c>
      <c r="AB681" s="16">
        <f ca="1">_xlfn.RANK.EQ(Q681,Q670:Q689,0)</f>
        <v>11</v>
      </c>
      <c r="AC681" s="16">
        <f ca="1">SUMPRODUCT((AB681=AB670:AB689)*(X681&lt;X670:X689))</f>
        <v>0</v>
      </c>
      <c r="AD681" s="16">
        <f ca="1">SUMPRODUCT((AB681=AB670:AB689)*(AC681=AC670:AC689)*(V681&lt;V670:V689))</f>
        <v>0</v>
      </c>
      <c r="AE681" s="16">
        <f ca="1">COUNTIF(AA670:AA681,AA681)-1</f>
        <v>0</v>
      </c>
      <c r="AF681" s="39"/>
      <c r="AG681">
        <v>12</v>
      </c>
      <c r="AH681" s="29" t="str">
        <f ca="1">INDEX(P670:P689,MATCH(AG681,Z670:Z689,0))</f>
        <v>R.C.D. Español</v>
      </c>
      <c r="AI681" s="33">
        <f ca="1">LOOKUP(AH681,P670:P689,Q670:Q689)</f>
        <v>20</v>
      </c>
      <c r="AJ681" s="1">
        <f ca="1">LOOKUP(AH681,P670:P689,R670:R689)</f>
        <v>16</v>
      </c>
      <c r="AK681" s="1">
        <f ca="1">LOOKUP(AH681,P670:P689,S670:S689)</f>
        <v>6</v>
      </c>
      <c r="AL681" s="1">
        <f ca="1">LOOKUP(AH681,P670:P689,T670:T689)</f>
        <v>2</v>
      </c>
      <c r="AM681" s="1">
        <f ca="1">LOOKUP(AH681,P670:P689,U670:U689)</f>
        <v>8</v>
      </c>
      <c r="AN681" s="1">
        <f ca="1">LOOKUP(AH681,P670:P689,V670:V689)</f>
        <v>16</v>
      </c>
      <c r="AO681" s="1">
        <f ca="1">LOOKUP(AH681,P670:P689,W670:W689)</f>
        <v>26</v>
      </c>
      <c r="AP681" s="3">
        <f ca="1">LOOKUP(AH681,P670:P689,X670:X689)</f>
        <v>-10</v>
      </c>
      <c r="AQ681" s="3">
        <f ca="1">LOOKUP(AH681,P670:P689,Y670:Y689)</f>
        <v>19016</v>
      </c>
    </row>
    <row r="682" spans="5:43" x14ac:dyDescent="0.25">
      <c r="E682" s="29" t="str">
        <f t="shared" si="542"/>
        <v>Real Madrid C.F.</v>
      </c>
      <c r="F682" s="33">
        <f ca="1">SUMIF(INDIRECT(F669),'1-Configuracion'!E682,INDIRECT(G669))+SUMIF(INDIRECT(H669),'1-Configuracion'!E682,INDIRECT(I669))</f>
        <v>0</v>
      </c>
      <c r="G682" s="1">
        <f ca="1">SUMIF(INDIRECT(F669),'1-Configuracion'!E682,INDIRECT(J669))+SUMIF(INDIRECT(H669),'1-Configuracion'!E682,INDIRECT(J669))</f>
        <v>0</v>
      </c>
      <c r="H682" s="1">
        <f t="shared" ca="1" si="543"/>
        <v>0</v>
      </c>
      <c r="I682" s="1">
        <f t="shared" ca="1" si="544"/>
        <v>0</v>
      </c>
      <c r="J682" s="1">
        <f t="shared" ca="1" si="545"/>
        <v>0</v>
      </c>
      <c r="K682" s="1">
        <f ca="1">SUMIF(INDIRECT(F669),'1-Configuracion'!E682,INDIRECT(K669))+SUMIF(INDIRECT(H669),'1-Configuracion'!E682,INDIRECT(L669))</f>
        <v>0</v>
      </c>
      <c r="L682" s="1">
        <f ca="1">SUMIF(INDIRECT(F669),'1-Configuracion'!E682,INDIRECT(L669))+SUMIF(INDIRECT(H669),'1-Configuracion'!E682,INDIRECT(K669))</f>
        <v>0</v>
      </c>
      <c r="M682" s="48">
        <f t="shared" ca="1" si="546"/>
        <v>0</v>
      </c>
      <c r="N682" s="14">
        <f t="shared" ca="1" si="547"/>
        <v>0</v>
      </c>
      <c r="P682" s="29" t="str">
        <f t="shared" si="548"/>
        <v>Real Madrid C.F.</v>
      </c>
      <c r="Q682" s="33">
        <f t="shared" ca="1" si="549"/>
        <v>33</v>
      </c>
      <c r="R682" s="1">
        <f t="shared" ca="1" si="533"/>
        <v>16</v>
      </c>
      <c r="S682" s="1">
        <f t="shared" ca="1" si="534"/>
        <v>10</v>
      </c>
      <c r="T682" s="1">
        <f t="shared" ca="1" si="535"/>
        <v>3</v>
      </c>
      <c r="U682" s="1">
        <f t="shared" ca="1" si="536"/>
        <v>3</v>
      </c>
      <c r="V682" s="1">
        <f t="shared" ca="1" si="537"/>
        <v>42</v>
      </c>
      <c r="W682" s="1">
        <f t="shared" ca="1" si="538"/>
        <v>15</v>
      </c>
      <c r="X682" s="3">
        <f t="shared" ca="1" si="539"/>
        <v>27</v>
      </c>
      <c r="Y682" s="3">
        <f t="shared" ca="1" si="540"/>
        <v>35742</v>
      </c>
      <c r="Z682">
        <f t="shared" ca="1" si="550"/>
        <v>3</v>
      </c>
      <c r="AA682">
        <f t="shared" ca="1" si="541"/>
        <v>3</v>
      </c>
      <c r="AB682" s="16">
        <f ca="1">_xlfn.RANK.EQ(Q682,Q670:Q689,0)</f>
        <v>3</v>
      </c>
      <c r="AC682" s="16">
        <f ca="1">SUMPRODUCT((AB682=AB670:AB689)*(X682&lt;X670:X689))</f>
        <v>0</v>
      </c>
      <c r="AD682" s="16">
        <f ca="1">SUMPRODUCT((AB682=AB670:AB689)*(AC682=AC670:AC689)*(V682&lt;V670:V689))</f>
        <v>0</v>
      </c>
      <c r="AE682" s="16">
        <f ca="1">COUNTIF(AA670:AA682,AA682)-1</f>
        <v>0</v>
      </c>
      <c r="AF682" s="39"/>
      <c r="AG682">
        <v>13</v>
      </c>
      <c r="AH682" s="29" t="str">
        <f ca="1">INDEX(P670:P689,MATCH(AG682,Z670:Z689,0))</f>
        <v>Málaga C.F.</v>
      </c>
      <c r="AI682" s="33">
        <f ca="1">LOOKUP(AH682,P670:P689,Q670:Q689)</f>
        <v>17</v>
      </c>
      <c r="AJ682" s="1">
        <f ca="1">LOOKUP(AH682,P670:P689,R670:R689)</f>
        <v>16</v>
      </c>
      <c r="AK682" s="1">
        <f ca="1">LOOKUP(AH682,P670:P689,S670:S689)</f>
        <v>4</v>
      </c>
      <c r="AL682" s="1">
        <f ca="1">LOOKUP(AH682,P670:P689,T670:T689)</f>
        <v>5</v>
      </c>
      <c r="AM682" s="1">
        <f ca="1">LOOKUP(AH682,P670:P689,U670:U689)</f>
        <v>7</v>
      </c>
      <c r="AN682" s="1">
        <f ca="1">LOOKUP(AH682,P670:P689,V670:V689)</f>
        <v>10</v>
      </c>
      <c r="AO682" s="1">
        <f ca="1">LOOKUP(AH682,P670:P689,W670:W689)</f>
        <v>14</v>
      </c>
      <c r="AP682" s="3">
        <f ca="1">LOOKUP(AH682,P670:P689,X670:X689)</f>
        <v>-4</v>
      </c>
      <c r="AQ682" s="3">
        <f ca="1">LOOKUP(AH682,P670:P689,Y670:Y689)</f>
        <v>16610</v>
      </c>
    </row>
    <row r="683" spans="5:43" x14ac:dyDescent="0.25">
      <c r="E683" s="29" t="str">
        <f t="shared" si="542"/>
        <v>Real Sociedad</v>
      </c>
      <c r="F683" s="33">
        <f ca="1">SUMIF(INDIRECT(F669),'1-Configuracion'!E683,INDIRECT(G669))+SUMIF(INDIRECT(H669),'1-Configuracion'!E683,INDIRECT(I669))</f>
        <v>0</v>
      </c>
      <c r="G683" s="1">
        <f ca="1">SUMIF(INDIRECT(F669),'1-Configuracion'!E683,INDIRECT(J669))+SUMIF(INDIRECT(H669),'1-Configuracion'!E683,INDIRECT(J669))</f>
        <v>0</v>
      </c>
      <c r="H683" s="1">
        <f t="shared" ca="1" si="543"/>
        <v>0</v>
      </c>
      <c r="I683" s="1">
        <f t="shared" ca="1" si="544"/>
        <v>0</v>
      </c>
      <c r="J683" s="1">
        <f t="shared" ca="1" si="545"/>
        <v>0</v>
      </c>
      <c r="K683" s="1">
        <f ca="1">SUMIF(INDIRECT(F669),'1-Configuracion'!E683,INDIRECT(K669))+SUMIF(INDIRECT(H669),'1-Configuracion'!E683,INDIRECT(L669))</f>
        <v>0</v>
      </c>
      <c r="L683" s="1">
        <f ca="1">SUMIF(INDIRECT(F669),'1-Configuracion'!E683,INDIRECT(L669))+SUMIF(INDIRECT(H669),'1-Configuracion'!E683,INDIRECT(K669))</f>
        <v>0</v>
      </c>
      <c r="M683" s="48">
        <f t="shared" ca="1" si="546"/>
        <v>0</v>
      </c>
      <c r="N683" s="14">
        <f t="shared" ca="1" si="547"/>
        <v>0</v>
      </c>
      <c r="P683" s="29" t="str">
        <f t="shared" si="548"/>
        <v>Real Sociedad</v>
      </c>
      <c r="Q683" s="33">
        <f t="shared" ca="1" si="549"/>
        <v>16</v>
      </c>
      <c r="R683" s="1">
        <f t="shared" ca="1" si="533"/>
        <v>16</v>
      </c>
      <c r="S683" s="1">
        <f t="shared" ca="1" si="534"/>
        <v>4</v>
      </c>
      <c r="T683" s="1">
        <f t="shared" ca="1" si="535"/>
        <v>4</v>
      </c>
      <c r="U683" s="1">
        <f t="shared" ca="1" si="536"/>
        <v>8</v>
      </c>
      <c r="V683" s="1">
        <f t="shared" ca="1" si="537"/>
        <v>17</v>
      </c>
      <c r="W683" s="1">
        <f t="shared" ca="1" si="538"/>
        <v>22</v>
      </c>
      <c r="X683" s="3">
        <f t="shared" ca="1" si="539"/>
        <v>-5</v>
      </c>
      <c r="Y683" s="3">
        <f t="shared" ca="1" si="540"/>
        <v>15517</v>
      </c>
      <c r="Z683">
        <f t="shared" ca="1" si="550"/>
        <v>14</v>
      </c>
      <c r="AA683">
        <f t="shared" ca="1" si="541"/>
        <v>14</v>
      </c>
      <c r="AB683" s="16">
        <f ca="1">_xlfn.RANK.EQ(Q683,Q670:Q689,0)</f>
        <v>14</v>
      </c>
      <c r="AC683" s="16">
        <f ca="1">SUMPRODUCT((AB683=AB670:AB689)*(X683&lt;X670:X689))</f>
        <v>0</v>
      </c>
      <c r="AD683" s="16">
        <f ca="1">SUMPRODUCT((AB683=AB670:AB689)*(AC683=AC670:AC689)*(V683&lt;V670:V689))</f>
        <v>0</v>
      </c>
      <c r="AE683" s="16">
        <f ca="1">COUNTIF(AA670:AA683,AA683)-1</f>
        <v>0</v>
      </c>
      <c r="AF683" s="39"/>
      <c r="AG683">
        <v>14</v>
      </c>
      <c r="AH683" s="29" t="str">
        <f ca="1">INDEX(P670:P689,MATCH(AG683,Z670:Z689,0))</f>
        <v>Real Sociedad</v>
      </c>
      <c r="AI683" s="33">
        <f ca="1">LOOKUP(AH683,P670:P689,Q670:Q689)</f>
        <v>16</v>
      </c>
      <c r="AJ683" s="1">
        <f ca="1">LOOKUP(AH683,P670:P689,R670:R689)</f>
        <v>16</v>
      </c>
      <c r="AK683" s="1">
        <f ca="1">LOOKUP(AH683,P670:P689,S670:S689)</f>
        <v>4</v>
      </c>
      <c r="AL683" s="1">
        <f ca="1">LOOKUP(AH683,P670:P689,T670:T689)</f>
        <v>4</v>
      </c>
      <c r="AM683" s="1">
        <f ca="1">LOOKUP(AH683,P670:P689,U670:U689)</f>
        <v>8</v>
      </c>
      <c r="AN683" s="1">
        <f ca="1">LOOKUP(AH683,P670:P689,V670:V689)</f>
        <v>17</v>
      </c>
      <c r="AO683" s="1">
        <f ca="1">LOOKUP(AH683,P670:P689,W670:W689)</f>
        <v>22</v>
      </c>
      <c r="AP683" s="3">
        <f ca="1">LOOKUP(AH683,P670:P689,X670:X689)</f>
        <v>-5</v>
      </c>
      <c r="AQ683" s="3">
        <f ca="1">LOOKUP(AH683,P670:P689,Y670:Y689)</f>
        <v>15517</v>
      </c>
    </row>
    <row r="684" spans="5:43" x14ac:dyDescent="0.25">
      <c r="E684" s="29" t="str">
        <f t="shared" si="542"/>
        <v>Real Sporting de Gijón</v>
      </c>
      <c r="F684" s="33">
        <f ca="1">SUMIF(INDIRECT(F669),'1-Configuracion'!E684,INDIRECT(G669))+SUMIF(INDIRECT(H669),'1-Configuracion'!E684,INDIRECT(I669))</f>
        <v>0</v>
      </c>
      <c r="G684" s="1">
        <f ca="1">SUMIF(INDIRECT(F669),'1-Configuracion'!E684,INDIRECT(J669))+SUMIF(INDIRECT(H669),'1-Configuracion'!E684,INDIRECT(J669))</f>
        <v>0</v>
      </c>
      <c r="H684" s="1">
        <f t="shared" ca="1" si="543"/>
        <v>0</v>
      </c>
      <c r="I684" s="1">
        <f t="shared" ca="1" si="544"/>
        <v>0</v>
      </c>
      <c r="J684" s="1">
        <f t="shared" ca="1" si="545"/>
        <v>0</v>
      </c>
      <c r="K684" s="1">
        <f ca="1">SUMIF(INDIRECT(F669),'1-Configuracion'!E684,INDIRECT(K669))+SUMIF(INDIRECT(H669),'1-Configuracion'!E684,INDIRECT(L669))</f>
        <v>0</v>
      </c>
      <c r="L684" s="1">
        <f ca="1">SUMIF(INDIRECT(F669),'1-Configuracion'!E684,INDIRECT(L669))+SUMIF(INDIRECT(H669),'1-Configuracion'!E684,INDIRECT(K669))</f>
        <v>0</v>
      </c>
      <c r="M684" s="48">
        <f t="shared" ca="1" si="546"/>
        <v>0</v>
      </c>
      <c r="N684" s="14">
        <f t="shared" ca="1" si="547"/>
        <v>0</v>
      </c>
      <c r="P684" s="29" t="str">
        <f t="shared" si="548"/>
        <v>Real Sporting de Gijón</v>
      </c>
      <c r="Q684" s="33">
        <f t="shared" ca="1" si="549"/>
        <v>15</v>
      </c>
      <c r="R684" s="1">
        <f t="shared" ca="1" si="533"/>
        <v>15</v>
      </c>
      <c r="S684" s="1">
        <f t="shared" ca="1" si="534"/>
        <v>4</v>
      </c>
      <c r="T684" s="1">
        <f t="shared" ca="1" si="535"/>
        <v>3</v>
      </c>
      <c r="U684" s="1">
        <f t="shared" ca="1" si="536"/>
        <v>8</v>
      </c>
      <c r="V684" s="1">
        <f t="shared" ca="1" si="537"/>
        <v>15</v>
      </c>
      <c r="W684" s="1">
        <f t="shared" ca="1" si="538"/>
        <v>23</v>
      </c>
      <c r="X684" s="3">
        <f t="shared" ca="1" si="539"/>
        <v>-8</v>
      </c>
      <c r="Y684" s="3">
        <f t="shared" ca="1" si="540"/>
        <v>14215</v>
      </c>
      <c r="Z684">
        <f t="shared" ca="1" si="550"/>
        <v>16</v>
      </c>
      <c r="AA684">
        <f t="shared" ca="1" si="541"/>
        <v>16</v>
      </c>
      <c r="AB684" s="16">
        <f ca="1">_xlfn.RANK.EQ(Q684,Q670:Q689,0)</f>
        <v>16</v>
      </c>
      <c r="AC684" s="16">
        <f ca="1">SUMPRODUCT((AB684=AB670:AB689)*(X684&lt;X670:X689))</f>
        <v>0</v>
      </c>
      <c r="AD684" s="16">
        <f ca="1">SUMPRODUCT((AB684=AB670:AB689)*(AC684=AC670:AC689)*(V684&lt;V670:V689))</f>
        <v>0</v>
      </c>
      <c r="AE684" s="16">
        <f ca="1">COUNTIF(AA670:AA684,AA684)-1</f>
        <v>0</v>
      </c>
      <c r="AF684" s="39"/>
      <c r="AG684">
        <v>15</v>
      </c>
      <c r="AH684" s="29" t="str">
        <f ca="1">INDEX(P670:P689,MATCH(AG684,Z670:Z689,0))</f>
        <v>Getafe C.F.</v>
      </c>
      <c r="AI684" s="33">
        <f ca="1">LOOKUP(AH684,P670:P689,Q670:Q689)</f>
        <v>16</v>
      </c>
      <c r="AJ684" s="1">
        <f ca="1">LOOKUP(AH684,P670:P689,R670:R689)</f>
        <v>16</v>
      </c>
      <c r="AK684" s="1">
        <f ca="1">LOOKUP(AH684,P670:P689,S670:S689)</f>
        <v>4</v>
      </c>
      <c r="AL684" s="1">
        <f ca="1">LOOKUP(AH684,P670:P689,T670:T689)</f>
        <v>4</v>
      </c>
      <c r="AM684" s="1">
        <f ca="1">LOOKUP(AH684,P670:P689,U670:U689)</f>
        <v>8</v>
      </c>
      <c r="AN684" s="1">
        <f ca="1">LOOKUP(AH684,P670:P689,V670:V689)</f>
        <v>18</v>
      </c>
      <c r="AO684" s="1">
        <f ca="1">LOOKUP(AH684,P670:P689,W670:W689)</f>
        <v>26</v>
      </c>
      <c r="AP684" s="3">
        <f ca="1">LOOKUP(AH684,P670:P689,X670:X689)</f>
        <v>-8</v>
      </c>
      <c r="AQ684" s="3">
        <f ca="1">LOOKUP(AH684,P670:P689,Y670:Y689)</f>
        <v>15218</v>
      </c>
    </row>
    <row r="685" spans="5:43" x14ac:dyDescent="0.25">
      <c r="E685" s="29" t="str">
        <f t="shared" si="542"/>
        <v>S.D. Eibar</v>
      </c>
      <c r="F685" s="33">
        <f ca="1">SUMIF(INDIRECT(F669),'1-Configuracion'!E685,INDIRECT(G669))+SUMIF(INDIRECT(H669),'1-Configuracion'!E685,INDIRECT(I669))</f>
        <v>0</v>
      </c>
      <c r="G685" s="1">
        <f ca="1">SUMIF(INDIRECT(F669),'1-Configuracion'!E685,INDIRECT(J669))+SUMIF(INDIRECT(H669),'1-Configuracion'!E685,INDIRECT(J669))</f>
        <v>0</v>
      </c>
      <c r="H685" s="1">
        <f t="shared" ca="1" si="543"/>
        <v>0</v>
      </c>
      <c r="I685" s="1">
        <f t="shared" ca="1" si="544"/>
        <v>0</v>
      </c>
      <c r="J685" s="1">
        <f t="shared" ca="1" si="545"/>
        <v>0</v>
      </c>
      <c r="K685" s="1">
        <f ca="1">SUMIF(INDIRECT(F669),'1-Configuracion'!E685,INDIRECT(K669))+SUMIF(INDIRECT(H669),'1-Configuracion'!E685,INDIRECT(L669))</f>
        <v>0</v>
      </c>
      <c r="L685" s="1">
        <f ca="1">SUMIF(INDIRECT(F669),'1-Configuracion'!E685,INDIRECT(L669))+SUMIF(INDIRECT(H669),'1-Configuracion'!E685,INDIRECT(K669))</f>
        <v>0</v>
      </c>
      <c r="M685" s="48">
        <f t="shared" ca="1" si="546"/>
        <v>0</v>
      </c>
      <c r="N685" s="14">
        <f t="shared" ca="1" si="547"/>
        <v>0</v>
      </c>
      <c r="P685" s="29" t="str">
        <f t="shared" si="548"/>
        <v>S.D. Eibar</v>
      </c>
      <c r="Q685" s="33">
        <f t="shared" ca="1" si="549"/>
        <v>21</v>
      </c>
      <c r="R685" s="1">
        <f t="shared" ca="1" si="533"/>
        <v>16</v>
      </c>
      <c r="S685" s="1">
        <f t="shared" ca="1" si="534"/>
        <v>5</v>
      </c>
      <c r="T685" s="1">
        <f t="shared" ca="1" si="535"/>
        <v>6</v>
      </c>
      <c r="U685" s="1">
        <f t="shared" ca="1" si="536"/>
        <v>5</v>
      </c>
      <c r="V685" s="1">
        <f t="shared" ca="1" si="537"/>
        <v>18</v>
      </c>
      <c r="W685" s="1">
        <f t="shared" ca="1" si="538"/>
        <v>19</v>
      </c>
      <c r="X685" s="3">
        <f t="shared" ca="1" si="539"/>
        <v>-1</v>
      </c>
      <c r="Y685" s="3">
        <f t="shared" ca="1" si="540"/>
        <v>20918</v>
      </c>
      <c r="Z685">
        <f t="shared" ca="1" si="550"/>
        <v>10</v>
      </c>
      <c r="AA685">
        <f t="shared" ca="1" si="541"/>
        <v>10</v>
      </c>
      <c r="AB685" s="16">
        <f ca="1">_xlfn.RANK.EQ(Q685,Q670:Q689,0)</f>
        <v>10</v>
      </c>
      <c r="AC685" s="16">
        <f ca="1">SUMPRODUCT((AB685=AB670:AB689)*(X685&lt;X670:X689))</f>
        <v>0</v>
      </c>
      <c r="AD685" s="16">
        <f ca="1">SUMPRODUCT((AB685=AB670:AB689)*(AC685=AC670:AC689)*(V685&lt;V670:V689))</f>
        <v>0</v>
      </c>
      <c r="AE685" s="16">
        <f ca="1">COUNTIF(AA670:AA685,AA685)-1</f>
        <v>0</v>
      </c>
      <c r="AF685" s="39"/>
      <c r="AG685">
        <v>16</v>
      </c>
      <c r="AH685" s="29" t="str">
        <f ca="1">INDEX(P670:P689,MATCH(AG685,Z670:Z689,0))</f>
        <v>Real Sporting de Gijón</v>
      </c>
      <c r="AI685" s="33">
        <f ca="1">LOOKUP(AH685,P670:P689,Q670:Q689)</f>
        <v>15</v>
      </c>
      <c r="AJ685" s="1">
        <f ca="1">LOOKUP(AH685,P670:P689,R670:R689)</f>
        <v>15</v>
      </c>
      <c r="AK685" s="1">
        <f ca="1">LOOKUP(AH685,P670:P689,S670:S689)</f>
        <v>4</v>
      </c>
      <c r="AL685" s="1">
        <f ca="1">LOOKUP(AH685,P670:P689,T670:T689)</f>
        <v>3</v>
      </c>
      <c r="AM685" s="1">
        <f ca="1">LOOKUP(AH685,P670:P689,U670:U689)</f>
        <v>8</v>
      </c>
      <c r="AN685" s="1">
        <f ca="1">LOOKUP(AH685,P670:P689,V670:V689)</f>
        <v>15</v>
      </c>
      <c r="AO685" s="1">
        <f ca="1">LOOKUP(AH685,P670:P689,W670:W689)</f>
        <v>23</v>
      </c>
      <c r="AP685" s="3">
        <f ca="1">LOOKUP(AH685,P670:P689,X670:X689)</f>
        <v>-8</v>
      </c>
      <c r="AQ685" s="3">
        <f ca="1">LOOKUP(AH685,P670:P689,Y670:Y689)</f>
        <v>14215</v>
      </c>
    </row>
    <row r="686" spans="5:43" x14ac:dyDescent="0.25">
      <c r="E686" s="29" t="str">
        <f t="shared" si="542"/>
        <v>Sevilla F.C.</v>
      </c>
      <c r="F686" s="33">
        <f ca="1">SUMIF(INDIRECT(F669),'1-Configuracion'!E686,INDIRECT(G669))+SUMIF(INDIRECT(H669),'1-Configuracion'!E686,INDIRECT(I669))</f>
        <v>0</v>
      </c>
      <c r="G686" s="1">
        <f ca="1">SUMIF(INDIRECT(F669),'1-Configuracion'!E686,INDIRECT(J669))+SUMIF(INDIRECT(H669),'1-Configuracion'!E686,INDIRECT(J669))</f>
        <v>0</v>
      </c>
      <c r="H686" s="1">
        <f t="shared" ca="1" si="543"/>
        <v>0</v>
      </c>
      <c r="I686" s="1">
        <f t="shared" ca="1" si="544"/>
        <v>0</v>
      </c>
      <c r="J686" s="1">
        <f t="shared" ca="1" si="545"/>
        <v>0</v>
      </c>
      <c r="K686" s="1">
        <f ca="1">SUMIF(INDIRECT(F669),'1-Configuracion'!E686,INDIRECT(K669))+SUMIF(INDIRECT(H669),'1-Configuracion'!E686,INDIRECT(L669))</f>
        <v>0</v>
      </c>
      <c r="L686" s="1">
        <f ca="1">SUMIF(INDIRECT(F669),'1-Configuracion'!E686,INDIRECT(L669))+SUMIF(INDIRECT(H669),'1-Configuracion'!E686,INDIRECT(K669))</f>
        <v>0</v>
      </c>
      <c r="M686" s="48">
        <f t="shared" ca="1" si="546"/>
        <v>0</v>
      </c>
      <c r="N686" s="14">
        <f t="shared" ca="1" si="547"/>
        <v>0</v>
      </c>
      <c r="P686" s="29" t="str">
        <f t="shared" si="548"/>
        <v>Sevilla F.C.</v>
      </c>
      <c r="Q686" s="33">
        <f t="shared" ca="1" si="549"/>
        <v>23</v>
      </c>
      <c r="R686" s="1">
        <f t="shared" ca="1" si="533"/>
        <v>16</v>
      </c>
      <c r="S686" s="1">
        <f t="shared" ca="1" si="534"/>
        <v>6</v>
      </c>
      <c r="T686" s="1">
        <f t="shared" ca="1" si="535"/>
        <v>5</v>
      </c>
      <c r="U686" s="1">
        <f t="shared" ca="1" si="536"/>
        <v>5</v>
      </c>
      <c r="V686" s="1">
        <f t="shared" ca="1" si="537"/>
        <v>21</v>
      </c>
      <c r="W686" s="1">
        <f t="shared" ca="1" si="538"/>
        <v>19</v>
      </c>
      <c r="X686" s="3">
        <f t="shared" ca="1" si="539"/>
        <v>2</v>
      </c>
      <c r="Y686" s="3">
        <f t="shared" ca="1" si="540"/>
        <v>23221</v>
      </c>
      <c r="Z686">
        <f t="shared" ca="1" si="550"/>
        <v>8</v>
      </c>
      <c r="AA686">
        <f t="shared" ca="1" si="541"/>
        <v>8</v>
      </c>
      <c r="AB686" s="16">
        <f ca="1">_xlfn.RANK.EQ(Q686,Q670:Q689,0)</f>
        <v>8</v>
      </c>
      <c r="AC686" s="16">
        <f ca="1">SUMPRODUCT((AB686=AB670:AB689)*(X686&lt;X670:X689))</f>
        <v>0</v>
      </c>
      <c r="AD686" s="16">
        <f ca="1">SUMPRODUCT((AB686=AB670:AB689)*(AC686=AC670:AC689)*(V686&lt;V670:V689))</f>
        <v>0</v>
      </c>
      <c r="AE686" s="16">
        <f ca="1">COUNTIF(AA670:AA686,AA686)-1</f>
        <v>0</v>
      </c>
      <c r="AF686" s="39"/>
      <c r="AG686">
        <v>17</v>
      </c>
      <c r="AH686" s="29" t="str">
        <f ca="1">INDEX(P670:P689,MATCH(AG686,Z670:Z689,0))</f>
        <v>Granada C.F.</v>
      </c>
      <c r="AI686" s="33">
        <f ca="1">LOOKUP(AH686,P670:P689,Q670:Q689)</f>
        <v>14</v>
      </c>
      <c r="AJ686" s="1">
        <f ca="1">LOOKUP(AH686,P670:P689,R670:R689)</f>
        <v>16</v>
      </c>
      <c r="AK686" s="1">
        <f ca="1">LOOKUP(AH686,P670:P689,S670:S689)</f>
        <v>3</v>
      </c>
      <c r="AL686" s="1">
        <f ca="1">LOOKUP(AH686,P670:P689,T670:T689)</f>
        <v>5</v>
      </c>
      <c r="AM686" s="1">
        <f ca="1">LOOKUP(AH686,P670:P689,U670:U689)</f>
        <v>8</v>
      </c>
      <c r="AN686" s="1">
        <f ca="1">LOOKUP(AH686,P670:P689,V670:V689)</f>
        <v>17</v>
      </c>
      <c r="AO686" s="1">
        <f ca="1">LOOKUP(AH686,P670:P689,W670:W689)</f>
        <v>26</v>
      </c>
      <c r="AP686" s="3">
        <f ca="1">LOOKUP(AH686,P670:P689,X670:X689)</f>
        <v>-9</v>
      </c>
      <c r="AQ686" s="3">
        <f ca="1">LOOKUP(AH686,P670:P689,Y670:Y689)</f>
        <v>13117</v>
      </c>
    </row>
    <row r="687" spans="5:43" x14ac:dyDescent="0.25">
      <c r="E687" s="29" t="str">
        <f t="shared" si="542"/>
        <v>U.D. Las Palmas</v>
      </c>
      <c r="F687" s="33">
        <f ca="1">SUMIF(INDIRECT(F669),'1-Configuracion'!E687,INDIRECT(G669))+SUMIF(INDIRECT(H669),'1-Configuracion'!E687,INDIRECT(I669))</f>
        <v>0</v>
      </c>
      <c r="G687" s="1">
        <f ca="1">SUMIF(INDIRECT(F669),'1-Configuracion'!E687,INDIRECT(J669))+SUMIF(INDIRECT(H669),'1-Configuracion'!E687,INDIRECT(J669))</f>
        <v>0</v>
      </c>
      <c r="H687" s="1">
        <f t="shared" ca="1" si="543"/>
        <v>0</v>
      </c>
      <c r="I687" s="1">
        <f t="shared" ca="1" si="544"/>
        <v>0</v>
      </c>
      <c r="J687" s="1">
        <f t="shared" ca="1" si="545"/>
        <v>0</v>
      </c>
      <c r="K687" s="1">
        <f ca="1">SUMIF(INDIRECT(F669),'1-Configuracion'!E687,INDIRECT(K669))+SUMIF(INDIRECT(H669),'1-Configuracion'!E687,INDIRECT(L669))</f>
        <v>0</v>
      </c>
      <c r="L687" s="1">
        <f ca="1">SUMIF(INDIRECT(F669),'1-Configuracion'!E687,INDIRECT(L669))+SUMIF(INDIRECT(H669),'1-Configuracion'!E687,INDIRECT(K669))</f>
        <v>0</v>
      </c>
      <c r="M687" s="48">
        <f t="shared" ca="1" si="546"/>
        <v>0</v>
      </c>
      <c r="N687" s="14">
        <f t="shared" ca="1" si="547"/>
        <v>0</v>
      </c>
      <c r="P687" s="29" t="str">
        <f t="shared" si="548"/>
        <v>U.D. Las Palmas</v>
      </c>
      <c r="Q687" s="33">
        <f t="shared" ca="1" si="549"/>
        <v>13</v>
      </c>
      <c r="R687" s="1">
        <f t="shared" ca="1" si="533"/>
        <v>16</v>
      </c>
      <c r="S687" s="1">
        <f t="shared" ca="1" si="534"/>
        <v>3</v>
      </c>
      <c r="T687" s="1">
        <f t="shared" ca="1" si="535"/>
        <v>4</v>
      </c>
      <c r="U687" s="1">
        <f t="shared" ca="1" si="536"/>
        <v>9</v>
      </c>
      <c r="V687" s="1">
        <f t="shared" ca="1" si="537"/>
        <v>12</v>
      </c>
      <c r="W687" s="1">
        <f t="shared" ca="1" si="538"/>
        <v>23</v>
      </c>
      <c r="X687" s="3">
        <f t="shared" ca="1" si="539"/>
        <v>-11</v>
      </c>
      <c r="Y687" s="3">
        <f t="shared" ca="1" si="540"/>
        <v>11912</v>
      </c>
      <c r="Z687">
        <f t="shared" ca="1" si="550"/>
        <v>19</v>
      </c>
      <c r="AA687">
        <f t="shared" ca="1" si="541"/>
        <v>19</v>
      </c>
      <c r="AB687" s="16">
        <f ca="1">_xlfn.RANK.EQ(Q687,Q670:Q689,0)</f>
        <v>19</v>
      </c>
      <c r="AC687" s="16">
        <f ca="1">SUMPRODUCT((AB687=AB670:AB689)*(X687&lt;X670:X689))</f>
        <v>0</v>
      </c>
      <c r="AD687" s="16">
        <f ca="1">SUMPRODUCT((AB687=AB670:AB689)*(AC687=AC670:AC689)*(V687&lt;V670:V689))</f>
        <v>0</v>
      </c>
      <c r="AE687" s="16">
        <f ca="1">COUNTIF(AA670:AA687,AA687)-1</f>
        <v>0</v>
      </c>
      <c r="AF687" s="39"/>
      <c r="AG687">
        <v>18</v>
      </c>
      <c r="AH687" s="29" t="str">
        <f ca="1">INDEX(P670:P689,MATCH(AG687,Z670:Z689,0))</f>
        <v>Rayo Vallecano</v>
      </c>
      <c r="AI687" s="33">
        <f ca="1">LOOKUP(AH687,P670:P689,Q670:Q689)</f>
        <v>14</v>
      </c>
      <c r="AJ687" s="1">
        <f ca="1">LOOKUP(AH687,P670:P689,R670:R689)</f>
        <v>16</v>
      </c>
      <c r="AK687" s="1">
        <f ca="1">LOOKUP(AH687,P670:P689,S670:S689)</f>
        <v>4</v>
      </c>
      <c r="AL687" s="1">
        <f ca="1">LOOKUP(AH687,P670:P689,T670:T689)</f>
        <v>2</v>
      </c>
      <c r="AM687" s="1">
        <f ca="1">LOOKUP(AH687,P670:P689,U670:U689)</f>
        <v>10</v>
      </c>
      <c r="AN687" s="1">
        <f ca="1">LOOKUP(AH687,P670:P689,V670:V689)</f>
        <v>18</v>
      </c>
      <c r="AO687" s="1">
        <f ca="1">LOOKUP(AH687,P670:P689,W670:W689)</f>
        <v>37</v>
      </c>
      <c r="AP687" s="3">
        <f ca="1">LOOKUP(AH687,P670:P689,X670:X689)</f>
        <v>-19</v>
      </c>
      <c r="AQ687" s="3">
        <f ca="1">LOOKUP(AH687,P670:P689,Y670:Y689)</f>
        <v>12118</v>
      </c>
    </row>
    <row r="688" spans="5:43" x14ac:dyDescent="0.25">
      <c r="E688" s="29" t="str">
        <f t="shared" si="542"/>
        <v>Valencia C.F.</v>
      </c>
      <c r="F688" s="33">
        <f ca="1">SUMIF(INDIRECT(F669),'1-Configuracion'!E688,INDIRECT(G669))+SUMIF(INDIRECT(H669),'1-Configuracion'!E688,INDIRECT(I669))</f>
        <v>0</v>
      </c>
      <c r="G688" s="1">
        <f ca="1">SUMIF(INDIRECT(F669),'1-Configuracion'!E688,INDIRECT(J669))+SUMIF(INDIRECT(H669),'1-Configuracion'!E688,INDIRECT(J669))</f>
        <v>0</v>
      </c>
      <c r="H688" s="1">
        <f t="shared" ca="1" si="543"/>
        <v>0</v>
      </c>
      <c r="I688" s="1">
        <f t="shared" ca="1" si="544"/>
        <v>0</v>
      </c>
      <c r="J688" s="1">
        <f t="shared" ca="1" si="545"/>
        <v>0</v>
      </c>
      <c r="K688" s="1">
        <f ca="1">SUMIF(INDIRECT(F669),'1-Configuracion'!E688,INDIRECT(K669))+SUMIF(INDIRECT(H669),'1-Configuracion'!E688,INDIRECT(L669))</f>
        <v>0</v>
      </c>
      <c r="L688" s="1">
        <f ca="1">SUMIF(INDIRECT(F669),'1-Configuracion'!E688,INDIRECT(L669))+SUMIF(INDIRECT(H669),'1-Configuracion'!E688,INDIRECT(K669))</f>
        <v>0</v>
      </c>
      <c r="M688" s="48">
        <f t="shared" ca="1" si="546"/>
        <v>0</v>
      </c>
      <c r="N688" s="14">
        <f t="shared" ca="1" si="547"/>
        <v>0</v>
      </c>
      <c r="P688" s="29" t="str">
        <f t="shared" si="548"/>
        <v>Valencia C.F.</v>
      </c>
      <c r="Q688" s="33">
        <f t="shared" ca="1" si="549"/>
        <v>22</v>
      </c>
      <c r="R688" s="1">
        <f t="shared" ca="1" si="533"/>
        <v>16</v>
      </c>
      <c r="S688" s="1">
        <f t="shared" ca="1" si="534"/>
        <v>5</v>
      </c>
      <c r="T688" s="1">
        <f t="shared" ca="1" si="535"/>
        <v>7</v>
      </c>
      <c r="U688" s="1">
        <f t="shared" ca="1" si="536"/>
        <v>4</v>
      </c>
      <c r="V688" s="1">
        <f t="shared" ca="1" si="537"/>
        <v>21</v>
      </c>
      <c r="W688" s="1">
        <f t="shared" ca="1" si="538"/>
        <v>14</v>
      </c>
      <c r="X688" s="3">
        <f t="shared" ca="1" si="539"/>
        <v>7</v>
      </c>
      <c r="Y688" s="3">
        <f t="shared" ca="1" si="540"/>
        <v>22721</v>
      </c>
      <c r="Z688">
        <f t="shared" ca="1" si="550"/>
        <v>9</v>
      </c>
      <c r="AA688">
        <f t="shared" ca="1" si="541"/>
        <v>9</v>
      </c>
      <c r="AB688" s="16">
        <f ca="1">_xlfn.RANK.EQ(Q688,Q670:Q689,0)</f>
        <v>9</v>
      </c>
      <c r="AC688" s="16">
        <f ca="1">SUMPRODUCT((AB688=AB670:AB689)*(X688&lt;X670:X689))</f>
        <v>0</v>
      </c>
      <c r="AD688" s="16">
        <f ca="1">SUMPRODUCT((AB688=AB670:AB689)*(AC688=AC670:AC689)*(V688&lt;V670:V689))</f>
        <v>0</v>
      </c>
      <c r="AE688" s="16">
        <f ca="1">COUNTIF(AA670:AA688,AA688)-1</f>
        <v>0</v>
      </c>
      <c r="AF688" s="39"/>
      <c r="AG688">
        <v>19</v>
      </c>
      <c r="AH688" s="29" t="str">
        <f ca="1">INDEX(P670:P689,MATCH(AG688,Z670:Z689,0))</f>
        <v>U.D. Las Palmas</v>
      </c>
      <c r="AI688" s="33">
        <f ca="1">LOOKUP(AH688,P670:P689,Q670:Q689)</f>
        <v>13</v>
      </c>
      <c r="AJ688" s="1">
        <f ca="1">LOOKUP(AH688,P670:P689,R670:R689)</f>
        <v>16</v>
      </c>
      <c r="AK688" s="1">
        <f ca="1">LOOKUP(AH688,P670:P689,S670:S689)</f>
        <v>3</v>
      </c>
      <c r="AL688" s="1">
        <f ca="1">LOOKUP(AH688,P670:P689,T670:T689)</f>
        <v>4</v>
      </c>
      <c r="AM688" s="1">
        <f ca="1">LOOKUP(AH688,P670:P689,U670:U689)</f>
        <v>9</v>
      </c>
      <c r="AN688" s="1">
        <f ca="1">LOOKUP(AH688,P670:P689,V670:V689)</f>
        <v>12</v>
      </c>
      <c r="AO688" s="1">
        <f ca="1">LOOKUP(AH688,P670:P689,W670:W689)</f>
        <v>23</v>
      </c>
      <c r="AP688" s="3">
        <f ca="1">LOOKUP(AH688,P670:P689,X670:X689)</f>
        <v>-11</v>
      </c>
      <c r="AQ688" s="3">
        <f ca="1">LOOKUP(AH688,P670:P689,Y670:Y689)</f>
        <v>11912</v>
      </c>
    </row>
    <row r="689" spans="5:43" ht="15.75" thickBot="1" x14ac:dyDescent="0.3">
      <c r="E689" s="30" t="str">
        <f t="shared" si="542"/>
        <v>Villarreal C.F.</v>
      </c>
      <c r="F689" s="34">
        <f ca="1">SUMIF(INDIRECT(F669),'1-Configuracion'!E689,INDIRECT(G669))+SUMIF(INDIRECT(H669),'1-Configuracion'!E689,INDIRECT(I669))</f>
        <v>0</v>
      </c>
      <c r="G689" s="9">
        <f ca="1">SUMIF(INDIRECT(F669),'1-Configuracion'!E689,INDIRECT(J669))+SUMIF(INDIRECT(H669),'1-Configuracion'!E689,INDIRECT(J669))</f>
        <v>0</v>
      </c>
      <c r="H689" s="9">
        <f t="shared" ca="1" si="543"/>
        <v>0</v>
      </c>
      <c r="I689" s="9">
        <f t="shared" ca="1" si="544"/>
        <v>0</v>
      </c>
      <c r="J689" s="9">
        <f t="shared" ca="1" si="545"/>
        <v>0</v>
      </c>
      <c r="K689" s="9">
        <f ca="1">SUMIF(INDIRECT(F669),'1-Configuracion'!E689,INDIRECT(K669))+SUMIF(INDIRECT(H669),'1-Configuracion'!E689,INDIRECT(L669))</f>
        <v>0</v>
      </c>
      <c r="L689" s="9">
        <f ca="1">SUMIF(INDIRECT(F669),'1-Configuracion'!E689,INDIRECT(L669))+SUMIF(INDIRECT(H669),'1-Configuracion'!E689,INDIRECT(K669))</f>
        <v>0</v>
      </c>
      <c r="M689" s="49">
        <f t="shared" ca="1" si="546"/>
        <v>0</v>
      </c>
      <c r="N689" s="15">
        <f t="shared" ca="1" si="547"/>
        <v>0</v>
      </c>
      <c r="P689" s="30" t="str">
        <f t="shared" si="548"/>
        <v>Villarreal C.F.</v>
      </c>
      <c r="Q689" s="34">
        <f t="shared" ca="1" si="549"/>
        <v>30</v>
      </c>
      <c r="R689" s="9">
        <f t="shared" ca="1" si="533"/>
        <v>16</v>
      </c>
      <c r="S689" s="9">
        <f t="shared" ca="1" si="534"/>
        <v>9</v>
      </c>
      <c r="T689" s="9">
        <f t="shared" ca="1" si="535"/>
        <v>3</v>
      </c>
      <c r="U689" s="9">
        <f t="shared" ca="1" si="536"/>
        <v>4</v>
      </c>
      <c r="V689" s="9">
        <f t="shared" ca="1" si="537"/>
        <v>21</v>
      </c>
      <c r="W689" s="9">
        <f t="shared" ca="1" si="538"/>
        <v>15</v>
      </c>
      <c r="X689" s="11">
        <f t="shared" ca="1" si="539"/>
        <v>6</v>
      </c>
      <c r="Y689" s="11">
        <f t="shared" ca="1" si="540"/>
        <v>30621</v>
      </c>
      <c r="Z689">
        <f t="shared" ca="1" si="550"/>
        <v>5</v>
      </c>
      <c r="AA689">
        <f t="shared" ca="1" si="541"/>
        <v>5</v>
      </c>
      <c r="AB689" s="16">
        <f ca="1">_xlfn.RANK.EQ(Q689,Q670:Q689,0)</f>
        <v>5</v>
      </c>
      <c r="AC689" s="16">
        <f ca="1">SUMPRODUCT((AB689=AB670:AB689)*(X689&lt;X670:X689))</f>
        <v>0</v>
      </c>
      <c r="AD689" s="16">
        <f ca="1">SUMPRODUCT((AB689=AB670:AB689)*(AC689=AC670:AC689)*(V689&lt;V670:V689))</f>
        <v>0</v>
      </c>
      <c r="AE689" s="16">
        <f ca="1">COUNTIF(AA670:AA689,AA689)-1</f>
        <v>0</v>
      </c>
      <c r="AF689" s="39"/>
      <c r="AG689">
        <v>20</v>
      </c>
      <c r="AH689" s="30" t="str">
        <f ca="1">INDEX(P670:P689,MATCH(AG689,Z670:Z689,0))</f>
        <v>Levante U.D.</v>
      </c>
      <c r="AI689" s="34">
        <f ca="1">LOOKUP(AH689,P670:P689,Q670:Q689)</f>
        <v>11</v>
      </c>
      <c r="AJ689" s="9">
        <f ca="1">LOOKUP(AH689,P670:P689,R670:R689)</f>
        <v>16</v>
      </c>
      <c r="AK689" s="9">
        <f ca="1">LOOKUP(AH689,P670:P689,S670:S689)</f>
        <v>2</v>
      </c>
      <c r="AL689" s="9">
        <f ca="1">LOOKUP(AH689,P670:P689,T670:T689)</f>
        <v>5</v>
      </c>
      <c r="AM689" s="9">
        <f ca="1">LOOKUP(AH689,P670:P689,U670:U689)</f>
        <v>9</v>
      </c>
      <c r="AN689" s="9">
        <f ca="1">LOOKUP(AH689,P670:P689,V670:V689)</f>
        <v>12</v>
      </c>
      <c r="AO689" s="9">
        <f ca="1">LOOKUP(AH689,P670:P689,W670:W689)</f>
        <v>29</v>
      </c>
      <c r="AP689" s="11">
        <f ca="1">LOOKUP(AH689,P670:P689,X670:X689)</f>
        <v>-17</v>
      </c>
      <c r="AQ689" s="11">
        <f ca="1">LOOKUP(AH689,P670:P689,Y670:Y689)</f>
        <v>9312</v>
      </c>
    </row>
    <row r="690" spans="5:43" ht="15.75" thickBot="1" x14ac:dyDescent="0.3"/>
    <row r="691" spans="5:43" ht="15.75" thickBot="1" x14ac:dyDescent="0.3">
      <c r="E691" s="36">
        <v>31</v>
      </c>
      <c r="F691" s="43" t="s">
        <v>20</v>
      </c>
      <c r="G691" s="43" t="s">
        <v>21</v>
      </c>
      <c r="H691" s="43" t="s">
        <v>22</v>
      </c>
      <c r="I691" s="43" t="s">
        <v>23</v>
      </c>
      <c r="J691" s="43" t="s">
        <v>24</v>
      </c>
      <c r="K691" s="43" t="s">
        <v>25</v>
      </c>
      <c r="L691" s="43" t="s">
        <v>26</v>
      </c>
      <c r="M691" s="44" t="s">
        <v>90</v>
      </c>
      <c r="N691" s="46" t="s">
        <v>91</v>
      </c>
      <c r="P691" s="36">
        <f>E691</f>
        <v>31</v>
      </c>
      <c r="Q691" s="37" t="s">
        <v>20</v>
      </c>
      <c r="R691" s="35" t="s">
        <v>21</v>
      </c>
      <c r="S691" s="31" t="s">
        <v>22</v>
      </c>
      <c r="T691" s="31" t="s">
        <v>23</v>
      </c>
      <c r="U691" s="31" t="s">
        <v>24</v>
      </c>
      <c r="V691" s="31" t="s">
        <v>25</v>
      </c>
      <c r="W691" s="31" t="s">
        <v>26</v>
      </c>
      <c r="X691" s="32" t="s">
        <v>90</v>
      </c>
      <c r="Y691" s="32" t="s">
        <v>91</v>
      </c>
      <c r="Z691" s="136" t="s">
        <v>162</v>
      </c>
      <c r="AA691" t="s">
        <v>161</v>
      </c>
      <c r="AB691" t="s">
        <v>148</v>
      </c>
      <c r="AC691" t="s">
        <v>90</v>
      </c>
      <c r="AD691" t="s">
        <v>25</v>
      </c>
      <c r="AE691" t="s">
        <v>160</v>
      </c>
      <c r="AF691" s="38"/>
      <c r="AH691" s="36">
        <f>P691</f>
        <v>31</v>
      </c>
      <c r="AI691" s="37" t="s">
        <v>20</v>
      </c>
      <c r="AJ691" s="35" t="s">
        <v>21</v>
      </c>
      <c r="AK691" s="31" t="s">
        <v>22</v>
      </c>
      <c r="AL691" s="31" t="s">
        <v>23</v>
      </c>
      <c r="AM691" s="31" t="s">
        <v>24</v>
      </c>
      <c r="AN691" s="31" t="s">
        <v>25</v>
      </c>
      <c r="AO691" s="31" t="s">
        <v>26</v>
      </c>
      <c r="AP691" s="32" t="s">
        <v>90</v>
      </c>
      <c r="AQ691" s="32" t="s">
        <v>91</v>
      </c>
    </row>
    <row r="692" spans="5:43" ht="15.75" thickBot="1" x14ac:dyDescent="0.3">
      <c r="E692" s="39"/>
      <c r="F692" s="41" t="str">
        <f>'1-Rangos'!C31</f>
        <v>'1-Jornadas'!AP93:AP102</v>
      </c>
      <c r="G692" s="41" t="str">
        <f>'1-Rangos'!D31</f>
        <v>'1-Jornadas'!AN93:AN102</v>
      </c>
      <c r="H692" s="41" t="str">
        <f>'1-Rangos'!E31</f>
        <v>'1-Jornadas'!AS93:AS102</v>
      </c>
      <c r="I692" s="41" t="str">
        <f>'1-Rangos'!F31</f>
        <v>'1-Jornadas'!AU93:AU102</v>
      </c>
      <c r="J692" s="41" t="str">
        <f>'1-Rangos'!G31</f>
        <v>'1-Jornadas'!AM93:AM102</v>
      </c>
      <c r="K692" s="41" t="str">
        <f>'1-Rangos'!H31</f>
        <v>'1-Jornadas'!AQ93:AQ102</v>
      </c>
      <c r="L692" s="41" t="str">
        <f>'1-Rangos'!I31</f>
        <v>'1-Jornadas'!AR93:AR102</v>
      </c>
      <c r="M692" s="39"/>
      <c r="N692" s="39"/>
    </row>
    <row r="693" spans="5:43" x14ac:dyDescent="0.25">
      <c r="E693" s="29" t="str">
        <f>E670</f>
        <v>Athletic Club</v>
      </c>
      <c r="F693" s="45">
        <f ca="1">SUMIF(INDIRECT(F692),'1-Configuracion'!E693,INDIRECT(G692))+SUMIF(INDIRECT(H692),'1-Configuracion'!E693,INDIRECT(I692))</f>
        <v>0</v>
      </c>
      <c r="G693" s="42">
        <f ca="1">SUMIF(INDIRECT(F692),'1-Configuracion'!E693,INDIRECT(J692))+SUMIF(INDIRECT(H692),'1-Configuracion'!E693,INDIRECT(J692))</f>
        <v>0</v>
      </c>
      <c r="H693" s="42">
        <f ca="1">IF(G693&gt;0,IF(F693=3,1,0),0)</f>
        <v>0</v>
      </c>
      <c r="I693" s="42">
        <f ca="1">IF(G693&gt;0,IF(F693=1,1,0),0)</f>
        <v>0</v>
      </c>
      <c r="J693" s="42">
        <f ca="1">IF(G693&gt;0,IF(F693=0,1,0),0)</f>
        <v>0</v>
      </c>
      <c r="K693" s="42">
        <f ca="1">SUMIF(INDIRECT(F692),'1-Configuracion'!E693,INDIRECT(K692))+SUMIF(INDIRECT(H692),'1-Configuracion'!E693,INDIRECT(L692))</f>
        <v>0</v>
      </c>
      <c r="L693" s="42">
        <f ca="1">SUMIF(INDIRECT(F692),'1-Configuracion'!E693,INDIRECT(L692))+SUMIF(INDIRECT(H692),'1-Configuracion'!E693,INDIRECT(K692))</f>
        <v>0</v>
      </c>
      <c r="M693" s="47">
        <f ca="1">K693-L693</f>
        <v>0</v>
      </c>
      <c r="N693" s="50">
        <f ca="1">F693*1000+M693*100+K693</f>
        <v>0</v>
      </c>
      <c r="P693" s="29" t="str">
        <f>E693</f>
        <v>Athletic Club</v>
      </c>
      <c r="Q693" s="33">
        <f ca="1">F693+Q670</f>
        <v>24</v>
      </c>
      <c r="R693" s="1">
        <f t="shared" ref="R693:R712" ca="1" si="551">G693+R670</f>
        <v>16</v>
      </c>
      <c r="S693" s="1">
        <f t="shared" ref="S693:S712" ca="1" si="552">H693+S670</f>
        <v>7</v>
      </c>
      <c r="T693" s="1">
        <f t="shared" ref="T693:T712" ca="1" si="553">I693+T670</f>
        <v>3</v>
      </c>
      <c r="U693" s="1">
        <f t="shared" ref="U693:U712" ca="1" si="554">J693+U670</f>
        <v>6</v>
      </c>
      <c r="V693" s="1">
        <f t="shared" ref="V693:V712" ca="1" si="555">K693+V670</f>
        <v>24</v>
      </c>
      <c r="W693" s="1">
        <f t="shared" ref="W693:W712" ca="1" si="556">L693+W670</f>
        <v>18</v>
      </c>
      <c r="X693" s="3">
        <f t="shared" ref="X693:X712" ca="1" si="557">M693+X670</f>
        <v>6</v>
      </c>
      <c r="Y693" s="3">
        <f t="shared" ref="Y693:Y712" ca="1" si="558">N693+Y670</f>
        <v>24624</v>
      </c>
      <c r="Z693">
        <f ca="1">AA693+AE693</f>
        <v>7</v>
      </c>
      <c r="AA693">
        <f t="shared" ref="AA693:AA712" ca="1" si="559">SUM(AB693:AD693)</f>
        <v>7</v>
      </c>
      <c r="AB693" s="16">
        <f ca="1">_xlfn.RANK.EQ(Q693,Q693:Q712,0)</f>
        <v>7</v>
      </c>
      <c r="AC693" s="16">
        <f ca="1">SUMPRODUCT((AB693=AB693:AB712)*(X693&lt;X693:X712))</f>
        <v>0</v>
      </c>
      <c r="AD693" s="16">
        <f ca="1">SUMPRODUCT((AB693=AB693:AB712)*(AC693=AC693:AC712)*(V693&lt;V693:V712))</f>
        <v>0</v>
      </c>
      <c r="AE693" s="16">
        <f ca="1">COUNTIF(AA693:AA693,AA693)-1</f>
        <v>0</v>
      </c>
      <c r="AF693" s="39"/>
      <c r="AG693">
        <v>1</v>
      </c>
      <c r="AH693" s="29" t="str">
        <f ca="1">INDEX(P693:P712,MATCH(AG693,Z693:Z712,0))</f>
        <v>F.C. Barcelona</v>
      </c>
      <c r="AI693" s="33">
        <f ca="1">LOOKUP(AH693,P693:P712,Q693:Q712)</f>
        <v>35</v>
      </c>
      <c r="AJ693" s="1">
        <f ca="1">LOOKUP(AH693,P693:P712,R693:R712)</f>
        <v>15</v>
      </c>
      <c r="AK693" s="1">
        <f ca="1">LOOKUP(AH693,P693:P712,S693:S712)</f>
        <v>11</v>
      </c>
      <c r="AL693" s="1">
        <f ca="1">LOOKUP(AH693,P693:P712,T693:T712)</f>
        <v>2</v>
      </c>
      <c r="AM693" s="1">
        <f ca="1">LOOKUP(AH693,P693:P712,U693:U712)</f>
        <v>2</v>
      </c>
      <c r="AN693" s="1">
        <f ca="1">LOOKUP(AH693,P693:P712,V693:V712)</f>
        <v>36</v>
      </c>
      <c r="AO693" s="1">
        <f ca="1">LOOKUP(AH693,P693:P712,W693:W712)</f>
        <v>15</v>
      </c>
      <c r="AP693" s="3">
        <f ca="1">LOOKUP(AH693,P693:P712,X693:X712)</f>
        <v>21</v>
      </c>
      <c r="AQ693" s="3">
        <f ca="1">LOOKUP(AH693,P693:P712,Y693:Y712)</f>
        <v>37136</v>
      </c>
    </row>
    <row r="694" spans="5:43" x14ac:dyDescent="0.25">
      <c r="E694" s="29" t="str">
        <f t="shared" ref="E694:E712" si="560">E671</f>
        <v>Atlético de Madrid</v>
      </c>
      <c r="F694" s="33">
        <f ca="1">SUMIF(INDIRECT(F692),'1-Configuracion'!E694,INDIRECT(G692))+SUMIF(INDIRECT(H692),'1-Configuracion'!E694,INDIRECT(I692))</f>
        <v>0</v>
      </c>
      <c r="G694" s="1">
        <f ca="1">SUMIF(INDIRECT(F692),'1-Configuracion'!E694,INDIRECT(J692))+SUMIF(INDIRECT(H692),'1-Configuracion'!E694,INDIRECT(J692))</f>
        <v>0</v>
      </c>
      <c r="H694" s="1">
        <f t="shared" ref="H694:H712" ca="1" si="561">IF(G694&gt;0,IF(F694=3,1,0),0)</f>
        <v>0</v>
      </c>
      <c r="I694" s="1">
        <f t="shared" ref="I694:I712" ca="1" si="562">IF(G694&gt;0,IF(F694=1,1,0),0)</f>
        <v>0</v>
      </c>
      <c r="J694" s="1">
        <f t="shared" ref="J694:J712" ca="1" si="563">IF(G694&gt;0,IF(F694=0,1,0),0)</f>
        <v>0</v>
      </c>
      <c r="K694" s="1">
        <f ca="1">SUMIF(INDIRECT(F692),'1-Configuracion'!E694,INDIRECT(K692))+SUMIF(INDIRECT(H692),'1-Configuracion'!E694,INDIRECT(L692))</f>
        <v>0</v>
      </c>
      <c r="L694" s="1">
        <f ca="1">SUMIF(INDIRECT(F692),'1-Configuracion'!E694,INDIRECT(L692))+SUMIF(INDIRECT(H692),'1-Configuracion'!E694,INDIRECT(K692))</f>
        <v>0</v>
      </c>
      <c r="M694" s="48">
        <f t="shared" ref="M694:M712" ca="1" si="564">K694-L694</f>
        <v>0</v>
      </c>
      <c r="N694" s="14">
        <f t="shared" ref="N694:N712" ca="1" si="565">F694*1000+M694*100+K694</f>
        <v>0</v>
      </c>
      <c r="P694" s="29" t="str">
        <f t="shared" ref="P694:P712" si="566">E694</f>
        <v>Atlético de Madrid</v>
      </c>
      <c r="Q694" s="33">
        <f t="shared" ref="Q694:Q712" ca="1" si="567">F694+Q671</f>
        <v>35</v>
      </c>
      <c r="R694" s="1">
        <f t="shared" ca="1" si="551"/>
        <v>16</v>
      </c>
      <c r="S694" s="1">
        <f t="shared" ca="1" si="552"/>
        <v>11</v>
      </c>
      <c r="T694" s="1">
        <f t="shared" ca="1" si="553"/>
        <v>2</v>
      </c>
      <c r="U694" s="1">
        <f t="shared" ca="1" si="554"/>
        <v>3</v>
      </c>
      <c r="V694" s="1">
        <f t="shared" ca="1" si="555"/>
        <v>22</v>
      </c>
      <c r="W694" s="1">
        <f t="shared" ca="1" si="556"/>
        <v>8</v>
      </c>
      <c r="X694" s="3">
        <f t="shared" ca="1" si="557"/>
        <v>14</v>
      </c>
      <c r="Y694" s="3">
        <f t="shared" ca="1" si="558"/>
        <v>36422</v>
      </c>
      <c r="Z694">
        <f t="shared" ref="Z694:Z712" ca="1" si="568">AA694+AE694</f>
        <v>2</v>
      </c>
      <c r="AA694">
        <f t="shared" ca="1" si="559"/>
        <v>2</v>
      </c>
      <c r="AB694" s="16">
        <f ca="1">_xlfn.RANK.EQ(Q694,Q693:Q712,0)</f>
        <v>1</v>
      </c>
      <c r="AC694" s="16">
        <f ca="1">SUMPRODUCT((AB694=AB693:AB712)*(X694&lt;X693:X712))</f>
        <v>1</v>
      </c>
      <c r="AD694" s="16">
        <f ca="1">SUMPRODUCT((AB694=AB693:AB712)*(AC694=AC693:AC712)*(V694&lt;V693:V712))</f>
        <v>0</v>
      </c>
      <c r="AE694" s="16">
        <f ca="1">COUNTIF(AA693:AA694,AA694)-1</f>
        <v>0</v>
      </c>
      <c r="AF694" s="39"/>
      <c r="AG694">
        <v>2</v>
      </c>
      <c r="AH694" s="29" t="str">
        <f ca="1">INDEX(P693:P712,MATCH(AG694,Z693:Z712,0))</f>
        <v>Atlético de Madrid</v>
      </c>
      <c r="AI694" s="33">
        <f ca="1">LOOKUP(AH694,P693:P712,Q693:Q712)</f>
        <v>35</v>
      </c>
      <c r="AJ694" s="1">
        <f ca="1">LOOKUP(AH694,P693:P712,R693:R712)</f>
        <v>16</v>
      </c>
      <c r="AK694" s="1">
        <f ca="1">LOOKUP(AH694,P693:P712,S693:S712)</f>
        <v>11</v>
      </c>
      <c r="AL694" s="1">
        <f ca="1">LOOKUP(AH694,P693:P712,T693:T712)</f>
        <v>2</v>
      </c>
      <c r="AM694" s="1">
        <f ca="1">LOOKUP(AH694,P693:P712,U693:U712)</f>
        <v>3</v>
      </c>
      <c r="AN694" s="1">
        <f ca="1">LOOKUP(AH694,P693:P712,V693:V712)</f>
        <v>22</v>
      </c>
      <c r="AO694" s="1">
        <f ca="1">LOOKUP(AH694,P693:P712,W693:W712)</f>
        <v>8</v>
      </c>
      <c r="AP694" s="3">
        <f ca="1">LOOKUP(AH694,P693:P712,X693:X712)</f>
        <v>14</v>
      </c>
      <c r="AQ694" s="3">
        <f ca="1">LOOKUP(AH694,P693:P712,Y693:Y712)</f>
        <v>36422</v>
      </c>
    </row>
    <row r="695" spans="5:43" x14ac:dyDescent="0.25">
      <c r="E695" s="29" t="str">
        <f t="shared" si="560"/>
        <v>Deportivo de la Coruña</v>
      </c>
      <c r="F695" s="33">
        <f ca="1">SUMIF(INDIRECT(F692),'1-Configuracion'!E695,INDIRECT(G692))+SUMIF(INDIRECT(H692),'1-Configuracion'!E695,INDIRECT(I692))</f>
        <v>0</v>
      </c>
      <c r="G695" s="1">
        <f ca="1">SUMIF(INDIRECT(F692),'1-Configuracion'!E695,INDIRECT(J692))+SUMIF(INDIRECT(H692),'1-Configuracion'!E695,INDIRECT(J692))</f>
        <v>0</v>
      </c>
      <c r="H695" s="1">
        <f t="shared" ca="1" si="561"/>
        <v>0</v>
      </c>
      <c r="I695" s="1">
        <f t="shared" ca="1" si="562"/>
        <v>0</v>
      </c>
      <c r="J695" s="1">
        <f t="shared" ca="1" si="563"/>
        <v>0</v>
      </c>
      <c r="K695" s="1">
        <f ca="1">SUMIF(INDIRECT(F692),'1-Configuracion'!E695,INDIRECT(K692))+SUMIF(INDIRECT(H692),'1-Configuracion'!E695,INDIRECT(L692))</f>
        <v>0</v>
      </c>
      <c r="L695" s="1">
        <f ca="1">SUMIF(INDIRECT(F692),'1-Configuracion'!E695,INDIRECT(L692))+SUMIF(INDIRECT(H692),'1-Configuracion'!E695,INDIRECT(K692))</f>
        <v>0</v>
      </c>
      <c r="M695" s="48">
        <f t="shared" ca="1" si="564"/>
        <v>0</v>
      </c>
      <c r="N695" s="14">
        <f t="shared" ca="1" si="565"/>
        <v>0</v>
      </c>
      <c r="P695" s="29" t="str">
        <f t="shared" si="566"/>
        <v>Deportivo de la Coruña</v>
      </c>
      <c r="Q695" s="33">
        <f t="shared" ca="1" si="567"/>
        <v>26</v>
      </c>
      <c r="R695" s="1">
        <f t="shared" ca="1" si="551"/>
        <v>16</v>
      </c>
      <c r="S695" s="1">
        <f t="shared" ca="1" si="552"/>
        <v>6</v>
      </c>
      <c r="T695" s="1">
        <f t="shared" ca="1" si="553"/>
        <v>8</v>
      </c>
      <c r="U695" s="1">
        <f t="shared" ca="1" si="554"/>
        <v>2</v>
      </c>
      <c r="V695" s="1">
        <f t="shared" ca="1" si="555"/>
        <v>25</v>
      </c>
      <c r="W695" s="1">
        <f t="shared" ca="1" si="556"/>
        <v>16</v>
      </c>
      <c r="X695" s="3">
        <f t="shared" ca="1" si="557"/>
        <v>9</v>
      </c>
      <c r="Y695" s="3">
        <f t="shared" ca="1" si="558"/>
        <v>26925</v>
      </c>
      <c r="Z695">
        <f t="shared" ca="1" si="568"/>
        <v>6</v>
      </c>
      <c r="AA695">
        <f t="shared" ca="1" si="559"/>
        <v>6</v>
      </c>
      <c r="AB695" s="16">
        <f ca="1">_xlfn.RANK.EQ(Q695,Q693:Q712,0)</f>
        <v>6</v>
      </c>
      <c r="AC695" s="16">
        <f ca="1">SUMPRODUCT((AB695=AB693:AB712)*(X695&lt;X693:X712))</f>
        <v>0</v>
      </c>
      <c r="AD695" s="16">
        <f ca="1">SUMPRODUCT((AB695=AB693:AB712)*(AC695=AC693:AC712)*(V695&lt;V693:V712))</f>
        <v>0</v>
      </c>
      <c r="AE695" s="16">
        <f ca="1">COUNTIF(AA693:AA695,AA695)-1</f>
        <v>0</v>
      </c>
      <c r="AF695" s="39"/>
      <c r="AG695">
        <v>3</v>
      </c>
      <c r="AH695" s="29" t="str">
        <f ca="1">INDEX(P693:P712,MATCH(AG695,Z693:Z712,0))</f>
        <v>Real Madrid C.F.</v>
      </c>
      <c r="AI695" s="33">
        <f ca="1">LOOKUP(AH695,P693:P712,Q693:Q712)</f>
        <v>33</v>
      </c>
      <c r="AJ695" s="1">
        <f ca="1">LOOKUP(AH695,P693:P712,R693:R712)</f>
        <v>16</v>
      </c>
      <c r="AK695" s="1">
        <f ca="1">LOOKUP(AH695,P693:P712,S693:S712)</f>
        <v>10</v>
      </c>
      <c r="AL695" s="1">
        <f ca="1">LOOKUP(AH695,P693:P712,T693:T712)</f>
        <v>3</v>
      </c>
      <c r="AM695" s="1">
        <f ca="1">LOOKUP(AH695,P693:P712,U693:U712)</f>
        <v>3</v>
      </c>
      <c r="AN695" s="1">
        <f ca="1">LOOKUP(AH695,P693:P712,V693:V712)</f>
        <v>42</v>
      </c>
      <c r="AO695" s="1">
        <f ca="1">LOOKUP(AH695,P693:P712,W693:W712)</f>
        <v>15</v>
      </c>
      <c r="AP695" s="3">
        <f ca="1">LOOKUP(AH695,P693:P712,X693:X712)</f>
        <v>27</v>
      </c>
      <c r="AQ695" s="3">
        <f ca="1">LOOKUP(AH695,P693:P712,Y693:Y712)</f>
        <v>35742</v>
      </c>
    </row>
    <row r="696" spans="5:43" x14ac:dyDescent="0.25">
      <c r="E696" s="29" t="str">
        <f t="shared" si="560"/>
        <v>F.C. Barcelona</v>
      </c>
      <c r="F696" s="33">
        <f ca="1">SUMIF(INDIRECT(F692),'1-Configuracion'!E696,INDIRECT(G692))+SUMIF(INDIRECT(H692),'1-Configuracion'!E696,INDIRECT(I692))</f>
        <v>0</v>
      </c>
      <c r="G696" s="1">
        <f ca="1">SUMIF(INDIRECT(F692),'1-Configuracion'!E696,INDIRECT(J692))+SUMIF(INDIRECT(H692),'1-Configuracion'!E696,INDIRECT(J692))</f>
        <v>0</v>
      </c>
      <c r="H696" s="1">
        <f t="shared" ca="1" si="561"/>
        <v>0</v>
      </c>
      <c r="I696" s="1">
        <f t="shared" ca="1" si="562"/>
        <v>0</v>
      </c>
      <c r="J696" s="1">
        <f t="shared" ca="1" si="563"/>
        <v>0</v>
      </c>
      <c r="K696" s="1">
        <f ca="1">SUMIF(INDIRECT(F692),'1-Configuracion'!E696,INDIRECT(K692))+SUMIF(INDIRECT(H692),'1-Configuracion'!E696,INDIRECT(L692))</f>
        <v>0</v>
      </c>
      <c r="L696" s="1">
        <f ca="1">SUMIF(INDIRECT(F692),'1-Configuracion'!E696,INDIRECT(L692))+SUMIF(INDIRECT(H692),'1-Configuracion'!E696,INDIRECT(K692))</f>
        <v>0</v>
      </c>
      <c r="M696" s="48">
        <f t="shared" ca="1" si="564"/>
        <v>0</v>
      </c>
      <c r="N696" s="14">
        <f t="shared" ca="1" si="565"/>
        <v>0</v>
      </c>
      <c r="P696" s="29" t="str">
        <f t="shared" si="566"/>
        <v>F.C. Barcelona</v>
      </c>
      <c r="Q696" s="33">
        <f t="shared" ca="1" si="567"/>
        <v>35</v>
      </c>
      <c r="R696" s="1">
        <f t="shared" ca="1" si="551"/>
        <v>15</v>
      </c>
      <c r="S696" s="1">
        <f t="shared" ca="1" si="552"/>
        <v>11</v>
      </c>
      <c r="T696" s="1">
        <f t="shared" ca="1" si="553"/>
        <v>2</v>
      </c>
      <c r="U696" s="1">
        <f t="shared" ca="1" si="554"/>
        <v>2</v>
      </c>
      <c r="V696" s="1">
        <f t="shared" ca="1" si="555"/>
        <v>36</v>
      </c>
      <c r="W696" s="1">
        <f t="shared" ca="1" si="556"/>
        <v>15</v>
      </c>
      <c r="X696" s="3">
        <f t="shared" ca="1" si="557"/>
        <v>21</v>
      </c>
      <c r="Y696" s="3">
        <f t="shared" ca="1" si="558"/>
        <v>37136</v>
      </c>
      <c r="Z696">
        <f t="shared" ca="1" si="568"/>
        <v>1</v>
      </c>
      <c r="AA696">
        <f t="shared" ca="1" si="559"/>
        <v>1</v>
      </c>
      <c r="AB696" s="16">
        <f ca="1">_xlfn.RANK.EQ(Q696,Q693:Q712,0)</f>
        <v>1</v>
      </c>
      <c r="AC696" s="16">
        <f ca="1">SUMPRODUCT((AB696=AB693:AB712)*(X696&lt;X693:X712))</f>
        <v>0</v>
      </c>
      <c r="AD696" s="16">
        <f ca="1">SUMPRODUCT((AB696=AB693:AB712)*(AC696=AC693:AC712)*(V696&lt;V693:V712))</f>
        <v>0</v>
      </c>
      <c r="AE696" s="16">
        <f ca="1">COUNTIF(AA693:AA696,AA696)-1</f>
        <v>0</v>
      </c>
      <c r="AF696" s="39"/>
      <c r="AG696">
        <v>4</v>
      </c>
      <c r="AH696" s="29" t="str">
        <f ca="1">INDEX(P693:P712,MATCH(AG696,Z693:Z712,0))</f>
        <v>R.C. Celta de Vigo</v>
      </c>
      <c r="AI696" s="33">
        <f ca="1">LOOKUP(AH696,P693:P712,Q693:Q712)</f>
        <v>31</v>
      </c>
      <c r="AJ696" s="1">
        <f ca="1">LOOKUP(AH696,P693:P712,R693:R712)</f>
        <v>16</v>
      </c>
      <c r="AK696" s="1">
        <f ca="1">LOOKUP(AH696,P693:P712,S693:S712)</f>
        <v>9</v>
      </c>
      <c r="AL696" s="1">
        <f ca="1">LOOKUP(AH696,P693:P712,T693:T712)</f>
        <v>4</v>
      </c>
      <c r="AM696" s="1">
        <f ca="1">LOOKUP(AH696,P693:P712,U693:U712)</f>
        <v>3</v>
      </c>
      <c r="AN696" s="1">
        <f ca="1">LOOKUP(AH696,P693:P712,V693:V712)</f>
        <v>28</v>
      </c>
      <c r="AO696" s="1">
        <f ca="1">LOOKUP(AH696,P693:P712,W693:W712)</f>
        <v>22</v>
      </c>
      <c r="AP696" s="3">
        <f ca="1">LOOKUP(AH696,P693:P712,X693:X712)</f>
        <v>6</v>
      </c>
      <c r="AQ696" s="3">
        <f ca="1">LOOKUP(AH696,P693:P712,Y693:Y712)</f>
        <v>31628</v>
      </c>
    </row>
    <row r="697" spans="5:43" x14ac:dyDescent="0.25">
      <c r="E697" s="29" t="str">
        <f t="shared" si="560"/>
        <v>Getafe C.F.</v>
      </c>
      <c r="F697" s="33">
        <f ca="1">SUMIF(INDIRECT(F692),'1-Configuracion'!E697,INDIRECT(G692))+SUMIF(INDIRECT(H692),'1-Configuracion'!E697,INDIRECT(I692))</f>
        <v>0</v>
      </c>
      <c r="G697" s="1">
        <f ca="1">SUMIF(INDIRECT(F692),'1-Configuracion'!E697,INDIRECT(J692))+SUMIF(INDIRECT(H692),'1-Configuracion'!E697,INDIRECT(J692))</f>
        <v>0</v>
      </c>
      <c r="H697" s="1">
        <f t="shared" ca="1" si="561"/>
        <v>0</v>
      </c>
      <c r="I697" s="1">
        <f t="shared" ca="1" si="562"/>
        <v>0</v>
      </c>
      <c r="J697" s="1">
        <f t="shared" ca="1" si="563"/>
        <v>0</v>
      </c>
      <c r="K697" s="1">
        <f ca="1">SUMIF(INDIRECT(F692),'1-Configuracion'!E697,INDIRECT(K692))+SUMIF(INDIRECT(H692),'1-Configuracion'!E697,INDIRECT(L692))</f>
        <v>0</v>
      </c>
      <c r="L697" s="1">
        <f ca="1">SUMIF(INDIRECT(F692),'1-Configuracion'!E697,INDIRECT(L692))+SUMIF(INDIRECT(H692),'1-Configuracion'!E697,INDIRECT(K692))</f>
        <v>0</v>
      </c>
      <c r="M697" s="48">
        <f t="shared" ca="1" si="564"/>
        <v>0</v>
      </c>
      <c r="N697" s="14">
        <f t="shared" ca="1" si="565"/>
        <v>0</v>
      </c>
      <c r="P697" s="29" t="str">
        <f t="shared" si="566"/>
        <v>Getafe C.F.</v>
      </c>
      <c r="Q697" s="33">
        <f t="shared" ca="1" si="567"/>
        <v>16</v>
      </c>
      <c r="R697" s="1">
        <f t="shared" ca="1" si="551"/>
        <v>16</v>
      </c>
      <c r="S697" s="1">
        <f t="shared" ca="1" si="552"/>
        <v>4</v>
      </c>
      <c r="T697" s="1">
        <f t="shared" ca="1" si="553"/>
        <v>4</v>
      </c>
      <c r="U697" s="1">
        <f t="shared" ca="1" si="554"/>
        <v>8</v>
      </c>
      <c r="V697" s="1">
        <f t="shared" ca="1" si="555"/>
        <v>18</v>
      </c>
      <c r="W697" s="1">
        <f t="shared" ca="1" si="556"/>
        <v>26</v>
      </c>
      <c r="X697" s="3">
        <f t="shared" ca="1" si="557"/>
        <v>-8</v>
      </c>
      <c r="Y697" s="3">
        <f t="shared" ca="1" si="558"/>
        <v>15218</v>
      </c>
      <c r="Z697">
        <f t="shared" ca="1" si="568"/>
        <v>15</v>
      </c>
      <c r="AA697">
        <f t="shared" ca="1" si="559"/>
        <v>15</v>
      </c>
      <c r="AB697" s="16">
        <f ca="1">_xlfn.RANK.EQ(Q697,Q693:Q712,0)</f>
        <v>14</v>
      </c>
      <c r="AC697" s="16">
        <f ca="1">SUMPRODUCT((AB697=AB693:AB712)*(X697&lt;X693:X712))</f>
        <v>1</v>
      </c>
      <c r="AD697" s="16">
        <f ca="1">SUMPRODUCT((AB697=AB693:AB712)*(AC697=AC693:AC712)*(V697&lt;V693:V712))</f>
        <v>0</v>
      </c>
      <c r="AE697" s="16">
        <f ca="1">COUNTIF(AA693:AA697,AA697)-1</f>
        <v>0</v>
      </c>
      <c r="AF697" s="39"/>
      <c r="AG697">
        <v>5</v>
      </c>
      <c r="AH697" s="29" t="str">
        <f ca="1">INDEX(P693:P712,MATCH(AG697,Z693:Z712,0))</f>
        <v>Villarreal C.F.</v>
      </c>
      <c r="AI697" s="33">
        <f ca="1">LOOKUP(AH697,P693:P712,Q693:Q712)</f>
        <v>30</v>
      </c>
      <c r="AJ697" s="1">
        <f ca="1">LOOKUP(AH697,P693:P712,R693:R712)</f>
        <v>16</v>
      </c>
      <c r="AK697" s="1">
        <f ca="1">LOOKUP(AH697,P693:P712,S693:S712)</f>
        <v>9</v>
      </c>
      <c r="AL697" s="1">
        <f ca="1">LOOKUP(AH697,P693:P712,T693:T712)</f>
        <v>3</v>
      </c>
      <c r="AM697" s="1">
        <f ca="1">LOOKUP(AH697,P693:P712,U693:U712)</f>
        <v>4</v>
      </c>
      <c r="AN697" s="1">
        <f ca="1">LOOKUP(AH697,P693:P712,V693:V712)</f>
        <v>21</v>
      </c>
      <c r="AO697" s="1">
        <f ca="1">LOOKUP(AH697,P693:P712,W693:W712)</f>
        <v>15</v>
      </c>
      <c r="AP697" s="3">
        <f ca="1">LOOKUP(AH697,P693:P712,X693:X712)</f>
        <v>6</v>
      </c>
      <c r="AQ697" s="3">
        <f ca="1">LOOKUP(AH697,P693:P712,Y693:Y712)</f>
        <v>30621</v>
      </c>
    </row>
    <row r="698" spans="5:43" x14ac:dyDescent="0.25">
      <c r="E698" s="29" t="str">
        <f t="shared" si="560"/>
        <v>Granada C.F.</v>
      </c>
      <c r="F698" s="33">
        <f ca="1">SUMIF(INDIRECT(F692),'1-Configuracion'!E698,INDIRECT(G692))+SUMIF(INDIRECT(H692),'1-Configuracion'!E698,INDIRECT(I692))</f>
        <v>0</v>
      </c>
      <c r="G698" s="1">
        <f ca="1">SUMIF(INDIRECT(F692),'1-Configuracion'!E698,INDIRECT(J692))+SUMIF(INDIRECT(H692),'1-Configuracion'!E698,INDIRECT(J692))</f>
        <v>0</v>
      </c>
      <c r="H698" s="1">
        <f t="shared" ca="1" si="561"/>
        <v>0</v>
      </c>
      <c r="I698" s="1">
        <f t="shared" ca="1" si="562"/>
        <v>0</v>
      </c>
      <c r="J698" s="1">
        <f t="shared" ca="1" si="563"/>
        <v>0</v>
      </c>
      <c r="K698" s="1">
        <f ca="1">SUMIF(INDIRECT(F692),'1-Configuracion'!E698,INDIRECT(K692))+SUMIF(INDIRECT(H692),'1-Configuracion'!E698,INDIRECT(L692))</f>
        <v>0</v>
      </c>
      <c r="L698" s="1">
        <f ca="1">SUMIF(INDIRECT(F692),'1-Configuracion'!E698,INDIRECT(L692))+SUMIF(INDIRECT(H692),'1-Configuracion'!E698,INDIRECT(K692))</f>
        <v>0</v>
      </c>
      <c r="M698" s="48">
        <f t="shared" ca="1" si="564"/>
        <v>0</v>
      </c>
      <c r="N698" s="14">
        <f t="shared" ca="1" si="565"/>
        <v>0</v>
      </c>
      <c r="P698" s="29" t="str">
        <f t="shared" si="566"/>
        <v>Granada C.F.</v>
      </c>
      <c r="Q698" s="33">
        <f t="shared" ca="1" si="567"/>
        <v>14</v>
      </c>
      <c r="R698" s="1">
        <f t="shared" ca="1" si="551"/>
        <v>16</v>
      </c>
      <c r="S698" s="1">
        <f t="shared" ca="1" si="552"/>
        <v>3</v>
      </c>
      <c r="T698" s="1">
        <f t="shared" ca="1" si="553"/>
        <v>5</v>
      </c>
      <c r="U698" s="1">
        <f t="shared" ca="1" si="554"/>
        <v>8</v>
      </c>
      <c r="V698" s="1">
        <f t="shared" ca="1" si="555"/>
        <v>17</v>
      </c>
      <c r="W698" s="1">
        <f t="shared" ca="1" si="556"/>
        <v>26</v>
      </c>
      <c r="X698" s="3">
        <f t="shared" ca="1" si="557"/>
        <v>-9</v>
      </c>
      <c r="Y698" s="3">
        <f t="shared" ca="1" si="558"/>
        <v>13117</v>
      </c>
      <c r="Z698">
        <f t="shared" ca="1" si="568"/>
        <v>17</v>
      </c>
      <c r="AA698">
        <f t="shared" ca="1" si="559"/>
        <v>17</v>
      </c>
      <c r="AB698" s="16">
        <f ca="1">_xlfn.RANK.EQ(Q698,Q693:Q712,0)</f>
        <v>17</v>
      </c>
      <c r="AC698" s="16">
        <f ca="1">SUMPRODUCT((AB698=AB693:AB712)*(X698&lt;X693:X712))</f>
        <v>0</v>
      </c>
      <c r="AD698" s="16">
        <f ca="1">SUMPRODUCT((AB698=AB693:AB712)*(AC698=AC693:AC712)*(V698&lt;V693:V712))</f>
        <v>0</v>
      </c>
      <c r="AE698" s="16">
        <f ca="1">COUNTIF(AA693:AA698,AA698)-1</f>
        <v>0</v>
      </c>
      <c r="AF698" s="39"/>
      <c r="AG698">
        <v>6</v>
      </c>
      <c r="AH698" s="29" t="str">
        <f ca="1">INDEX(P693:P712,MATCH(AG698,Z693:Z712,0))</f>
        <v>Deportivo de la Coruña</v>
      </c>
      <c r="AI698" s="33">
        <f ca="1">LOOKUP(AH698,P693:P712,Q693:Q712)</f>
        <v>26</v>
      </c>
      <c r="AJ698" s="1">
        <f ca="1">LOOKUP(AH698,P693:P712,R693:R712)</f>
        <v>16</v>
      </c>
      <c r="AK698" s="1">
        <f ca="1">LOOKUP(AH698,P693:P712,S693:S712)</f>
        <v>6</v>
      </c>
      <c r="AL698" s="1">
        <f ca="1">LOOKUP(AH698,P693:P712,T693:T712)</f>
        <v>8</v>
      </c>
      <c r="AM698" s="1">
        <f ca="1">LOOKUP(AH698,P693:P712,U693:U712)</f>
        <v>2</v>
      </c>
      <c r="AN698" s="1">
        <f ca="1">LOOKUP(AH698,P693:P712,V693:V712)</f>
        <v>25</v>
      </c>
      <c r="AO698" s="1">
        <f ca="1">LOOKUP(AH698,P693:P712,W693:W712)</f>
        <v>16</v>
      </c>
      <c r="AP698" s="3">
        <f ca="1">LOOKUP(AH698,P693:P712,X693:X712)</f>
        <v>9</v>
      </c>
      <c r="AQ698" s="3">
        <f ca="1">LOOKUP(AH698,P693:P712,Y693:Y712)</f>
        <v>26925</v>
      </c>
    </row>
    <row r="699" spans="5:43" x14ac:dyDescent="0.25">
      <c r="E699" s="29" t="str">
        <f t="shared" si="560"/>
        <v>Levante U.D.</v>
      </c>
      <c r="F699" s="33">
        <f ca="1">SUMIF(INDIRECT(F692),'1-Configuracion'!E699,INDIRECT(G692))+SUMIF(INDIRECT(H692),'1-Configuracion'!E699,INDIRECT(I692))</f>
        <v>0</v>
      </c>
      <c r="G699" s="1">
        <f ca="1">SUMIF(INDIRECT(F692),'1-Configuracion'!E699,INDIRECT(J692))+SUMIF(INDIRECT(H692),'1-Configuracion'!E699,INDIRECT(J692))</f>
        <v>0</v>
      </c>
      <c r="H699" s="1">
        <f t="shared" ca="1" si="561"/>
        <v>0</v>
      </c>
      <c r="I699" s="1">
        <f t="shared" ca="1" si="562"/>
        <v>0</v>
      </c>
      <c r="J699" s="1">
        <f t="shared" ca="1" si="563"/>
        <v>0</v>
      </c>
      <c r="K699" s="1">
        <f ca="1">SUMIF(INDIRECT(F692),'1-Configuracion'!E699,INDIRECT(K692))+SUMIF(INDIRECT(H692),'1-Configuracion'!E699,INDIRECT(L692))</f>
        <v>0</v>
      </c>
      <c r="L699" s="1">
        <f ca="1">SUMIF(INDIRECT(F692),'1-Configuracion'!E699,INDIRECT(L692))+SUMIF(INDIRECT(H692),'1-Configuracion'!E699,INDIRECT(K692))</f>
        <v>0</v>
      </c>
      <c r="M699" s="48">
        <f t="shared" ca="1" si="564"/>
        <v>0</v>
      </c>
      <c r="N699" s="14">
        <f t="shared" ca="1" si="565"/>
        <v>0</v>
      </c>
      <c r="P699" s="29" t="str">
        <f t="shared" si="566"/>
        <v>Levante U.D.</v>
      </c>
      <c r="Q699" s="33">
        <f t="shared" ca="1" si="567"/>
        <v>11</v>
      </c>
      <c r="R699" s="1">
        <f t="shared" ca="1" si="551"/>
        <v>16</v>
      </c>
      <c r="S699" s="1">
        <f t="shared" ca="1" si="552"/>
        <v>2</v>
      </c>
      <c r="T699" s="1">
        <f t="shared" ca="1" si="553"/>
        <v>5</v>
      </c>
      <c r="U699" s="1">
        <f t="shared" ca="1" si="554"/>
        <v>9</v>
      </c>
      <c r="V699" s="1">
        <f t="shared" ca="1" si="555"/>
        <v>12</v>
      </c>
      <c r="W699" s="1">
        <f t="shared" ca="1" si="556"/>
        <v>29</v>
      </c>
      <c r="X699" s="3">
        <f t="shared" ca="1" si="557"/>
        <v>-17</v>
      </c>
      <c r="Y699" s="3">
        <f t="shared" ca="1" si="558"/>
        <v>9312</v>
      </c>
      <c r="Z699">
        <f t="shared" ca="1" si="568"/>
        <v>20</v>
      </c>
      <c r="AA699">
        <f t="shared" ca="1" si="559"/>
        <v>20</v>
      </c>
      <c r="AB699" s="16">
        <f ca="1">_xlfn.RANK.EQ(Q699,Q693:Q712,0)</f>
        <v>20</v>
      </c>
      <c r="AC699" s="16">
        <f ca="1">SUMPRODUCT((AB699=AB693:AB712)*(X699&lt;X693:X712))</f>
        <v>0</v>
      </c>
      <c r="AD699" s="16">
        <f ca="1">SUMPRODUCT((AB699=AB693:AB712)*(AC699=AC693:AC712)*(V699&lt;V693:V712))</f>
        <v>0</v>
      </c>
      <c r="AE699" s="16">
        <f ca="1">COUNTIF(AA693:AA699,AA699)-1</f>
        <v>0</v>
      </c>
      <c r="AF699" s="39"/>
      <c r="AG699">
        <v>7</v>
      </c>
      <c r="AH699" s="29" t="str">
        <f ca="1">INDEX(P693:P712,MATCH(AG699,Z693:Z712,0))</f>
        <v>Athletic Club</v>
      </c>
      <c r="AI699" s="33">
        <f ca="1">LOOKUP(AH699,P693:P712,Q693:Q712)</f>
        <v>24</v>
      </c>
      <c r="AJ699" s="1">
        <f ca="1">LOOKUP(AH699,P693:P712,R693:R712)</f>
        <v>16</v>
      </c>
      <c r="AK699" s="1">
        <f ca="1">LOOKUP(AH699,P693:P712,S693:S712)</f>
        <v>7</v>
      </c>
      <c r="AL699" s="1">
        <f ca="1">LOOKUP(AH699,P693:P712,T693:T712)</f>
        <v>3</v>
      </c>
      <c r="AM699" s="1">
        <f ca="1">LOOKUP(AH699,P693:P712,U693:U712)</f>
        <v>6</v>
      </c>
      <c r="AN699" s="1">
        <f ca="1">LOOKUP(AH699,P693:P712,V693:V712)</f>
        <v>24</v>
      </c>
      <c r="AO699" s="1">
        <f ca="1">LOOKUP(AH699,P693:P712,W693:W712)</f>
        <v>18</v>
      </c>
      <c r="AP699" s="3">
        <f ca="1">LOOKUP(AH699,P693:P712,X693:X712)</f>
        <v>6</v>
      </c>
      <c r="AQ699" s="3">
        <f ca="1">LOOKUP(AH699,P693:P712,Y693:Y712)</f>
        <v>24624</v>
      </c>
    </row>
    <row r="700" spans="5:43" x14ac:dyDescent="0.25">
      <c r="E700" s="29" t="str">
        <f t="shared" si="560"/>
        <v>Málaga C.F.</v>
      </c>
      <c r="F700" s="33">
        <f ca="1">SUMIF(INDIRECT(F692),'1-Configuracion'!E700,INDIRECT(G692))+SUMIF(INDIRECT(H692),'1-Configuracion'!E700,INDIRECT(I692))</f>
        <v>0</v>
      </c>
      <c r="G700" s="1">
        <f ca="1">SUMIF(INDIRECT(F692),'1-Configuracion'!E700,INDIRECT(J692))+SUMIF(INDIRECT(H692),'1-Configuracion'!E700,INDIRECT(J692))</f>
        <v>0</v>
      </c>
      <c r="H700" s="1">
        <f t="shared" ca="1" si="561"/>
        <v>0</v>
      </c>
      <c r="I700" s="1">
        <f t="shared" ca="1" si="562"/>
        <v>0</v>
      </c>
      <c r="J700" s="1">
        <f t="shared" ca="1" si="563"/>
        <v>0</v>
      </c>
      <c r="K700" s="1">
        <f ca="1">SUMIF(INDIRECT(F692),'1-Configuracion'!E700,INDIRECT(K692))+SUMIF(INDIRECT(H692),'1-Configuracion'!E700,INDIRECT(L692))</f>
        <v>0</v>
      </c>
      <c r="L700" s="1">
        <f ca="1">SUMIF(INDIRECT(F692),'1-Configuracion'!E700,INDIRECT(L692))+SUMIF(INDIRECT(H692),'1-Configuracion'!E700,INDIRECT(K692))</f>
        <v>0</v>
      </c>
      <c r="M700" s="48">
        <f t="shared" ca="1" si="564"/>
        <v>0</v>
      </c>
      <c r="N700" s="14">
        <f t="shared" ca="1" si="565"/>
        <v>0</v>
      </c>
      <c r="P700" s="29" t="str">
        <f t="shared" si="566"/>
        <v>Málaga C.F.</v>
      </c>
      <c r="Q700" s="33">
        <f t="shared" ca="1" si="567"/>
        <v>17</v>
      </c>
      <c r="R700" s="1">
        <f t="shared" ca="1" si="551"/>
        <v>16</v>
      </c>
      <c r="S700" s="1">
        <f t="shared" ca="1" si="552"/>
        <v>4</v>
      </c>
      <c r="T700" s="1">
        <f t="shared" ca="1" si="553"/>
        <v>5</v>
      </c>
      <c r="U700" s="1">
        <f t="shared" ca="1" si="554"/>
        <v>7</v>
      </c>
      <c r="V700" s="1">
        <f t="shared" ca="1" si="555"/>
        <v>10</v>
      </c>
      <c r="W700" s="1">
        <f t="shared" ca="1" si="556"/>
        <v>14</v>
      </c>
      <c r="X700" s="3">
        <f t="shared" ca="1" si="557"/>
        <v>-4</v>
      </c>
      <c r="Y700" s="3">
        <f t="shared" ca="1" si="558"/>
        <v>16610</v>
      </c>
      <c r="Z700">
        <f t="shared" ca="1" si="568"/>
        <v>13</v>
      </c>
      <c r="AA700">
        <f t="shared" ca="1" si="559"/>
        <v>13</v>
      </c>
      <c r="AB700" s="16">
        <f ca="1">_xlfn.RANK.EQ(Q700,Q693:Q712,0)</f>
        <v>13</v>
      </c>
      <c r="AC700" s="16">
        <f ca="1">SUMPRODUCT((AB700=AB693:AB712)*(X700&lt;X693:X712))</f>
        <v>0</v>
      </c>
      <c r="AD700" s="16">
        <f ca="1">SUMPRODUCT((AB700=AB693:AB712)*(AC700=AC693:AC712)*(V700&lt;V693:V712))</f>
        <v>0</v>
      </c>
      <c r="AE700" s="16">
        <f ca="1">COUNTIF(AA693:AA700,AA700)-1</f>
        <v>0</v>
      </c>
      <c r="AF700" s="39"/>
      <c r="AG700">
        <v>8</v>
      </c>
      <c r="AH700" s="29" t="str">
        <f ca="1">INDEX(P693:P712,MATCH(AG700,Z693:Z712,0))</f>
        <v>Sevilla F.C.</v>
      </c>
      <c r="AI700" s="33">
        <f ca="1">LOOKUP(AH700,P693:P712,Q693:Q712)</f>
        <v>23</v>
      </c>
      <c r="AJ700" s="1">
        <f ca="1">LOOKUP(AH700,P693:P712,R693:R712)</f>
        <v>16</v>
      </c>
      <c r="AK700" s="1">
        <f ca="1">LOOKUP(AH700,P693:P712,S693:S712)</f>
        <v>6</v>
      </c>
      <c r="AL700" s="1">
        <f ca="1">LOOKUP(AH700,P693:P712,T693:T712)</f>
        <v>5</v>
      </c>
      <c r="AM700" s="1">
        <f ca="1">LOOKUP(AH700,P693:P712,U693:U712)</f>
        <v>5</v>
      </c>
      <c r="AN700" s="1">
        <f ca="1">LOOKUP(AH700,P693:P712,V693:V712)</f>
        <v>21</v>
      </c>
      <c r="AO700" s="1">
        <f ca="1">LOOKUP(AH700,P693:P712,W693:W712)</f>
        <v>19</v>
      </c>
      <c r="AP700" s="3">
        <f ca="1">LOOKUP(AH700,P693:P712,X693:X712)</f>
        <v>2</v>
      </c>
      <c r="AQ700" s="3">
        <f ca="1">LOOKUP(AH700,P693:P712,Y693:Y712)</f>
        <v>23221</v>
      </c>
    </row>
    <row r="701" spans="5:43" x14ac:dyDescent="0.25">
      <c r="E701" s="29" t="str">
        <f t="shared" si="560"/>
        <v>R.C. Celta de Vigo</v>
      </c>
      <c r="F701" s="33">
        <f ca="1">SUMIF(INDIRECT(F692),'1-Configuracion'!E701,INDIRECT(G692))+SUMIF(INDIRECT(H692),'1-Configuracion'!E701,INDIRECT(I692))</f>
        <v>0</v>
      </c>
      <c r="G701" s="1">
        <f ca="1">SUMIF(INDIRECT(F692),'1-Configuracion'!E701,INDIRECT(J692))+SUMIF(INDIRECT(H692),'1-Configuracion'!E701,INDIRECT(J692))</f>
        <v>0</v>
      </c>
      <c r="H701" s="1">
        <f t="shared" ca="1" si="561"/>
        <v>0</v>
      </c>
      <c r="I701" s="1">
        <f t="shared" ca="1" si="562"/>
        <v>0</v>
      </c>
      <c r="J701" s="1">
        <f t="shared" ca="1" si="563"/>
        <v>0</v>
      </c>
      <c r="K701" s="1">
        <f ca="1">SUMIF(INDIRECT(F692),'1-Configuracion'!E701,INDIRECT(K692))+SUMIF(INDIRECT(H692),'1-Configuracion'!E701,INDIRECT(L692))</f>
        <v>0</v>
      </c>
      <c r="L701" s="1">
        <f ca="1">SUMIF(INDIRECT(F692),'1-Configuracion'!E701,INDIRECT(L692))+SUMIF(INDIRECT(H692),'1-Configuracion'!E701,INDIRECT(K692))</f>
        <v>0</v>
      </c>
      <c r="M701" s="48">
        <f t="shared" ca="1" si="564"/>
        <v>0</v>
      </c>
      <c r="N701" s="14">
        <f t="shared" ca="1" si="565"/>
        <v>0</v>
      </c>
      <c r="P701" s="29" t="str">
        <f t="shared" si="566"/>
        <v>R.C. Celta de Vigo</v>
      </c>
      <c r="Q701" s="33">
        <f t="shared" ca="1" si="567"/>
        <v>31</v>
      </c>
      <c r="R701" s="1">
        <f t="shared" ca="1" si="551"/>
        <v>16</v>
      </c>
      <c r="S701" s="1">
        <f t="shared" ca="1" si="552"/>
        <v>9</v>
      </c>
      <c r="T701" s="1">
        <f t="shared" ca="1" si="553"/>
        <v>4</v>
      </c>
      <c r="U701" s="1">
        <f t="shared" ca="1" si="554"/>
        <v>3</v>
      </c>
      <c r="V701" s="1">
        <f t="shared" ca="1" si="555"/>
        <v>28</v>
      </c>
      <c r="W701" s="1">
        <f t="shared" ca="1" si="556"/>
        <v>22</v>
      </c>
      <c r="X701" s="3">
        <f t="shared" ca="1" si="557"/>
        <v>6</v>
      </c>
      <c r="Y701" s="3">
        <f t="shared" ca="1" si="558"/>
        <v>31628</v>
      </c>
      <c r="Z701">
        <f t="shared" ca="1" si="568"/>
        <v>4</v>
      </c>
      <c r="AA701">
        <f t="shared" ca="1" si="559"/>
        <v>4</v>
      </c>
      <c r="AB701" s="16">
        <f ca="1">_xlfn.RANK.EQ(Q701,Q693:Q712,0)</f>
        <v>4</v>
      </c>
      <c r="AC701" s="16">
        <f ca="1">SUMPRODUCT((AB701=AB693:AB712)*(X701&lt;X693:X712))</f>
        <v>0</v>
      </c>
      <c r="AD701" s="16">
        <f ca="1">SUMPRODUCT((AB701=AB693:AB712)*(AC701=AC693:AC712)*(V701&lt;V693:V712))</f>
        <v>0</v>
      </c>
      <c r="AE701" s="16">
        <f ca="1">COUNTIF(AA693:AA701,AA701)-1</f>
        <v>0</v>
      </c>
      <c r="AF701" s="39"/>
      <c r="AG701">
        <v>9</v>
      </c>
      <c r="AH701" s="29" t="str">
        <f ca="1">INDEX(P693:P712,MATCH(AG701,Z693:Z712,0))</f>
        <v>Valencia C.F.</v>
      </c>
      <c r="AI701" s="33">
        <f ca="1">LOOKUP(AH701,P693:P712,Q693:Q712)</f>
        <v>22</v>
      </c>
      <c r="AJ701" s="1">
        <f ca="1">LOOKUP(AH701,P693:P712,R693:R712)</f>
        <v>16</v>
      </c>
      <c r="AK701" s="1">
        <f ca="1">LOOKUP(AH701,P693:P712,S693:S712)</f>
        <v>5</v>
      </c>
      <c r="AL701" s="1">
        <f ca="1">LOOKUP(AH701,P693:P712,T693:T712)</f>
        <v>7</v>
      </c>
      <c r="AM701" s="1">
        <f ca="1">LOOKUP(AH701,P693:P712,U693:U712)</f>
        <v>4</v>
      </c>
      <c r="AN701" s="1">
        <f ca="1">LOOKUP(AH701,P693:P712,V693:V712)</f>
        <v>21</v>
      </c>
      <c r="AO701" s="1">
        <f ca="1">LOOKUP(AH701,P693:P712,W693:W712)</f>
        <v>14</v>
      </c>
      <c r="AP701" s="3">
        <f ca="1">LOOKUP(AH701,P693:P712,X693:X712)</f>
        <v>7</v>
      </c>
      <c r="AQ701" s="3">
        <f ca="1">LOOKUP(AH701,P693:P712,Y693:Y712)</f>
        <v>22721</v>
      </c>
    </row>
    <row r="702" spans="5:43" x14ac:dyDescent="0.25">
      <c r="E702" s="29" t="str">
        <f t="shared" si="560"/>
        <v>R.C.D. Español</v>
      </c>
      <c r="F702" s="33">
        <f ca="1">SUMIF(INDIRECT(F692),'1-Configuracion'!E702,INDIRECT(G692))+SUMIF(INDIRECT(H692),'1-Configuracion'!E702,INDIRECT(I692))</f>
        <v>0</v>
      </c>
      <c r="G702" s="1">
        <f ca="1">SUMIF(INDIRECT(F692),'1-Configuracion'!E702,INDIRECT(J692))+SUMIF(INDIRECT(H692),'1-Configuracion'!E702,INDIRECT(J692))</f>
        <v>0</v>
      </c>
      <c r="H702" s="1">
        <f t="shared" ca="1" si="561"/>
        <v>0</v>
      </c>
      <c r="I702" s="1">
        <f t="shared" ca="1" si="562"/>
        <v>0</v>
      </c>
      <c r="J702" s="1">
        <f t="shared" ca="1" si="563"/>
        <v>0</v>
      </c>
      <c r="K702" s="1">
        <f ca="1">SUMIF(INDIRECT(F692),'1-Configuracion'!E702,INDIRECT(K692))+SUMIF(INDIRECT(H692),'1-Configuracion'!E702,INDIRECT(L692))</f>
        <v>0</v>
      </c>
      <c r="L702" s="1">
        <f ca="1">SUMIF(INDIRECT(F692),'1-Configuracion'!E702,INDIRECT(L692))+SUMIF(INDIRECT(H692),'1-Configuracion'!E702,INDIRECT(K692))</f>
        <v>0</v>
      </c>
      <c r="M702" s="48">
        <f t="shared" ca="1" si="564"/>
        <v>0</v>
      </c>
      <c r="N702" s="14">
        <f t="shared" ca="1" si="565"/>
        <v>0</v>
      </c>
      <c r="P702" s="29" t="str">
        <f t="shared" si="566"/>
        <v>R.C.D. Español</v>
      </c>
      <c r="Q702" s="33">
        <f t="shared" ca="1" si="567"/>
        <v>20</v>
      </c>
      <c r="R702" s="1">
        <f t="shared" ca="1" si="551"/>
        <v>16</v>
      </c>
      <c r="S702" s="1">
        <f t="shared" ca="1" si="552"/>
        <v>6</v>
      </c>
      <c r="T702" s="1">
        <f t="shared" ca="1" si="553"/>
        <v>2</v>
      </c>
      <c r="U702" s="1">
        <f t="shared" ca="1" si="554"/>
        <v>8</v>
      </c>
      <c r="V702" s="1">
        <f t="shared" ca="1" si="555"/>
        <v>16</v>
      </c>
      <c r="W702" s="1">
        <f t="shared" ca="1" si="556"/>
        <v>26</v>
      </c>
      <c r="X702" s="3">
        <f t="shared" ca="1" si="557"/>
        <v>-10</v>
      </c>
      <c r="Y702" s="3">
        <f t="shared" ca="1" si="558"/>
        <v>19016</v>
      </c>
      <c r="Z702">
        <f t="shared" ca="1" si="568"/>
        <v>12</v>
      </c>
      <c r="AA702">
        <f t="shared" ca="1" si="559"/>
        <v>12</v>
      </c>
      <c r="AB702" s="16">
        <f ca="1">_xlfn.RANK.EQ(Q702,Q693:Q712,0)</f>
        <v>11</v>
      </c>
      <c r="AC702" s="16">
        <f ca="1">SUMPRODUCT((AB702=AB693:AB712)*(X702&lt;X693:X712))</f>
        <v>1</v>
      </c>
      <c r="AD702" s="16">
        <f ca="1">SUMPRODUCT((AB702=AB693:AB712)*(AC702=AC693:AC712)*(V702&lt;V693:V712))</f>
        <v>0</v>
      </c>
      <c r="AE702" s="16">
        <f ca="1">COUNTIF(AA693:AA702,AA702)-1</f>
        <v>0</v>
      </c>
      <c r="AF702" s="39"/>
      <c r="AG702">
        <v>10</v>
      </c>
      <c r="AH702" s="29" t="str">
        <f ca="1">INDEX(P693:P712,MATCH(AG702,Z693:Z712,0))</f>
        <v>S.D. Eibar</v>
      </c>
      <c r="AI702" s="33">
        <f ca="1">LOOKUP(AH702,P693:P712,Q693:Q712)</f>
        <v>21</v>
      </c>
      <c r="AJ702" s="1">
        <f ca="1">LOOKUP(AH702,P693:P712,R693:R712)</f>
        <v>16</v>
      </c>
      <c r="AK702" s="1">
        <f ca="1">LOOKUP(AH702,P693:P712,S693:S712)</f>
        <v>5</v>
      </c>
      <c r="AL702" s="1">
        <f ca="1">LOOKUP(AH702,P693:P712,T693:T712)</f>
        <v>6</v>
      </c>
      <c r="AM702" s="1">
        <f ca="1">LOOKUP(AH702,P693:P712,U693:U712)</f>
        <v>5</v>
      </c>
      <c r="AN702" s="1">
        <f ca="1">LOOKUP(AH702,P693:P712,V693:V712)</f>
        <v>18</v>
      </c>
      <c r="AO702" s="1">
        <f ca="1">LOOKUP(AH702,P693:P712,W693:W712)</f>
        <v>19</v>
      </c>
      <c r="AP702" s="3">
        <f ca="1">LOOKUP(AH702,P693:P712,X693:X712)</f>
        <v>-1</v>
      </c>
      <c r="AQ702" s="3">
        <f ca="1">LOOKUP(AH702,P693:P712,Y693:Y712)</f>
        <v>20918</v>
      </c>
    </row>
    <row r="703" spans="5:43" x14ac:dyDescent="0.25">
      <c r="E703" s="29" t="str">
        <f t="shared" si="560"/>
        <v>Rayo Vallecano</v>
      </c>
      <c r="F703" s="33">
        <f ca="1">SUMIF(INDIRECT(F692),'1-Configuracion'!E703,INDIRECT(G692))+SUMIF(INDIRECT(H692),'1-Configuracion'!E703,INDIRECT(I692))</f>
        <v>0</v>
      </c>
      <c r="G703" s="1">
        <f ca="1">SUMIF(INDIRECT(F692),'1-Configuracion'!E703,INDIRECT(J692))+SUMIF(INDIRECT(H692),'1-Configuracion'!E703,INDIRECT(J692))</f>
        <v>0</v>
      </c>
      <c r="H703" s="1">
        <f t="shared" ca="1" si="561"/>
        <v>0</v>
      </c>
      <c r="I703" s="1">
        <f t="shared" ca="1" si="562"/>
        <v>0</v>
      </c>
      <c r="J703" s="1">
        <f t="shared" ca="1" si="563"/>
        <v>0</v>
      </c>
      <c r="K703" s="1">
        <f ca="1">SUMIF(INDIRECT(F692),'1-Configuracion'!E703,INDIRECT(K692))+SUMIF(INDIRECT(H692),'1-Configuracion'!E703,INDIRECT(L692))</f>
        <v>0</v>
      </c>
      <c r="L703" s="1">
        <f ca="1">SUMIF(INDIRECT(F692),'1-Configuracion'!E703,INDIRECT(L692))+SUMIF(INDIRECT(H692),'1-Configuracion'!E703,INDIRECT(K692))</f>
        <v>0</v>
      </c>
      <c r="M703" s="48">
        <f t="shared" ca="1" si="564"/>
        <v>0</v>
      </c>
      <c r="N703" s="14">
        <f t="shared" ca="1" si="565"/>
        <v>0</v>
      </c>
      <c r="P703" s="29" t="str">
        <f t="shared" si="566"/>
        <v>Rayo Vallecano</v>
      </c>
      <c r="Q703" s="33">
        <f t="shared" ca="1" si="567"/>
        <v>14</v>
      </c>
      <c r="R703" s="1">
        <f t="shared" ca="1" si="551"/>
        <v>16</v>
      </c>
      <c r="S703" s="1">
        <f t="shared" ca="1" si="552"/>
        <v>4</v>
      </c>
      <c r="T703" s="1">
        <f t="shared" ca="1" si="553"/>
        <v>2</v>
      </c>
      <c r="U703" s="1">
        <f t="shared" ca="1" si="554"/>
        <v>10</v>
      </c>
      <c r="V703" s="1">
        <f t="shared" ca="1" si="555"/>
        <v>18</v>
      </c>
      <c r="W703" s="1">
        <f t="shared" ca="1" si="556"/>
        <v>37</v>
      </c>
      <c r="X703" s="3">
        <f t="shared" ca="1" si="557"/>
        <v>-19</v>
      </c>
      <c r="Y703" s="3">
        <f t="shared" ca="1" si="558"/>
        <v>12118</v>
      </c>
      <c r="Z703">
        <f t="shared" ca="1" si="568"/>
        <v>18</v>
      </c>
      <c r="AA703">
        <f t="shared" ca="1" si="559"/>
        <v>18</v>
      </c>
      <c r="AB703" s="16">
        <f ca="1">_xlfn.RANK.EQ(Q703,Q693:Q712,0)</f>
        <v>17</v>
      </c>
      <c r="AC703" s="16">
        <f ca="1">SUMPRODUCT((AB703=AB693:AB712)*(X703&lt;X693:X712))</f>
        <v>1</v>
      </c>
      <c r="AD703" s="16">
        <f ca="1">SUMPRODUCT((AB703=AB693:AB712)*(AC703=AC693:AC712)*(V703&lt;V693:V712))</f>
        <v>0</v>
      </c>
      <c r="AE703" s="16">
        <f ca="1">COUNTIF(AA693:AA703,AA703)-1</f>
        <v>0</v>
      </c>
      <c r="AF703" s="39"/>
      <c r="AG703">
        <v>11</v>
      </c>
      <c r="AH703" s="29" t="str">
        <f ca="1">INDEX(P693:P712,MATCH(AG703,Z693:Z712,0))</f>
        <v>Real Betis Balompié</v>
      </c>
      <c r="AI703" s="33">
        <f ca="1">LOOKUP(AH703,P693:P712,Q693:Q712)</f>
        <v>20</v>
      </c>
      <c r="AJ703" s="1">
        <f ca="1">LOOKUP(AH703,P693:P712,R693:R712)</f>
        <v>16</v>
      </c>
      <c r="AK703" s="1">
        <f ca="1">LOOKUP(AH703,P693:P712,S693:S712)</f>
        <v>5</v>
      </c>
      <c r="AL703" s="1">
        <f ca="1">LOOKUP(AH703,P693:P712,T693:T712)</f>
        <v>5</v>
      </c>
      <c r="AM703" s="1">
        <f ca="1">LOOKUP(AH703,P693:P712,U693:U712)</f>
        <v>6</v>
      </c>
      <c r="AN703" s="1">
        <f ca="1">LOOKUP(AH703,P693:P712,V693:V712)</f>
        <v>13</v>
      </c>
      <c r="AO703" s="1">
        <f ca="1">LOOKUP(AH703,P693:P712,W693:W712)</f>
        <v>19</v>
      </c>
      <c r="AP703" s="3">
        <f ca="1">LOOKUP(AH703,P693:P712,X693:X712)</f>
        <v>-6</v>
      </c>
      <c r="AQ703" s="3">
        <f ca="1">LOOKUP(AH703,P693:P712,Y693:Y712)</f>
        <v>19413</v>
      </c>
    </row>
    <row r="704" spans="5:43" x14ac:dyDescent="0.25">
      <c r="E704" s="29" t="str">
        <f t="shared" si="560"/>
        <v>Real Betis Balompié</v>
      </c>
      <c r="F704" s="33">
        <f ca="1">SUMIF(INDIRECT(F692),'1-Configuracion'!E704,INDIRECT(G692))+SUMIF(INDIRECT(H692),'1-Configuracion'!E704,INDIRECT(I692))</f>
        <v>0</v>
      </c>
      <c r="G704" s="1">
        <f ca="1">SUMIF(INDIRECT(F692),'1-Configuracion'!E704,INDIRECT(J692))+SUMIF(INDIRECT(H692),'1-Configuracion'!E704,INDIRECT(J692))</f>
        <v>0</v>
      </c>
      <c r="H704" s="1">
        <f t="shared" ca="1" si="561"/>
        <v>0</v>
      </c>
      <c r="I704" s="1">
        <f t="shared" ca="1" si="562"/>
        <v>0</v>
      </c>
      <c r="J704" s="1">
        <f t="shared" ca="1" si="563"/>
        <v>0</v>
      </c>
      <c r="K704" s="1">
        <f ca="1">SUMIF(INDIRECT(F692),'1-Configuracion'!E704,INDIRECT(K692))+SUMIF(INDIRECT(H692),'1-Configuracion'!E704,INDIRECT(L692))</f>
        <v>0</v>
      </c>
      <c r="L704" s="1">
        <f ca="1">SUMIF(INDIRECT(F692),'1-Configuracion'!E704,INDIRECT(L692))+SUMIF(INDIRECT(H692),'1-Configuracion'!E704,INDIRECT(K692))</f>
        <v>0</v>
      </c>
      <c r="M704" s="48">
        <f t="shared" ca="1" si="564"/>
        <v>0</v>
      </c>
      <c r="N704" s="14">
        <f t="shared" ca="1" si="565"/>
        <v>0</v>
      </c>
      <c r="P704" s="29" t="str">
        <f t="shared" si="566"/>
        <v>Real Betis Balompié</v>
      </c>
      <c r="Q704" s="33">
        <f t="shared" ca="1" si="567"/>
        <v>20</v>
      </c>
      <c r="R704" s="1">
        <f t="shared" ca="1" si="551"/>
        <v>16</v>
      </c>
      <c r="S704" s="1">
        <f t="shared" ca="1" si="552"/>
        <v>5</v>
      </c>
      <c r="T704" s="1">
        <f t="shared" ca="1" si="553"/>
        <v>5</v>
      </c>
      <c r="U704" s="1">
        <f t="shared" ca="1" si="554"/>
        <v>6</v>
      </c>
      <c r="V704" s="1">
        <f t="shared" ca="1" si="555"/>
        <v>13</v>
      </c>
      <c r="W704" s="1">
        <f t="shared" ca="1" si="556"/>
        <v>19</v>
      </c>
      <c r="X704" s="3">
        <f t="shared" ca="1" si="557"/>
        <v>-6</v>
      </c>
      <c r="Y704" s="3">
        <f t="shared" ca="1" si="558"/>
        <v>19413</v>
      </c>
      <c r="Z704">
        <f t="shared" ca="1" si="568"/>
        <v>11</v>
      </c>
      <c r="AA704">
        <f t="shared" ca="1" si="559"/>
        <v>11</v>
      </c>
      <c r="AB704" s="16">
        <f ca="1">_xlfn.RANK.EQ(Q704,Q693:Q712,0)</f>
        <v>11</v>
      </c>
      <c r="AC704" s="16">
        <f ca="1">SUMPRODUCT((AB704=AB693:AB712)*(X704&lt;X693:X712))</f>
        <v>0</v>
      </c>
      <c r="AD704" s="16">
        <f ca="1">SUMPRODUCT((AB704=AB693:AB712)*(AC704=AC693:AC712)*(V704&lt;V693:V712))</f>
        <v>0</v>
      </c>
      <c r="AE704" s="16">
        <f ca="1">COUNTIF(AA693:AA704,AA704)-1</f>
        <v>0</v>
      </c>
      <c r="AF704" s="39"/>
      <c r="AG704">
        <v>12</v>
      </c>
      <c r="AH704" s="29" t="str">
        <f ca="1">INDEX(P693:P712,MATCH(AG704,Z693:Z712,0))</f>
        <v>R.C.D. Español</v>
      </c>
      <c r="AI704" s="33">
        <f ca="1">LOOKUP(AH704,P693:P712,Q693:Q712)</f>
        <v>20</v>
      </c>
      <c r="AJ704" s="1">
        <f ca="1">LOOKUP(AH704,P693:P712,R693:R712)</f>
        <v>16</v>
      </c>
      <c r="AK704" s="1">
        <f ca="1">LOOKUP(AH704,P693:P712,S693:S712)</f>
        <v>6</v>
      </c>
      <c r="AL704" s="1">
        <f ca="1">LOOKUP(AH704,P693:P712,T693:T712)</f>
        <v>2</v>
      </c>
      <c r="AM704" s="1">
        <f ca="1">LOOKUP(AH704,P693:P712,U693:U712)</f>
        <v>8</v>
      </c>
      <c r="AN704" s="1">
        <f ca="1">LOOKUP(AH704,P693:P712,V693:V712)</f>
        <v>16</v>
      </c>
      <c r="AO704" s="1">
        <f ca="1">LOOKUP(AH704,P693:P712,W693:W712)</f>
        <v>26</v>
      </c>
      <c r="AP704" s="3">
        <f ca="1">LOOKUP(AH704,P693:P712,X693:X712)</f>
        <v>-10</v>
      </c>
      <c r="AQ704" s="3">
        <f ca="1">LOOKUP(AH704,P693:P712,Y693:Y712)</f>
        <v>19016</v>
      </c>
    </row>
    <row r="705" spans="5:43" x14ac:dyDescent="0.25">
      <c r="E705" s="29" t="str">
        <f t="shared" si="560"/>
        <v>Real Madrid C.F.</v>
      </c>
      <c r="F705" s="33">
        <f ca="1">SUMIF(INDIRECT(F692),'1-Configuracion'!E705,INDIRECT(G692))+SUMIF(INDIRECT(H692),'1-Configuracion'!E705,INDIRECT(I692))</f>
        <v>0</v>
      </c>
      <c r="G705" s="1">
        <f ca="1">SUMIF(INDIRECT(F692),'1-Configuracion'!E705,INDIRECT(J692))+SUMIF(INDIRECT(H692),'1-Configuracion'!E705,INDIRECT(J692))</f>
        <v>0</v>
      </c>
      <c r="H705" s="1">
        <f t="shared" ca="1" si="561"/>
        <v>0</v>
      </c>
      <c r="I705" s="1">
        <f t="shared" ca="1" si="562"/>
        <v>0</v>
      </c>
      <c r="J705" s="1">
        <f t="shared" ca="1" si="563"/>
        <v>0</v>
      </c>
      <c r="K705" s="1">
        <f ca="1">SUMIF(INDIRECT(F692),'1-Configuracion'!E705,INDIRECT(K692))+SUMIF(INDIRECT(H692),'1-Configuracion'!E705,INDIRECT(L692))</f>
        <v>0</v>
      </c>
      <c r="L705" s="1">
        <f ca="1">SUMIF(INDIRECT(F692),'1-Configuracion'!E705,INDIRECT(L692))+SUMIF(INDIRECT(H692),'1-Configuracion'!E705,INDIRECT(K692))</f>
        <v>0</v>
      </c>
      <c r="M705" s="48">
        <f t="shared" ca="1" si="564"/>
        <v>0</v>
      </c>
      <c r="N705" s="14">
        <f t="shared" ca="1" si="565"/>
        <v>0</v>
      </c>
      <c r="P705" s="29" t="str">
        <f t="shared" si="566"/>
        <v>Real Madrid C.F.</v>
      </c>
      <c r="Q705" s="33">
        <f t="shared" ca="1" si="567"/>
        <v>33</v>
      </c>
      <c r="R705" s="1">
        <f t="shared" ca="1" si="551"/>
        <v>16</v>
      </c>
      <c r="S705" s="1">
        <f t="shared" ca="1" si="552"/>
        <v>10</v>
      </c>
      <c r="T705" s="1">
        <f t="shared" ca="1" si="553"/>
        <v>3</v>
      </c>
      <c r="U705" s="1">
        <f t="shared" ca="1" si="554"/>
        <v>3</v>
      </c>
      <c r="V705" s="1">
        <f t="shared" ca="1" si="555"/>
        <v>42</v>
      </c>
      <c r="W705" s="1">
        <f t="shared" ca="1" si="556"/>
        <v>15</v>
      </c>
      <c r="X705" s="3">
        <f t="shared" ca="1" si="557"/>
        <v>27</v>
      </c>
      <c r="Y705" s="3">
        <f t="shared" ca="1" si="558"/>
        <v>35742</v>
      </c>
      <c r="Z705">
        <f t="shared" ca="1" si="568"/>
        <v>3</v>
      </c>
      <c r="AA705">
        <f t="shared" ca="1" si="559"/>
        <v>3</v>
      </c>
      <c r="AB705" s="16">
        <f ca="1">_xlfn.RANK.EQ(Q705,Q693:Q712,0)</f>
        <v>3</v>
      </c>
      <c r="AC705" s="16">
        <f ca="1">SUMPRODUCT((AB705=AB693:AB712)*(X705&lt;X693:X712))</f>
        <v>0</v>
      </c>
      <c r="AD705" s="16">
        <f ca="1">SUMPRODUCT((AB705=AB693:AB712)*(AC705=AC693:AC712)*(V705&lt;V693:V712))</f>
        <v>0</v>
      </c>
      <c r="AE705" s="16">
        <f ca="1">COUNTIF(AA693:AA705,AA705)-1</f>
        <v>0</v>
      </c>
      <c r="AF705" s="39"/>
      <c r="AG705">
        <v>13</v>
      </c>
      <c r="AH705" s="29" t="str">
        <f ca="1">INDEX(P693:P712,MATCH(AG705,Z693:Z712,0))</f>
        <v>Málaga C.F.</v>
      </c>
      <c r="AI705" s="33">
        <f ca="1">LOOKUP(AH705,P693:P712,Q693:Q712)</f>
        <v>17</v>
      </c>
      <c r="AJ705" s="1">
        <f ca="1">LOOKUP(AH705,P693:P712,R693:R712)</f>
        <v>16</v>
      </c>
      <c r="AK705" s="1">
        <f ca="1">LOOKUP(AH705,P693:P712,S693:S712)</f>
        <v>4</v>
      </c>
      <c r="AL705" s="1">
        <f ca="1">LOOKUP(AH705,P693:P712,T693:T712)</f>
        <v>5</v>
      </c>
      <c r="AM705" s="1">
        <f ca="1">LOOKUP(AH705,P693:P712,U693:U712)</f>
        <v>7</v>
      </c>
      <c r="AN705" s="1">
        <f ca="1">LOOKUP(AH705,P693:P712,V693:V712)</f>
        <v>10</v>
      </c>
      <c r="AO705" s="1">
        <f ca="1">LOOKUP(AH705,P693:P712,W693:W712)</f>
        <v>14</v>
      </c>
      <c r="AP705" s="3">
        <f ca="1">LOOKUP(AH705,P693:P712,X693:X712)</f>
        <v>-4</v>
      </c>
      <c r="AQ705" s="3">
        <f ca="1">LOOKUP(AH705,P693:P712,Y693:Y712)</f>
        <v>16610</v>
      </c>
    </row>
    <row r="706" spans="5:43" x14ac:dyDescent="0.25">
      <c r="E706" s="29" t="str">
        <f t="shared" si="560"/>
        <v>Real Sociedad</v>
      </c>
      <c r="F706" s="33">
        <f ca="1">SUMIF(INDIRECT(F692),'1-Configuracion'!E706,INDIRECT(G692))+SUMIF(INDIRECT(H692),'1-Configuracion'!E706,INDIRECT(I692))</f>
        <v>0</v>
      </c>
      <c r="G706" s="1">
        <f ca="1">SUMIF(INDIRECT(F692),'1-Configuracion'!E706,INDIRECT(J692))+SUMIF(INDIRECT(H692),'1-Configuracion'!E706,INDIRECT(J692))</f>
        <v>0</v>
      </c>
      <c r="H706" s="1">
        <f t="shared" ca="1" si="561"/>
        <v>0</v>
      </c>
      <c r="I706" s="1">
        <f t="shared" ca="1" si="562"/>
        <v>0</v>
      </c>
      <c r="J706" s="1">
        <f t="shared" ca="1" si="563"/>
        <v>0</v>
      </c>
      <c r="K706" s="1">
        <f ca="1">SUMIF(INDIRECT(F692),'1-Configuracion'!E706,INDIRECT(K692))+SUMIF(INDIRECT(H692),'1-Configuracion'!E706,INDIRECT(L692))</f>
        <v>0</v>
      </c>
      <c r="L706" s="1">
        <f ca="1">SUMIF(INDIRECT(F692),'1-Configuracion'!E706,INDIRECT(L692))+SUMIF(INDIRECT(H692),'1-Configuracion'!E706,INDIRECT(K692))</f>
        <v>0</v>
      </c>
      <c r="M706" s="48">
        <f t="shared" ca="1" si="564"/>
        <v>0</v>
      </c>
      <c r="N706" s="14">
        <f t="shared" ca="1" si="565"/>
        <v>0</v>
      </c>
      <c r="P706" s="29" t="str">
        <f t="shared" si="566"/>
        <v>Real Sociedad</v>
      </c>
      <c r="Q706" s="33">
        <f t="shared" ca="1" si="567"/>
        <v>16</v>
      </c>
      <c r="R706" s="1">
        <f t="shared" ca="1" si="551"/>
        <v>16</v>
      </c>
      <c r="S706" s="1">
        <f t="shared" ca="1" si="552"/>
        <v>4</v>
      </c>
      <c r="T706" s="1">
        <f t="shared" ca="1" si="553"/>
        <v>4</v>
      </c>
      <c r="U706" s="1">
        <f t="shared" ca="1" si="554"/>
        <v>8</v>
      </c>
      <c r="V706" s="1">
        <f t="shared" ca="1" si="555"/>
        <v>17</v>
      </c>
      <c r="W706" s="1">
        <f t="shared" ca="1" si="556"/>
        <v>22</v>
      </c>
      <c r="X706" s="3">
        <f t="shared" ca="1" si="557"/>
        <v>-5</v>
      </c>
      <c r="Y706" s="3">
        <f t="shared" ca="1" si="558"/>
        <v>15517</v>
      </c>
      <c r="Z706">
        <f t="shared" ca="1" si="568"/>
        <v>14</v>
      </c>
      <c r="AA706">
        <f t="shared" ca="1" si="559"/>
        <v>14</v>
      </c>
      <c r="AB706" s="16">
        <f ca="1">_xlfn.RANK.EQ(Q706,Q693:Q712,0)</f>
        <v>14</v>
      </c>
      <c r="AC706" s="16">
        <f ca="1">SUMPRODUCT((AB706=AB693:AB712)*(X706&lt;X693:X712))</f>
        <v>0</v>
      </c>
      <c r="AD706" s="16">
        <f ca="1">SUMPRODUCT((AB706=AB693:AB712)*(AC706=AC693:AC712)*(V706&lt;V693:V712))</f>
        <v>0</v>
      </c>
      <c r="AE706" s="16">
        <f ca="1">COUNTIF(AA693:AA706,AA706)-1</f>
        <v>0</v>
      </c>
      <c r="AF706" s="39"/>
      <c r="AG706">
        <v>14</v>
      </c>
      <c r="AH706" s="29" t="str">
        <f ca="1">INDEX(P693:P712,MATCH(AG706,Z693:Z712,0))</f>
        <v>Real Sociedad</v>
      </c>
      <c r="AI706" s="33">
        <f ca="1">LOOKUP(AH706,P693:P712,Q693:Q712)</f>
        <v>16</v>
      </c>
      <c r="AJ706" s="1">
        <f ca="1">LOOKUP(AH706,P693:P712,R693:R712)</f>
        <v>16</v>
      </c>
      <c r="AK706" s="1">
        <f ca="1">LOOKUP(AH706,P693:P712,S693:S712)</f>
        <v>4</v>
      </c>
      <c r="AL706" s="1">
        <f ca="1">LOOKUP(AH706,P693:P712,T693:T712)</f>
        <v>4</v>
      </c>
      <c r="AM706" s="1">
        <f ca="1">LOOKUP(AH706,P693:P712,U693:U712)</f>
        <v>8</v>
      </c>
      <c r="AN706" s="1">
        <f ca="1">LOOKUP(AH706,P693:P712,V693:V712)</f>
        <v>17</v>
      </c>
      <c r="AO706" s="1">
        <f ca="1">LOOKUP(AH706,P693:P712,W693:W712)</f>
        <v>22</v>
      </c>
      <c r="AP706" s="3">
        <f ca="1">LOOKUP(AH706,P693:P712,X693:X712)</f>
        <v>-5</v>
      </c>
      <c r="AQ706" s="3">
        <f ca="1">LOOKUP(AH706,P693:P712,Y693:Y712)</f>
        <v>15517</v>
      </c>
    </row>
    <row r="707" spans="5:43" x14ac:dyDescent="0.25">
      <c r="E707" s="29" t="str">
        <f t="shared" si="560"/>
        <v>Real Sporting de Gijón</v>
      </c>
      <c r="F707" s="33">
        <f ca="1">SUMIF(INDIRECT(F692),'1-Configuracion'!E707,INDIRECT(G692))+SUMIF(INDIRECT(H692),'1-Configuracion'!E707,INDIRECT(I692))</f>
        <v>0</v>
      </c>
      <c r="G707" s="1">
        <f ca="1">SUMIF(INDIRECT(F692),'1-Configuracion'!E707,INDIRECT(J692))+SUMIF(INDIRECT(H692),'1-Configuracion'!E707,INDIRECT(J692))</f>
        <v>0</v>
      </c>
      <c r="H707" s="1">
        <f t="shared" ca="1" si="561"/>
        <v>0</v>
      </c>
      <c r="I707" s="1">
        <f t="shared" ca="1" si="562"/>
        <v>0</v>
      </c>
      <c r="J707" s="1">
        <f t="shared" ca="1" si="563"/>
        <v>0</v>
      </c>
      <c r="K707" s="1">
        <f ca="1">SUMIF(INDIRECT(F692),'1-Configuracion'!E707,INDIRECT(K692))+SUMIF(INDIRECT(H692),'1-Configuracion'!E707,INDIRECT(L692))</f>
        <v>0</v>
      </c>
      <c r="L707" s="1">
        <f ca="1">SUMIF(INDIRECT(F692),'1-Configuracion'!E707,INDIRECT(L692))+SUMIF(INDIRECT(H692),'1-Configuracion'!E707,INDIRECT(K692))</f>
        <v>0</v>
      </c>
      <c r="M707" s="48">
        <f t="shared" ca="1" si="564"/>
        <v>0</v>
      </c>
      <c r="N707" s="14">
        <f t="shared" ca="1" si="565"/>
        <v>0</v>
      </c>
      <c r="P707" s="29" t="str">
        <f t="shared" si="566"/>
        <v>Real Sporting de Gijón</v>
      </c>
      <c r="Q707" s="33">
        <f t="shared" ca="1" si="567"/>
        <v>15</v>
      </c>
      <c r="R707" s="1">
        <f t="shared" ca="1" si="551"/>
        <v>15</v>
      </c>
      <c r="S707" s="1">
        <f t="shared" ca="1" si="552"/>
        <v>4</v>
      </c>
      <c r="T707" s="1">
        <f t="shared" ca="1" si="553"/>
        <v>3</v>
      </c>
      <c r="U707" s="1">
        <f t="shared" ca="1" si="554"/>
        <v>8</v>
      </c>
      <c r="V707" s="1">
        <f t="shared" ca="1" si="555"/>
        <v>15</v>
      </c>
      <c r="W707" s="1">
        <f t="shared" ca="1" si="556"/>
        <v>23</v>
      </c>
      <c r="X707" s="3">
        <f t="shared" ca="1" si="557"/>
        <v>-8</v>
      </c>
      <c r="Y707" s="3">
        <f t="shared" ca="1" si="558"/>
        <v>14215</v>
      </c>
      <c r="Z707">
        <f t="shared" ca="1" si="568"/>
        <v>16</v>
      </c>
      <c r="AA707">
        <f t="shared" ca="1" si="559"/>
        <v>16</v>
      </c>
      <c r="AB707" s="16">
        <f ca="1">_xlfn.RANK.EQ(Q707,Q693:Q712,0)</f>
        <v>16</v>
      </c>
      <c r="AC707" s="16">
        <f ca="1">SUMPRODUCT((AB707=AB693:AB712)*(X707&lt;X693:X712))</f>
        <v>0</v>
      </c>
      <c r="AD707" s="16">
        <f ca="1">SUMPRODUCT((AB707=AB693:AB712)*(AC707=AC693:AC712)*(V707&lt;V693:V712))</f>
        <v>0</v>
      </c>
      <c r="AE707" s="16">
        <f ca="1">COUNTIF(AA693:AA707,AA707)-1</f>
        <v>0</v>
      </c>
      <c r="AF707" s="39"/>
      <c r="AG707">
        <v>15</v>
      </c>
      <c r="AH707" s="29" t="str">
        <f ca="1">INDEX(P693:P712,MATCH(AG707,Z693:Z712,0))</f>
        <v>Getafe C.F.</v>
      </c>
      <c r="AI707" s="33">
        <f ca="1">LOOKUP(AH707,P693:P712,Q693:Q712)</f>
        <v>16</v>
      </c>
      <c r="AJ707" s="1">
        <f ca="1">LOOKUP(AH707,P693:P712,R693:R712)</f>
        <v>16</v>
      </c>
      <c r="AK707" s="1">
        <f ca="1">LOOKUP(AH707,P693:P712,S693:S712)</f>
        <v>4</v>
      </c>
      <c r="AL707" s="1">
        <f ca="1">LOOKUP(AH707,P693:P712,T693:T712)</f>
        <v>4</v>
      </c>
      <c r="AM707" s="1">
        <f ca="1">LOOKUP(AH707,P693:P712,U693:U712)</f>
        <v>8</v>
      </c>
      <c r="AN707" s="1">
        <f ca="1">LOOKUP(AH707,P693:P712,V693:V712)</f>
        <v>18</v>
      </c>
      <c r="AO707" s="1">
        <f ca="1">LOOKUP(AH707,P693:P712,W693:W712)</f>
        <v>26</v>
      </c>
      <c r="AP707" s="3">
        <f ca="1">LOOKUP(AH707,P693:P712,X693:X712)</f>
        <v>-8</v>
      </c>
      <c r="AQ707" s="3">
        <f ca="1">LOOKUP(AH707,P693:P712,Y693:Y712)</f>
        <v>15218</v>
      </c>
    </row>
    <row r="708" spans="5:43" x14ac:dyDescent="0.25">
      <c r="E708" s="29" t="str">
        <f t="shared" si="560"/>
        <v>S.D. Eibar</v>
      </c>
      <c r="F708" s="33">
        <f ca="1">SUMIF(INDIRECT(F692),'1-Configuracion'!E708,INDIRECT(G692))+SUMIF(INDIRECT(H692),'1-Configuracion'!E708,INDIRECT(I692))</f>
        <v>0</v>
      </c>
      <c r="G708" s="1">
        <f ca="1">SUMIF(INDIRECT(F692),'1-Configuracion'!E708,INDIRECT(J692))+SUMIF(INDIRECT(H692),'1-Configuracion'!E708,INDIRECT(J692))</f>
        <v>0</v>
      </c>
      <c r="H708" s="1">
        <f t="shared" ca="1" si="561"/>
        <v>0</v>
      </c>
      <c r="I708" s="1">
        <f t="shared" ca="1" si="562"/>
        <v>0</v>
      </c>
      <c r="J708" s="1">
        <f t="shared" ca="1" si="563"/>
        <v>0</v>
      </c>
      <c r="K708" s="1">
        <f ca="1">SUMIF(INDIRECT(F692),'1-Configuracion'!E708,INDIRECT(K692))+SUMIF(INDIRECT(H692),'1-Configuracion'!E708,INDIRECT(L692))</f>
        <v>0</v>
      </c>
      <c r="L708" s="1">
        <f ca="1">SUMIF(INDIRECT(F692),'1-Configuracion'!E708,INDIRECT(L692))+SUMIF(INDIRECT(H692),'1-Configuracion'!E708,INDIRECT(K692))</f>
        <v>0</v>
      </c>
      <c r="M708" s="48">
        <f t="shared" ca="1" si="564"/>
        <v>0</v>
      </c>
      <c r="N708" s="14">
        <f t="shared" ca="1" si="565"/>
        <v>0</v>
      </c>
      <c r="P708" s="29" t="str">
        <f t="shared" si="566"/>
        <v>S.D. Eibar</v>
      </c>
      <c r="Q708" s="33">
        <f t="shared" ca="1" si="567"/>
        <v>21</v>
      </c>
      <c r="R708" s="1">
        <f t="shared" ca="1" si="551"/>
        <v>16</v>
      </c>
      <c r="S708" s="1">
        <f t="shared" ca="1" si="552"/>
        <v>5</v>
      </c>
      <c r="T708" s="1">
        <f t="shared" ca="1" si="553"/>
        <v>6</v>
      </c>
      <c r="U708" s="1">
        <f t="shared" ca="1" si="554"/>
        <v>5</v>
      </c>
      <c r="V708" s="1">
        <f t="shared" ca="1" si="555"/>
        <v>18</v>
      </c>
      <c r="W708" s="1">
        <f t="shared" ca="1" si="556"/>
        <v>19</v>
      </c>
      <c r="X708" s="3">
        <f t="shared" ca="1" si="557"/>
        <v>-1</v>
      </c>
      <c r="Y708" s="3">
        <f t="shared" ca="1" si="558"/>
        <v>20918</v>
      </c>
      <c r="Z708">
        <f t="shared" ca="1" si="568"/>
        <v>10</v>
      </c>
      <c r="AA708">
        <f t="shared" ca="1" si="559"/>
        <v>10</v>
      </c>
      <c r="AB708" s="16">
        <f ca="1">_xlfn.RANK.EQ(Q708,Q693:Q712,0)</f>
        <v>10</v>
      </c>
      <c r="AC708" s="16">
        <f ca="1">SUMPRODUCT((AB708=AB693:AB712)*(X708&lt;X693:X712))</f>
        <v>0</v>
      </c>
      <c r="AD708" s="16">
        <f ca="1">SUMPRODUCT((AB708=AB693:AB712)*(AC708=AC693:AC712)*(V708&lt;V693:V712))</f>
        <v>0</v>
      </c>
      <c r="AE708" s="16">
        <f ca="1">COUNTIF(AA693:AA708,AA708)-1</f>
        <v>0</v>
      </c>
      <c r="AF708" s="39"/>
      <c r="AG708">
        <v>16</v>
      </c>
      <c r="AH708" s="29" t="str">
        <f ca="1">INDEX(P693:P712,MATCH(AG708,Z693:Z712,0))</f>
        <v>Real Sporting de Gijón</v>
      </c>
      <c r="AI708" s="33">
        <f ca="1">LOOKUP(AH708,P693:P712,Q693:Q712)</f>
        <v>15</v>
      </c>
      <c r="AJ708" s="1">
        <f ca="1">LOOKUP(AH708,P693:P712,R693:R712)</f>
        <v>15</v>
      </c>
      <c r="AK708" s="1">
        <f ca="1">LOOKUP(AH708,P693:P712,S693:S712)</f>
        <v>4</v>
      </c>
      <c r="AL708" s="1">
        <f ca="1">LOOKUP(AH708,P693:P712,T693:T712)</f>
        <v>3</v>
      </c>
      <c r="AM708" s="1">
        <f ca="1">LOOKUP(AH708,P693:P712,U693:U712)</f>
        <v>8</v>
      </c>
      <c r="AN708" s="1">
        <f ca="1">LOOKUP(AH708,P693:P712,V693:V712)</f>
        <v>15</v>
      </c>
      <c r="AO708" s="1">
        <f ca="1">LOOKUP(AH708,P693:P712,W693:W712)</f>
        <v>23</v>
      </c>
      <c r="AP708" s="3">
        <f ca="1">LOOKUP(AH708,P693:P712,X693:X712)</f>
        <v>-8</v>
      </c>
      <c r="AQ708" s="3">
        <f ca="1">LOOKUP(AH708,P693:P712,Y693:Y712)</f>
        <v>14215</v>
      </c>
    </row>
    <row r="709" spans="5:43" x14ac:dyDescent="0.25">
      <c r="E709" s="29" t="str">
        <f t="shared" si="560"/>
        <v>Sevilla F.C.</v>
      </c>
      <c r="F709" s="33">
        <f ca="1">SUMIF(INDIRECT(F692),'1-Configuracion'!E709,INDIRECT(G692))+SUMIF(INDIRECT(H692),'1-Configuracion'!E709,INDIRECT(I692))</f>
        <v>0</v>
      </c>
      <c r="G709" s="1">
        <f ca="1">SUMIF(INDIRECT(F692),'1-Configuracion'!E709,INDIRECT(J692))+SUMIF(INDIRECT(H692),'1-Configuracion'!E709,INDIRECT(J692))</f>
        <v>0</v>
      </c>
      <c r="H709" s="1">
        <f t="shared" ca="1" si="561"/>
        <v>0</v>
      </c>
      <c r="I709" s="1">
        <f t="shared" ca="1" si="562"/>
        <v>0</v>
      </c>
      <c r="J709" s="1">
        <f t="shared" ca="1" si="563"/>
        <v>0</v>
      </c>
      <c r="K709" s="1">
        <f ca="1">SUMIF(INDIRECT(F692),'1-Configuracion'!E709,INDIRECT(K692))+SUMIF(INDIRECT(H692),'1-Configuracion'!E709,INDIRECT(L692))</f>
        <v>0</v>
      </c>
      <c r="L709" s="1">
        <f ca="1">SUMIF(INDIRECT(F692),'1-Configuracion'!E709,INDIRECT(L692))+SUMIF(INDIRECT(H692),'1-Configuracion'!E709,INDIRECT(K692))</f>
        <v>0</v>
      </c>
      <c r="M709" s="48">
        <f t="shared" ca="1" si="564"/>
        <v>0</v>
      </c>
      <c r="N709" s="14">
        <f t="shared" ca="1" si="565"/>
        <v>0</v>
      </c>
      <c r="P709" s="29" t="str">
        <f t="shared" si="566"/>
        <v>Sevilla F.C.</v>
      </c>
      <c r="Q709" s="33">
        <f t="shared" ca="1" si="567"/>
        <v>23</v>
      </c>
      <c r="R709" s="1">
        <f t="shared" ca="1" si="551"/>
        <v>16</v>
      </c>
      <c r="S709" s="1">
        <f t="shared" ca="1" si="552"/>
        <v>6</v>
      </c>
      <c r="T709" s="1">
        <f t="shared" ca="1" si="553"/>
        <v>5</v>
      </c>
      <c r="U709" s="1">
        <f t="shared" ca="1" si="554"/>
        <v>5</v>
      </c>
      <c r="V709" s="1">
        <f t="shared" ca="1" si="555"/>
        <v>21</v>
      </c>
      <c r="W709" s="1">
        <f t="shared" ca="1" si="556"/>
        <v>19</v>
      </c>
      <c r="X709" s="3">
        <f t="shared" ca="1" si="557"/>
        <v>2</v>
      </c>
      <c r="Y709" s="3">
        <f t="shared" ca="1" si="558"/>
        <v>23221</v>
      </c>
      <c r="Z709">
        <f t="shared" ca="1" si="568"/>
        <v>8</v>
      </c>
      <c r="AA709">
        <f t="shared" ca="1" si="559"/>
        <v>8</v>
      </c>
      <c r="AB709" s="16">
        <f ca="1">_xlfn.RANK.EQ(Q709,Q693:Q712,0)</f>
        <v>8</v>
      </c>
      <c r="AC709" s="16">
        <f ca="1">SUMPRODUCT((AB709=AB693:AB712)*(X709&lt;X693:X712))</f>
        <v>0</v>
      </c>
      <c r="AD709" s="16">
        <f ca="1">SUMPRODUCT((AB709=AB693:AB712)*(AC709=AC693:AC712)*(V709&lt;V693:V712))</f>
        <v>0</v>
      </c>
      <c r="AE709" s="16">
        <f ca="1">COUNTIF(AA693:AA709,AA709)-1</f>
        <v>0</v>
      </c>
      <c r="AF709" s="39"/>
      <c r="AG709">
        <v>17</v>
      </c>
      <c r="AH709" s="29" t="str">
        <f ca="1">INDEX(P693:P712,MATCH(AG709,Z693:Z712,0))</f>
        <v>Granada C.F.</v>
      </c>
      <c r="AI709" s="33">
        <f ca="1">LOOKUP(AH709,P693:P712,Q693:Q712)</f>
        <v>14</v>
      </c>
      <c r="AJ709" s="1">
        <f ca="1">LOOKUP(AH709,P693:P712,R693:R712)</f>
        <v>16</v>
      </c>
      <c r="AK709" s="1">
        <f ca="1">LOOKUP(AH709,P693:P712,S693:S712)</f>
        <v>3</v>
      </c>
      <c r="AL709" s="1">
        <f ca="1">LOOKUP(AH709,P693:P712,T693:T712)</f>
        <v>5</v>
      </c>
      <c r="AM709" s="1">
        <f ca="1">LOOKUP(AH709,P693:P712,U693:U712)</f>
        <v>8</v>
      </c>
      <c r="AN709" s="1">
        <f ca="1">LOOKUP(AH709,P693:P712,V693:V712)</f>
        <v>17</v>
      </c>
      <c r="AO709" s="1">
        <f ca="1">LOOKUP(AH709,P693:P712,W693:W712)</f>
        <v>26</v>
      </c>
      <c r="AP709" s="3">
        <f ca="1">LOOKUP(AH709,P693:P712,X693:X712)</f>
        <v>-9</v>
      </c>
      <c r="AQ709" s="3">
        <f ca="1">LOOKUP(AH709,P693:P712,Y693:Y712)</f>
        <v>13117</v>
      </c>
    </row>
    <row r="710" spans="5:43" x14ac:dyDescent="0.25">
      <c r="E710" s="29" t="str">
        <f t="shared" si="560"/>
        <v>U.D. Las Palmas</v>
      </c>
      <c r="F710" s="33">
        <f ca="1">SUMIF(INDIRECT(F692),'1-Configuracion'!E710,INDIRECT(G692))+SUMIF(INDIRECT(H692),'1-Configuracion'!E710,INDIRECT(I692))</f>
        <v>0</v>
      </c>
      <c r="G710" s="1">
        <f ca="1">SUMIF(INDIRECT(F692),'1-Configuracion'!E710,INDIRECT(J692))+SUMIF(INDIRECT(H692),'1-Configuracion'!E710,INDIRECT(J692))</f>
        <v>0</v>
      </c>
      <c r="H710" s="1">
        <f t="shared" ca="1" si="561"/>
        <v>0</v>
      </c>
      <c r="I710" s="1">
        <f t="shared" ca="1" si="562"/>
        <v>0</v>
      </c>
      <c r="J710" s="1">
        <f t="shared" ca="1" si="563"/>
        <v>0</v>
      </c>
      <c r="K710" s="1">
        <f ca="1">SUMIF(INDIRECT(F692),'1-Configuracion'!E710,INDIRECT(K692))+SUMIF(INDIRECT(H692),'1-Configuracion'!E710,INDIRECT(L692))</f>
        <v>0</v>
      </c>
      <c r="L710" s="1">
        <f ca="1">SUMIF(INDIRECT(F692),'1-Configuracion'!E710,INDIRECT(L692))+SUMIF(INDIRECT(H692),'1-Configuracion'!E710,INDIRECT(K692))</f>
        <v>0</v>
      </c>
      <c r="M710" s="48">
        <f t="shared" ca="1" si="564"/>
        <v>0</v>
      </c>
      <c r="N710" s="14">
        <f t="shared" ca="1" si="565"/>
        <v>0</v>
      </c>
      <c r="P710" s="29" t="str">
        <f t="shared" si="566"/>
        <v>U.D. Las Palmas</v>
      </c>
      <c r="Q710" s="33">
        <f t="shared" ca="1" si="567"/>
        <v>13</v>
      </c>
      <c r="R710" s="1">
        <f t="shared" ca="1" si="551"/>
        <v>16</v>
      </c>
      <c r="S710" s="1">
        <f t="shared" ca="1" si="552"/>
        <v>3</v>
      </c>
      <c r="T710" s="1">
        <f t="shared" ca="1" si="553"/>
        <v>4</v>
      </c>
      <c r="U710" s="1">
        <f t="shared" ca="1" si="554"/>
        <v>9</v>
      </c>
      <c r="V710" s="1">
        <f t="shared" ca="1" si="555"/>
        <v>12</v>
      </c>
      <c r="W710" s="1">
        <f t="shared" ca="1" si="556"/>
        <v>23</v>
      </c>
      <c r="X710" s="3">
        <f t="shared" ca="1" si="557"/>
        <v>-11</v>
      </c>
      <c r="Y710" s="3">
        <f t="shared" ca="1" si="558"/>
        <v>11912</v>
      </c>
      <c r="Z710">
        <f t="shared" ca="1" si="568"/>
        <v>19</v>
      </c>
      <c r="AA710">
        <f t="shared" ca="1" si="559"/>
        <v>19</v>
      </c>
      <c r="AB710" s="16">
        <f ca="1">_xlfn.RANK.EQ(Q710,Q693:Q712,0)</f>
        <v>19</v>
      </c>
      <c r="AC710" s="16">
        <f ca="1">SUMPRODUCT((AB710=AB693:AB712)*(X710&lt;X693:X712))</f>
        <v>0</v>
      </c>
      <c r="AD710" s="16">
        <f ca="1">SUMPRODUCT((AB710=AB693:AB712)*(AC710=AC693:AC712)*(V710&lt;V693:V712))</f>
        <v>0</v>
      </c>
      <c r="AE710" s="16">
        <f ca="1">COUNTIF(AA693:AA710,AA710)-1</f>
        <v>0</v>
      </c>
      <c r="AF710" s="39"/>
      <c r="AG710">
        <v>18</v>
      </c>
      <c r="AH710" s="29" t="str">
        <f ca="1">INDEX(P693:P712,MATCH(AG710,Z693:Z712,0))</f>
        <v>Rayo Vallecano</v>
      </c>
      <c r="AI710" s="33">
        <f ca="1">LOOKUP(AH710,P693:P712,Q693:Q712)</f>
        <v>14</v>
      </c>
      <c r="AJ710" s="1">
        <f ca="1">LOOKUP(AH710,P693:P712,R693:R712)</f>
        <v>16</v>
      </c>
      <c r="AK710" s="1">
        <f ca="1">LOOKUP(AH710,P693:P712,S693:S712)</f>
        <v>4</v>
      </c>
      <c r="AL710" s="1">
        <f ca="1">LOOKUP(AH710,P693:P712,T693:T712)</f>
        <v>2</v>
      </c>
      <c r="AM710" s="1">
        <f ca="1">LOOKUP(AH710,P693:P712,U693:U712)</f>
        <v>10</v>
      </c>
      <c r="AN710" s="1">
        <f ca="1">LOOKUP(AH710,P693:P712,V693:V712)</f>
        <v>18</v>
      </c>
      <c r="AO710" s="1">
        <f ca="1">LOOKUP(AH710,P693:P712,W693:W712)</f>
        <v>37</v>
      </c>
      <c r="AP710" s="3">
        <f ca="1">LOOKUP(AH710,P693:P712,X693:X712)</f>
        <v>-19</v>
      </c>
      <c r="AQ710" s="3">
        <f ca="1">LOOKUP(AH710,P693:P712,Y693:Y712)</f>
        <v>12118</v>
      </c>
    </row>
    <row r="711" spans="5:43" x14ac:dyDescent="0.25">
      <c r="E711" s="29" t="str">
        <f t="shared" si="560"/>
        <v>Valencia C.F.</v>
      </c>
      <c r="F711" s="33">
        <f ca="1">SUMIF(INDIRECT(F692),'1-Configuracion'!E711,INDIRECT(G692))+SUMIF(INDIRECT(H692),'1-Configuracion'!E711,INDIRECT(I692))</f>
        <v>0</v>
      </c>
      <c r="G711" s="1">
        <f ca="1">SUMIF(INDIRECT(F692),'1-Configuracion'!E711,INDIRECT(J692))+SUMIF(INDIRECT(H692),'1-Configuracion'!E711,INDIRECT(J692))</f>
        <v>0</v>
      </c>
      <c r="H711" s="1">
        <f t="shared" ca="1" si="561"/>
        <v>0</v>
      </c>
      <c r="I711" s="1">
        <f t="shared" ca="1" si="562"/>
        <v>0</v>
      </c>
      <c r="J711" s="1">
        <f t="shared" ca="1" si="563"/>
        <v>0</v>
      </c>
      <c r="K711" s="1">
        <f ca="1">SUMIF(INDIRECT(F692),'1-Configuracion'!E711,INDIRECT(K692))+SUMIF(INDIRECT(H692),'1-Configuracion'!E711,INDIRECT(L692))</f>
        <v>0</v>
      </c>
      <c r="L711" s="1">
        <f ca="1">SUMIF(INDIRECT(F692),'1-Configuracion'!E711,INDIRECT(L692))+SUMIF(INDIRECT(H692),'1-Configuracion'!E711,INDIRECT(K692))</f>
        <v>0</v>
      </c>
      <c r="M711" s="48">
        <f t="shared" ca="1" si="564"/>
        <v>0</v>
      </c>
      <c r="N711" s="14">
        <f t="shared" ca="1" si="565"/>
        <v>0</v>
      </c>
      <c r="P711" s="29" t="str">
        <f t="shared" si="566"/>
        <v>Valencia C.F.</v>
      </c>
      <c r="Q711" s="33">
        <f t="shared" ca="1" si="567"/>
        <v>22</v>
      </c>
      <c r="R711" s="1">
        <f t="shared" ca="1" si="551"/>
        <v>16</v>
      </c>
      <c r="S711" s="1">
        <f t="shared" ca="1" si="552"/>
        <v>5</v>
      </c>
      <c r="T711" s="1">
        <f t="shared" ca="1" si="553"/>
        <v>7</v>
      </c>
      <c r="U711" s="1">
        <f t="shared" ca="1" si="554"/>
        <v>4</v>
      </c>
      <c r="V711" s="1">
        <f t="shared" ca="1" si="555"/>
        <v>21</v>
      </c>
      <c r="W711" s="1">
        <f t="shared" ca="1" si="556"/>
        <v>14</v>
      </c>
      <c r="X711" s="3">
        <f t="shared" ca="1" si="557"/>
        <v>7</v>
      </c>
      <c r="Y711" s="3">
        <f t="shared" ca="1" si="558"/>
        <v>22721</v>
      </c>
      <c r="Z711">
        <f t="shared" ca="1" si="568"/>
        <v>9</v>
      </c>
      <c r="AA711">
        <f t="shared" ca="1" si="559"/>
        <v>9</v>
      </c>
      <c r="AB711" s="16">
        <f ca="1">_xlfn.RANK.EQ(Q711,Q693:Q712,0)</f>
        <v>9</v>
      </c>
      <c r="AC711" s="16">
        <f ca="1">SUMPRODUCT((AB711=AB693:AB712)*(X711&lt;X693:X712))</f>
        <v>0</v>
      </c>
      <c r="AD711" s="16">
        <f ca="1">SUMPRODUCT((AB711=AB693:AB712)*(AC711=AC693:AC712)*(V711&lt;V693:V712))</f>
        <v>0</v>
      </c>
      <c r="AE711" s="16">
        <f ca="1">COUNTIF(AA693:AA711,AA711)-1</f>
        <v>0</v>
      </c>
      <c r="AF711" s="39"/>
      <c r="AG711">
        <v>19</v>
      </c>
      <c r="AH711" s="29" t="str">
        <f ca="1">INDEX(P693:P712,MATCH(AG711,Z693:Z712,0))</f>
        <v>U.D. Las Palmas</v>
      </c>
      <c r="AI711" s="33">
        <f ca="1">LOOKUP(AH711,P693:P712,Q693:Q712)</f>
        <v>13</v>
      </c>
      <c r="AJ711" s="1">
        <f ca="1">LOOKUP(AH711,P693:P712,R693:R712)</f>
        <v>16</v>
      </c>
      <c r="AK711" s="1">
        <f ca="1">LOOKUP(AH711,P693:P712,S693:S712)</f>
        <v>3</v>
      </c>
      <c r="AL711" s="1">
        <f ca="1">LOOKUP(AH711,P693:P712,T693:T712)</f>
        <v>4</v>
      </c>
      <c r="AM711" s="1">
        <f ca="1">LOOKUP(AH711,P693:P712,U693:U712)</f>
        <v>9</v>
      </c>
      <c r="AN711" s="1">
        <f ca="1">LOOKUP(AH711,P693:P712,V693:V712)</f>
        <v>12</v>
      </c>
      <c r="AO711" s="1">
        <f ca="1">LOOKUP(AH711,P693:P712,W693:W712)</f>
        <v>23</v>
      </c>
      <c r="AP711" s="3">
        <f ca="1">LOOKUP(AH711,P693:P712,X693:X712)</f>
        <v>-11</v>
      </c>
      <c r="AQ711" s="3">
        <f ca="1">LOOKUP(AH711,P693:P712,Y693:Y712)</f>
        <v>11912</v>
      </c>
    </row>
    <row r="712" spans="5:43" ht="15.75" thickBot="1" x14ac:dyDescent="0.3">
      <c r="E712" s="30" t="str">
        <f t="shared" si="560"/>
        <v>Villarreal C.F.</v>
      </c>
      <c r="F712" s="34">
        <f ca="1">SUMIF(INDIRECT(F692),'1-Configuracion'!E712,INDIRECT(G692))+SUMIF(INDIRECT(H692),'1-Configuracion'!E712,INDIRECT(I692))</f>
        <v>0</v>
      </c>
      <c r="G712" s="9">
        <f ca="1">SUMIF(INDIRECT(F692),'1-Configuracion'!E712,INDIRECT(J692))+SUMIF(INDIRECT(H692),'1-Configuracion'!E712,INDIRECT(J692))</f>
        <v>0</v>
      </c>
      <c r="H712" s="9">
        <f t="shared" ca="1" si="561"/>
        <v>0</v>
      </c>
      <c r="I712" s="9">
        <f t="shared" ca="1" si="562"/>
        <v>0</v>
      </c>
      <c r="J712" s="9">
        <f t="shared" ca="1" si="563"/>
        <v>0</v>
      </c>
      <c r="K712" s="9">
        <f ca="1">SUMIF(INDIRECT(F692),'1-Configuracion'!E712,INDIRECT(K692))+SUMIF(INDIRECT(H692),'1-Configuracion'!E712,INDIRECT(L692))</f>
        <v>0</v>
      </c>
      <c r="L712" s="9">
        <f ca="1">SUMIF(INDIRECT(F692),'1-Configuracion'!E712,INDIRECT(L692))+SUMIF(INDIRECT(H692),'1-Configuracion'!E712,INDIRECT(K692))</f>
        <v>0</v>
      </c>
      <c r="M712" s="49">
        <f t="shared" ca="1" si="564"/>
        <v>0</v>
      </c>
      <c r="N712" s="15">
        <f t="shared" ca="1" si="565"/>
        <v>0</v>
      </c>
      <c r="P712" s="30" t="str">
        <f t="shared" si="566"/>
        <v>Villarreal C.F.</v>
      </c>
      <c r="Q712" s="34">
        <f t="shared" ca="1" si="567"/>
        <v>30</v>
      </c>
      <c r="R712" s="9">
        <f t="shared" ca="1" si="551"/>
        <v>16</v>
      </c>
      <c r="S712" s="9">
        <f t="shared" ca="1" si="552"/>
        <v>9</v>
      </c>
      <c r="T712" s="9">
        <f t="shared" ca="1" si="553"/>
        <v>3</v>
      </c>
      <c r="U712" s="9">
        <f t="shared" ca="1" si="554"/>
        <v>4</v>
      </c>
      <c r="V712" s="9">
        <f t="shared" ca="1" si="555"/>
        <v>21</v>
      </c>
      <c r="W712" s="9">
        <f t="shared" ca="1" si="556"/>
        <v>15</v>
      </c>
      <c r="X712" s="11">
        <f t="shared" ca="1" si="557"/>
        <v>6</v>
      </c>
      <c r="Y712" s="11">
        <f t="shared" ca="1" si="558"/>
        <v>30621</v>
      </c>
      <c r="Z712">
        <f t="shared" ca="1" si="568"/>
        <v>5</v>
      </c>
      <c r="AA712">
        <f t="shared" ca="1" si="559"/>
        <v>5</v>
      </c>
      <c r="AB712" s="16">
        <f ca="1">_xlfn.RANK.EQ(Q712,Q693:Q712,0)</f>
        <v>5</v>
      </c>
      <c r="AC712" s="16">
        <f ca="1">SUMPRODUCT((AB712=AB693:AB712)*(X712&lt;X693:X712))</f>
        <v>0</v>
      </c>
      <c r="AD712" s="16">
        <f ca="1">SUMPRODUCT((AB712=AB693:AB712)*(AC712=AC693:AC712)*(V712&lt;V693:V712))</f>
        <v>0</v>
      </c>
      <c r="AE712" s="16">
        <f ca="1">COUNTIF(AA693:AA712,AA712)-1</f>
        <v>0</v>
      </c>
      <c r="AF712" s="39"/>
      <c r="AG712">
        <v>20</v>
      </c>
      <c r="AH712" s="30" t="str">
        <f ca="1">INDEX(P693:P712,MATCH(AG712,Z693:Z712,0))</f>
        <v>Levante U.D.</v>
      </c>
      <c r="AI712" s="34">
        <f ca="1">LOOKUP(AH712,P693:P712,Q693:Q712)</f>
        <v>11</v>
      </c>
      <c r="AJ712" s="9">
        <f ca="1">LOOKUP(AH712,P693:P712,R693:R712)</f>
        <v>16</v>
      </c>
      <c r="AK712" s="9">
        <f ca="1">LOOKUP(AH712,P693:P712,S693:S712)</f>
        <v>2</v>
      </c>
      <c r="AL712" s="9">
        <f ca="1">LOOKUP(AH712,P693:P712,T693:T712)</f>
        <v>5</v>
      </c>
      <c r="AM712" s="9">
        <f ca="1">LOOKUP(AH712,P693:P712,U693:U712)</f>
        <v>9</v>
      </c>
      <c r="AN712" s="9">
        <f ca="1">LOOKUP(AH712,P693:P712,V693:V712)</f>
        <v>12</v>
      </c>
      <c r="AO712" s="9">
        <f ca="1">LOOKUP(AH712,P693:P712,W693:W712)</f>
        <v>29</v>
      </c>
      <c r="AP712" s="11">
        <f ca="1">LOOKUP(AH712,P693:P712,X693:X712)</f>
        <v>-17</v>
      </c>
      <c r="AQ712" s="11">
        <f ca="1">LOOKUP(AH712,P693:P712,Y693:Y712)</f>
        <v>9312</v>
      </c>
    </row>
    <row r="713" spans="5:43" ht="15.75" thickBot="1" x14ac:dyDescent="0.3"/>
    <row r="714" spans="5:43" ht="15.75" thickBot="1" x14ac:dyDescent="0.3">
      <c r="E714" s="36">
        <v>32</v>
      </c>
      <c r="F714" s="43" t="s">
        <v>20</v>
      </c>
      <c r="G714" s="43" t="s">
        <v>21</v>
      </c>
      <c r="H714" s="43" t="s">
        <v>22</v>
      </c>
      <c r="I714" s="43" t="s">
        <v>23</v>
      </c>
      <c r="J714" s="43" t="s">
        <v>24</v>
      </c>
      <c r="K714" s="43" t="s">
        <v>25</v>
      </c>
      <c r="L714" s="43" t="s">
        <v>26</v>
      </c>
      <c r="M714" s="44" t="s">
        <v>90</v>
      </c>
      <c r="N714" s="46" t="s">
        <v>91</v>
      </c>
      <c r="P714" s="36">
        <f>E714</f>
        <v>32</v>
      </c>
      <c r="Q714" s="37" t="s">
        <v>20</v>
      </c>
      <c r="R714" s="35" t="s">
        <v>21</v>
      </c>
      <c r="S714" s="31" t="s">
        <v>22</v>
      </c>
      <c r="T714" s="31" t="s">
        <v>23</v>
      </c>
      <c r="U714" s="31" t="s">
        <v>24</v>
      </c>
      <c r="V714" s="31" t="s">
        <v>25</v>
      </c>
      <c r="W714" s="31" t="s">
        <v>26</v>
      </c>
      <c r="X714" s="32" t="s">
        <v>90</v>
      </c>
      <c r="Y714" s="32" t="s">
        <v>91</v>
      </c>
      <c r="Z714" s="136" t="s">
        <v>162</v>
      </c>
      <c r="AA714" t="s">
        <v>161</v>
      </c>
      <c r="AB714" t="s">
        <v>148</v>
      </c>
      <c r="AC714" t="s">
        <v>90</v>
      </c>
      <c r="AD714" t="s">
        <v>25</v>
      </c>
      <c r="AE714" t="s">
        <v>160</v>
      </c>
      <c r="AH714" s="36">
        <f>P714</f>
        <v>32</v>
      </c>
      <c r="AI714" s="37" t="s">
        <v>20</v>
      </c>
      <c r="AJ714" s="35" t="s">
        <v>21</v>
      </c>
      <c r="AK714" s="31" t="s">
        <v>22</v>
      </c>
      <c r="AL714" s="31" t="s">
        <v>23</v>
      </c>
      <c r="AM714" s="31" t="s">
        <v>24</v>
      </c>
      <c r="AN714" s="31" t="s">
        <v>25</v>
      </c>
      <c r="AO714" s="31" t="s">
        <v>26</v>
      </c>
      <c r="AP714" s="32" t="s">
        <v>90</v>
      </c>
      <c r="AQ714" s="32" t="s">
        <v>91</v>
      </c>
    </row>
    <row r="715" spans="5:43" ht="15.75" thickBot="1" x14ac:dyDescent="0.3">
      <c r="E715" s="39"/>
      <c r="F715" s="41" t="str">
        <f>'1-Rangos'!C32</f>
        <v>'1-Jornadas'!BC57:BC66</v>
      </c>
      <c r="G715" s="41" t="str">
        <f>'1-Rangos'!D32</f>
        <v>'1-Jornadas'!BA57:BA66</v>
      </c>
      <c r="H715" s="41" t="str">
        <f>'1-Rangos'!E32</f>
        <v>'1-Jornadas'!BF57:BF66</v>
      </c>
      <c r="I715" s="41" t="str">
        <f>'1-Rangos'!F32</f>
        <v>'1-Jornadas'!BH57:BH66</v>
      </c>
      <c r="J715" s="41" t="str">
        <f>'1-Rangos'!G32</f>
        <v>'1-Jornadas'!AZ57:AZ66</v>
      </c>
      <c r="K715" s="41" t="str">
        <f>'1-Rangos'!H32</f>
        <v>'1-Jornadas'!BD57:BD66</v>
      </c>
      <c r="L715" s="41" t="str">
        <f>'1-Rangos'!I32</f>
        <v>'1-Jornadas'!BE57:BE66</v>
      </c>
      <c r="M715" s="39"/>
      <c r="N715" s="39"/>
      <c r="AF715" s="38"/>
    </row>
    <row r="716" spans="5:43" x14ac:dyDescent="0.25">
      <c r="E716" s="29" t="str">
        <f>E693</f>
        <v>Athletic Club</v>
      </c>
      <c r="F716" s="45">
        <f ca="1">SUMIF(INDIRECT(F715),'1-Configuracion'!E716,INDIRECT(G715))+SUMIF(INDIRECT(H715),'1-Configuracion'!E716,INDIRECT(I715))</f>
        <v>0</v>
      </c>
      <c r="G716" s="42">
        <f ca="1">SUMIF(INDIRECT(F715),'1-Configuracion'!E716,INDIRECT(J715))+SUMIF(INDIRECT(H715),'1-Configuracion'!E716,INDIRECT(J715))</f>
        <v>0</v>
      </c>
      <c r="H716" s="42">
        <f ca="1">IF(G716&gt;0,IF(F716=3,1,0),0)</f>
        <v>0</v>
      </c>
      <c r="I716" s="42">
        <f ca="1">IF(G716&gt;0,IF(F716=1,1,0),0)</f>
        <v>0</v>
      </c>
      <c r="J716" s="42">
        <f ca="1">IF(G716&gt;0,IF(F716=0,1,0),0)</f>
        <v>0</v>
      </c>
      <c r="K716" s="42">
        <f ca="1">SUMIF(INDIRECT(F715),'1-Configuracion'!E716,INDIRECT(K715))+SUMIF(INDIRECT(H715),'1-Configuracion'!E716,INDIRECT(L715))</f>
        <v>0</v>
      </c>
      <c r="L716" s="42">
        <f ca="1">SUMIF(INDIRECT(F715),'1-Configuracion'!E716,INDIRECT(L715))+SUMIF(INDIRECT(H715),'1-Configuracion'!E716,INDIRECT(K715))</f>
        <v>0</v>
      </c>
      <c r="M716" s="47">
        <f ca="1">K716-L716</f>
        <v>0</v>
      </c>
      <c r="N716" s="50">
        <f ca="1">F716*1000+M716*100+K716</f>
        <v>0</v>
      </c>
      <c r="P716" s="29" t="str">
        <f>E716</f>
        <v>Athletic Club</v>
      </c>
      <c r="Q716" s="33">
        <f ca="1">F716+Q693</f>
        <v>24</v>
      </c>
      <c r="R716" s="1">
        <f t="shared" ref="R716:R735" ca="1" si="569">G716+R693</f>
        <v>16</v>
      </c>
      <c r="S716" s="1">
        <f t="shared" ref="S716:S735" ca="1" si="570">H716+S693</f>
        <v>7</v>
      </c>
      <c r="T716" s="1">
        <f t="shared" ref="T716:T735" ca="1" si="571">I716+T693</f>
        <v>3</v>
      </c>
      <c r="U716" s="1">
        <f t="shared" ref="U716:U735" ca="1" si="572">J716+U693</f>
        <v>6</v>
      </c>
      <c r="V716" s="1">
        <f t="shared" ref="V716:V735" ca="1" si="573">K716+V693</f>
        <v>24</v>
      </c>
      <c r="W716" s="1">
        <f t="shared" ref="W716:W735" ca="1" si="574">L716+W693</f>
        <v>18</v>
      </c>
      <c r="X716" s="3">
        <f t="shared" ref="X716:X735" ca="1" si="575">M716+X693</f>
        <v>6</v>
      </c>
      <c r="Y716" s="3">
        <f t="shared" ref="Y716:Y735" ca="1" si="576">N716+Y693</f>
        <v>24624</v>
      </c>
      <c r="Z716">
        <f ca="1">AA716+AE716</f>
        <v>7</v>
      </c>
      <c r="AA716">
        <f t="shared" ref="AA716:AA735" ca="1" si="577">SUM(AB716:AD716)</f>
        <v>7</v>
      </c>
      <c r="AB716" s="16">
        <f ca="1">_xlfn.RANK.EQ(Q716,Q716:Q735,0)</f>
        <v>7</v>
      </c>
      <c r="AC716" s="16">
        <f ca="1">SUMPRODUCT((AB716=AB716:AB735)*(X716&lt;X716:X735))</f>
        <v>0</v>
      </c>
      <c r="AD716" s="16">
        <f ca="1">SUMPRODUCT((AB716=AB716:AB735)*(AC716=AC716:AC735)*(V716&lt;V716:V735))</f>
        <v>0</v>
      </c>
      <c r="AE716" s="16">
        <f ca="1">COUNTIF(AA716:AA716,AA716)-1</f>
        <v>0</v>
      </c>
      <c r="AF716" s="39"/>
      <c r="AG716">
        <v>1</v>
      </c>
      <c r="AH716" s="29" t="str">
        <f ca="1">INDEX(P716:P735,MATCH(AG716,Z716:Z735,0))</f>
        <v>F.C. Barcelona</v>
      </c>
      <c r="AI716" s="33">
        <f ca="1">LOOKUP(AH716,P716:P735,Q716:Q735)</f>
        <v>35</v>
      </c>
      <c r="AJ716" s="1">
        <f ca="1">LOOKUP(AH716,P716:P735,R716:R735)</f>
        <v>15</v>
      </c>
      <c r="AK716" s="1">
        <f ca="1">LOOKUP(AH716,P716:P735,S716:S735)</f>
        <v>11</v>
      </c>
      <c r="AL716" s="1">
        <f ca="1">LOOKUP(AH716,P716:P735,T716:T735)</f>
        <v>2</v>
      </c>
      <c r="AM716" s="1">
        <f ca="1">LOOKUP(AH716,P716:P735,U716:U735)</f>
        <v>2</v>
      </c>
      <c r="AN716" s="1">
        <f ca="1">LOOKUP(AH716,P716:P735,V716:V735)</f>
        <v>36</v>
      </c>
      <c r="AO716" s="1">
        <f ca="1">LOOKUP(AH716,P716:P735,W716:W735)</f>
        <v>15</v>
      </c>
      <c r="AP716" s="3">
        <f ca="1">LOOKUP(AH716,P716:P735,X716:X735)</f>
        <v>21</v>
      </c>
      <c r="AQ716" s="3">
        <f ca="1">LOOKUP(AH716,P716:P735,Y716:Y735)</f>
        <v>37136</v>
      </c>
    </row>
    <row r="717" spans="5:43" x14ac:dyDescent="0.25">
      <c r="E717" s="29" t="str">
        <f t="shared" ref="E717:E735" si="578">E694</f>
        <v>Atlético de Madrid</v>
      </c>
      <c r="F717" s="33">
        <f ca="1">SUMIF(INDIRECT(F715),'1-Configuracion'!E717,INDIRECT(G715))+SUMIF(INDIRECT(H715),'1-Configuracion'!E717,INDIRECT(I715))</f>
        <v>0</v>
      </c>
      <c r="G717" s="1">
        <f ca="1">SUMIF(INDIRECT(F715),'1-Configuracion'!E717,INDIRECT(J715))+SUMIF(INDIRECT(H715),'1-Configuracion'!E717,INDIRECT(J715))</f>
        <v>0</v>
      </c>
      <c r="H717" s="1">
        <f t="shared" ref="H717:H735" ca="1" si="579">IF(G717&gt;0,IF(F717=3,1,0),0)</f>
        <v>0</v>
      </c>
      <c r="I717" s="1">
        <f t="shared" ref="I717:I735" ca="1" si="580">IF(G717&gt;0,IF(F717=1,1,0),0)</f>
        <v>0</v>
      </c>
      <c r="J717" s="1">
        <f t="shared" ref="J717:J735" ca="1" si="581">IF(G717&gt;0,IF(F717=0,1,0),0)</f>
        <v>0</v>
      </c>
      <c r="K717" s="1">
        <f ca="1">SUMIF(INDIRECT(F715),'1-Configuracion'!E717,INDIRECT(K715))+SUMIF(INDIRECT(H715),'1-Configuracion'!E717,INDIRECT(L715))</f>
        <v>0</v>
      </c>
      <c r="L717" s="1">
        <f ca="1">SUMIF(INDIRECT(F715),'1-Configuracion'!E717,INDIRECT(L715))+SUMIF(INDIRECT(H715),'1-Configuracion'!E717,INDIRECT(K715))</f>
        <v>0</v>
      </c>
      <c r="M717" s="48">
        <f t="shared" ref="M717:M735" ca="1" si="582">K717-L717</f>
        <v>0</v>
      </c>
      <c r="N717" s="14">
        <f t="shared" ref="N717:N735" ca="1" si="583">F717*1000+M717*100+K717</f>
        <v>0</v>
      </c>
      <c r="P717" s="29" t="str">
        <f t="shared" ref="P717:P735" si="584">E717</f>
        <v>Atlético de Madrid</v>
      </c>
      <c r="Q717" s="33">
        <f t="shared" ref="Q717:Q735" ca="1" si="585">F717+Q694</f>
        <v>35</v>
      </c>
      <c r="R717" s="1">
        <f t="shared" ca="1" si="569"/>
        <v>16</v>
      </c>
      <c r="S717" s="1">
        <f t="shared" ca="1" si="570"/>
        <v>11</v>
      </c>
      <c r="T717" s="1">
        <f t="shared" ca="1" si="571"/>
        <v>2</v>
      </c>
      <c r="U717" s="1">
        <f t="shared" ca="1" si="572"/>
        <v>3</v>
      </c>
      <c r="V717" s="1">
        <f t="shared" ca="1" si="573"/>
        <v>22</v>
      </c>
      <c r="W717" s="1">
        <f t="shared" ca="1" si="574"/>
        <v>8</v>
      </c>
      <c r="X717" s="3">
        <f t="shared" ca="1" si="575"/>
        <v>14</v>
      </c>
      <c r="Y717" s="3">
        <f t="shared" ca="1" si="576"/>
        <v>36422</v>
      </c>
      <c r="Z717">
        <f t="shared" ref="Z717:Z735" ca="1" si="586">AA717+AE717</f>
        <v>2</v>
      </c>
      <c r="AA717">
        <f t="shared" ca="1" si="577"/>
        <v>2</v>
      </c>
      <c r="AB717" s="16">
        <f ca="1">_xlfn.RANK.EQ(Q717,Q716:Q735,0)</f>
        <v>1</v>
      </c>
      <c r="AC717" s="16">
        <f ca="1">SUMPRODUCT((AB717=AB716:AB735)*(X717&lt;X716:X735))</f>
        <v>1</v>
      </c>
      <c r="AD717" s="16">
        <f ca="1">SUMPRODUCT((AB717=AB716:AB735)*(AC717=AC716:AC735)*(V717&lt;V716:V735))</f>
        <v>0</v>
      </c>
      <c r="AE717" s="16">
        <f ca="1">COUNTIF(AA716:AA717,AA717)-1</f>
        <v>0</v>
      </c>
      <c r="AF717" s="39"/>
      <c r="AG717">
        <v>2</v>
      </c>
      <c r="AH717" s="29" t="str">
        <f ca="1">INDEX(P716:P735,MATCH(AG717,Z716:Z735,0))</f>
        <v>Atlético de Madrid</v>
      </c>
      <c r="AI717" s="33">
        <f ca="1">LOOKUP(AH717,P716:P735,Q716:Q735)</f>
        <v>35</v>
      </c>
      <c r="AJ717" s="1">
        <f ca="1">LOOKUP(AH717,P716:P735,R716:R735)</f>
        <v>16</v>
      </c>
      <c r="AK717" s="1">
        <f ca="1">LOOKUP(AH717,P716:P735,S716:S735)</f>
        <v>11</v>
      </c>
      <c r="AL717" s="1">
        <f ca="1">LOOKUP(AH717,P716:P735,T716:T735)</f>
        <v>2</v>
      </c>
      <c r="AM717" s="1">
        <f ca="1">LOOKUP(AH717,P716:P735,U716:U735)</f>
        <v>3</v>
      </c>
      <c r="AN717" s="1">
        <f ca="1">LOOKUP(AH717,P716:P735,V716:V735)</f>
        <v>22</v>
      </c>
      <c r="AO717" s="1">
        <f ca="1">LOOKUP(AH717,P716:P735,W716:W735)</f>
        <v>8</v>
      </c>
      <c r="AP717" s="3">
        <f ca="1">LOOKUP(AH717,P716:P735,X716:X735)</f>
        <v>14</v>
      </c>
      <c r="AQ717" s="3">
        <f ca="1">LOOKUP(AH717,P716:P735,Y716:Y735)</f>
        <v>36422</v>
      </c>
    </row>
    <row r="718" spans="5:43" x14ac:dyDescent="0.25">
      <c r="E718" s="29" t="str">
        <f t="shared" si="578"/>
        <v>Deportivo de la Coruña</v>
      </c>
      <c r="F718" s="33">
        <f ca="1">SUMIF(INDIRECT(F715),'1-Configuracion'!E718,INDIRECT(G715))+SUMIF(INDIRECT(H715),'1-Configuracion'!E718,INDIRECT(I715))</f>
        <v>0</v>
      </c>
      <c r="G718" s="1">
        <f ca="1">SUMIF(INDIRECT(F715),'1-Configuracion'!E718,INDIRECT(J715))+SUMIF(INDIRECT(H715),'1-Configuracion'!E718,INDIRECT(J715))</f>
        <v>0</v>
      </c>
      <c r="H718" s="1">
        <f t="shared" ca="1" si="579"/>
        <v>0</v>
      </c>
      <c r="I718" s="1">
        <f t="shared" ca="1" si="580"/>
        <v>0</v>
      </c>
      <c r="J718" s="1">
        <f t="shared" ca="1" si="581"/>
        <v>0</v>
      </c>
      <c r="K718" s="1">
        <f ca="1">SUMIF(INDIRECT(F715),'1-Configuracion'!E718,INDIRECT(K715))+SUMIF(INDIRECT(H715),'1-Configuracion'!E718,INDIRECT(L715))</f>
        <v>0</v>
      </c>
      <c r="L718" s="1">
        <f ca="1">SUMIF(INDIRECT(F715),'1-Configuracion'!E718,INDIRECT(L715))+SUMIF(INDIRECT(H715),'1-Configuracion'!E718,INDIRECT(K715))</f>
        <v>0</v>
      </c>
      <c r="M718" s="48">
        <f t="shared" ca="1" si="582"/>
        <v>0</v>
      </c>
      <c r="N718" s="14">
        <f t="shared" ca="1" si="583"/>
        <v>0</v>
      </c>
      <c r="P718" s="29" t="str">
        <f t="shared" si="584"/>
        <v>Deportivo de la Coruña</v>
      </c>
      <c r="Q718" s="33">
        <f t="shared" ca="1" si="585"/>
        <v>26</v>
      </c>
      <c r="R718" s="1">
        <f t="shared" ca="1" si="569"/>
        <v>16</v>
      </c>
      <c r="S718" s="1">
        <f t="shared" ca="1" si="570"/>
        <v>6</v>
      </c>
      <c r="T718" s="1">
        <f t="shared" ca="1" si="571"/>
        <v>8</v>
      </c>
      <c r="U718" s="1">
        <f t="shared" ca="1" si="572"/>
        <v>2</v>
      </c>
      <c r="V718" s="1">
        <f t="shared" ca="1" si="573"/>
        <v>25</v>
      </c>
      <c r="W718" s="1">
        <f t="shared" ca="1" si="574"/>
        <v>16</v>
      </c>
      <c r="X718" s="3">
        <f t="shared" ca="1" si="575"/>
        <v>9</v>
      </c>
      <c r="Y718" s="3">
        <f t="shared" ca="1" si="576"/>
        <v>26925</v>
      </c>
      <c r="Z718">
        <f t="shared" ca="1" si="586"/>
        <v>6</v>
      </c>
      <c r="AA718">
        <f t="shared" ca="1" si="577"/>
        <v>6</v>
      </c>
      <c r="AB718" s="16">
        <f ca="1">_xlfn.RANK.EQ(Q718,Q716:Q735,0)</f>
        <v>6</v>
      </c>
      <c r="AC718" s="16">
        <f ca="1">SUMPRODUCT((AB718=AB716:AB735)*(X718&lt;X716:X735))</f>
        <v>0</v>
      </c>
      <c r="AD718" s="16">
        <f ca="1">SUMPRODUCT((AB718=AB716:AB735)*(AC718=AC716:AC735)*(V718&lt;V716:V735))</f>
        <v>0</v>
      </c>
      <c r="AE718" s="16">
        <f ca="1">COUNTIF(AA716:AA718,AA718)-1</f>
        <v>0</v>
      </c>
      <c r="AF718" s="39"/>
      <c r="AG718">
        <v>3</v>
      </c>
      <c r="AH718" s="29" t="str">
        <f ca="1">INDEX(P716:P735,MATCH(AG718,Z716:Z735,0))</f>
        <v>Real Madrid C.F.</v>
      </c>
      <c r="AI718" s="33">
        <f ca="1">LOOKUP(AH718,P716:P735,Q716:Q735)</f>
        <v>33</v>
      </c>
      <c r="AJ718" s="1">
        <f ca="1">LOOKUP(AH718,P716:P735,R716:R735)</f>
        <v>16</v>
      </c>
      <c r="AK718" s="1">
        <f ca="1">LOOKUP(AH718,P716:P735,S716:S735)</f>
        <v>10</v>
      </c>
      <c r="AL718" s="1">
        <f ca="1">LOOKUP(AH718,P716:P735,T716:T735)</f>
        <v>3</v>
      </c>
      <c r="AM718" s="1">
        <f ca="1">LOOKUP(AH718,P716:P735,U716:U735)</f>
        <v>3</v>
      </c>
      <c r="AN718" s="1">
        <f ca="1">LOOKUP(AH718,P716:P735,V716:V735)</f>
        <v>42</v>
      </c>
      <c r="AO718" s="1">
        <f ca="1">LOOKUP(AH718,P716:P735,W716:W735)</f>
        <v>15</v>
      </c>
      <c r="AP718" s="3">
        <f ca="1">LOOKUP(AH718,P716:P735,X716:X735)</f>
        <v>27</v>
      </c>
      <c r="AQ718" s="3">
        <f ca="1">LOOKUP(AH718,P716:P735,Y716:Y735)</f>
        <v>35742</v>
      </c>
    </row>
    <row r="719" spans="5:43" x14ac:dyDescent="0.25">
      <c r="E719" s="29" t="str">
        <f t="shared" si="578"/>
        <v>F.C. Barcelona</v>
      </c>
      <c r="F719" s="33">
        <f ca="1">SUMIF(INDIRECT(F715),'1-Configuracion'!E719,INDIRECT(G715))+SUMIF(INDIRECT(H715),'1-Configuracion'!E719,INDIRECT(I715))</f>
        <v>0</v>
      </c>
      <c r="G719" s="1">
        <f ca="1">SUMIF(INDIRECT(F715),'1-Configuracion'!E719,INDIRECT(J715))+SUMIF(INDIRECT(H715),'1-Configuracion'!E719,INDIRECT(J715))</f>
        <v>0</v>
      </c>
      <c r="H719" s="1">
        <f t="shared" ca="1" si="579"/>
        <v>0</v>
      </c>
      <c r="I719" s="1">
        <f t="shared" ca="1" si="580"/>
        <v>0</v>
      </c>
      <c r="J719" s="1">
        <f t="shared" ca="1" si="581"/>
        <v>0</v>
      </c>
      <c r="K719" s="1">
        <f ca="1">SUMIF(INDIRECT(F715),'1-Configuracion'!E719,INDIRECT(K715))+SUMIF(INDIRECT(H715),'1-Configuracion'!E719,INDIRECT(L715))</f>
        <v>0</v>
      </c>
      <c r="L719" s="1">
        <f ca="1">SUMIF(INDIRECT(F715),'1-Configuracion'!E719,INDIRECT(L715))+SUMIF(INDIRECT(H715),'1-Configuracion'!E719,INDIRECT(K715))</f>
        <v>0</v>
      </c>
      <c r="M719" s="48">
        <f t="shared" ca="1" si="582"/>
        <v>0</v>
      </c>
      <c r="N719" s="14">
        <f t="shared" ca="1" si="583"/>
        <v>0</v>
      </c>
      <c r="P719" s="29" t="str">
        <f t="shared" si="584"/>
        <v>F.C. Barcelona</v>
      </c>
      <c r="Q719" s="33">
        <f t="shared" ca="1" si="585"/>
        <v>35</v>
      </c>
      <c r="R719" s="1">
        <f t="shared" ca="1" si="569"/>
        <v>15</v>
      </c>
      <c r="S719" s="1">
        <f t="shared" ca="1" si="570"/>
        <v>11</v>
      </c>
      <c r="T719" s="1">
        <f t="shared" ca="1" si="571"/>
        <v>2</v>
      </c>
      <c r="U719" s="1">
        <f t="shared" ca="1" si="572"/>
        <v>2</v>
      </c>
      <c r="V719" s="1">
        <f t="shared" ca="1" si="573"/>
        <v>36</v>
      </c>
      <c r="W719" s="1">
        <f t="shared" ca="1" si="574"/>
        <v>15</v>
      </c>
      <c r="X719" s="3">
        <f t="shared" ca="1" si="575"/>
        <v>21</v>
      </c>
      <c r="Y719" s="3">
        <f t="shared" ca="1" si="576"/>
        <v>37136</v>
      </c>
      <c r="Z719">
        <f t="shared" ca="1" si="586"/>
        <v>1</v>
      </c>
      <c r="AA719">
        <f t="shared" ca="1" si="577"/>
        <v>1</v>
      </c>
      <c r="AB719" s="16">
        <f ca="1">_xlfn.RANK.EQ(Q719,Q716:Q735,0)</f>
        <v>1</v>
      </c>
      <c r="AC719" s="16">
        <f ca="1">SUMPRODUCT((AB719=AB716:AB735)*(X719&lt;X716:X735))</f>
        <v>0</v>
      </c>
      <c r="AD719" s="16">
        <f ca="1">SUMPRODUCT((AB719=AB716:AB735)*(AC719=AC716:AC735)*(V719&lt;V716:V735))</f>
        <v>0</v>
      </c>
      <c r="AE719" s="16">
        <f ca="1">COUNTIF(AA716:AA719,AA719)-1</f>
        <v>0</v>
      </c>
      <c r="AF719" s="39"/>
      <c r="AG719">
        <v>4</v>
      </c>
      <c r="AH719" s="29" t="str">
        <f ca="1">INDEX(P716:P735,MATCH(AG719,Z716:Z735,0))</f>
        <v>R.C. Celta de Vigo</v>
      </c>
      <c r="AI719" s="33">
        <f ca="1">LOOKUP(AH719,P716:P735,Q716:Q735)</f>
        <v>31</v>
      </c>
      <c r="AJ719" s="1">
        <f ca="1">LOOKUP(AH719,P716:P735,R716:R735)</f>
        <v>16</v>
      </c>
      <c r="AK719" s="1">
        <f ca="1">LOOKUP(AH719,P716:P735,S716:S735)</f>
        <v>9</v>
      </c>
      <c r="AL719" s="1">
        <f ca="1">LOOKUP(AH719,P716:P735,T716:T735)</f>
        <v>4</v>
      </c>
      <c r="AM719" s="1">
        <f ca="1">LOOKUP(AH719,P716:P735,U716:U735)</f>
        <v>3</v>
      </c>
      <c r="AN719" s="1">
        <f ca="1">LOOKUP(AH719,P716:P735,V716:V735)</f>
        <v>28</v>
      </c>
      <c r="AO719" s="1">
        <f ca="1">LOOKUP(AH719,P716:P735,W716:W735)</f>
        <v>22</v>
      </c>
      <c r="AP719" s="3">
        <f ca="1">LOOKUP(AH719,P716:P735,X716:X735)</f>
        <v>6</v>
      </c>
      <c r="AQ719" s="3">
        <f ca="1">LOOKUP(AH719,P716:P735,Y716:Y735)</f>
        <v>31628</v>
      </c>
    </row>
    <row r="720" spans="5:43" x14ac:dyDescent="0.25">
      <c r="E720" s="29" t="str">
        <f t="shared" si="578"/>
        <v>Getafe C.F.</v>
      </c>
      <c r="F720" s="33">
        <f ca="1">SUMIF(INDIRECT(F715),'1-Configuracion'!E720,INDIRECT(G715))+SUMIF(INDIRECT(H715),'1-Configuracion'!E720,INDIRECT(I715))</f>
        <v>0</v>
      </c>
      <c r="G720" s="1">
        <f ca="1">SUMIF(INDIRECT(F715),'1-Configuracion'!E720,INDIRECT(J715))+SUMIF(INDIRECT(H715),'1-Configuracion'!E720,INDIRECT(J715))</f>
        <v>0</v>
      </c>
      <c r="H720" s="1">
        <f t="shared" ca="1" si="579"/>
        <v>0</v>
      </c>
      <c r="I720" s="1">
        <f t="shared" ca="1" si="580"/>
        <v>0</v>
      </c>
      <c r="J720" s="1">
        <f t="shared" ca="1" si="581"/>
        <v>0</v>
      </c>
      <c r="K720" s="1">
        <f ca="1">SUMIF(INDIRECT(F715),'1-Configuracion'!E720,INDIRECT(K715))+SUMIF(INDIRECT(H715),'1-Configuracion'!E720,INDIRECT(L715))</f>
        <v>0</v>
      </c>
      <c r="L720" s="1">
        <f ca="1">SUMIF(INDIRECT(F715),'1-Configuracion'!E720,INDIRECT(L715))+SUMIF(INDIRECT(H715),'1-Configuracion'!E720,INDIRECT(K715))</f>
        <v>0</v>
      </c>
      <c r="M720" s="48">
        <f t="shared" ca="1" si="582"/>
        <v>0</v>
      </c>
      <c r="N720" s="14">
        <f t="shared" ca="1" si="583"/>
        <v>0</v>
      </c>
      <c r="P720" s="29" t="str">
        <f t="shared" si="584"/>
        <v>Getafe C.F.</v>
      </c>
      <c r="Q720" s="33">
        <f t="shared" ca="1" si="585"/>
        <v>16</v>
      </c>
      <c r="R720" s="1">
        <f t="shared" ca="1" si="569"/>
        <v>16</v>
      </c>
      <c r="S720" s="1">
        <f t="shared" ca="1" si="570"/>
        <v>4</v>
      </c>
      <c r="T720" s="1">
        <f t="shared" ca="1" si="571"/>
        <v>4</v>
      </c>
      <c r="U720" s="1">
        <f t="shared" ca="1" si="572"/>
        <v>8</v>
      </c>
      <c r="V720" s="1">
        <f t="shared" ca="1" si="573"/>
        <v>18</v>
      </c>
      <c r="W720" s="1">
        <f t="shared" ca="1" si="574"/>
        <v>26</v>
      </c>
      <c r="X720" s="3">
        <f t="shared" ca="1" si="575"/>
        <v>-8</v>
      </c>
      <c r="Y720" s="3">
        <f t="shared" ca="1" si="576"/>
        <v>15218</v>
      </c>
      <c r="Z720">
        <f t="shared" ca="1" si="586"/>
        <v>15</v>
      </c>
      <c r="AA720">
        <f t="shared" ca="1" si="577"/>
        <v>15</v>
      </c>
      <c r="AB720" s="16">
        <f ca="1">_xlfn.RANK.EQ(Q720,Q716:Q735,0)</f>
        <v>14</v>
      </c>
      <c r="AC720" s="16">
        <f ca="1">SUMPRODUCT((AB720=AB716:AB735)*(X720&lt;X716:X735))</f>
        <v>1</v>
      </c>
      <c r="AD720" s="16">
        <f ca="1">SUMPRODUCT((AB720=AB716:AB735)*(AC720=AC716:AC735)*(V720&lt;V716:V735))</f>
        <v>0</v>
      </c>
      <c r="AE720" s="16">
        <f ca="1">COUNTIF(AA716:AA720,AA720)-1</f>
        <v>0</v>
      </c>
      <c r="AF720" s="39"/>
      <c r="AG720">
        <v>5</v>
      </c>
      <c r="AH720" s="29" t="str">
        <f ca="1">INDEX(P716:P735,MATCH(AG720,Z716:Z735,0))</f>
        <v>Villarreal C.F.</v>
      </c>
      <c r="AI720" s="33">
        <f ca="1">LOOKUP(AH720,P716:P735,Q716:Q735)</f>
        <v>30</v>
      </c>
      <c r="AJ720" s="1">
        <f ca="1">LOOKUP(AH720,P716:P735,R716:R735)</f>
        <v>16</v>
      </c>
      <c r="AK720" s="1">
        <f ca="1">LOOKUP(AH720,P716:P735,S716:S735)</f>
        <v>9</v>
      </c>
      <c r="AL720" s="1">
        <f ca="1">LOOKUP(AH720,P716:P735,T716:T735)</f>
        <v>3</v>
      </c>
      <c r="AM720" s="1">
        <f ca="1">LOOKUP(AH720,P716:P735,U716:U735)</f>
        <v>4</v>
      </c>
      <c r="AN720" s="1">
        <f ca="1">LOOKUP(AH720,P716:P735,V716:V735)</f>
        <v>21</v>
      </c>
      <c r="AO720" s="1">
        <f ca="1">LOOKUP(AH720,P716:P735,W716:W735)</f>
        <v>15</v>
      </c>
      <c r="AP720" s="3">
        <f ca="1">LOOKUP(AH720,P716:P735,X716:X735)</f>
        <v>6</v>
      </c>
      <c r="AQ720" s="3">
        <f ca="1">LOOKUP(AH720,P716:P735,Y716:Y735)</f>
        <v>30621</v>
      </c>
    </row>
    <row r="721" spans="5:43" x14ac:dyDescent="0.25">
      <c r="E721" s="29" t="str">
        <f t="shared" si="578"/>
        <v>Granada C.F.</v>
      </c>
      <c r="F721" s="33">
        <f ca="1">SUMIF(INDIRECT(F715),'1-Configuracion'!E721,INDIRECT(G715))+SUMIF(INDIRECT(H715),'1-Configuracion'!E721,INDIRECT(I715))</f>
        <v>0</v>
      </c>
      <c r="G721" s="1">
        <f ca="1">SUMIF(INDIRECT(F715),'1-Configuracion'!E721,INDIRECT(J715))+SUMIF(INDIRECT(H715),'1-Configuracion'!E721,INDIRECT(J715))</f>
        <v>0</v>
      </c>
      <c r="H721" s="1">
        <f t="shared" ca="1" si="579"/>
        <v>0</v>
      </c>
      <c r="I721" s="1">
        <f t="shared" ca="1" si="580"/>
        <v>0</v>
      </c>
      <c r="J721" s="1">
        <f t="shared" ca="1" si="581"/>
        <v>0</v>
      </c>
      <c r="K721" s="1">
        <f ca="1">SUMIF(INDIRECT(F715),'1-Configuracion'!E721,INDIRECT(K715))+SUMIF(INDIRECT(H715),'1-Configuracion'!E721,INDIRECT(L715))</f>
        <v>0</v>
      </c>
      <c r="L721" s="1">
        <f ca="1">SUMIF(INDIRECT(F715),'1-Configuracion'!E721,INDIRECT(L715))+SUMIF(INDIRECT(H715),'1-Configuracion'!E721,INDIRECT(K715))</f>
        <v>0</v>
      </c>
      <c r="M721" s="48">
        <f t="shared" ca="1" si="582"/>
        <v>0</v>
      </c>
      <c r="N721" s="14">
        <f t="shared" ca="1" si="583"/>
        <v>0</v>
      </c>
      <c r="P721" s="29" t="str">
        <f t="shared" si="584"/>
        <v>Granada C.F.</v>
      </c>
      <c r="Q721" s="33">
        <f t="shared" ca="1" si="585"/>
        <v>14</v>
      </c>
      <c r="R721" s="1">
        <f t="shared" ca="1" si="569"/>
        <v>16</v>
      </c>
      <c r="S721" s="1">
        <f t="shared" ca="1" si="570"/>
        <v>3</v>
      </c>
      <c r="T721" s="1">
        <f t="shared" ca="1" si="571"/>
        <v>5</v>
      </c>
      <c r="U721" s="1">
        <f t="shared" ca="1" si="572"/>
        <v>8</v>
      </c>
      <c r="V721" s="1">
        <f t="shared" ca="1" si="573"/>
        <v>17</v>
      </c>
      <c r="W721" s="1">
        <f t="shared" ca="1" si="574"/>
        <v>26</v>
      </c>
      <c r="X721" s="3">
        <f t="shared" ca="1" si="575"/>
        <v>-9</v>
      </c>
      <c r="Y721" s="3">
        <f t="shared" ca="1" si="576"/>
        <v>13117</v>
      </c>
      <c r="Z721">
        <f t="shared" ca="1" si="586"/>
        <v>17</v>
      </c>
      <c r="AA721">
        <f t="shared" ca="1" si="577"/>
        <v>17</v>
      </c>
      <c r="AB721" s="16">
        <f ca="1">_xlfn.RANK.EQ(Q721,Q716:Q735,0)</f>
        <v>17</v>
      </c>
      <c r="AC721" s="16">
        <f ca="1">SUMPRODUCT((AB721=AB716:AB735)*(X721&lt;X716:X735))</f>
        <v>0</v>
      </c>
      <c r="AD721" s="16">
        <f ca="1">SUMPRODUCT((AB721=AB716:AB735)*(AC721=AC716:AC735)*(V721&lt;V716:V735))</f>
        <v>0</v>
      </c>
      <c r="AE721" s="16">
        <f ca="1">COUNTIF(AA716:AA721,AA721)-1</f>
        <v>0</v>
      </c>
      <c r="AF721" s="39"/>
      <c r="AG721">
        <v>6</v>
      </c>
      <c r="AH721" s="29" t="str">
        <f ca="1">INDEX(P716:P735,MATCH(AG721,Z716:Z735,0))</f>
        <v>Deportivo de la Coruña</v>
      </c>
      <c r="AI721" s="33">
        <f ca="1">LOOKUP(AH721,P716:P735,Q716:Q735)</f>
        <v>26</v>
      </c>
      <c r="AJ721" s="1">
        <f ca="1">LOOKUP(AH721,P716:P735,R716:R735)</f>
        <v>16</v>
      </c>
      <c r="AK721" s="1">
        <f ca="1">LOOKUP(AH721,P716:P735,S716:S735)</f>
        <v>6</v>
      </c>
      <c r="AL721" s="1">
        <f ca="1">LOOKUP(AH721,P716:P735,T716:T735)</f>
        <v>8</v>
      </c>
      <c r="AM721" s="1">
        <f ca="1">LOOKUP(AH721,P716:P735,U716:U735)</f>
        <v>2</v>
      </c>
      <c r="AN721" s="1">
        <f ca="1">LOOKUP(AH721,P716:P735,V716:V735)</f>
        <v>25</v>
      </c>
      <c r="AO721" s="1">
        <f ca="1">LOOKUP(AH721,P716:P735,W716:W735)</f>
        <v>16</v>
      </c>
      <c r="AP721" s="3">
        <f ca="1">LOOKUP(AH721,P716:P735,X716:X735)</f>
        <v>9</v>
      </c>
      <c r="AQ721" s="3">
        <f ca="1">LOOKUP(AH721,P716:P735,Y716:Y735)</f>
        <v>26925</v>
      </c>
    </row>
    <row r="722" spans="5:43" x14ac:dyDescent="0.25">
      <c r="E722" s="29" t="str">
        <f t="shared" si="578"/>
        <v>Levante U.D.</v>
      </c>
      <c r="F722" s="33">
        <f ca="1">SUMIF(INDIRECT(F715),'1-Configuracion'!E722,INDIRECT(G715))+SUMIF(INDIRECT(H715),'1-Configuracion'!E722,INDIRECT(I715))</f>
        <v>0</v>
      </c>
      <c r="G722" s="1">
        <f ca="1">SUMIF(INDIRECT(F715),'1-Configuracion'!E722,INDIRECT(J715))+SUMIF(INDIRECT(H715),'1-Configuracion'!E722,INDIRECT(J715))</f>
        <v>0</v>
      </c>
      <c r="H722" s="1">
        <f t="shared" ca="1" si="579"/>
        <v>0</v>
      </c>
      <c r="I722" s="1">
        <f t="shared" ca="1" si="580"/>
        <v>0</v>
      </c>
      <c r="J722" s="1">
        <f t="shared" ca="1" si="581"/>
        <v>0</v>
      </c>
      <c r="K722" s="1">
        <f ca="1">SUMIF(INDIRECT(F715),'1-Configuracion'!E722,INDIRECT(K715))+SUMIF(INDIRECT(H715),'1-Configuracion'!E722,INDIRECT(L715))</f>
        <v>0</v>
      </c>
      <c r="L722" s="1">
        <f ca="1">SUMIF(INDIRECT(F715),'1-Configuracion'!E722,INDIRECT(L715))+SUMIF(INDIRECT(H715),'1-Configuracion'!E722,INDIRECT(K715))</f>
        <v>0</v>
      </c>
      <c r="M722" s="48">
        <f t="shared" ca="1" si="582"/>
        <v>0</v>
      </c>
      <c r="N722" s="14">
        <f t="shared" ca="1" si="583"/>
        <v>0</v>
      </c>
      <c r="P722" s="29" t="str">
        <f t="shared" si="584"/>
        <v>Levante U.D.</v>
      </c>
      <c r="Q722" s="33">
        <f t="shared" ca="1" si="585"/>
        <v>11</v>
      </c>
      <c r="R722" s="1">
        <f t="shared" ca="1" si="569"/>
        <v>16</v>
      </c>
      <c r="S722" s="1">
        <f t="shared" ca="1" si="570"/>
        <v>2</v>
      </c>
      <c r="T722" s="1">
        <f t="shared" ca="1" si="571"/>
        <v>5</v>
      </c>
      <c r="U722" s="1">
        <f t="shared" ca="1" si="572"/>
        <v>9</v>
      </c>
      <c r="V722" s="1">
        <f t="shared" ca="1" si="573"/>
        <v>12</v>
      </c>
      <c r="W722" s="1">
        <f t="shared" ca="1" si="574"/>
        <v>29</v>
      </c>
      <c r="X722" s="3">
        <f t="shared" ca="1" si="575"/>
        <v>-17</v>
      </c>
      <c r="Y722" s="3">
        <f t="shared" ca="1" si="576"/>
        <v>9312</v>
      </c>
      <c r="Z722">
        <f t="shared" ca="1" si="586"/>
        <v>20</v>
      </c>
      <c r="AA722">
        <f t="shared" ca="1" si="577"/>
        <v>20</v>
      </c>
      <c r="AB722" s="16">
        <f ca="1">_xlfn.RANK.EQ(Q722,Q716:Q735,0)</f>
        <v>20</v>
      </c>
      <c r="AC722" s="16">
        <f ca="1">SUMPRODUCT((AB722=AB716:AB735)*(X722&lt;X716:X735))</f>
        <v>0</v>
      </c>
      <c r="AD722" s="16">
        <f ca="1">SUMPRODUCT((AB722=AB716:AB735)*(AC722=AC716:AC735)*(V722&lt;V716:V735))</f>
        <v>0</v>
      </c>
      <c r="AE722" s="16">
        <f ca="1">COUNTIF(AA716:AA722,AA722)-1</f>
        <v>0</v>
      </c>
      <c r="AF722" s="39"/>
      <c r="AG722">
        <v>7</v>
      </c>
      <c r="AH722" s="29" t="str">
        <f ca="1">INDEX(P716:P735,MATCH(AG722,Z716:Z735,0))</f>
        <v>Athletic Club</v>
      </c>
      <c r="AI722" s="33">
        <f ca="1">LOOKUP(AH722,P716:P735,Q716:Q735)</f>
        <v>24</v>
      </c>
      <c r="AJ722" s="1">
        <f ca="1">LOOKUP(AH722,P716:P735,R716:R735)</f>
        <v>16</v>
      </c>
      <c r="AK722" s="1">
        <f ca="1">LOOKUP(AH722,P716:P735,S716:S735)</f>
        <v>7</v>
      </c>
      <c r="AL722" s="1">
        <f ca="1">LOOKUP(AH722,P716:P735,T716:T735)</f>
        <v>3</v>
      </c>
      <c r="AM722" s="1">
        <f ca="1">LOOKUP(AH722,P716:P735,U716:U735)</f>
        <v>6</v>
      </c>
      <c r="AN722" s="1">
        <f ca="1">LOOKUP(AH722,P716:P735,V716:V735)</f>
        <v>24</v>
      </c>
      <c r="AO722" s="1">
        <f ca="1">LOOKUP(AH722,P716:P735,W716:W735)</f>
        <v>18</v>
      </c>
      <c r="AP722" s="3">
        <f ca="1">LOOKUP(AH722,P716:P735,X716:X735)</f>
        <v>6</v>
      </c>
      <c r="AQ722" s="3">
        <f ca="1">LOOKUP(AH722,P716:P735,Y716:Y735)</f>
        <v>24624</v>
      </c>
    </row>
    <row r="723" spans="5:43" x14ac:dyDescent="0.25">
      <c r="E723" s="29" t="str">
        <f t="shared" si="578"/>
        <v>Málaga C.F.</v>
      </c>
      <c r="F723" s="33">
        <f ca="1">SUMIF(INDIRECT(F715),'1-Configuracion'!E723,INDIRECT(G715))+SUMIF(INDIRECT(H715),'1-Configuracion'!E723,INDIRECT(I715))</f>
        <v>0</v>
      </c>
      <c r="G723" s="1">
        <f ca="1">SUMIF(INDIRECT(F715),'1-Configuracion'!E723,INDIRECT(J715))+SUMIF(INDIRECT(H715),'1-Configuracion'!E723,INDIRECT(J715))</f>
        <v>0</v>
      </c>
      <c r="H723" s="1">
        <f t="shared" ca="1" si="579"/>
        <v>0</v>
      </c>
      <c r="I723" s="1">
        <f t="shared" ca="1" si="580"/>
        <v>0</v>
      </c>
      <c r="J723" s="1">
        <f t="shared" ca="1" si="581"/>
        <v>0</v>
      </c>
      <c r="K723" s="1">
        <f ca="1">SUMIF(INDIRECT(F715),'1-Configuracion'!E723,INDIRECT(K715))+SUMIF(INDIRECT(H715),'1-Configuracion'!E723,INDIRECT(L715))</f>
        <v>0</v>
      </c>
      <c r="L723" s="1">
        <f ca="1">SUMIF(INDIRECT(F715),'1-Configuracion'!E723,INDIRECT(L715))+SUMIF(INDIRECT(H715),'1-Configuracion'!E723,INDIRECT(K715))</f>
        <v>0</v>
      </c>
      <c r="M723" s="48">
        <f t="shared" ca="1" si="582"/>
        <v>0</v>
      </c>
      <c r="N723" s="14">
        <f t="shared" ca="1" si="583"/>
        <v>0</v>
      </c>
      <c r="P723" s="29" t="str">
        <f t="shared" si="584"/>
        <v>Málaga C.F.</v>
      </c>
      <c r="Q723" s="33">
        <f t="shared" ca="1" si="585"/>
        <v>17</v>
      </c>
      <c r="R723" s="1">
        <f t="shared" ca="1" si="569"/>
        <v>16</v>
      </c>
      <c r="S723" s="1">
        <f t="shared" ca="1" si="570"/>
        <v>4</v>
      </c>
      <c r="T723" s="1">
        <f t="shared" ca="1" si="571"/>
        <v>5</v>
      </c>
      <c r="U723" s="1">
        <f t="shared" ca="1" si="572"/>
        <v>7</v>
      </c>
      <c r="V723" s="1">
        <f t="shared" ca="1" si="573"/>
        <v>10</v>
      </c>
      <c r="W723" s="1">
        <f t="shared" ca="1" si="574"/>
        <v>14</v>
      </c>
      <c r="X723" s="3">
        <f t="shared" ca="1" si="575"/>
        <v>-4</v>
      </c>
      <c r="Y723" s="3">
        <f t="shared" ca="1" si="576"/>
        <v>16610</v>
      </c>
      <c r="Z723">
        <f t="shared" ca="1" si="586"/>
        <v>13</v>
      </c>
      <c r="AA723">
        <f t="shared" ca="1" si="577"/>
        <v>13</v>
      </c>
      <c r="AB723" s="16">
        <f ca="1">_xlfn.RANK.EQ(Q723,Q716:Q735,0)</f>
        <v>13</v>
      </c>
      <c r="AC723" s="16">
        <f ca="1">SUMPRODUCT((AB723=AB716:AB735)*(X723&lt;X716:X735))</f>
        <v>0</v>
      </c>
      <c r="AD723" s="16">
        <f ca="1">SUMPRODUCT((AB723=AB716:AB735)*(AC723=AC716:AC735)*(V723&lt;V716:V735))</f>
        <v>0</v>
      </c>
      <c r="AE723" s="16">
        <f ca="1">COUNTIF(AA716:AA723,AA723)-1</f>
        <v>0</v>
      </c>
      <c r="AF723" s="39"/>
      <c r="AG723">
        <v>8</v>
      </c>
      <c r="AH723" s="29" t="str">
        <f ca="1">INDEX(P716:P735,MATCH(AG723,Z716:Z735,0))</f>
        <v>Sevilla F.C.</v>
      </c>
      <c r="AI723" s="33">
        <f ca="1">LOOKUP(AH723,P716:P735,Q716:Q735)</f>
        <v>23</v>
      </c>
      <c r="AJ723" s="1">
        <f ca="1">LOOKUP(AH723,P716:P735,R716:R735)</f>
        <v>16</v>
      </c>
      <c r="AK723" s="1">
        <f ca="1">LOOKUP(AH723,P716:P735,S716:S735)</f>
        <v>6</v>
      </c>
      <c r="AL723" s="1">
        <f ca="1">LOOKUP(AH723,P716:P735,T716:T735)</f>
        <v>5</v>
      </c>
      <c r="AM723" s="1">
        <f ca="1">LOOKUP(AH723,P716:P735,U716:U735)</f>
        <v>5</v>
      </c>
      <c r="AN723" s="1">
        <f ca="1">LOOKUP(AH723,P716:P735,V716:V735)</f>
        <v>21</v>
      </c>
      <c r="AO723" s="1">
        <f ca="1">LOOKUP(AH723,P716:P735,W716:W735)</f>
        <v>19</v>
      </c>
      <c r="AP723" s="3">
        <f ca="1">LOOKUP(AH723,P716:P735,X716:X735)</f>
        <v>2</v>
      </c>
      <c r="AQ723" s="3">
        <f ca="1">LOOKUP(AH723,P716:P735,Y716:Y735)</f>
        <v>23221</v>
      </c>
    </row>
    <row r="724" spans="5:43" x14ac:dyDescent="0.25">
      <c r="E724" s="29" t="str">
        <f t="shared" si="578"/>
        <v>R.C. Celta de Vigo</v>
      </c>
      <c r="F724" s="33">
        <f ca="1">SUMIF(INDIRECT(F715),'1-Configuracion'!E724,INDIRECT(G715))+SUMIF(INDIRECT(H715),'1-Configuracion'!E724,INDIRECT(I715))</f>
        <v>0</v>
      </c>
      <c r="G724" s="1">
        <f ca="1">SUMIF(INDIRECT(F715),'1-Configuracion'!E724,INDIRECT(J715))+SUMIF(INDIRECT(H715),'1-Configuracion'!E724,INDIRECT(J715))</f>
        <v>0</v>
      </c>
      <c r="H724" s="1">
        <f t="shared" ca="1" si="579"/>
        <v>0</v>
      </c>
      <c r="I724" s="1">
        <f t="shared" ca="1" si="580"/>
        <v>0</v>
      </c>
      <c r="J724" s="1">
        <f t="shared" ca="1" si="581"/>
        <v>0</v>
      </c>
      <c r="K724" s="1">
        <f ca="1">SUMIF(INDIRECT(F715),'1-Configuracion'!E724,INDIRECT(K715))+SUMIF(INDIRECT(H715),'1-Configuracion'!E724,INDIRECT(L715))</f>
        <v>0</v>
      </c>
      <c r="L724" s="1">
        <f ca="1">SUMIF(INDIRECT(F715),'1-Configuracion'!E724,INDIRECT(L715))+SUMIF(INDIRECT(H715),'1-Configuracion'!E724,INDIRECT(K715))</f>
        <v>0</v>
      </c>
      <c r="M724" s="48">
        <f t="shared" ca="1" si="582"/>
        <v>0</v>
      </c>
      <c r="N724" s="14">
        <f t="shared" ca="1" si="583"/>
        <v>0</v>
      </c>
      <c r="P724" s="29" t="str">
        <f t="shared" si="584"/>
        <v>R.C. Celta de Vigo</v>
      </c>
      <c r="Q724" s="33">
        <f t="shared" ca="1" si="585"/>
        <v>31</v>
      </c>
      <c r="R724" s="1">
        <f t="shared" ca="1" si="569"/>
        <v>16</v>
      </c>
      <c r="S724" s="1">
        <f t="shared" ca="1" si="570"/>
        <v>9</v>
      </c>
      <c r="T724" s="1">
        <f t="shared" ca="1" si="571"/>
        <v>4</v>
      </c>
      <c r="U724" s="1">
        <f t="shared" ca="1" si="572"/>
        <v>3</v>
      </c>
      <c r="V724" s="1">
        <f t="shared" ca="1" si="573"/>
        <v>28</v>
      </c>
      <c r="W724" s="1">
        <f t="shared" ca="1" si="574"/>
        <v>22</v>
      </c>
      <c r="X724" s="3">
        <f t="shared" ca="1" si="575"/>
        <v>6</v>
      </c>
      <c r="Y724" s="3">
        <f t="shared" ca="1" si="576"/>
        <v>31628</v>
      </c>
      <c r="Z724">
        <f t="shared" ca="1" si="586"/>
        <v>4</v>
      </c>
      <c r="AA724">
        <f t="shared" ca="1" si="577"/>
        <v>4</v>
      </c>
      <c r="AB724" s="16">
        <f ca="1">_xlfn.RANK.EQ(Q724,Q716:Q735,0)</f>
        <v>4</v>
      </c>
      <c r="AC724" s="16">
        <f ca="1">SUMPRODUCT((AB724=AB716:AB735)*(X724&lt;X716:X735))</f>
        <v>0</v>
      </c>
      <c r="AD724" s="16">
        <f ca="1">SUMPRODUCT((AB724=AB716:AB735)*(AC724=AC716:AC735)*(V724&lt;V716:V735))</f>
        <v>0</v>
      </c>
      <c r="AE724" s="16">
        <f ca="1">COUNTIF(AA716:AA724,AA724)-1</f>
        <v>0</v>
      </c>
      <c r="AF724" s="39"/>
      <c r="AG724">
        <v>9</v>
      </c>
      <c r="AH724" s="29" t="str">
        <f ca="1">INDEX(P716:P735,MATCH(AG724,Z716:Z735,0))</f>
        <v>Valencia C.F.</v>
      </c>
      <c r="AI724" s="33">
        <f ca="1">LOOKUP(AH724,P716:P735,Q716:Q735)</f>
        <v>22</v>
      </c>
      <c r="AJ724" s="1">
        <f ca="1">LOOKUP(AH724,P716:P735,R716:R735)</f>
        <v>16</v>
      </c>
      <c r="AK724" s="1">
        <f ca="1">LOOKUP(AH724,P716:P735,S716:S735)</f>
        <v>5</v>
      </c>
      <c r="AL724" s="1">
        <f ca="1">LOOKUP(AH724,P716:P735,T716:T735)</f>
        <v>7</v>
      </c>
      <c r="AM724" s="1">
        <f ca="1">LOOKUP(AH724,P716:P735,U716:U735)</f>
        <v>4</v>
      </c>
      <c r="AN724" s="1">
        <f ca="1">LOOKUP(AH724,P716:P735,V716:V735)</f>
        <v>21</v>
      </c>
      <c r="AO724" s="1">
        <f ca="1">LOOKUP(AH724,P716:P735,W716:W735)</f>
        <v>14</v>
      </c>
      <c r="AP724" s="3">
        <f ca="1">LOOKUP(AH724,P716:P735,X716:X735)</f>
        <v>7</v>
      </c>
      <c r="AQ724" s="3">
        <f ca="1">LOOKUP(AH724,P716:P735,Y716:Y735)</f>
        <v>22721</v>
      </c>
    </row>
    <row r="725" spans="5:43" x14ac:dyDescent="0.25">
      <c r="E725" s="29" t="str">
        <f t="shared" si="578"/>
        <v>R.C.D. Español</v>
      </c>
      <c r="F725" s="33">
        <f ca="1">SUMIF(INDIRECT(F715),'1-Configuracion'!E725,INDIRECT(G715))+SUMIF(INDIRECT(H715),'1-Configuracion'!E725,INDIRECT(I715))</f>
        <v>0</v>
      </c>
      <c r="G725" s="1">
        <f ca="1">SUMIF(INDIRECT(F715),'1-Configuracion'!E725,INDIRECT(J715))+SUMIF(INDIRECT(H715),'1-Configuracion'!E725,INDIRECT(J715))</f>
        <v>0</v>
      </c>
      <c r="H725" s="1">
        <f t="shared" ca="1" si="579"/>
        <v>0</v>
      </c>
      <c r="I725" s="1">
        <f t="shared" ca="1" si="580"/>
        <v>0</v>
      </c>
      <c r="J725" s="1">
        <f t="shared" ca="1" si="581"/>
        <v>0</v>
      </c>
      <c r="K725" s="1">
        <f ca="1">SUMIF(INDIRECT(F715),'1-Configuracion'!E725,INDIRECT(K715))+SUMIF(INDIRECT(H715),'1-Configuracion'!E725,INDIRECT(L715))</f>
        <v>0</v>
      </c>
      <c r="L725" s="1">
        <f ca="1">SUMIF(INDIRECT(F715),'1-Configuracion'!E725,INDIRECT(L715))+SUMIF(INDIRECT(H715),'1-Configuracion'!E725,INDIRECT(K715))</f>
        <v>0</v>
      </c>
      <c r="M725" s="48">
        <f t="shared" ca="1" si="582"/>
        <v>0</v>
      </c>
      <c r="N725" s="14">
        <f t="shared" ca="1" si="583"/>
        <v>0</v>
      </c>
      <c r="P725" s="29" t="str">
        <f t="shared" si="584"/>
        <v>R.C.D. Español</v>
      </c>
      <c r="Q725" s="33">
        <f t="shared" ca="1" si="585"/>
        <v>20</v>
      </c>
      <c r="R725" s="1">
        <f t="shared" ca="1" si="569"/>
        <v>16</v>
      </c>
      <c r="S725" s="1">
        <f t="shared" ca="1" si="570"/>
        <v>6</v>
      </c>
      <c r="T725" s="1">
        <f t="shared" ca="1" si="571"/>
        <v>2</v>
      </c>
      <c r="U725" s="1">
        <f t="shared" ca="1" si="572"/>
        <v>8</v>
      </c>
      <c r="V725" s="1">
        <f t="shared" ca="1" si="573"/>
        <v>16</v>
      </c>
      <c r="W725" s="1">
        <f t="shared" ca="1" si="574"/>
        <v>26</v>
      </c>
      <c r="X725" s="3">
        <f t="shared" ca="1" si="575"/>
        <v>-10</v>
      </c>
      <c r="Y725" s="3">
        <f t="shared" ca="1" si="576"/>
        <v>19016</v>
      </c>
      <c r="Z725">
        <f t="shared" ca="1" si="586"/>
        <v>12</v>
      </c>
      <c r="AA725">
        <f t="shared" ca="1" si="577"/>
        <v>12</v>
      </c>
      <c r="AB725" s="16">
        <f ca="1">_xlfn.RANK.EQ(Q725,Q716:Q735,0)</f>
        <v>11</v>
      </c>
      <c r="AC725" s="16">
        <f ca="1">SUMPRODUCT((AB725=AB716:AB735)*(X725&lt;X716:X735))</f>
        <v>1</v>
      </c>
      <c r="AD725" s="16">
        <f ca="1">SUMPRODUCT((AB725=AB716:AB735)*(AC725=AC716:AC735)*(V725&lt;V716:V735))</f>
        <v>0</v>
      </c>
      <c r="AE725" s="16">
        <f ca="1">COUNTIF(AA716:AA725,AA725)-1</f>
        <v>0</v>
      </c>
      <c r="AF725" s="39"/>
      <c r="AG725">
        <v>10</v>
      </c>
      <c r="AH725" s="29" t="str">
        <f ca="1">INDEX(P716:P735,MATCH(AG725,Z716:Z735,0))</f>
        <v>S.D. Eibar</v>
      </c>
      <c r="AI725" s="33">
        <f ca="1">LOOKUP(AH725,P716:P735,Q716:Q735)</f>
        <v>21</v>
      </c>
      <c r="AJ725" s="1">
        <f ca="1">LOOKUP(AH725,P716:P735,R716:R735)</f>
        <v>16</v>
      </c>
      <c r="AK725" s="1">
        <f ca="1">LOOKUP(AH725,P716:P735,S716:S735)</f>
        <v>5</v>
      </c>
      <c r="AL725" s="1">
        <f ca="1">LOOKUP(AH725,P716:P735,T716:T735)</f>
        <v>6</v>
      </c>
      <c r="AM725" s="1">
        <f ca="1">LOOKUP(AH725,P716:P735,U716:U735)</f>
        <v>5</v>
      </c>
      <c r="AN725" s="1">
        <f ca="1">LOOKUP(AH725,P716:P735,V716:V735)</f>
        <v>18</v>
      </c>
      <c r="AO725" s="1">
        <f ca="1">LOOKUP(AH725,P716:P735,W716:W735)</f>
        <v>19</v>
      </c>
      <c r="AP725" s="3">
        <f ca="1">LOOKUP(AH725,P716:P735,X716:X735)</f>
        <v>-1</v>
      </c>
      <c r="AQ725" s="3">
        <f ca="1">LOOKUP(AH725,P716:P735,Y716:Y735)</f>
        <v>20918</v>
      </c>
    </row>
    <row r="726" spans="5:43" x14ac:dyDescent="0.25">
      <c r="E726" s="29" t="str">
        <f t="shared" si="578"/>
        <v>Rayo Vallecano</v>
      </c>
      <c r="F726" s="33">
        <f ca="1">SUMIF(INDIRECT(F715),'1-Configuracion'!E726,INDIRECT(G715))+SUMIF(INDIRECT(H715),'1-Configuracion'!E726,INDIRECT(I715))</f>
        <v>0</v>
      </c>
      <c r="G726" s="1">
        <f ca="1">SUMIF(INDIRECT(F715),'1-Configuracion'!E726,INDIRECT(J715))+SUMIF(INDIRECT(H715),'1-Configuracion'!E726,INDIRECT(J715))</f>
        <v>0</v>
      </c>
      <c r="H726" s="1">
        <f t="shared" ca="1" si="579"/>
        <v>0</v>
      </c>
      <c r="I726" s="1">
        <f t="shared" ca="1" si="580"/>
        <v>0</v>
      </c>
      <c r="J726" s="1">
        <f t="shared" ca="1" si="581"/>
        <v>0</v>
      </c>
      <c r="K726" s="1">
        <f ca="1">SUMIF(INDIRECT(F715),'1-Configuracion'!E726,INDIRECT(K715))+SUMIF(INDIRECT(H715),'1-Configuracion'!E726,INDIRECT(L715))</f>
        <v>0</v>
      </c>
      <c r="L726" s="1">
        <f ca="1">SUMIF(INDIRECT(F715),'1-Configuracion'!E726,INDIRECT(L715))+SUMIF(INDIRECT(H715),'1-Configuracion'!E726,INDIRECT(K715))</f>
        <v>0</v>
      </c>
      <c r="M726" s="48">
        <f t="shared" ca="1" si="582"/>
        <v>0</v>
      </c>
      <c r="N726" s="14">
        <f t="shared" ca="1" si="583"/>
        <v>0</v>
      </c>
      <c r="P726" s="29" t="str">
        <f t="shared" si="584"/>
        <v>Rayo Vallecano</v>
      </c>
      <c r="Q726" s="33">
        <f t="shared" ca="1" si="585"/>
        <v>14</v>
      </c>
      <c r="R726" s="1">
        <f t="shared" ca="1" si="569"/>
        <v>16</v>
      </c>
      <c r="S726" s="1">
        <f t="shared" ca="1" si="570"/>
        <v>4</v>
      </c>
      <c r="T726" s="1">
        <f t="shared" ca="1" si="571"/>
        <v>2</v>
      </c>
      <c r="U726" s="1">
        <f t="shared" ca="1" si="572"/>
        <v>10</v>
      </c>
      <c r="V726" s="1">
        <f t="shared" ca="1" si="573"/>
        <v>18</v>
      </c>
      <c r="W726" s="1">
        <f t="shared" ca="1" si="574"/>
        <v>37</v>
      </c>
      <c r="X726" s="3">
        <f t="shared" ca="1" si="575"/>
        <v>-19</v>
      </c>
      <c r="Y726" s="3">
        <f t="shared" ca="1" si="576"/>
        <v>12118</v>
      </c>
      <c r="Z726">
        <f t="shared" ca="1" si="586"/>
        <v>18</v>
      </c>
      <c r="AA726">
        <f t="shared" ca="1" si="577"/>
        <v>18</v>
      </c>
      <c r="AB726" s="16">
        <f ca="1">_xlfn.RANK.EQ(Q726,Q716:Q735,0)</f>
        <v>17</v>
      </c>
      <c r="AC726" s="16">
        <f ca="1">SUMPRODUCT((AB726=AB716:AB735)*(X726&lt;X716:X735))</f>
        <v>1</v>
      </c>
      <c r="AD726" s="16">
        <f ca="1">SUMPRODUCT((AB726=AB716:AB735)*(AC726=AC716:AC735)*(V726&lt;V716:V735))</f>
        <v>0</v>
      </c>
      <c r="AE726" s="16">
        <f ca="1">COUNTIF(AA716:AA726,AA726)-1</f>
        <v>0</v>
      </c>
      <c r="AF726" s="39"/>
      <c r="AG726">
        <v>11</v>
      </c>
      <c r="AH726" s="29" t="str">
        <f ca="1">INDEX(P716:P735,MATCH(AG726,Z716:Z735,0))</f>
        <v>Real Betis Balompié</v>
      </c>
      <c r="AI726" s="33">
        <f ca="1">LOOKUP(AH726,P716:P735,Q716:Q735)</f>
        <v>20</v>
      </c>
      <c r="AJ726" s="1">
        <f ca="1">LOOKUP(AH726,P716:P735,R716:R735)</f>
        <v>16</v>
      </c>
      <c r="AK726" s="1">
        <f ca="1">LOOKUP(AH726,P716:P735,S716:S735)</f>
        <v>5</v>
      </c>
      <c r="AL726" s="1">
        <f ca="1">LOOKUP(AH726,P716:P735,T716:T735)</f>
        <v>5</v>
      </c>
      <c r="AM726" s="1">
        <f ca="1">LOOKUP(AH726,P716:P735,U716:U735)</f>
        <v>6</v>
      </c>
      <c r="AN726" s="1">
        <f ca="1">LOOKUP(AH726,P716:P735,V716:V735)</f>
        <v>13</v>
      </c>
      <c r="AO726" s="1">
        <f ca="1">LOOKUP(AH726,P716:P735,W716:W735)</f>
        <v>19</v>
      </c>
      <c r="AP726" s="3">
        <f ca="1">LOOKUP(AH726,P716:P735,X716:X735)</f>
        <v>-6</v>
      </c>
      <c r="AQ726" s="3">
        <f ca="1">LOOKUP(AH726,P716:P735,Y716:Y735)</f>
        <v>19413</v>
      </c>
    </row>
    <row r="727" spans="5:43" x14ac:dyDescent="0.25">
      <c r="E727" s="29" t="str">
        <f t="shared" si="578"/>
        <v>Real Betis Balompié</v>
      </c>
      <c r="F727" s="33">
        <f ca="1">SUMIF(INDIRECT(F715),'1-Configuracion'!E727,INDIRECT(G715))+SUMIF(INDIRECT(H715),'1-Configuracion'!E727,INDIRECT(I715))</f>
        <v>0</v>
      </c>
      <c r="G727" s="1">
        <f ca="1">SUMIF(INDIRECT(F715),'1-Configuracion'!E727,INDIRECT(J715))+SUMIF(INDIRECT(H715),'1-Configuracion'!E727,INDIRECT(J715))</f>
        <v>0</v>
      </c>
      <c r="H727" s="1">
        <f t="shared" ca="1" si="579"/>
        <v>0</v>
      </c>
      <c r="I727" s="1">
        <f t="shared" ca="1" si="580"/>
        <v>0</v>
      </c>
      <c r="J727" s="1">
        <f t="shared" ca="1" si="581"/>
        <v>0</v>
      </c>
      <c r="K727" s="1">
        <f ca="1">SUMIF(INDIRECT(F715),'1-Configuracion'!E727,INDIRECT(K715))+SUMIF(INDIRECT(H715),'1-Configuracion'!E727,INDIRECT(L715))</f>
        <v>0</v>
      </c>
      <c r="L727" s="1">
        <f ca="1">SUMIF(INDIRECT(F715),'1-Configuracion'!E727,INDIRECT(L715))+SUMIF(INDIRECT(H715),'1-Configuracion'!E727,INDIRECT(K715))</f>
        <v>0</v>
      </c>
      <c r="M727" s="48">
        <f t="shared" ca="1" si="582"/>
        <v>0</v>
      </c>
      <c r="N727" s="14">
        <f t="shared" ca="1" si="583"/>
        <v>0</v>
      </c>
      <c r="P727" s="29" t="str">
        <f t="shared" si="584"/>
        <v>Real Betis Balompié</v>
      </c>
      <c r="Q727" s="33">
        <f t="shared" ca="1" si="585"/>
        <v>20</v>
      </c>
      <c r="R727" s="1">
        <f t="shared" ca="1" si="569"/>
        <v>16</v>
      </c>
      <c r="S727" s="1">
        <f t="shared" ca="1" si="570"/>
        <v>5</v>
      </c>
      <c r="T727" s="1">
        <f t="shared" ca="1" si="571"/>
        <v>5</v>
      </c>
      <c r="U727" s="1">
        <f t="shared" ca="1" si="572"/>
        <v>6</v>
      </c>
      <c r="V727" s="1">
        <f t="shared" ca="1" si="573"/>
        <v>13</v>
      </c>
      <c r="W727" s="1">
        <f t="shared" ca="1" si="574"/>
        <v>19</v>
      </c>
      <c r="X727" s="3">
        <f t="shared" ca="1" si="575"/>
        <v>-6</v>
      </c>
      <c r="Y727" s="3">
        <f t="shared" ca="1" si="576"/>
        <v>19413</v>
      </c>
      <c r="Z727">
        <f t="shared" ca="1" si="586"/>
        <v>11</v>
      </c>
      <c r="AA727">
        <f t="shared" ca="1" si="577"/>
        <v>11</v>
      </c>
      <c r="AB727" s="16">
        <f ca="1">_xlfn.RANK.EQ(Q727,Q716:Q735,0)</f>
        <v>11</v>
      </c>
      <c r="AC727" s="16">
        <f ca="1">SUMPRODUCT((AB727=AB716:AB735)*(X727&lt;X716:X735))</f>
        <v>0</v>
      </c>
      <c r="AD727" s="16">
        <f ca="1">SUMPRODUCT((AB727=AB716:AB735)*(AC727=AC716:AC735)*(V727&lt;V716:V735))</f>
        <v>0</v>
      </c>
      <c r="AE727" s="16">
        <f ca="1">COUNTIF(AA716:AA727,AA727)-1</f>
        <v>0</v>
      </c>
      <c r="AF727" s="39"/>
      <c r="AG727">
        <v>12</v>
      </c>
      <c r="AH727" s="29" t="str">
        <f ca="1">INDEX(P716:P735,MATCH(AG727,Z716:Z735,0))</f>
        <v>R.C.D. Español</v>
      </c>
      <c r="AI727" s="33">
        <f ca="1">LOOKUP(AH727,P716:P735,Q716:Q735)</f>
        <v>20</v>
      </c>
      <c r="AJ727" s="1">
        <f ca="1">LOOKUP(AH727,P716:P735,R716:R735)</f>
        <v>16</v>
      </c>
      <c r="AK727" s="1">
        <f ca="1">LOOKUP(AH727,P716:P735,S716:S735)</f>
        <v>6</v>
      </c>
      <c r="AL727" s="1">
        <f ca="1">LOOKUP(AH727,P716:P735,T716:T735)</f>
        <v>2</v>
      </c>
      <c r="AM727" s="1">
        <f ca="1">LOOKUP(AH727,P716:P735,U716:U735)</f>
        <v>8</v>
      </c>
      <c r="AN727" s="1">
        <f ca="1">LOOKUP(AH727,P716:P735,V716:V735)</f>
        <v>16</v>
      </c>
      <c r="AO727" s="1">
        <f ca="1">LOOKUP(AH727,P716:P735,W716:W735)</f>
        <v>26</v>
      </c>
      <c r="AP727" s="3">
        <f ca="1">LOOKUP(AH727,P716:P735,X716:X735)</f>
        <v>-10</v>
      </c>
      <c r="AQ727" s="3">
        <f ca="1">LOOKUP(AH727,P716:P735,Y716:Y735)</f>
        <v>19016</v>
      </c>
    </row>
    <row r="728" spans="5:43" x14ac:dyDescent="0.25">
      <c r="E728" s="29" t="str">
        <f t="shared" si="578"/>
        <v>Real Madrid C.F.</v>
      </c>
      <c r="F728" s="33">
        <f ca="1">SUMIF(INDIRECT(F715),'1-Configuracion'!E728,INDIRECT(G715))+SUMIF(INDIRECT(H715),'1-Configuracion'!E728,INDIRECT(I715))</f>
        <v>0</v>
      </c>
      <c r="G728" s="1">
        <f ca="1">SUMIF(INDIRECT(F715),'1-Configuracion'!E728,INDIRECT(J715))+SUMIF(INDIRECT(H715),'1-Configuracion'!E728,INDIRECT(J715))</f>
        <v>0</v>
      </c>
      <c r="H728" s="1">
        <f t="shared" ca="1" si="579"/>
        <v>0</v>
      </c>
      <c r="I728" s="1">
        <f t="shared" ca="1" si="580"/>
        <v>0</v>
      </c>
      <c r="J728" s="1">
        <f t="shared" ca="1" si="581"/>
        <v>0</v>
      </c>
      <c r="K728" s="1">
        <f ca="1">SUMIF(INDIRECT(F715),'1-Configuracion'!E728,INDIRECT(K715))+SUMIF(INDIRECT(H715),'1-Configuracion'!E728,INDIRECT(L715))</f>
        <v>0</v>
      </c>
      <c r="L728" s="1">
        <f ca="1">SUMIF(INDIRECT(F715),'1-Configuracion'!E728,INDIRECT(L715))+SUMIF(INDIRECT(H715),'1-Configuracion'!E728,INDIRECT(K715))</f>
        <v>0</v>
      </c>
      <c r="M728" s="48">
        <f t="shared" ca="1" si="582"/>
        <v>0</v>
      </c>
      <c r="N728" s="14">
        <f t="shared" ca="1" si="583"/>
        <v>0</v>
      </c>
      <c r="P728" s="29" t="str">
        <f t="shared" si="584"/>
        <v>Real Madrid C.F.</v>
      </c>
      <c r="Q728" s="33">
        <f t="shared" ca="1" si="585"/>
        <v>33</v>
      </c>
      <c r="R728" s="1">
        <f t="shared" ca="1" si="569"/>
        <v>16</v>
      </c>
      <c r="S728" s="1">
        <f t="shared" ca="1" si="570"/>
        <v>10</v>
      </c>
      <c r="T728" s="1">
        <f t="shared" ca="1" si="571"/>
        <v>3</v>
      </c>
      <c r="U728" s="1">
        <f t="shared" ca="1" si="572"/>
        <v>3</v>
      </c>
      <c r="V728" s="1">
        <f t="shared" ca="1" si="573"/>
        <v>42</v>
      </c>
      <c r="W728" s="1">
        <f t="shared" ca="1" si="574"/>
        <v>15</v>
      </c>
      <c r="X728" s="3">
        <f t="shared" ca="1" si="575"/>
        <v>27</v>
      </c>
      <c r="Y728" s="3">
        <f t="shared" ca="1" si="576"/>
        <v>35742</v>
      </c>
      <c r="Z728">
        <f t="shared" ca="1" si="586"/>
        <v>3</v>
      </c>
      <c r="AA728">
        <f t="shared" ca="1" si="577"/>
        <v>3</v>
      </c>
      <c r="AB728" s="16">
        <f ca="1">_xlfn.RANK.EQ(Q728,Q716:Q735,0)</f>
        <v>3</v>
      </c>
      <c r="AC728" s="16">
        <f ca="1">SUMPRODUCT((AB728=AB716:AB735)*(X728&lt;X716:X735))</f>
        <v>0</v>
      </c>
      <c r="AD728" s="16">
        <f ca="1">SUMPRODUCT((AB728=AB716:AB735)*(AC728=AC716:AC735)*(V728&lt;V716:V735))</f>
        <v>0</v>
      </c>
      <c r="AE728" s="16">
        <f ca="1">COUNTIF(AA716:AA728,AA728)-1</f>
        <v>0</v>
      </c>
      <c r="AF728" s="39"/>
      <c r="AG728">
        <v>13</v>
      </c>
      <c r="AH728" s="29" t="str">
        <f ca="1">INDEX(P716:P735,MATCH(AG728,Z716:Z735,0))</f>
        <v>Málaga C.F.</v>
      </c>
      <c r="AI728" s="33">
        <f ca="1">LOOKUP(AH728,P716:P735,Q716:Q735)</f>
        <v>17</v>
      </c>
      <c r="AJ728" s="1">
        <f ca="1">LOOKUP(AH728,P716:P735,R716:R735)</f>
        <v>16</v>
      </c>
      <c r="AK728" s="1">
        <f ca="1">LOOKUP(AH728,P716:P735,S716:S735)</f>
        <v>4</v>
      </c>
      <c r="AL728" s="1">
        <f ca="1">LOOKUP(AH728,P716:P735,T716:T735)</f>
        <v>5</v>
      </c>
      <c r="AM728" s="1">
        <f ca="1">LOOKUP(AH728,P716:P735,U716:U735)</f>
        <v>7</v>
      </c>
      <c r="AN728" s="1">
        <f ca="1">LOOKUP(AH728,P716:P735,V716:V735)</f>
        <v>10</v>
      </c>
      <c r="AO728" s="1">
        <f ca="1">LOOKUP(AH728,P716:P735,W716:W735)</f>
        <v>14</v>
      </c>
      <c r="AP728" s="3">
        <f ca="1">LOOKUP(AH728,P716:P735,X716:X735)</f>
        <v>-4</v>
      </c>
      <c r="AQ728" s="3">
        <f ca="1">LOOKUP(AH728,P716:P735,Y716:Y735)</f>
        <v>16610</v>
      </c>
    </row>
    <row r="729" spans="5:43" x14ac:dyDescent="0.25">
      <c r="E729" s="29" t="str">
        <f t="shared" si="578"/>
        <v>Real Sociedad</v>
      </c>
      <c r="F729" s="33">
        <f ca="1">SUMIF(INDIRECT(F715),'1-Configuracion'!E729,INDIRECT(G715))+SUMIF(INDIRECT(H715),'1-Configuracion'!E729,INDIRECT(I715))</f>
        <v>0</v>
      </c>
      <c r="G729" s="1">
        <f ca="1">SUMIF(INDIRECT(F715),'1-Configuracion'!E729,INDIRECT(J715))+SUMIF(INDIRECT(H715),'1-Configuracion'!E729,INDIRECT(J715))</f>
        <v>0</v>
      </c>
      <c r="H729" s="1">
        <f t="shared" ca="1" si="579"/>
        <v>0</v>
      </c>
      <c r="I729" s="1">
        <f t="shared" ca="1" si="580"/>
        <v>0</v>
      </c>
      <c r="J729" s="1">
        <f t="shared" ca="1" si="581"/>
        <v>0</v>
      </c>
      <c r="K729" s="1">
        <f ca="1">SUMIF(INDIRECT(F715),'1-Configuracion'!E729,INDIRECT(K715))+SUMIF(INDIRECT(H715),'1-Configuracion'!E729,INDIRECT(L715))</f>
        <v>0</v>
      </c>
      <c r="L729" s="1">
        <f ca="1">SUMIF(INDIRECT(F715),'1-Configuracion'!E729,INDIRECT(L715))+SUMIF(INDIRECT(H715),'1-Configuracion'!E729,INDIRECT(K715))</f>
        <v>0</v>
      </c>
      <c r="M729" s="48">
        <f t="shared" ca="1" si="582"/>
        <v>0</v>
      </c>
      <c r="N729" s="14">
        <f t="shared" ca="1" si="583"/>
        <v>0</v>
      </c>
      <c r="P729" s="29" t="str">
        <f t="shared" si="584"/>
        <v>Real Sociedad</v>
      </c>
      <c r="Q729" s="33">
        <f t="shared" ca="1" si="585"/>
        <v>16</v>
      </c>
      <c r="R729" s="1">
        <f t="shared" ca="1" si="569"/>
        <v>16</v>
      </c>
      <c r="S729" s="1">
        <f t="shared" ca="1" si="570"/>
        <v>4</v>
      </c>
      <c r="T729" s="1">
        <f t="shared" ca="1" si="571"/>
        <v>4</v>
      </c>
      <c r="U729" s="1">
        <f t="shared" ca="1" si="572"/>
        <v>8</v>
      </c>
      <c r="V729" s="1">
        <f t="shared" ca="1" si="573"/>
        <v>17</v>
      </c>
      <c r="W729" s="1">
        <f t="shared" ca="1" si="574"/>
        <v>22</v>
      </c>
      <c r="X729" s="3">
        <f t="shared" ca="1" si="575"/>
        <v>-5</v>
      </c>
      <c r="Y729" s="3">
        <f t="shared" ca="1" si="576"/>
        <v>15517</v>
      </c>
      <c r="Z729">
        <f t="shared" ca="1" si="586"/>
        <v>14</v>
      </c>
      <c r="AA729">
        <f t="shared" ca="1" si="577"/>
        <v>14</v>
      </c>
      <c r="AB729" s="16">
        <f ca="1">_xlfn.RANK.EQ(Q729,Q716:Q735,0)</f>
        <v>14</v>
      </c>
      <c r="AC729" s="16">
        <f ca="1">SUMPRODUCT((AB729=AB716:AB735)*(X729&lt;X716:X735))</f>
        <v>0</v>
      </c>
      <c r="AD729" s="16">
        <f ca="1">SUMPRODUCT((AB729=AB716:AB735)*(AC729=AC716:AC735)*(V729&lt;V716:V735))</f>
        <v>0</v>
      </c>
      <c r="AE729" s="16">
        <f ca="1">COUNTIF(AA716:AA729,AA729)-1</f>
        <v>0</v>
      </c>
      <c r="AF729" s="39"/>
      <c r="AG729">
        <v>14</v>
      </c>
      <c r="AH729" s="29" t="str">
        <f ca="1">INDEX(P716:P735,MATCH(AG729,Z716:Z735,0))</f>
        <v>Real Sociedad</v>
      </c>
      <c r="AI729" s="33">
        <f ca="1">LOOKUP(AH729,P716:P735,Q716:Q735)</f>
        <v>16</v>
      </c>
      <c r="AJ729" s="1">
        <f ca="1">LOOKUP(AH729,P716:P735,R716:R735)</f>
        <v>16</v>
      </c>
      <c r="AK729" s="1">
        <f ca="1">LOOKUP(AH729,P716:P735,S716:S735)</f>
        <v>4</v>
      </c>
      <c r="AL729" s="1">
        <f ca="1">LOOKUP(AH729,P716:P735,T716:T735)</f>
        <v>4</v>
      </c>
      <c r="AM729" s="1">
        <f ca="1">LOOKUP(AH729,P716:P735,U716:U735)</f>
        <v>8</v>
      </c>
      <c r="AN729" s="1">
        <f ca="1">LOOKUP(AH729,P716:P735,V716:V735)</f>
        <v>17</v>
      </c>
      <c r="AO729" s="1">
        <f ca="1">LOOKUP(AH729,P716:P735,W716:W735)</f>
        <v>22</v>
      </c>
      <c r="AP729" s="3">
        <f ca="1">LOOKUP(AH729,P716:P735,X716:X735)</f>
        <v>-5</v>
      </c>
      <c r="AQ729" s="3">
        <f ca="1">LOOKUP(AH729,P716:P735,Y716:Y735)</f>
        <v>15517</v>
      </c>
    </row>
    <row r="730" spans="5:43" x14ac:dyDescent="0.25">
      <c r="E730" s="29" t="str">
        <f t="shared" si="578"/>
        <v>Real Sporting de Gijón</v>
      </c>
      <c r="F730" s="33">
        <f ca="1">SUMIF(INDIRECT(F715),'1-Configuracion'!E730,INDIRECT(G715))+SUMIF(INDIRECT(H715),'1-Configuracion'!E730,INDIRECT(I715))</f>
        <v>0</v>
      </c>
      <c r="G730" s="1">
        <f ca="1">SUMIF(INDIRECT(F715),'1-Configuracion'!E730,INDIRECT(J715))+SUMIF(INDIRECT(H715),'1-Configuracion'!E730,INDIRECT(J715))</f>
        <v>0</v>
      </c>
      <c r="H730" s="1">
        <f t="shared" ca="1" si="579"/>
        <v>0</v>
      </c>
      <c r="I730" s="1">
        <f t="shared" ca="1" si="580"/>
        <v>0</v>
      </c>
      <c r="J730" s="1">
        <f t="shared" ca="1" si="581"/>
        <v>0</v>
      </c>
      <c r="K730" s="1">
        <f ca="1">SUMIF(INDIRECT(F715),'1-Configuracion'!E730,INDIRECT(K715))+SUMIF(INDIRECT(H715),'1-Configuracion'!E730,INDIRECT(L715))</f>
        <v>0</v>
      </c>
      <c r="L730" s="1">
        <f ca="1">SUMIF(INDIRECT(F715),'1-Configuracion'!E730,INDIRECT(L715))+SUMIF(INDIRECT(H715),'1-Configuracion'!E730,INDIRECT(K715))</f>
        <v>0</v>
      </c>
      <c r="M730" s="48">
        <f t="shared" ca="1" si="582"/>
        <v>0</v>
      </c>
      <c r="N730" s="14">
        <f t="shared" ca="1" si="583"/>
        <v>0</v>
      </c>
      <c r="P730" s="29" t="str">
        <f t="shared" si="584"/>
        <v>Real Sporting de Gijón</v>
      </c>
      <c r="Q730" s="33">
        <f t="shared" ca="1" si="585"/>
        <v>15</v>
      </c>
      <c r="R730" s="1">
        <f t="shared" ca="1" si="569"/>
        <v>15</v>
      </c>
      <c r="S730" s="1">
        <f t="shared" ca="1" si="570"/>
        <v>4</v>
      </c>
      <c r="T730" s="1">
        <f t="shared" ca="1" si="571"/>
        <v>3</v>
      </c>
      <c r="U730" s="1">
        <f t="shared" ca="1" si="572"/>
        <v>8</v>
      </c>
      <c r="V730" s="1">
        <f t="shared" ca="1" si="573"/>
        <v>15</v>
      </c>
      <c r="W730" s="1">
        <f t="shared" ca="1" si="574"/>
        <v>23</v>
      </c>
      <c r="X730" s="3">
        <f t="shared" ca="1" si="575"/>
        <v>-8</v>
      </c>
      <c r="Y730" s="3">
        <f t="shared" ca="1" si="576"/>
        <v>14215</v>
      </c>
      <c r="Z730">
        <f t="shared" ca="1" si="586"/>
        <v>16</v>
      </c>
      <c r="AA730">
        <f t="shared" ca="1" si="577"/>
        <v>16</v>
      </c>
      <c r="AB730" s="16">
        <f ca="1">_xlfn.RANK.EQ(Q730,Q716:Q735,0)</f>
        <v>16</v>
      </c>
      <c r="AC730" s="16">
        <f ca="1">SUMPRODUCT((AB730=AB716:AB735)*(X730&lt;X716:X735))</f>
        <v>0</v>
      </c>
      <c r="AD730" s="16">
        <f ca="1">SUMPRODUCT((AB730=AB716:AB735)*(AC730=AC716:AC735)*(V730&lt;V716:V735))</f>
        <v>0</v>
      </c>
      <c r="AE730" s="16">
        <f ca="1">COUNTIF(AA716:AA730,AA730)-1</f>
        <v>0</v>
      </c>
      <c r="AF730" s="39"/>
      <c r="AG730">
        <v>15</v>
      </c>
      <c r="AH730" s="29" t="str">
        <f ca="1">INDEX(P716:P735,MATCH(AG730,Z716:Z735,0))</f>
        <v>Getafe C.F.</v>
      </c>
      <c r="AI730" s="33">
        <f ca="1">LOOKUP(AH730,P716:P735,Q716:Q735)</f>
        <v>16</v>
      </c>
      <c r="AJ730" s="1">
        <f ca="1">LOOKUP(AH730,P716:P735,R716:R735)</f>
        <v>16</v>
      </c>
      <c r="AK730" s="1">
        <f ca="1">LOOKUP(AH730,P716:P735,S716:S735)</f>
        <v>4</v>
      </c>
      <c r="AL730" s="1">
        <f ca="1">LOOKUP(AH730,P716:P735,T716:T735)</f>
        <v>4</v>
      </c>
      <c r="AM730" s="1">
        <f ca="1">LOOKUP(AH730,P716:P735,U716:U735)</f>
        <v>8</v>
      </c>
      <c r="AN730" s="1">
        <f ca="1">LOOKUP(AH730,P716:P735,V716:V735)</f>
        <v>18</v>
      </c>
      <c r="AO730" s="1">
        <f ca="1">LOOKUP(AH730,P716:P735,W716:W735)</f>
        <v>26</v>
      </c>
      <c r="AP730" s="3">
        <f ca="1">LOOKUP(AH730,P716:P735,X716:X735)</f>
        <v>-8</v>
      </c>
      <c r="AQ730" s="3">
        <f ca="1">LOOKUP(AH730,P716:P735,Y716:Y735)</f>
        <v>15218</v>
      </c>
    </row>
    <row r="731" spans="5:43" x14ac:dyDescent="0.25">
      <c r="E731" s="29" t="str">
        <f t="shared" si="578"/>
        <v>S.D. Eibar</v>
      </c>
      <c r="F731" s="33">
        <f ca="1">SUMIF(INDIRECT(F715),'1-Configuracion'!E731,INDIRECT(G715))+SUMIF(INDIRECT(H715),'1-Configuracion'!E731,INDIRECT(I715))</f>
        <v>0</v>
      </c>
      <c r="G731" s="1">
        <f ca="1">SUMIF(INDIRECT(F715),'1-Configuracion'!E731,INDIRECT(J715))+SUMIF(INDIRECT(H715),'1-Configuracion'!E731,INDIRECT(J715))</f>
        <v>0</v>
      </c>
      <c r="H731" s="1">
        <f t="shared" ca="1" si="579"/>
        <v>0</v>
      </c>
      <c r="I731" s="1">
        <f t="shared" ca="1" si="580"/>
        <v>0</v>
      </c>
      <c r="J731" s="1">
        <f t="shared" ca="1" si="581"/>
        <v>0</v>
      </c>
      <c r="K731" s="1">
        <f ca="1">SUMIF(INDIRECT(F715),'1-Configuracion'!E731,INDIRECT(K715))+SUMIF(INDIRECT(H715),'1-Configuracion'!E731,INDIRECT(L715))</f>
        <v>0</v>
      </c>
      <c r="L731" s="1">
        <f ca="1">SUMIF(INDIRECT(F715),'1-Configuracion'!E731,INDIRECT(L715))+SUMIF(INDIRECT(H715),'1-Configuracion'!E731,INDIRECT(K715))</f>
        <v>0</v>
      </c>
      <c r="M731" s="48">
        <f t="shared" ca="1" si="582"/>
        <v>0</v>
      </c>
      <c r="N731" s="14">
        <f t="shared" ca="1" si="583"/>
        <v>0</v>
      </c>
      <c r="P731" s="29" t="str">
        <f t="shared" si="584"/>
        <v>S.D. Eibar</v>
      </c>
      <c r="Q731" s="33">
        <f t="shared" ca="1" si="585"/>
        <v>21</v>
      </c>
      <c r="R731" s="1">
        <f t="shared" ca="1" si="569"/>
        <v>16</v>
      </c>
      <c r="S731" s="1">
        <f t="shared" ca="1" si="570"/>
        <v>5</v>
      </c>
      <c r="T731" s="1">
        <f t="shared" ca="1" si="571"/>
        <v>6</v>
      </c>
      <c r="U731" s="1">
        <f t="shared" ca="1" si="572"/>
        <v>5</v>
      </c>
      <c r="V731" s="1">
        <f t="shared" ca="1" si="573"/>
        <v>18</v>
      </c>
      <c r="W731" s="1">
        <f t="shared" ca="1" si="574"/>
        <v>19</v>
      </c>
      <c r="X731" s="3">
        <f t="shared" ca="1" si="575"/>
        <v>-1</v>
      </c>
      <c r="Y731" s="3">
        <f t="shared" ca="1" si="576"/>
        <v>20918</v>
      </c>
      <c r="Z731">
        <f t="shared" ca="1" si="586"/>
        <v>10</v>
      </c>
      <c r="AA731">
        <f t="shared" ca="1" si="577"/>
        <v>10</v>
      </c>
      <c r="AB731" s="16">
        <f ca="1">_xlfn.RANK.EQ(Q731,Q716:Q735,0)</f>
        <v>10</v>
      </c>
      <c r="AC731" s="16">
        <f ca="1">SUMPRODUCT((AB731=AB716:AB735)*(X731&lt;X716:X735))</f>
        <v>0</v>
      </c>
      <c r="AD731" s="16">
        <f ca="1">SUMPRODUCT((AB731=AB716:AB735)*(AC731=AC716:AC735)*(V731&lt;V716:V735))</f>
        <v>0</v>
      </c>
      <c r="AE731" s="16">
        <f ca="1">COUNTIF(AA716:AA731,AA731)-1</f>
        <v>0</v>
      </c>
      <c r="AF731" s="39"/>
      <c r="AG731">
        <v>16</v>
      </c>
      <c r="AH731" s="29" t="str">
        <f ca="1">INDEX(P716:P735,MATCH(AG731,Z716:Z735,0))</f>
        <v>Real Sporting de Gijón</v>
      </c>
      <c r="AI731" s="33">
        <f ca="1">LOOKUP(AH731,P716:P735,Q716:Q735)</f>
        <v>15</v>
      </c>
      <c r="AJ731" s="1">
        <f ca="1">LOOKUP(AH731,P716:P735,R716:R735)</f>
        <v>15</v>
      </c>
      <c r="AK731" s="1">
        <f ca="1">LOOKUP(AH731,P716:P735,S716:S735)</f>
        <v>4</v>
      </c>
      <c r="AL731" s="1">
        <f ca="1">LOOKUP(AH731,P716:P735,T716:T735)</f>
        <v>3</v>
      </c>
      <c r="AM731" s="1">
        <f ca="1">LOOKUP(AH731,P716:P735,U716:U735)</f>
        <v>8</v>
      </c>
      <c r="AN731" s="1">
        <f ca="1">LOOKUP(AH731,P716:P735,V716:V735)</f>
        <v>15</v>
      </c>
      <c r="AO731" s="1">
        <f ca="1">LOOKUP(AH731,P716:P735,W716:W735)</f>
        <v>23</v>
      </c>
      <c r="AP731" s="3">
        <f ca="1">LOOKUP(AH731,P716:P735,X716:X735)</f>
        <v>-8</v>
      </c>
      <c r="AQ731" s="3">
        <f ca="1">LOOKUP(AH731,P716:P735,Y716:Y735)</f>
        <v>14215</v>
      </c>
    </row>
    <row r="732" spans="5:43" x14ac:dyDescent="0.25">
      <c r="E732" s="29" t="str">
        <f t="shared" si="578"/>
        <v>Sevilla F.C.</v>
      </c>
      <c r="F732" s="33">
        <f ca="1">SUMIF(INDIRECT(F715),'1-Configuracion'!E732,INDIRECT(G715))+SUMIF(INDIRECT(H715),'1-Configuracion'!E732,INDIRECT(I715))</f>
        <v>0</v>
      </c>
      <c r="G732" s="1">
        <f ca="1">SUMIF(INDIRECT(F715),'1-Configuracion'!E732,INDIRECT(J715))+SUMIF(INDIRECT(H715),'1-Configuracion'!E732,INDIRECT(J715))</f>
        <v>0</v>
      </c>
      <c r="H732" s="1">
        <f t="shared" ca="1" si="579"/>
        <v>0</v>
      </c>
      <c r="I732" s="1">
        <f t="shared" ca="1" si="580"/>
        <v>0</v>
      </c>
      <c r="J732" s="1">
        <f t="shared" ca="1" si="581"/>
        <v>0</v>
      </c>
      <c r="K732" s="1">
        <f ca="1">SUMIF(INDIRECT(F715),'1-Configuracion'!E732,INDIRECT(K715))+SUMIF(INDIRECT(H715),'1-Configuracion'!E732,INDIRECT(L715))</f>
        <v>0</v>
      </c>
      <c r="L732" s="1">
        <f ca="1">SUMIF(INDIRECT(F715),'1-Configuracion'!E732,INDIRECT(L715))+SUMIF(INDIRECT(H715),'1-Configuracion'!E732,INDIRECT(K715))</f>
        <v>0</v>
      </c>
      <c r="M732" s="48">
        <f t="shared" ca="1" si="582"/>
        <v>0</v>
      </c>
      <c r="N732" s="14">
        <f t="shared" ca="1" si="583"/>
        <v>0</v>
      </c>
      <c r="P732" s="29" t="str">
        <f t="shared" si="584"/>
        <v>Sevilla F.C.</v>
      </c>
      <c r="Q732" s="33">
        <f t="shared" ca="1" si="585"/>
        <v>23</v>
      </c>
      <c r="R732" s="1">
        <f t="shared" ca="1" si="569"/>
        <v>16</v>
      </c>
      <c r="S732" s="1">
        <f t="shared" ca="1" si="570"/>
        <v>6</v>
      </c>
      <c r="T732" s="1">
        <f t="shared" ca="1" si="571"/>
        <v>5</v>
      </c>
      <c r="U732" s="1">
        <f t="shared" ca="1" si="572"/>
        <v>5</v>
      </c>
      <c r="V732" s="1">
        <f t="shared" ca="1" si="573"/>
        <v>21</v>
      </c>
      <c r="W732" s="1">
        <f t="shared" ca="1" si="574"/>
        <v>19</v>
      </c>
      <c r="X732" s="3">
        <f t="shared" ca="1" si="575"/>
        <v>2</v>
      </c>
      <c r="Y732" s="3">
        <f t="shared" ca="1" si="576"/>
        <v>23221</v>
      </c>
      <c r="Z732">
        <f t="shared" ca="1" si="586"/>
        <v>8</v>
      </c>
      <c r="AA732">
        <f t="shared" ca="1" si="577"/>
        <v>8</v>
      </c>
      <c r="AB732" s="16">
        <f ca="1">_xlfn.RANK.EQ(Q732,Q716:Q735,0)</f>
        <v>8</v>
      </c>
      <c r="AC732" s="16">
        <f ca="1">SUMPRODUCT((AB732=AB716:AB735)*(X732&lt;X716:X735))</f>
        <v>0</v>
      </c>
      <c r="AD732" s="16">
        <f ca="1">SUMPRODUCT((AB732=AB716:AB735)*(AC732=AC716:AC735)*(V732&lt;V716:V735))</f>
        <v>0</v>
      </c>
      <c r="AE732" s="16">
        <f ca="1">COUNTIF(AA716:AA732,AA732)-1</f>
        <v>0</v>
      </c>
      <c r="AF732" s="39"/>
      <c r="AG732">
        <v>17</v>
      </c>
      <c r="AH732" s="29" t="str">
        <f ca="1">INDEX(P716:P735,MATCH(AG732,Z716:Z735,0))</f>
        <v>Granada C.F.</v>
      </c>
      <c r="AI732" s="33">
        <f ca="1">LOOKUP(AH732,P716:P735,Q716:Q735)</f>
        <v>14</v>
      </c>
      <c r="AJ732" s="1">
        <f ca="1">LOOKUP(AH732,P716:P735,R716:R735)</f>
        <v>16</v>
      </c>
      <c r="AK732" s="1">
        <f ca="1">LOOKUP(AH732,P716:P735,S716:S735)</f>
        <v>3</v>
      </c>
      <c r="AL732" s="1">
        <f ca="1">LOOKUP(AH732,P716:P735,T716:T735)</f>
        <v>5</v>
      </c>
      <c r="AM732" s="1">
        <f ca="1">LOOKUP(AH732,P716:P735,U716:U735)</f>
        <v>8</v>
      </c>
      <c r="AN732" s="1">
        <f ca="1">LOOKUP(AH732,P716:P735,V716:V735)</f>
        <v>17</v>
      </c>
      <c r="AO732" s="1">
        <f ca="1">LOOKUP(AH732,P716:P735,W716:W735)</f>
        <v>26</v>
      </c>
      <c r="AP732" s="3">
        <f ca="1">LOOKUP(AH732,P716:P735,X716:X735)</f>
        <v>-9</v>
      </c>
      <c r="AQ732" s="3">
        <f ca="1">LOOKUP(AH732,P716:P735,Y716:Y735)</f>
        <v>13117</v>
      </c>
    </row>
    <row r="733" spans="5:43" x14ac:dyDescent="0.25">
      <c r="E733" s="29" t="str">
        <f t="shared" si="578"/>
        <v>U.D. Las Palmas</v>
      </c>
      <c r="F733" s="33">
        <f ca="1">SUMIF(INDIRECT(F715),'1-Configuracion'!E733,INDIRECT(G715))+SUMIF(INDIRECT(H715),'1-Configuracion'!E733,INDIRECT(I715))</f>
        <v>0</v>
      </c>
      <c r="G733" s="1">
        <f ca="1">SUMIF(INDIRECT(F715),'1-Configuracion'!E733,INDIRECT(J715))+SUMIF(INDIRECT(H715),'1-Configuracion'!E733,INDIRECT(J715))</f>
        <v>0</v>
      </c>
      <c r="H733" s="1">
        <f t="shared" ca="1" si="579"/>
        <v>0</v>
      </c>
      <c r="I733" s="1">
        <f t="shared" ca="1" si="580"/>
        <v>0</v>
      </c>
      <c r="J733" s="1">
        <f t="shared" ca="1" si="581"/>
        <v>0</v>
      </c>
      <c r="K733" s="1">
        <f ca="1">SUMIF(INDIRECT(F715),'1-Configuracion'!E733,INDIRECT(K715))+SUMIF(INDIRECT(H715),'1-Configuracion'!E733,INDIRECT(L715))</f>
        <v>0</v>
      </c>
      <c r="L733" s="1">
        <f ca="1">SUMIF(INDIRECT(F715),'1-Configuracion'!E733,INDIRECT(L715))+SUMIF(INDIRECT(H715),'1-Configuracion'!E733,INDIRECT(K715))</f>
        <v>0</v>
      </c>
      <c r="M733" s="48">
        <f t="shared" ca="1" si="582"/>
        <v>0</v>
      </c>
      <c r="N733" s="14">
        <f t="shared" ca="1" si="583"/>
        <v>0</v>
      </c>
      <c r="P733" s="29" t="str">
        <f t="shared" si="584"/>
        <v>U.D. Las Palmas</v>
      </c>
      <c r="Q733" s="33">
        <f t="shared" ca="1" si="585"/>
        <v>13</v>
      </c>
      <c r="R733" s="1">
        <f t="shared" ca="1" si="569"/>
        <v>16</v>
      </c>
      <c r="S733" s="1">
        <f t="shared" ca="1" si="570"/>
        <v>3</v>
      </c>
      <c r="T733" s="1">
        <f t="shared" ca="1" si="571"/>
        <v>4</v>
      </c>
      <c r="U733" s="1">
        <f t="shared" ca="1" si="572"/>
        <v>9</v>
      </c>
      <c r="V733" s="1">
        <f t="shared" ca="1" si="573"/>
        <v>12</v>
      </c>
      <c r="W733" s="1">
        <f t="shared" ca="1" si="574"/>
        <v>23</v>
      </c>
      <c r="X733" s="3">
        <f t="shared" ca="1" si="575"/>
        <v>-11</v>
      </c>
      <c r="Y733" s="3">
        <f t="shared" ca="1" si="576"/>
        <v>11912</v>
      </c>
      <c r="Z733">
        <f t="shared" ca="1" si="586"/>
        <v>19</v>
      </c>
      <c r="AA733">
        <f t="shared" ca="1" si="577"/>
        <v>19</v>
      </c>
      <c r="AB733" s="16">
        <f ca="1">_xlfn.RANK.EQ(Q733,Q716:Q735,0)</f>
        <v>19</v>
      </c>
      <c r="AC733" s="16">
        <f ca="1">SUMPRODUCT((AB733=AB716:AB735)*(X733&lt;X716:X735))</f>
        <v>0</v>
      </c>
      <c r="AD733" s="16">
        <f ca="1">SUMPRODUCT((AB733=AB716:AB735)*(AC733=AC716:AC735)*(V733&lt;V716:V735))</f>
        <v>0</v>
      </c>
      <c r="AE733" s="16">
        <f ca="1">COUNTIF(AA716:AA733,AA733)-1</f>
        <v>0</v>
      </c>
      <c r="AF733" s="39"/>
      <c r="AG733">
        <v>18</v>
      </c>
      <c r="AH733" s="29" t="str">
        <f ca="1">INDEX(P716:P735,MATCH(AG733,Z716:Z735,0))</f>
        <v>Rayo Vallecano</v>
      </c>
      <c r="AI733" s="33">
        <f ca="1">LOOKUP(AH733,P716:P735,Q716:Q735)</f>
        <v>14</v>
      </c>
      <c r="AJ733" s="1">
        <f ca="1">LOOKUP(AH733,P716:P735,R716:R735)</f>
        <v>16</v>
      </c>
      <c r="AK733" s="1">
        <f ca="1">LOOKUP(AH733,P716:P735,S716:S735)</f>
        <v>4</v>
      </c>
      <c r="AL733" s="1">
        <f ca="1">LOOKUP(AH733,P716:P735,T716:T735)</f>
        <v>2</v>
      </c>
      <c r="AM733" s="1">
        <f ca="1">LOOKUP(AH733,P716:P735,U716:U735)</f>
        <v>10</v>
      </c>
      <c r="AN733" s="1">
        <f ca="1">LOOKUP(AH733,P716:P735,V716:V735)</f>
        <v>18</v>
      </c>
      <c r="AO733" s="1">
        <f ca="1">LOOKUP(AH733,P716:P735,W716:W735)</f>
        <v>37</v>
      </c>
      <c r="AP733" s="3">
        <f ca="1">LOOKUP(AH733,P716:P735,X716:X735)</f>
        <v>-19</v>
      </c>
      <c r="AQ733" s="3">
        <f ca="1">LOOKUP(AH733,P716:P735,Y716:Y735)</f>
        <v>12118</v>
      </c>
    </row>
    <row r="734" spans="5:43" x14ac:dyDescent="0.25">
      <c r="E734" s="29" t="str">
        <f t="shared" si="578"/>
        <v>Valencia C.F.</v>
      </c>
      <c r="F734" s="33">
        <f ca="1">SUMIF(INDIRECT(F715),'1-Configuracion'!E734,INDIRECT(G715))+SUMIF(INDIRECT(H715),'1-Configuracion'!E734,INDIRECT(I715))</f>
        <v>0</v>
      </c>
      <c r="G734" s="1">
        <f ca="1">SUMIF(INDIRECT(F715),'1-Configuracion'!E734,INDIRECT(J715))+SUMIF(INDIRECT(H715),'1-Configuracion'!E734,INDIRECT(J715))</f>
        <v>0</v>
      </c>
      <c r="H734" s="1">
        <f t="shared" ca="1" si="579"/>
        <v>0</v>
      </c>
      <c r="I734" s="1">
        <f t="shared" ca="1" si="580"/>
        <v>0</v>
      </c>
      <c r="J734" s="1">
        <f t="shared" ca="1" si="581"/>
        <v>0</v>
      </c>
      <c r="K734" s="1">
        <f ca="1">SUMIF(INDIRECT(F715),'1-Configuracion'!E734,INDIRECT(K715))+SUMIF(INDIRECT(H715),'1-Configuracion'!E734,INDIRECT(L715))</f>
        <v>0</v>
      </c>
      <c r="L734" s="1">
        <f ca="1">SUMIF(INDIRECT(F715),'1-Configuracion'!E734,INDIRECT(L715))+SUMIF(INDIRECT(H715),'1-Configuracion'!E734,INDIRECT(K715))</f>
        <v>0</v>
      </c>
      <c r="M734" s="48">
        <f t="shared" ca="1" si="582"/>
        <v>0</v>
      </c>
      <c r="N734" s="14">
        <f t="shared" ca="1" si="583"/>
        <v>0</v>
      </c>
      <c r="P734" s="29" t="str">
        <f t="shared" si="584"/>
        <v>Valencia C.F.</v>
      </c>
      <c r="Q734" s="33">
        <f t="shared" ca="1" si="585"/>
        <v>22</v>
      </c>
      <c r="R734" s="1">
        <f t="shared" ca="1" si="569"/>
        <v>16</v>
      </c>
      <c r="S734" s="1">
        <f t="shared" ca="1" si="570"/>
        <v>5</v>
      </c>
      <c r="T734" s="1">
        <f t="shared" ca="1" si="571"/>
        <v>7</v>
      </c>
      <c r="U734" s="1">
        <f t="shared" ca="1" si="572"/>
        <v>4</v>
      </c>
      <c r="V734" s="1">
        <f t="shared" ca="1" si="573"/>
        <v>21</v>
      </c>
      <c r="W734" s="1">
        <f t="shared" ca="1" si="574"/>
        <v>14</v>
      </c>
      <c r="X734" s="3">
        <f t="shared" ca="1" si="575"/>
        <v>7</v>
      </c>
      <c r="Y734" s="3">
        <f t="shared" ca="1" si="576"/>
        <v>22721</v>
      </c>
      <c r="Z734">
        <f t="shared" ca="1" si="586"/>
        <v>9</v>
      </c>
      <c r="AA734">
        <f t="shared" ca="1" si="577"/>
        <v>9</v>
      </c>
      <c r="AB734" s="16">
        <f ca="1">_xlfn.RANK.EQ(Q734,Q716:Q735,0)</f>
        <v>9</v>
      </c>
      <c r="AC734" s="16">
        <f ca="1">SUMPRODUCT((AB734=AB716:AB735)*(X734&lt;X716:X735))</f>
        <v>0</v>
      </c>
      <c r="AD734" s="16">
        <f ca="1">SUMPRODUCT((AB734=AB716:AB735)*(AC734=AC716:AC735)*(V734&lt;V716:V735))</f>
        <v>0</v>
      </c>
      <c r="AE734" s="16">
        <f ca="1">COUNTIF(AA716:AA734,AA734)-1</f>
        <v>0</v>
      </c>
      <c r="AF734" s="39"/>
      <c r="AG734">
        <v>19</v>
      </c>
      <c r="AH734" s="29" t="str">
        <f ca="1">INDEX(P716:P735,MATCH(AG734,Z716:Z735,0))</f>
        <v>U.D. Las Palmas</v>
      </c>
      <c r="AI734" s="33">
        <f ca="1">LOOKUP(AH734,P716:P735,Q716:Q735)</f>
        <v>13</v>
      </c>
      <c r="AJ734" s="1">
        <f ca="1">LOOKUP(AH734,P716:P735,R716:R735)</f>
        <v>16</v>
      </c>
      <c r="AK734" s="1">
        <f ca="1">LOOKUP(AH734,P716:P735,S716:S735)</f>
        <v>3</v>
      </c>
      <c r="AL734" s="1">
        <f ca="1">LOOKUP(AH734,P716:P735,T716:T735)</f>
        <v>4</v>
      </c>
      <c r="AM734" s="1">
        <f ca="1">LOOKUP(AH734,P716:P735,U716:U735)</f>
        <v>9</v>
      </c>
      <c r="AN734" s="1">
        <f ca="1">LOOKUP(AH734,P716:P735,V716:V735)</f>
        <v>12</v>
      </c>
      <c r="AO734" s="1">
        <f ca="1">LOOKUP(AH734,P716:P735,W716:W735)</f>
        <v>23</v>
      </c>
      <c r="AP734" s="3">
        <f ca="1">LOOKUP(AH734,P716:P735,X716:X735)</f>
        <v>-11</v>
      </c>
      <c r="AQ734" s="3">
        <f ca="1">LOOKUP(AH734,P716:P735,Y716:Y735)</f>
        <v>11912</v>
      </c>
    </row>
    <row r="735" spans="5:43" ht="15.75" thickBot="1" x14ac:dyDescent="0.3">
      <c r="E735" s="30" t="str">
        <f t="shared" si="578"/>
        <v>Villarreal C.F.</v>
      </c>
      <c r="F735" s="34">
        <f ca="1">SUMIF(INDIRECT(F715),'1-Configuracion'!E735,INDIRECT(G715))+SUMIF(INDIRECT(H715),'1-Configuracion'!E735,INDIRECT(I715))</f>
        <v>0</v>
      </c>
      <c r="G735" s="9">
        <f ca="1">SUMIF(INDIRECT(F715),'1-Configuracion'!E735,INDIRECT(J715))+SUMIF(INDIRECT(H715),'1-Configuracion'!E735,INDIRECT(J715))</f>
        <v>0</v>
      </c>
      <c r="H735" s="9">
        <f t="shared" ca="1" si="579"/>
        <v>0</v>
      </c>
      <c r="I735" s="9">
        <f t="shared" ca="1" si="580"/>
        <v>0</v>
      </c>
      <c r="J735" s="9">
        <f t="shared" ca="1" si="581"/>
        <v>0</v>
      </c>
      <c r="K735" s="9">
        <f ca="1">SUMIF(INDIRECT(F715),'1-Configuracion'!E735,INDIRECT(K715))+SUMIF(INDIRECT(H715),'1-Configuracion'!E735,INDIRECT(L715))</f>
        <v>0</v>
      </c>
      <c r="L735" s="9">
        <f ca="1">SUMIF(INDIRECT(F715),'1-Configuracion'!E735,INDIRECT(L715))+SUMIF(INDIRECT(H715),'1-Configuracion'!E735,INDIRECT(K715))</f>
        <v>0</v>
      </c>
      <c r="M735" s="49">
        <f t="shared" ca="1" si="582"/>
        <v>0</v>
      </c>
      <c r="N735" s="15">
        <f t="shared" ca="1" si="583"/>
        <v>0</v>
      </c>
      <c r="P735" s="30" t="str">
        <f t="shared" si="584"/>
        <v>Villarreal C.F.</v>
      </c>
      <c r="Q735" s="34">
        <f t="shared" ca="1" si="585"/>
        <v>30</v>
      </c>
      <c r="R735" s="9">
        <f t="shared" ca="1" si="569"/>
        <v>16</v>
      </c>
      <c r="S735" s="9">
        <f t="shared" ca="1" si="570"/>
        <v>9</v>
      </c>
      <c r="T735" s="9">
        <f t="shared" ca="1" si="571"/>
        <v>3</v>
      </c>
      <c r="U735" s="9">
        <f t="shared" ca="1" si="572"/>
        <v>4</v>
      </c>
      <c r="V735" s="9">
        <f t="shared" ca="1" si="573"/>
        <v>21</v>
      </c>
      <c r="W735" s="9">
        <f t="shared" ca="1" si="574"/>
        <v>15</v>
      </c>
      <c r="X735" s="11">
        <f t="shared" ca="1" si="575"/>
        <v>6</v>
      </c>
      <c r="Y735" s="11">
        <f t="shared" ca="1" si="576"/>
        <v>30621</v>
      </c>
      <c r="Z735">
        <f t="shared" ca="1" si="586"/>
        <v>5</v>
      </c>
      <c r="AA735">
        <f t="shared" ca="1" si="577"/>
        <v>5</v>
      </c>
      <c r="AB735" s="16">
        <f ca="1">_xlfn.RANK.EQ(Q735,Q716:Q735,0)</f>
        <v>5</v>
      </c>
      <c r="AC735" s="16">
        <f ca="1">SUMPRODUCT((AB735=AB716:AB735)*(X735&lt;X716:X735))</f>
        <v>0</v>
      </c>
      <c r="AD735" s="16">
        <f ca="1">SUMPRODUCT((AB735=AB716:AB735)*(AC735=AC716:AC735)*(V735&lt;V716:V735))</f>
        <v>0</v>
      </c>
      <c r="AE735" s="16">
        <f ca="1">COUNTIF(AA716:AA735,AA735)-1</f>
        <v>0</v>
      </c>
      <c r="AF735" s="39"/>
      <c r="AG735">
        <v>20</v>
      </c>
      <c r="AH735" s="30" t="str">
        <f ca="1">INDEX(P716:P735,MATCH(AG735,Z716:Z735,0))</f>
        <v>Levante U.D.</v>
      </c>
      <c r="AI735" s="34">
        <f ca="1">LOOKUP(AH735,P716:P735,Q716:Q735)</f>
        <v>11</v>
      </c>
      <c r="AJ735" s="9">
        <f ca="1">LOOKUP(AH735,P716:P735,R716:R735)</f>
        <v>16</v>
      </c>
      <c r="AK735" s="9">
        <f ca="1">LOOKUP(AH735,P716:P735,S716:S735)</f>
        <v>2</v>
      </c>
      <c r="AL735" s="9">
        <f ca="1">LOOKUP(AH735,P716:P735,T716:T735)</f>
        <v>5</v>
      </c>
      <c r="AM735" s="9">
        <f ca="1">LOOKUP(AH735,P716:P735,U716:U735)</f>
        <v>9</v>
      </c>
      <c r="AN735" s="9">
        <f ca="1">LOOKUP(AH735,P716:P735,V716:V735)</f>
        <v>12</v>
      </c>
      <c r="AO735" s="9">
        <f ca="1">LOOKUP(AH735,P716:P735,W716:W735)</f>
        <v>29</v>
      </c>
      <c r="AP735" s="11">
        <f ca="1">LOOKUP(AH735,P716:P735,X716:X735)</f>
        <v>-17</v>
      </c>
      <c r="AQ735" s="11">
        <f ca="1">LOOKUP(AH735,P716:P735,Y716:Y735)</f>
        <v>9312</v>
      </c>
    </row>
    <row r="736" spans="5:43" ht="15.75" thickBot="1" x14ac:dyDescent="0.3"/>
    <row r="737" spans="5:43" ht="15.75" thickBot="1" x14ac:dyDescent="0.3">
      <c r="E737" s="36">
        <v>33</v>
      </c>
      <c r="F737" s="43" t="s">
        <v>20</v>
      </c>
      <c r="G737" s="43" t="s">
        <v>21</v>
      </c>
      <c r="H737" s="43" t="s">
        <v>22</v>
      </c>
      <c r="I737" s="43" t="s">
        <v>23</v>
      </c>
      <c r="J737" s="43" t="s">
        <v>24</v>
      </c>
      <c r="K737" s="43" t="s">
        <v>25</v>
      </c>
      <c r="L737" s="43" t="s">
        <v>26</v>
      </c>
      <c r="M737" s="44" t="s">
        <v>90</v>
      </c>
      <c r="N737" s="46" t="s">
        <v>91</v>
      </c>
      <c r="P737" s="36">
        <f>E737</f>
        <v>33</v>
      </c>
      <c r="Q737" s="37" t="s">
        <v>20</v>
      </c>
      <c r="R737" s="35" t="s">
        <v>21</v>
      </c>
      <c r="S737" s="31" t="s">
        <v>22</v>
      </c>
      <c r="T737" s="31" t="s">
        <v>23</v>
      </c>
      <c r="U737" s="31" t="s">
        <v>24</v>
      </c>
      <c r="V737" s="31" t="s">
        <v>25</v>
      </c>
      <c r="W737" s="31" t="s">
        <v>26</v>
      </c>
      <c r="X737" s="32" t="s">
        <v>90</v>
      </c>
      <c r="Y737" s="32" t="s">
        <v>91</v>
      </c>
      <c r="Z737" s="136" t="s">
        <v>162</v>
      </c>
      <c r="AA737" t="s">
        <v>161</v>
      </c>
      <c r="AB737" t="s">
        <v>148</v>
      </c>
      <c r="AC737" t="s">
        <v>90</v>
      </c>
      <c r="AD737" t="s">
        <v>25</v>
      </c>
      <c r="AE737" t="s">
        <v>160</v>
      </c>
      <c r="AF737" s="38"/>
      <c r="AH737" s="36">
        <f>P737</f>
        <v>33</v>
      </c>
      <c r="AI737" s="37" t="s">
        <v>20</v>
      </c>
      <c r="AJ737" s="35" t="s">
        <v>21</v>
      </c>
      <c r="AK737" s="31" t="s">
        <v>22</v>
      </c>
      <c r="AL737" s="31" t="s">
        <v>23</v>
      </c>
      <c r="AM737" s="31" t="s">
        <v>24</v>
      </c>
      <c r="AN737" s="31" t="s">
        <v>25</v>
      </c>
      <c r="AO737" s="31" t="s">
        <v>26</v>
      </c>
      <c r="AP737" s="32" t="s">
        <v>90</v>
      </c>
      <c r="AQ737" s="32" t="s">
        <v>91</v>
      </c>
    </row>
    <row r="738" spans="5:43" ht="15.75" thickBot="1" x14ac:dyDescent="0.3">
      <c r="E738" s="39"/>
      <c r="F738" s="41" t="str">
        <f>'1-Rangos'!C33</f>
        <v>'1-Jornadas'!BC69:BC78</v>
      </c>
      <c r="G738" s="41" t="str">
        <f>'1-Rangos'!D33</f>
        <v>'1-Jornadas'!BA69:BA78</v>
      </c>
      <c r="H738" s="41" t="str">
        <f>'1-Rangos'!E33</f>
        <v>'1-Jornadas'!BF69:BF78</v>
      </c>
      <c r="I738" s="41" t="str">
        <f>'1-Rangos'!F33</f>
        <v>'1-Jornadas'!BH69:BH78</v>
      </c>
      <c r="J738" s="41" t="str">
        <f>'1-Rangos'!G33</f>
        <v>'1-Jornadas'!AZ69:AZ78</v>
      </c>
      <c r="K738" s="41" t="str">
        <f>'1-Rangos'!H33</f>
        <v>'1-Jornadas'!BD69:BD78</v>
      </c>
      <c r="L738" s="41" t="str">
        <f>'1-Rangos'!I33</f>
        <v>'1-Jornadas'!BE69:BE78</v>
      </c>
      <c r="M738" s="39"/>
      <c r="N738" s="39"/>
    </row>
    <row r="739" spans="5:43" x14ac:dyDescent="0.25">
      <c r="E739" s="29" t="str">
        <f>E716</f>
        <v>Athletic Club</v>
      </c>
      <c r="F739" s="45">
        <f ca="1">SUMIF(INDIRECT(F738),'1-Configuracion'!E739,INDIRECT(G738))+SUMIF(INDIRECT(H738),'1-Configuracion'!E739,INDIRECT(I738))</f>
        <v>0</v>
      </c>
      <c r="G739" s="42">
        <f ca="1">SUMIF(INDIRECT(F738),'1-Configuracion'!E739,INDIRECT(J738))+SUMIF(INDIRECT(H738),'1-Configuracion'!E739,INDIRECT(J738))</f>
        <v>0</v>
      </c>
      <c r="H739" s="42">
        <f ca="1">IF(G739&gt;0,IF(F739=3,1,0),0)</f>
        <v>0</v>
      </c>
      <c r="I739" s="42">
        <f ca="1">IF(G739&gt;0,IF(F739=1,1,0),0)</f>
        <v>0</v>
      </c>
      <c r="J739" s="42">
        <f ca="1">IF(G739&gt;0,IF(F739=0,1,0),0)</f>
        <v>0</v>
      </c>
      <c r="K739" s="42">
        <f ca="1">SUMIF(INDIRECT(F738),'1-Configuracion'!E739,INDIRECT(K738))+SUMIF(INDIRECT(H738),'1-Configuracion'!E739,INDIRECT(L738))</f>
        <v>0</v>
      </c>
      <c r="L739" s="42">
        <f ca="1">SUMIF(INDIRECT(F738),'1-Configuracion'!E739,INDIRECT(L738))+SUMIF(INDIRECT(H738),'1-Configuracion'!E739,INDIRECT(K738))</f>
        <v>0</v>
      </c>
      <c r="M739" s="47">
        <f ca="1">K739-L739</f>
        <v>0</v>
      </c>
      <c r="N739" s="50">
        <f ca="1">F739*1000+M739*100+K739</f>
        <v>0</v>
      </c>
      <c r="P739" s="29" t="str">
        <f>E739</f>
        <v>Athletic Club</v>
      </c>
      <c r="Q739" s="33">
        <f ca="1">F739+Q716</f>
        <v>24</v>
      </c>
      <c r="R739" s="1">
        <f t="shared" ref="R739:R758" ca="1" si="587">G739+R716</f>
        <v>16</v>
      </c>
      <c r="S739" s="1">
        <f t="shared" ref="S739:S758" ca="1" si="588">H739+S716</f>
        <v>7</v>
      </c>
      <c r="T739" s="1">
        <f t="shared" ref="T739:T758" ca="1" si="589">I739+T716</f>
        <v>3</v>
      </c>
      <c r="U739" s="1">
        <f t="shared" ref="U739:U758" ca="1" si="590">J739+U716</f>
        <v>6</v>
      </c>
      <c r="V739" s="1">
        <f t="shared" ref="V739:V758" ca="1" si="591">K739+V716</f>
        <v>24</v>
      </c>
      <c r="W739" s="1">
        <f t="shared" ref="W739:W758" ca="1" si="592">L739+W716</f>
        <v>18</v>
      </c>
      <c r="X739" s="3">
        <f t="shared" ref="X739:X758" ca="1" si="593">M739+X716</f>
        <v>6</v>
      </c>
      <c r="Y739" s="3">
        <f t="shared" ref="Y739:Y758" ca="1" si="594">N739+Y716</f>
        <v>24624</v>
      </c>
      <c r="Z739">
        <f ca="1">AA739+AE739</f>
        <v>7</v>
      </c>
      <c r="AA739">
        <f t="shared" ref="AA739:AA758" ca="1" si="595">SUM(AB739:AD739)</f>
        <v>7</v>
      </c>
      <c r="AB739" s="16">
        <f ca="1">_xlfn.RANK.EQ(Q739,Q739:Q758,0)</f>
        <v>7</v>
      </c>
      <c r="AC739" s="16">
        <f ca="1">SUMPRODUCT((AB739=AB739:AB758)*(X739&lt;X739:X758))</f>
        <v>0</v>
      </c>
      <c r="AD739" s="16">
        <f ca="1">SUMPRODUCT((AB739=AB739:AB758)*(AC739=AC739:AC758)*(V739&lt;V739:V758))</f>
        <v>0</v>
      </c>
      <c r="AE739" s="16">
        <f ca="1">COUNTIF(AA739:AA739,AA739)-1</f>
        <v>0</v>
      </c>
      <c r="AF739" s="39"/>
      <c r="AG739">
        <v>1</v>
      </c>
      <c r="AH739" s="29" t="str">
        <f ca="1">INDEX(P739:P758,MATCH(AG739,Z739:Z758,0))</f>
        <v>F.C. Barcelona</v>
      </c>
      <c r="AI739" s="33">
        <f ca="1">LOOKUP(AH739,P739:P758,Q739:Q758)</f>
        <v>35</v>
      </c>
      <c r="AJ739" s="1">
        <f ca="1">LOOKUP(AH739,P739:P758,R739:R758)</f>
        <v>15</v>
      </c>
      <c r="AK739" s="1">
        <f ca="1">LOOKUP(AH739,P739:P758,S739:S758)</f>
        <v>11</v>
      </c>
      <c r="AL739" s="1">
        <f ca="1">LOOKUP(AH739,P739:P758,T739:T758)</f>
        <v>2</v>
      </c>
      <c r="AM739" s="1">
        <f ca="1">LOOKUP(AH739,P739:P758,U739:U758)</f>
        <v>2</v>
      </c>
      <c r="AN739" s="1">
        <f ca="1">LOOKUP(AH739,P739:P758,V739:V758)</f>
        <v>36</v>
      </c>
      <c r="AO739" s="1">
        <f ca="1">LOOKUP(AH739,P739:P758,W739:W758)</f>
        <v>15</v>
      </c>
      <c r="AP739" s="3">
        <f ca="1">LOOKUP(AH739,P739:P758,X739:X758)</f>
        <v>21</v>
      </c>
      <c r="AQ739" s="3">
        <f ca="1">LOOKUP(AH739,P739:P758,Y739:Y758)</f>
        <v>37136</v>
      </c>
    </row>
    <row r="740" spans="5:43" x14ac:dyDescent="0.25">
      <c r="E740" s="29" t="str">
        <f t="shared" ref="E740:E758" si="596">E717</f>
        <v>Atlético de Madrid</v>
      </c>
      <c r="F740" s="33">
        <f ca="1">SUMIF(INDIRECT(F738),'1-Configuracion'!E740,INDIRECT(G738))+SUMIF(INDIRECT(H738),'1-Configuracion'!E740,INDIRECT(I738))</f>
        <v>0</v>
      </c>
      <c r="G740" s="1">
        <f ca="1">SUMIF(INDIRECT(F738),'1-Configuracion'!E740,INDIRECT(J738))+SUMIF(INDIRECT(H738),'1-Configuracion'!E740,INDIRECT(J738))</f>
        <v>0</v>
      </c>
      <c r="H740" s="1">
        <f t="shared" ref="H740:H758" ca="1" si="597">IF(G740&gt;0,IF(F740=3,1,0),0)</f>
        <v>0</v>
      </c>
      <c r="I740" s="1">
        <f t="shared" ref="I740:I758" ca="1" si="598">IF(G740&gt;0,IF(F740=1,1,0),0)</f>
        <v>0</v>
      </c>
      <c r="J740" s="1">
        <f t="shared" ref="J740:J758" ca="1" si="599">IF(G740&gt;0,IF(F740=0,1,0),0)</f>
        <v>0</v>
      </c>
      <c r="K740" s="1">
        <f ca="1">SUMIF(INDIRECT(F738),'1-Configuracion'!E740,INDIRECT(K738))+SUMIF(INDIRECT(H738),'1-Configuracion'!E740,INDIRECT(L738))</f>
        <v>0</v>
      </c>
      <c r="L740" s="1">
        <f ca="1">SUMIF(INDIRECT(F738),'1-Configuracion'!E740,INDIRECT(L738))+SUMIF(INDIRECT(H738),'1-Configuracion'!E740,INDIRECT(K738))</f>
        <v>0</v>
      </c>
      <c r="M740" s="48">
        <f t="shared" ref="M740:M758" ca="1" si="600">K740-L740</f>
        <v>0</v>
      </c>
      <c r="N740" s="14">
        <f t="shared" ref="N740:N758" ca="1" si="601">F740*1000+M740*100+K740</f>
        <v>0</v>
      </c>
      <c r="P740" s="29" t="str">
        <f t="shared" ref="P740:P758" si="602">E740</f>
        <v>Atlético de Madrid</v>
      </c>
      <c r="Q740" s="33">
        <f t="shared" ref="Q740:Q758" ca="1" si="603">F740+Q717</f>
        <v>35</v>
      </c>
      <c r="R740" s="1">
        <f t="shared" ca="1" si="587"/>
        <v>16</v>
      </c>
      <c r="S740" s="1">
        <f t="shared" ca="1" si="588"/>
        <v>11</v>
      </c>
      <c r="T740" s="1">
        <f t="shared" ca="1" si="589"/>
        <v>2</v>
      </c>
      <c r="U740" s="1">
        <f t="shared" ca="1" si="590"/>
        <v>3</v>
      </c>
      <c r="V740" s="1">
        <f t="shared" ca="1" si="591"/>
        <v>22</v>
      </c>
      <c r="W740" s="1">
        <f t="shared" ca="1" si="592"/>
        <v>8</v>
      </c>
      <c r="X740" s="3">
        <f t="shared" ca="1" si="593"/>
        <v>14</v>
      </c>
      <c r="Y740" s="3">
        <f t="shared" ca="1" si="594"/>
        <v>36422</v>
      </c>
      <c r="Z740">
        <f t="shared" ref="Z740:Z758" ca="1" si="604">AA740+AE740</f>
        <v>2</v>
      </c>
      <c r="AA740">
        <f t="shared" ca="1" si="595"/>
        <v>2</v>
      </c>
      <c r="AB740" s="16">
        <f ca="1">_xlfn.RANK.EQ(Q740,Q739:Q758,0)</f>
        <v>1</v>
      </c>
      <c r="AC740" s="16">
        <f ca="1">SUMPRODUCT((AB740=AB739:AB758)*(X740&lt;X739:X758))</f>
        <v>1</v>
      </c>
      <c r="AD740" s="16">
        <f ca="1">SUMPRODUCT((AB740=AB739:AB758)*(AC740=AC739:AC758)*(V740&lt;V739:V758))</f>
        <v>0</v>
      </c>
      <c r="AE740" s="16">
        <f ca="1">COUNTIF(AA739:AA740,AA740)-1</f>
        <v>0</v>
      </c>
      <c r="AF740" s="39"/>
      <c r="AG740">
        <v>2</v>
      </c>
      <c r="AH740" s="29" t="str">
        <f ca="1">INDEX(P739:P758,MATCH(AG740,Z739:Z758,0))</f>
        <v>Atlético de Madrid</v>
      </c>
      <c r="AI740" s="33">
        <f ca="1">LOOKUP(AH740,P739:P758,Q739:Q758)</f>
        <v>35</v>
      </c>
      <c r="AJ740" s="1">
        <f ca="1">LOOKUP(AH740,P739:P758,R739:R758)</f>
        <v>16</v>
      </c>
      <c r="AK740" s="1">
        <f ca="1">LOOKUP(AH740,P739:P758,S739:S758)</f>
        <v>11</v>
      </c>
      <c r="AL740" s="1">
        <f ca="1">LOOKUP(AH740,P739:P758,T739:T758)</f>
        <v>2</v>
      </c>
      <c r="AM740" s="1">
        <f ca="1">LOOKUP(AH740,P739:P758,U739:U758)</f>
        <v>3</v>
      </c>
      <c r="AN740" s="1">
        <f ca="1">LOOKUP(AH740,P739:P758,V739:V758)</f>
        <v>22</v>
      </c>
      <c r="AO740" s="1">
        <f ca="1">LOOKUP(AH740,P739:P758,W739:W758)</f>
        <v>8</v>
      </c>
      <c r="AP740" s="3">
        <f ca="1">LOOKUP(AH740,P739:P758,X739:X758)</f>
        <v>14</v>
      </c>
      <c r="AQ740" s="3">
        <f ca="1">LOOKUP(AH740,P739:P758,Y739:Y758)</f>
        <v>36422</v>
      </c>
    </row>
    <row r="741" spans="5:43" x14ac:dyDescent="0.25">
      <c r="E741" s="29" t="str">
        <f t="shared" si="596"/>
        <v>Deportivo de la Coruña</v>
      </c>
      <c r="F741" s="33">
        <f ca="1">SUMIF(INDIRECT(F738),'1-Configuracion'!E741,INDIRECT(G738))+SUMIF(INDIRECT(H738),'1-Configuracion'!E741,INDIRECT(I738))</f>
        <v>0</v>
      </c>
      <c r="G741" s="1">
        <f ca="1">SUMIF(INDIRECT(F738),'1-Configuracion'!E741,INDIRECT(J738))+SUMIF(INDIRECT(H738),'1-Configuracion'!E741,INDIRECT(J738))</f>
        <v>0</v>
      </c>
      <c r="H741" s="1">
        <f t="shared" ca="1" si="597"/>
        <v>0</v>
      </c>
      <c r="I741" s="1">
        <f t="shared" ca="1" si="598"/>
        <v>0</v>
      </c>
      <c r="J741" s="1">
        <f t="shared" ca="1" si="599"/>
        <v>0</v>
      </c>
      <c r="K741" s="1">
        <f ca="1">SUMIF(INDIRECT(F738),'1-Configuracion'!E741,INDIRECT(K738))+SUMIF(INDIRECT(H738),'1-Configuracion'!E741,INDIRECT(L738))</f>
        <v>0</v>
      </c>
      <c r="L741" s="1">
        <f ca="1">SUMIF(INDIRECT(F738),'1-Configuracion'!E741,INDIRECT(L738))+SUMIF(INDIRECT(H738),'1-Configuracion'!E741,INDIRECT(K738))</f>
        <v>0</v>
      </c>
      <c r="M741" s="48">
        <f t="shared" ca="1" si="600"/>
        <v>0</v>
      </c>
      <c r="N741" s="14">
        <f t="shared" ca="1" si="601"/>
        <v>0</v>
      </c>
      <c r="P741" s="29" t="str">
        <f t="shared" si="602"/>
        <v>Deportivo de la Coruña</v>
      </c>
      <c r="Q741" s="33">
        <f t="shared" ca="1" si="603"/>
        <v>26</v>
      </c>
      <c r="R741" s="1">
        <f t="shared" ca="1" si="587"/>
        <v>16</v>
      </c>
      <c r="S741" s="1">
        <f t="shared" ca="1" si="588"/>
        <v>6</v>
      </c>
      <c r="T741" s="1">
        <f t="shared" ca="1" si="589"/>
        <v>8</v>
      </c>
      <c r="U741" s="1">
        <f t="shared" ca="1" si="590"/>
        <v>2</v>
      </c>
      <c r="V741" s="1">
        <f t="shared" ca="1" si="591"/>
        <v>25</v>
      </c>
      <c r="W741" s="1">
        <f t="shared" ca="1" si="592"/>
        <v>16</v>
      </c>
      <c r="X741" s="3">
        <f t="shared" ca="1" si="593"/>
        <v>9</v>
      </c>
      <c r="Y741" s="3">
        <f t="shared" ca="1" si="594"/>
        <v>26925</v>
      </c>
      <c r="Z741">
        <f t="shared" ca="1" si="604"/>
        <v>6</v>
      </c>
      <c r="AA741">
        <f t="shared" ca="1" si="595"/>
        <v>6</v>
      </c>
      <c r="AB741" s="16">
        <f ca="1">_xlfn.RANK.EQ(Q741,Q739:Q758,0)</f>
        <v>6</v>
      </c>
      <c r="AC741" s="16">
        <f ca="1">SUMPRODUCT((AB741=AB739:AB758)*(X741&lt;X739:X758))</f>
        <v>0</v>
      </c>
      <c r="AD741" s="16">
        <f ca="1">SUMPRODUCT((AB741=AB739:AB758)*(AC741=AC739:AC758)*(V741&lt;V739:V758))</f>
        <v>0</v>
      </c>
      <c r="AE741" s="16">
        <f ca="1">COUNTIF(AA739:AA741,AA741)-1</f>
        <v>0</v>
      </c>
      <c r="AF741" s="39"/>
      <c r="AG741">
        <v>3</v>
      </c>
      <c r="AH741" s="29" t="str">
        <f ca="1">INDEX(P739:P758,MATCH(AG741,Z739:Z758,0))</f>
        <v>Real Madrid C.F.</v>
      </c>
      <c r="AI741" s="33">
        <f ca="1">LOOKUP(AH741,P739:P758,Q739:Q758)</f>
        <v>33</v>
      </c>
      <c r="AJ741" s="1">
        <f ca="1">LOOKUP(AH741,P739:P758,R739:R758)</f>
        <v>16</v>
      </c>
      <c r="AK741" s="1">
        <f ca="1">LOOKUP(AH741,P739:P758,S739:S758)</f>
        <v>10</v>
      </c>
      <c r="AL741" s="1">
        <f ca="1">LOOKUP(AH741,P739:P758,T739:T758)</f>
        <v>3</v>
      </c>
      <c r="AM741" s="1">
        <f ca="1">LOOKUP(AH741,P739:P758,U739:U758)</f>
        <v>3</v>
      </c>
      <c r="AN741" s="1">
        <f ca="1">LOOKUP(AH741,P739:P758,V739:V758)</f>
        <v>42</v>
      </c>
      <c r="AO741" s="1">
        <f ca="1">LOOKUP(AH741,P739:P758,W739:W758)</f>
        <v>15</v>
      </c>
      <c r="AP741" s="3">
        <f ca="1">LOOKUP(AH741,P739:P758,X739:X758)</f>
        <v>27</v>
      </c>
      <c r="AQ741" s="3">
        <f ca="1">LOOKUP(AH741,P739:P758,Y739:Y758)</f>
        <v>35742</v>
      </c>
    </row>
    <row r="742" spans="5:43" x14ac:dyDescent="0.25">
      <c r="E742" s="29" t="str">
        <f t="shared" si="596"/>
        <v>F.C. Barcelona</v>
      </c>
      <c r="F742" s="33">
        <f ca="1">SUMIF(INDIRECT(F738),'1-Configuracion'!E742,INDIRECT(G738))+SUMIF(INDIRECT(H738),'1-Configuracion'!E742,INDIRECT(I738))</f>
        <v>0</v>
      </c>
      <c r="G742" s="1">
        <f ca="1">SUMIF(INDIRECT(F738),'1-Configuracion'!E742,INDIRECT(J738))+SUMIF(INDIRECT(H738),'1-Configuracion'!E742,INDIRECT(J738))</f>
        <v>0</v>
      </c>
      <c r="H742" s="1">
        <f t="shared" ca="1" si="597"/>
        <v>0</v>
      </c>
      <c r="I742" s="1">
        <f t="shared" ca="1" si="598"/>
        <v>0</v>
      </c>
      <c r="J742" s="1">
        <f t="shared" ca="1" si="599"/>
        <v>0</v>
      </c>
      <c r="K742" s="1">
        <f ca="1">SUMIF(INDIRECT(F738),'1-Configuracion'!E742,INDIRECT(K738))+SUMIF(INDIRECT(H738),'1-Configuracion'!E742,INDIRECT(L738))</f>
        <v>0</v>
      </c>
      <c r="L742" s="1">
        <f ca="1">SUMIF(INDIRECT(F738),'1-Configuracion'!E742,INDIRECT(L738))+SUMIF(INDIRECT(H738),'1-Configuracion'!E742,INDIRECT(K738))</f>
        <v>0</v>
      </c>
      <c r="M742" s="48">
        <f t="shared" ca="1" si="600"/>
        <v>0</v>
      </c>
      <c r="N742" s="14">
        <f t="shared" ca="1" si="601"/>
        <v>0</v>
      </c>
      <c r="P742" s="29" t="str">
        <f t="shared" si="602"/>
        <v>F.C. Barcelona</v>
      </c>
      <c r="Q742" s="33">
        <f t="shared" ca="1" si="603"/>
        <v>35</v>
      </c>
      <c r="R742" s="1">
        <f t="shared" ca="1" si="587"/>
        <v>15</v>
      </c>
      <c r="S742" s="1">
        <f t="shared" ca="1" si="588"/>
        <v>11</v>
      </c>
      <c r="T742" s="1">
        <f t="shared" ca="1" si="589"/>
        <v>2</v>
      </c>
      <c r="U742" s="1">
        <f t="shared" ca="1" si="590"/>
        <v>2</v>
      </c>
      <c r="V742" s="1">
        <f t="shared" ca="1" si="591"/>
        <v>36</v>
      </c>
      <c r="W742" s="1">
        <f t="shared" ca="1" si="592"/>
        <v>15</v>
      </c>
      <c r="X742" s="3">
        <f t="shared" ca="1" si="593"/>
        <v>21</v>
      </c>
      <c r="Y742" s="3">
        <f t="shared" ca="1" si="594"/>
        <v>37136</v>
      </c>
      <c r="Z742">
        <f t="shared" ca="1" si="604"/>
        <v>1</v>
      </c>
      <c r="AA742">
        <f t="shared" ca="1" si="595"/>
        <v>1</v>
      </c>
      <c r="AB742" s="16">
        <f ca="1">_xlfn.RANK.EQ(Q742,Q739:Q758,0)</f>
        <v>1</v>
      </c>
      <c r="AC742" s="16">
        <f ca="1">SUMPRODUCT((AB742=AB739:AB758)*(X742&lt;X739:X758))</f>
        <v>0</v>
      </c>
      <c r="AD742" s="16">
        <f ca="1">SUMPRODUCT((AB742=AB739:AB758)*(AC742=AC739:AC758)*(V742&lt;V739:V758))</f>
        <v>0</v>
      </c>
      <c r="AE742" s="16">
        <f ca="1">COUNTIF(AA739:AA742,AA742)-1</f>
        <v>0</v>
      </c>
      <c r="AF742" s="39"/>
      <c r="AG742">
        <v>4</v>
      </c>
      <c r="AH742" s="29" t="str">
        <f ca="1">INDEX(P739:P758,MATCH(AG742,Z739:Z758,0))</f>
        <v>R.C. Celta de Vigo</v>
      </c>
      <c r="AI742" s="33">
        <f ca="1">LOOKUP(AH742,P739:P758,Q739:Q758)</f>
        <v>31</v>
      </c>
      <c r="AJ742" s="1">
        <f ca="1">LOOKUP(AH742,P739:P758,R739:R758)</f>
        <v>16</v>
      </c>
      <c r="AK742" s="1">
        <f ca="1">LOOKUP(AH742,P739:P758,S739:S758)</f>
        <v>9</v>
      </c>
      <c r="AL742" s="1">
        <f ca="1">LOOKUP(AH742,P739:P758,T739:T758)</f>
        <v>4</v>
      </c>
      <c r="AM742" s="1">
        <f ca="1">LOOKUP(AH742,P739:P758,U739:U758)</f>
        <v>3</v>
      </c>
      <c r="AN742" s="1">
        <f ca="1">LOOKUP(AH742,P739:P758,V739:V758)</f>
        <v>28</v>
      </c>
      <c r="AO742" s="1">
        <f ca="1">LOOKUP(AH742,P739:P758,W739:W758)</f>
        <v>22</v>
      </c>
      <c r="AP742" s="3">
        <f ca="1">LOOKUP(AH742,P739:P758,X739:X758)</f>
        <v>6</v>
      </c>
      <c r="AQ742" s="3">
        <f ca="1">LOOKUP(AH742,P739:P758,Y739:Y758)</f>
        <v>31628</v>
      </c>
    </row>
    <row r="743" spans="5:43" x14ac:dyDescent="0.25">
      <c r="E743" s="29" t="str">
        <f t="shared" si="596"/>
        <v>Getafe C.F.</v>
      </c>
      <c r="F743" s="33">
        <f ca="1">SUMIF(INDIRECT(F738),'1-Configuracion'!E743,INDIRECT(G738))+SUMIF(INDIRECT(H738),'1-Configuracion'!E743,INDIRECT(I738))</f>
        <v>0</v>
      </c>
      <c r="G743" s="1">
        <f ca="1">SUMIF(INDIRECT(F738),'1-Configuracion'!E743,INDIRECT(J738))+SUMIF(INDIRECT(H738),'1-Configuracion'!E743,INDIRECT(J738))</f>
        <v>0</v>
      </c>
      <c r="H743" s="1">
        <f t="shared" ca="1" si="597"/>
        <v>0</v>
      </c>
      <c r="I743" s="1">
        <f t="shared" ca="1" si="598"/>
        <v>0</v>
      </c>
      <c r="J743" s="1">
        <f t="shared" ca="1" si="599"/>
        <v>0</v>
      </c>
      <c r="K743" s="1">
        <f ca="1">SUMIF(INDIRECT(F738),'1-Configuracion'!E743,INDIRECT(K738))+SUMIF(INDIRECT(H738),'1-Configuracion'!E743,INDIRECT(L738))</f>
        <v>0</v>
      </c>
      <c r="L743" s="1">
        <f ca="1">SUMIF(INDIRECT(F738),'1-Configuracion'!E743,INDIRECT(L738))+SUMIF(INDIRECT(H738),'1-Configuracion'!E743,INDIRECT(K738))</f>
        <v>0</v>
      </c>
      <c r="M743" s="48">
        <f t="shared" ca="1" si="600"/>
        <v>0</v>
      </c>
      <c r="N743" s="14">
        <f t="shared" ca="1" si="601"/>
        <v>0</v>
      </c>
      <c r="P743" s="29" t="str">
        <f t="shared" si="602"/>
        <v>Getafe C.F.</v>
      </c>
      <c r="Q743" s="33">
        <f t="shared" ca="1" si="603"/>
        <v>16</v>
      </c>
      <c r="R743" s="1">
        <f t="shared" ca="1" si="587"/>
        <v>16</v>
      </c>
      <c r="S743" s="1">
        <f t="shared" ca="1" si="588"/>
        <v>4</v>
      </c>
      <c r="T743" s="1">
        <f t="shared" ca="1" si="589"/>
        <v>4</v>
      </c>
      <c r="U743" s="1">
        <f t="shared" ca="1" si="590"/>
        <v>8</v>
      </c>
      <c r="V743" s="1">
        <f t="shared" ca="1" si="591"/>
        <v>18</v>
      </c>
      <c r="W743" s="1">
        <f t="shared" ca="1" si="592"/>
        <v>26</v>
      </c>
      <c r="X743" s="3">
        <f t="shared" ca="1" si="593"/>
        <v>-8</v>
      </c>
      <c r="Y743" s="3">
        <f t="shared" ca="1" si="594"/>
        <v>15218</v>
      </c>
      <c r="Z743">
        <f t="shared" ca="1" si="604"/>
        <v>15</v>
      </c>
      <c r="AA743">
        <f t="shared" ca="1" si="595"/>
        <v>15</v>
      </c>
      <c r="AB743" s="16">
        <f ca="1">_xlfn.RANK.EQ(Q743,Q739:Q758,0)</f>
        <v>14</v>
      </c>
      <c r="AC743" s="16">
        <f ca="1">SUMPRODUCT((AB743=AB739:AB758)*(X743&lt;X739:X758))</f>
        <v>1</v>
      </c>
      <c r="AD743" s="16">
        <f ca="1">SUMPRODUCT((AB743=AB739:AB758)*(AC743=AC739:AC758)*(V743&lt;V739:V758))</f>
        <v>0</v>
      </c>
      <c r="AE743" s="16">
        <f ca="1">COUNTIF(AA739:AA743,AA743)-1</f>
        <v>0</v>
      </c>
      <c r="AF743" s="39"/>
      <c r="AG743">
        <v>5</v>
      </c>
      <c r="AH743" s="29" t="str">
        <f ca="1">INDEX(P739:P758,MATCH(AG743,Z739:Z758,0))</f>
        <v>Villarreal C.F.</v>
      </c>
      <c r="AI743" s="33">
        <f ca="1">LOOKUP(AH743,P739:P758,Q739:Q758)</f>
        <v>30</v>
      </c>
      <c r="AJ743" s="1">
        <f ca="1">LOOKUP(AH743,P739:P758,R739:R758)</f>
        <v>16</v>
      </c>
      <c r="AK743" s="1">
        <f ca="1">LOOKUP(AH743,P739:P758,S739:S758)</f>
        <v>9</v>
      </c>
      <c r="AL743" s="1">
        <f ca="1">LOOKUP(AH743,P739:P758,T739:T758)</f>
        <v>3</v>
      </c>
      <c r="AM743" s="1">
        <f ca="1">LOOKUP(AH743,P739:P758,U739:U758)</f>
        <v>4</v>
      </c>
      <c r="AN743" s="1">
        <f ca="1">LOOKUP(AH743,P739:P758,V739:V758)</f>
        <v>21</v>
      </c>
      <c r="AO743" s="1">
        <f ca="1">LOOKUP(AH743,P739:P758,W739:W758)</f>
        <v>15</v>
      </c>
      <c r="AP743" s="3">
        <f ca="1">LOOKUP(AH743,P739:P758,X739:X758)</f>
        <v>6</v>
      </c>
      <c r="AQ743" s="3">
        <f ca="1">LOOKUP(AH743,P739:P758,Y739:Y758)</f>
        <v>30621</v>
      </c>
    </row>
    <row r="744" spans="5:43" x14ac:dyDescent="0.25">
      <c r="E744" s="29" t="str">
        <f t="shared" si="596"/>
        <v>Granada C.F.</v>
      </c>
      <c r="F744" s="33">
        <f ca="1">SUMIF(INDIRECT(F738),'1-Configuracion'!E744,INDIRECT(G738))+SUMIF(INDIRECT(H738),'1-Configuracion'!E744,INDIRECT(I738))</f>
        <v>0</v>
      </c>
      <c r="G744" s="1">
        <f ca="1">SUMIF(INDIRECT(F738),'1-Configuracion'!E744,INDIRECT(J738))+SUMIF(INDIRECT(H738),'1-Configuracion'!E744,INDIRECT(J738))</f>
        <v>0</v>
      </c>
      <c r="H744" s="1">
        <f t="shared" ca="1" si="597"/>
        <v>0</v>
      </c>
      <c r="I744" s="1">
        <f t="shared" ca="1" si="598"/>
        <v>0</v>
      </c>
      <c r="J744" s="1">
        <f t="shared" ca="1" si="599"/>
        <v>0</v>
      </c>
      <c r="K744" s="1">
        <f ca="1">SUMIF(INDIRECT(F738),'1-Configuracion'!E744,INDIRECT(K738))+SUMIF(INDIRECT(H738),'1-Configuracion'!E744,INDIRECT(L738))</f>
        <v>0</v>
      </c>
      <c r="L744" s="1">
        <f ca="1">SUMIF(INDIRECT(F738),'1-Configuracion'!E744,INDIRECT(L738))+SUMIF(INDIRECT(H738),'1-Configuracion'!E744,INDIRECT(K738))</f>
        <v>0</v>
      </c>
      <c r="M744" s="48">
        <f t="shared" ca="1" si="600"/>
        <v>0</v>
      </c>
      <c r="N744" s="14">
        <f t="shared" ca="1" si="601"/>
        <v>0</v>
      </c>
      <c r="P744" s="29" t="str">
        <f t="shared" si="602"/>
        <v>Granada C.F.</v>
      </c>
      <c r="Q744" s="33">
        <f t="shared" ca="1" si="603"/>
        <v>14</v>
      </c>
      <c r="R744" s="1">
        <f t="shared" ca="1" si="587"/>
        <v>16</v>
      </c>
      <c r="S744" s="1">
        <f t="shared" ca="1" si="588"/>
        <v>3</v>
      </c>
      <c r="T744" s="1">
        <f t="shared" ca="1" si="589"/>
        <v>5</v>
      </c>
      <c r="U744" s="1">
        <f t="shared" ca="1" si="590"/>
        <v>8</v>
      </c>
      <c r="V744" s="1">
        <f t="shared" ca="1" si="591"/>
        <v>17</v>
      </c>
      <c r="W744" s="1">
        <f t="shared" ca="1" si="592"/>
        <v>26</v>
      </c>
      <c r="X744" s="3">
        <f t="shared" ca="1" si="593"/>
        <v>-9</v>
      </c>
      <c r="Y744" s="3">
        <f t="shared" ca="1" si="594"/>
        <v>13117</v>
      </c>
      <c r="Z744">
        <f t="shared" ca="1" si="604"/>
        <v>17</v>
      </c>
      <c r="AA744">
        <f t="shared" ca="1" si="595"/>
        <v>17</v>
      </c>
      <c r="AB744" s="16">
        <f ca="1">_xlfn.RANK.EQ(Q744,Q739:Q758,0)</f>
        <v>17</v>
      </c>
      <c r="AC744" s="16">
        <f ca="1">SUMPRODUCT((AB744=AB739:AB758)*(X744&lt;X739:X758))</f>
        <v>0</v>
      </c>
      <c r="AD744" s="16">
        <f ca="1">SUMPRODUCT((AB744=AB739:AB758)*(AC744=AC739:AC758)*(V744&lt;V739:V758))</f>
        <v>0</v>
      </c>
      <c r="AE744" s="16">
        <f ca="1">COUNTIF(AA739:AA744,AA744)-1</f>
        <v>0</v>
      </c>
      <c r="AF744" s="39"/>
      <c r="AG744">
        <v>6</v>
      </c>
      <c r="AH744" s="29" t="str">
        <f ca="1">INDEX(P739:P758,MATCH(AG744,Z739:Z758,0))</f>
        <v>Deportivo de la Coruña</v>
      </c>
      <c r="AI744" s="33">
        <f ca="1">LOOKUP(AH744,P739:P758,Q739:Q758)</f>
        <v>26</v>
      </c>
      <c r="AJ744" s="1">
        <f ca="1">LOOKUP(AH744,P739:P758,R739:R758)</f>
        <v>16</v>
      </c>
      <c r="AK744" s="1">
        <f ca="1">LOOKUP(AH744,P739:P758,S739:S758)</f>
        <v>6</v>
      </c>
      <c r="AL744" s="1">
        <f ca="1">LOOKUP(AH744,P739:P758,T739:T758)</f>
        <v>8</v>
      </c>
      <c r="AM744" s="1">
        <f ca="1">LOOKUP(AH744,P739:P758,U739:U758)</f>
        <v>2</v>
      </c>
      <c r="AN744" s="1">
        <f ca="1">LOOKUP(AH744,P739:P758,V739:V758)</f>
        <v>25</v>
      </c>
      <c r="AO744" s="1">
        <f ca="1">LOOKUP(AH744,P739:P758,W739:W758)</f>
        <v>16</v>
      </c>
      <c r="AP744" s="3">
        <f ca="1">LOOKUP(AH744,P739:P758,X739:X758)</f>
        <v>9</v>
      </c>
      <c r="AQ744" s="3">
        <f ca="1">LOOKUP(AH744,P739:P758,Y739:Y758)</f>
        <v>26925</v>
      </c>
    </row>
    <row r="745" spans="5:43" x14ac:dyDescent="0.25">
      <c r="E745" s="29" t="str">
        <f t="shared" si="596"/>
        <v>Levante U.D.</v>
      </c>
      <c r="F745" s="33">
        <f ca="1">SUMIF(INDIRECT(F738),'1-Configuracion'!E745,INDIRECT(G738))+SUMIF(INDIRECT(H738),'1-Configuracion'!E745,INDIRECT(I738))</f>
        <v>0</v>
      </c>
      <c r="G745" s="1">
        <f ca="1">SUMIF(INDIRECT(F738),'1-Configuracion'!E745,INDIRECT(J738))+SUMIF(INDIRECT(H738),'1-Configuracion'!E745,INDIRECT(J738))</f>
        <v>0</v>
      </c>
      <c r="H745" s="1">
        <f t="shared" ca="1" si="597"/>
        <v>0</v>
      </c>
      <c r="I745" s="1">
        <f t="shared" ca="1" si="598"/>
        <v>0</v>
      </c>
      <c r="J745" s="1">
        <f t="shared" ca="1" si="599"/>
        <v>0</v>
      </c>
      <c r="K745" s="1">
        <f ca="1">SUMIF(INDIRECT(F738),'1-Configuracion'!E745,INDIRECT(K738))+SUMIF(INDIRECT(H738),'1-Configuracion'!E745,INDIRECT(L738))</f>
        <v>0</v>
      </c>
      <c r="L745" s="1">
        <f ca="1">SUMIF(INDIRECT(F738),'1-Configuracion'!E745,INDIRECT(L738))+SUMIF(INDIRECT(H738),'1-Configuracion'!E745,INDIRECT(K738))</f>
        <v>0</v>
      </c>
      <c r="M745" s="48">
        <f t="shared" ca="1" si="600"/>
        <v>0</v>
      </c>
      <c r="N745" s="14">
        <f t="shared" ca="1" si="601"/>
        <v>0</v>
      </c>
      <c r="P745" s="29" t="str">
        <f t="shared" si="602"/>
        <v>Levante U.D.</v>
      </c>
      <c r="Q745" s="33">
        <f t="shared" ca="1" si="603"/>
        <v>11</v>
      </c>
      <c r="R745" s="1">
        <f t="shared" ca="1" si="587"/>
        <v>16</v>
      </c>
      <c r="S745" s="1">
        <f t="shared" ca="1" si="588"/>
        <v>2</v>
      </c>
      <c r="T745" s="1">
        <f t="shared" ca="1" si="589"/>
        <v>5</v>
      </c>
      <c r="U745" s="1">
        <f t="shared" ca="1" si="590"/>
        <v>9</v>
      </c>
      <c r="V745" s="1">
        <f t="shared" ca="1" si="591"/>
        <v>12</v>
      </c>
      <c r="W745" s="1">
        <f t="shared" ca="1" si="592"/>
        <v>29</v>
      </c>
      <c r="X745" s="3">
        <f t="shared" ca="1" si="593"/>
        <v>-17</v>
      </c>
      <c r="Y745" s="3">
        <f t="shared" ca="1" si="594"/>
        <v>9312</v>
      </c>
      <c r="Z745">
        <f t="shared" ca="1" si="604"/>
        <v>20</v>
      </c>
      <c r="AA745">
        <f t="shared" ca="1" si="595"/>
        <v>20</v>
      </c>
      <c r="AB745" s="16">
        <f ca="1">_xlfn.RANK.EQ(Q745,Q739:Q758,0)</f>
        <v>20</v>
      </c>
      <c r="AC745" s="16">
        <f ca="1">SUMPRODUCT((AB745=AB739:AB758)*(X745&lt;X739:X758))</f>
        <v>0</v>
      </c>
      <c r="AD745" s="16">
        <f ca="1">SUMPRODUCT((AB745=AB739:AB758)*(AC745=AC739:AC758)*(V745&lt;V739:V758))</f>
        <v>0</v>
      </c>
      <c r="AE745" s="16">
        <f ca="1">COUNTIF(AA739:AA745,AA745)-1</f>
        <v>0</v>
      </c>
      <c r="AF745" s="39"/>
      <c r="AG745">
        <v>7</v>
      </c>
      <c r="AH745" s="29" t="str">
        <f ca="1">INDEX(P739:P758,MATCH(AG745,Z739:Z758,0))</f>
        <v>Athletic Club</v>
      </c>
      <c r="AI745" s="33">
        <f ca="1">LOOKUP(AH745,P739:P758,Q739:Q758)</f>
        <v>24</v>
      </c>
      <c r="AJ745" s="1">
        <f ca="1">LOOKUP(AH745,P739:P758,R739:R758)</f>
        <v>16</v>
      </c>
      <c r="AK745" s="1">
        <f ca="1">LOOKUP(AH745,P739:P758,S739:S758)</f>
        <v>7</v>
      </c>
      <c r="AL745" s="1">
        <f ca="1">LOOKUP(AH745,P739:P758,T739:T758)</f>
        <v>3</v>
      </c>
      <c r="AM745" s="1">
        <f ca="1">LOOKUP(AH745,P739:P758,U739:U758)</f>
        <v>6</v>
      </c>
      <c r="AN745" s="1">
        <f ca="1">LOOKUP(AH745,P739:P758,V739:V758)</f>
        <v>24</v>
      </c>
      <c r="AO745" s="1">
        <f ca="1">LOOKUP(AH745,P739:P758,W739:W758)</f>
        <v>18</v>
      </c>
      <c r="AP745" s="3">
        <f ca="1">LOOKUP(AH745,P739:P758,X739:X758)</f>
        <v>6</v>
      </c>
      <c r="AQ745" s="3">
        <f ca="1">LOOKUP(AH745,P739:P758,Y739:Y758)</f>
        <v>24624</v>
      </c>
    </row>
    <row r="746" spans="5:43" x14ac:dyDescent="0.25">
      <c r="E746" s="29" t="str">
        <f t="shared" si="596"/>
        <v>Málaga C.F.</v>
      </c>
      <c r="F746" s="33">
        <f ca="1">SUMIF(INDIRECT(F738),'1-Configuracion'!E746,INDIRECT(G738))+SUMIF(INDIRECT(H738),'1-Configuracion'!E746,INDIRECT(I738))</f>
        <v>0</v>
      </c>
      <c r="G746" s="1">
        <f ca="1">SUMIF(INDIRECT(F738),'1-Configuracion'!E746,INDIRECT(J738))+SUMIF(INDIRECT(H738),'1-Configuracion'!E746,INDIRECT(J738))</f>
        <v>0</v>
      </c>
      <c r="H746" s="1">
        <f t="shared" ca="1" si="597"/>
        <v>0</v>
      </c>
      <c r="I746" s="1">
        <f t="shared" ca="1" si="598"/>
        <v>0</v>
      </c>
      <c r="J746" s="1">
        <f t="shared" ca="1" si="599"/>
        <v>0</v>
      </c>
      <c r="K746" s="1">
        <f ca="1">SUMIF(INDIRECT(F738),'1-Configuracion'!E746,INDIRECT(K738))+SUMIF(INDIRECT(H738),'1-Configuracion'!E746,INDIRECT(L738))</f>
        <v>0</v>
      </c>
      <c r="L746" s="1">
        <f ca="1">SUMIF(INDIRECT(F738),'1-Configuracion'!E746,INDIRECT(L738))+SUMIF(INDIRECT(H738),'1-Configuracion'!E746,INDIRECT(K738))</f>
        <v>0</v>
      </c>
      <c r="M746" s="48">
        <f t="shared" ca="1" si="600"/>
        <v>0</v>
      </c>
      <c r="N746" s="14">
        <f t="shared" ca="1" si="601"/>
        <v>0</v>
      </c>
      <c r="P746" s="29" t="str">
        <f t="shared" si="602"/>
        <v>Málaga C.F.</v>
      </c>
      <c r="Q746" s="33">
        <f t="shared" ca="1" si="603"/>
        <v>17</v>
      </c>
      <c r="R746" s="1">
        <f t="shared" ca="1" si="587"/>
        <v>16</v>
      </c>
      <c r="S746" s="1">
        <f t="shared" ca="1" si="588"/>
        <v>4</v>
      </c>
      <c r="T746" s="1">
        <f t="shared" ca="1" si="589"/>
        <v>5</v>
      </c>
      <c r="U746" s="1">
        <f t="shared" ca="1" si="590"/>
        <v>7</v>
      </c>
      <c r="V746" s="1">
        <f t="shared" ca="1" si="591"/>
        <v>10</v>
      </c>
      <c r="W746" s="1">
        <f t="shared" ca="1" si="592"/>
        <v>14</v>
      </c>
      <c r="X746" s="3">
        <f t="shared" ca="1" si="593"/>
        <v>-4</v>
      </c>
      <c r="Y746" s="3">
        <f t="shared" ca="1" si="594"/>
        <v>16610</v>
      </c>
      <c r="Z746">
        <f t="shared" ca="1" si="604"/>
        <v>13</v>
      </c>
      <c r="AA746">
        <f t="shared" ca="1" si="595"/>
        <v>13</v>
      </c>
      <c r="AB746" s="16">
        <f ca="1">_xlfn.RANK.EQ(Q746,Q739:Q758,0)</f>
        <v>13</v>
      </c>
      <c r="AC746" s="16">
        <f ca="1">SUMPRODUCT((AB746=AB739:AB758)*(X746&lt;X739:X758))</f>
        <v>0</v>
      </c>
      <c r="AD746" s="16">
        <f ca="1">SUMPRODUCT((AB746=AB739:AB758)*(AC746=AC739:AC758)*(V746&lt;V739:V758))</f>
        <v>0</v>
      </c>
      <c r="AE746" s="16">
        <f ca="1">COUNTIF(AA739:AA746,AA746)-1</f>
        <v>0</v>
      </c>
      <c r="AF746" s="39"/>
      <c r="AG746">
        <v>8</v>
      </c>
      <c r="AH746" s="29" t="str">
        <f ca="1">INDEX(P739:P758,MATCH(AG746,Z739:Z758,0))</f>
        <v>Sevilla F.C.</v>
      </c>
      <c r="AI746" s="33">
        <f ca="1">LOOKUP(AH746,P739:P758,Q739:Q758)</f>
        <v>23</v>
      </c>
      <c r="AJ746" s="1">
        <f ca="1">LOOKUP(AH746,P739:P758,R739:R758)</f>
        <v>16</v>
      </c>
      <c r="AK746" s="1">
        <f ca="1">LOOKUP(AH746,P739:P758,S739:S758)</f>
        <v>6</v>
      </c>
      <c r="AL746" s="1">
        <f ca="1">LOOKUP(AH746,P739:P758,T739:T758)</f>
        <v>5</v>
      </c>
      <c r="AM746" s="1">
        <f ca="1">LOOKUP(AH746,P739:P758,U739:U758)</f>
        <v>5</v>
      </c>
      <c r="AN746" s="1">
        <f ca="1">LOOKUP(AH746,P739:P758,V739:V758)</f>
        <v>21</v>
      </c>
      <c r="AO746" s="1">
        <f ca="1">LOOKUP(AH746,P739:P758,W739:W758)</f>
        <v>19</v>
      </c>
      <c r="AP746" s="3">
        <f ca="1">LOOKUP(AH746,P739:P758,X739:X758)</f>
        <v>2</v>
      </c>
      <c r="AQ746" s="3">
        <f ca="1">LOOKUP(AH746,P739:P758,Y739:Y758)</f>
        <v>23221</v>
      </c>
    </row>
    <row r="747" spans="5:43" x14ac:dyDescent="0.25">
      <c r="E747" s="29" t="str">
        <f t="shared" si="596"/>
        <v>R.C. Celta de Vigo</v>
      </c>
      <c r="F747" s="33">
        <f ca="1">SUMIF(INDIRECT(F738),'1-Configuracion'!E747,INDIRECT(G738))+SUMIF(INDIRECT(H738),'1-Configuracion'!E747,INDIRECT(I738))</f>
        <v>0</v>
      </c>
      <c r="G747" s="1">
        <f ca="1">SUMIF(INDIRECT(F738),'1-Configuracion'!E747,INDIRECT(J738))+SUMIF(INDIRECT(H738),'1-Configuracion'!E747,INDIRECT(J738))</f>
        <v>0</v>
      </c>
      <c r="H747" s="1">
        <f t="shared" ca="1" si="597"/>
        <v>0</v>
      </c>
      <c r="I747" s="1">
        <f t="shared" ca="1" si="598"/>
        <v>0</v>
      </c>
      <c r="J747" s="1">
        <f t="shared" ca="1" si="599"/>
        <v>0</v>
      </c>
      <c r="K747" s="1">
        <f ca="1">SUMIF(INDIRECT(F738),'1-Configuracion'!E747,INDIRECT(K738))+SUMIF(INDIRECT(H738),'1-Configuracion'!E747,INDIRECT(L738))</f>
        <v>0</v>
      </c>
      <c r="L747" s="1">
        <f ca="1">SUMIF(INDIRECT(F738),'1-Configuracion'!E747,INDIRECT(L738))+SUMIF(INDIRECT(H738),'1-Configuracion'!E747,INDIRECT(K738))</f>
        <v>0</v>
      </c>
      <c r="M747" s="48">
        <f t="shared" ca="1" si="600"/>
        <v>0</v>
      </c>
      <c r="N747" s="14">
        <f t="shared" ca="1" si="601"/>
        <v>0</v>
      </c>
      <c r="P747" s="29" t="str">
        <f t="shared" si="602"/>
        <v>R.C. Celta de Vigo</v>
      </c>
      <c r="Q747" s="33">
        <f t="shared" ca="1" si="603"/>
        <v>31</v>
      </c>
      <c r="R747" s="1">
        <f t="shared" ca="1" si="587"/>
        <v>16</v>
      </c>
      <c r="S747" s="1">
        <f t="shared" ca="1" si="588"/>
        <v>9</v>
      </c>
      <c r="T747" s="1">
        <f t="shared" ca="1" si="589"/>
        <v>4</v>
      </c>
      <c r="U747" s="1">
        <f t="shared" ca="1" si="590"/>
        <v>3</v>
      </c>
      <c r="V747" s="1">
        <f t="shared" ca="1" si="591"/>
        <v>28</v>
      </c>
      <c r="W747" s="1">
        <f t="shared" ca="1" si="592"/>
        <v>22</v>
      </c>
      <c r="X747" s="3">
        <f t="shared" ca="1" si="593"/>
        <v>6</v>
      </c>
      <c r="Y747" s="3">
        <f t="shared" ca="1" si="594"/>
        <v>31628</v>
      </c>
      <c r="Z747">
        <f t="shared" ca="1" si="604"/>
        <v>4</v>
      </c>
      <c r="AA747">
        <f t="shared" ca="1" si="595"/>
        <v>4</v>
      </c>
      <c r="AB747" s="16">
        <f ca="1">_xlfn.RANK.EQ(Q747,Q739:Q758,0)</f>
        <v>4</v>
      </c>
      <c r="AC747" s="16">
        <f ca="1">SUMPRODUCT((AB747=AB739:AB758)*(X747&lt;X739:X758))</f>
        <v>0</v>
      </c>
      <c r="AD747" s="16">
        <f ca="1">SUMPRODUCT((AB747=AB739:AB758)*(AC747=AC739:AC758)*(V747&lt;V739:V758))</f>
        <v>0</v>
      </c>
      <c r="AE747" s="16">
        <f ca="1">COUNTIF(AA739:AA747,AA747)-1</f>
        <v>0</v>
      </c>
      <c r="AF747" s="39"/>
      <c r="AG747">
        <v>9</v>
      </c>
      <c r="AH747" s="29" t="str">
        <f ca="1">INDEX(P739:P758,MATCH(AG747,Z739:Z758,0))</f>
        <v>Valencia C.F.</v>
      </c>
      <c r="AI747" s="33">
        <f ca="1">LOOKUP(AH747,P739:P758,Q739:Q758)</f>
        <v>22</v>
      </c>
      <c r="AJ747" s="1">
        <f ca="1">LOOKUP(AH747,P739:P758,R739:R758)</f>
        <v>16</v>
      </c>
      <c r="AK747" s="1">
        <f ca="1">LOOKUP(AH747,P739:P758,S739:S758)</f>
        <v>5</v>
      </c>
      <c r="AL747" s="1">
        <f ca="1">LOOKUP(AH747,P739:P758,T739:T758)</f>
        <v>7</v>
      </c>
      <c r="AM747" s="1">
        <f ca="1">LOOKUP(AH747,P739:P758,U739:U758)</f>
        <v>4</v>
      </c>
      <c r="AN747" s="1">
        <f ca="1">LOOKUP(AH747,P739:P758,V739:V758)</f>
        <v>21</v>
      </c>
      <c r="AO747" s="1">
        <f ca="1">LOOKUP(AH747,P739:P758,W739:W758)</f>
        <v>14</v>
      </c>
      <c r="AP747" s="3">
        <f ca="1">LOOKUP(AH747,P739:P758,X739:X758)</f>
        <v>7</v>
      </c>
      <c r="AQ747" s="3">
        <f ca="1">LOOKUP(AH747,P739:P758,Y739:Y758)</f>
        <v>22721</v>
      </c>
    </row>
    <row r="748" spans="5:43" x14ac:dyDescent="0.25">
      <c r="E748" s="29" t="str">
        <f t="shared" si="596"/>
        <v>R.C.D. Español</v>
      </c>
      <c r="F748" s="33">
        <f ca="1">SUMIF(INDIRECT(F738),'1-Configuracion'!E748,INDIRECT(G738))+SUMIF(INDIRECT(H738),'1-Configuracion'!E748,INDIRECT(I738))</f>
        <v>0</v>
      </c>
      <c r="G748" s="1">
        <f ca="1">SUMIF(INDIRECT(F738),'1-Configuracion'!E748,INDIRECT(J738))+SUMIF(INDIRECT(H738),'1-Configuracion'!E748,INDIRECT(J738))</f>
        <v>0</v>
      </c>
      <c r="H748" s="1">
        <f t="shared" ca="1" si="597"/>
        <v>0</v>
      </c>
      <c r="I748" s="1">
        <f t="shared" ca="1" si="598"/>
        <v>0</v>
      </c>
      <c r="J748" s="1">
        <f t="shared" ca="1" si="599"/>
        <v>0</v>
      </c>
      <c r="K748" s="1">
        <f ca="1">SUMIF(INDIRECT(F738),'1-Configuracion'!E748,INDIRECT(K738))+SUMIF(INDIRECT(H738),'1-Configuracion'!E748,INDIRECT(L738))</f>
        <v>0</v>
      </c>
      <c r="L748" s="1">
        <f ca="1">SUMIF(INDIRECT(F738),'1-Configuracion'!E748,INDIRECT(L738))+SUMIF(INDIRECT(H738),'1-Configuracion'!E748,INDIRECT(K738))</f>
        <v>0</v>
      </c>
      <c r="M748" s="48">
        <f t="shared" ca="1" si="600"/>
        <v>0</v>
      </c>
      <c r="N748" s="14">
        <f t="shared" ca="1" si="601"/>
        <v>0</v>
      </c>
      <c r="P748" s="29" t="str">
        <f t="shared" si="602"/>
        <v>R.C.D. Español</v>
      </c>
      <c r="Q748" s="33">
        <f t="shared" ca="1" si="603"/>
        <v>20</v>
      </c>
      <c r="R748" s="1">
        <f t="shared" ca="1" si="587"/>
        <v>16</v>
      </c>
      <c r="S748" s="1">
        <f t="shared" ca="1" si="588"/>
        <v>6</v>
      </c>
      <c r="T748" s="1">
        <f t="shared" ca="1" si="589"/>
        <v>2</v>
      </c>
      <c r="U748" s="1">
        <f t="shared" ca="1" si="590"/>
        <v>8</v>
      </c>
      <c r="V748" s="1">
        <f t="shared" ca="1" si="591"/>
        <v>16</v>
      </c>
      <c r="W748" s="1">
        <f t="shared" ca="1" si="592"/>
        <v>26</v>
      </c>
      <c r="X748" s="3">
        <f t="shared" ca="1" si="593"/>
        <v>-10</v>
      </c>
      <c r="Y748" s="3">
        <f t="shared" ca="1" si="594"/>
        <v>19016</v>
      </c>
      <c r="Z748">
        <f t="shared" ca="1" si="604"/>
        <v>12</v>
      </c>
      <c r="AA748">
        <f t="shared" ca="1" si="595"/>
        <v>12</v>
      </c>
      <c r="AB748" s="16">
        <f ca="1">_xlfn.RANK.EQ(Q748,Q739:Q758,0)</f>
        <v>11</v>
      </c>
      <c r="AC748" s="16">
        <f ca="1">SUMPRODUCT((AB748=AB739:AB758)*(X748&lt;X739:X758))</f>
        <v>1</v>
      </c>
      <c r="AD748" s="16">
        <f ca="1">SUMPRODUCT((AB748=AB739:AB758)*(AC748=AC739:AC758)*(V748&lt;V739:V758))</f>
        <v>0</v>
      </c>
      <c r="AE748" s="16">
        <f ca="1">COUNTIF(AA739:AA748,AA748)-1</f>
        <v>0</v>
      </c>
      <c r="AF748" s="39"/>
      <c r="AG748">
        <v>10</v>
      </c>
      <c r="AH748" s="29" t="str">
        <f ca="1">INDEX(P739:P758,MATCH(AG748,Z739:Z758,0))</f>
        <v>S.D. Eibar</v>
      </c>
      <c r="AI748" s="33">
        <f ca="1">LOOKUP(AH748,P739:P758,Q739:Q758)</f>
        <v>21</v>
      </c>
      <c r="AJ748" s="1">
        <f ca="1">LOOKUP(AH748,P739:P758,R739:R758)</f>
        <v>16</v>
      </c>
      <c r="AK748" s="1">
        <f ca="1">LOOKUP(AH748,P739:P758,S739:S758)</f>
        <v>5</v>
      </c>
      <c r="AL748" s="1">
        <f ca="1">LOOKUP(AH748,P739:P758,T739:T758)</f>
        <v>6</v>
      </c>
      <c r="AM748" s="1">
        <f ca="1">LOOKUP(AH748,P739:P758,U739:U758)</f>
        <v>5</v>
      </c>
      <c r="AN748" s="1">
        <f ca="1">LOOKUP(AH748,P739:P758,V739:V758)</f>
        <v>18</v>
      </c>
      <c r="AO748" s="1">
        <f ca="1">LOOKUP(AH748,P739:P758,W739:W758)</f>
        <v>19</v>
      </c>
      <c r="AP748" s="3">
        <f ca="1">LOOKUP(AH748,P739:P758,X739:X758)</f>
        <v>-1</v>
      </c>
      <c r="AQ748" s="3">
        <f ca="1">LOOKUP(AH748,P739:P758,Y739:Y758)</f>
        <v>20918</v>
      </c>
    </row>
    <row r="749" spans="5:43" x14ac:dyDescent="0.25">
      <c r="E749" s="29" t="str">
        <f t="shared" si="596"/>
        <v>Rayo Vallecano</v>
      </c>
      <c r="F749" s="33">
        <f ca="1">SUMIF(INDIRECT(F738),'1-Configuracion'!E749,INDIRECT(G738))+SUMIF(INDIRECT(H738),'1-Configuracion'!E749,INDIRECT(I738))</f>
        <v>0</v>
      </c>
      <c r="G749" s="1">
        <f ca="1">SUMIF(INDIRECT(F738),'1-Configuracion'!E749,INDIRECT(J738))+SUMIF(INDIRECT(H738),'1-Configuracion'!E749,INDIRECT(J738))</f>
        <v>0</v>
      </c>
      <c r="H749" s="1">
        <f t="shared" ca="1" si="597"/>
        <v>0</v>
      </c>
      <c r="I749" s="1">
        <f t="shared" ca="1" si="598"/>
        <v>0</v>
      </c>
      <c r="J749" s="1">
        <f t="shared" ca="1" si="599"/>
        <v>0</v>
      </c>
      <c r="K749" s="1">
        <f ca="1">SUMIF(INDIRECT(F738),'1-Configuracion'!E749,INDIRECT(K738))+SUMIF(INDIRECT(H738),'1-Configuracion'!E749,INDIRECT(L738))</f>
        <v>0</v>
      </c>
      <c r="L749" s="1">
        <f ca="1">SUMIF(INDIRECT(F738),'1-Configuracion'!E749,INDIRECT(L738))+SUMIF(INDIRECT(H738),'1-Configuracion'!E749,INDIRECT(K738))</f>
        <v>0</v>
      </c>
      <c r="M749" s="48">
        <f t="shared" ca="1" si="600"/>
        <v>0</v>
      </c>
      <c r="N749" s="14">
        <f t="shared" ca="1" si="601"/>
        <v>0</v>
      </c>
      <c r="P749" s="29" t="str">
        <f t="shared" si="602"/>
        <v>Rayo Vallecano</v>
      </c>
      <c r="Q749" s="33">
        <f t="shared" ca="1" si="603"/>
        <v>14</v>
      </c>
      <c r="R749" s="1">
        <f t="shared" ca="1" si="587"/>
        <v>16</v>
      </c>
      <c r="S749" s="1">
        <f t="shared" ca="1" si="588"/>
        <v>4</v>
      </c>
      <c r="T749" s="1">
        <f t="shared" ca="1" si="589"/>
        <v>2</v>
      </c>
      <c r="U749" s="1">
        <f t="shared" ca="1" si="590"/>
        <v>10</v>
      </c>
      <c r="V749" s="1">
        <f t="shared" ca="1" si="591"/>
        <v>18</v>
      </c>
      <c r="W749" s="1">
        <f t="shared" ca="1" si="592"/>
        <v>37</v>
      </c>
      <c r="X749" s="3">
        <f t="shared" ca="1" si="593"/>
        <v>-19</v>
      </c>
      <c r="Y749" s="3">
        <f t="shared" ca="1" si="594"/>
        <v>12118</v>
      </c>
      <c r="Z749">
        <f t="shared" ca="1" si="604"/>
        <v>18</v>
      </c>
      <c r="AA749">
        <f t="shared" ca="1" si="595"/>
        <v>18</v>
      </c>
      <c r="AB749" s="16">
        <f ca="1">_xlfn.RANK.EQ(Q749,Q739:Q758,0)</f>
        <v>17</v>
      </c>
      <c r="AC749" s="16">
        <f ca="1">SUMPRODUCT((AB749=AB739:AB758)*(X749&lt;X739:X758))</f>
        <v>1</v>
      </c>
      <c r="AD749" s="16">
        <f ca="1">SUMPRODUCT((AB749=AB739:AB758)*(AC749=AC739:AC758)*(V749&lt;V739:V758))</f>
        <v>0</v>
      </c>
      <c r="AE749" s="16">
        <f ca="1">COUNTIF(AA739:AA749,AA749)-1</f>
        <v>0</v>
      </c>
      <c r="AF749" s="39"/>
      <c r="AG749">
        <v>11</v>
      </c>
      <c r="AH749" s="29" t="str">
        <f ca="1">INDEX(P739:P758,MATCH(AG749,Z739:Z758,0))</f>
        <v>Real Betis Balompié</v>
      </c>
      <c r="AI749" s="33">
        <f ca="1">LOOKUP(AH749,P739:P758,Q739:Q758)</f>
        <v>20</v>
      </c>
      <c r="AJ749" s="1">
        <f ca="1">LOOKUP(AH749,P739:P758,R739:R758)</f>
        <v>16</v>
      </c>
      <c r="AK749" s="1">
        <f ca="1">LOOKUP(AH749,P739:P758,S739:S758)</f>
        <v>5</v>
      </c>
      <c r="AL749" s="1">
        <f ca="1">LOOKUP(AH749,P739:P758,T739:T758)</f>
        <v>5</v>
      </c>
      <c r="AM749" s="1">
        <f ca="1">LOOKUP(AH749,P739:P758,U739:U758)</f>
        <v>6</v>
      </c>
      <c r="AN749" s="1">
        <f ca="1">LOOKUP(AH749,P739:P758,V739:V758)</f>
        <v>13</v>
      </c>
      <c r="AO749" s="1">
        <f ca="1">LOOKUP(AH749,P739:P758,W739:W758)</f>
        <v>19</v>
      </c>
      <c r="AP749" s="3">
        <f ca="1">LOOKUP(AH749,P739:P758,X739:X758)</f>
        <v>-6</v>
      </c>
      <c r="AQ749" s="3">
        <f ca="1">LOOKUP(AH749,P739:P758,Y739:Y758)</f>
        <v>19413</v>
      </c>
    </row>
    <row r="750" spans="5:43" x14ac:dyDescent="0.25">
      <c r="E750" s="29" t="str">
        <f t="shared" si="596"/>
        <v>Real Betis Balompié</v>
      </c>
      <c r="F750" s="33">
        <f ca="1">SUMIF(INDIRECT(F738),'1-Configuracion'!E750,INDIRECT(G738))+SUMIF(INDIRECT(H738),'1-Configuracion'!E750,INDIRECT(I738))</f>
        <v>0</v>
      </c>
      <c r="G750" s="1">
        <f ca="1">SUMIF(INDIRECT(F738),'1-Configuracion'!E750,INDIRECT(J738))+SUMIF(INDIRECT(H738),'1-Configuracion'!E750,INDIRECT(J738))</f>
        <v>0</v>
      </c>
      <c r="H750" s="1">
        <f t="shared" ca="1" si="597"/>
        <v>0</v>
      </c>
      <c r="I750" s="1">
        <f t="shared" ca="1" si="598"/>
        <v>0</v>
      </c>
      <c r="J750" s="1">
        <f t="shared" ca="1" si="599"/>
        <v>0</v>
      </c>
      <c r="K750" s="1">
        <f ca="1">SUMIF(INDIRECT(F738),'1-Configuracion'!E750,INDIRECT(K738))+SUMIF(INDIRECT(H738),'1-Configuracion'!E750,INDIRECT(L738))</f>
        <v>0</v>
      </c>
      <c r="L750" s="1">
        <f ca="1">SUMIF(INDIRECT(F738),'1-Configuracion'!E750,INDIRECT(L738))+SUMIF(INDIRECT(H738),'1-Configuracion'!E750,INDIRECT(K738))</f>
        <v>0</v>
      </c>
      <c r="M750" s="48">
        <f t="shared" ca="1" si="600"/>
        <v>0</v>
      </c>
      <c r="N750" s="14">
        <f t="shared" ca="1" si="601"/>
        <v>0</v>
      </c>
      <c r="P750" s="29" t="str">
        <f t="shared" si="602"/>
        <v>Real Betis Balompié</v>
      </c>
      <c r="Q750" s="33">
        <f t="shared" ca="1" si="603"/>
        <v>20</v>
      </c>
      <c r="R750" s="1">
        <f t="shared" ca="1" si="587"/>
        <v>16</v>
      </c>
      <c r="S750" s="1">
        <f t="shared" ca="1" si="588"/>
        <v>5</v>
      </c>
      <c r="T750" s="1">
        <f t="shared" ca="1" si="589"/>
        <v>5</v>
      </c>
      <c r="U750" s="1">
        <f t="shared" ca="1" si="590"/>
        <v>6</v>
      </c>
      <c r="V750" s="1">
        <f t="shared" ca="1" si="591"/>
        <v>13</v>
      </c>
      <c r="W750" s="1">
        <f t="shared" ca="1" si="592"/>
        <v>19</v>
      </c>
      <c r="X750" s="3">
        <f t="shared" ca="1" si="593"/>
        <v>-6</v>
      </c>
      <c r="Y750" s="3">
        <f t="shared" ca="1" si="594"/>
        <v>19413</v>
      </c>
      <c r="Z750">
        <f t="shared" ca="1" si="604"/>
        <v>11</v>
      </c>
      <c r="AA750">
        <f t="shared" ca="1" si="595"/>
        <v>11</v>
      </c>
      <c r="AB750" s="16">
        <f ca="1">_xlfn.RANK.EQ(Q750,Q739:Q758,0)</f>
        <v>11</v>
      </c>
      <c r="AC750" s="16">
        <f ca="1">SUMPRODUCT((AB750=AB739:AB758)*(X750&lt;X739:X758))</f>
        <v>0</v>
      </c>
      <c r="AD750" s="16">
        <f ca="1">SUMPRODUCT((AB750=AB739:AB758)*(AC750=AC739:AC758)*(V750&lt;V739:V758))</f>
        <v>0</v>
      </c>
      <c r="AE750" s="16">
        <f ca="1">COUNTIF(AA739:AA750,AA750)-1</f>
        <v>0</v>
      </c>
      <c r="AF750" s="39"/>
      <c r="AG750">
        <v>12</v>
      </c>
      <c r="AH750" s="29" t="str">
        <f ca="1">INDEX(P739:P758,MATCH(AG750,Z739:Z758,0))</f>
        <v>R.C.D. Español</v>
      </c>
      <c r="AI750" s="33">
        <f ca="1">LOOKUP(AH750,P739:P758,Q739:Q758)</f>
        <v>20</v>
      </c>
      <c r="AJ750" s="1">
        <f ca="1">LOOKUP(AH750,P739:P758,R739:R758)</f>
        <v>16</v>
      </c>
      <c r="AK750" s="1">
        <f ca="1">LOOKUP(AH750,P739:P758,S739:S758)</f>
        <v>6</v>
      </c>
      <c r="AL750" s="1">
        <f ca="1">LOOKUP(AH750,P739:P758,T739:T758)</f>
        <v>2</v>
      </c>
      <c r="AM750" s="1">
        <f ca="1">LOOKUP(AH750,P739:P758,U739:U758)</f>
        <v>8</v>
      </c>
      <c r="AN750" s="1">
        <f ca="1">LOOKUP(AH750,P739:P758,V739:V758)</f>
        <v>16</v>
      </c>
      <c r="AO750" s="1">
        <f ca="1">LOOKUP(AH750,P739:P758,W739:W758)</f>
        <v>26</v>
      </c>
      <c r="AP750" s="3">
        <f ca="1">LOOKUP(AH750,P739:P758,X739:X758)</f>
        <v>-10</v>
      </c>
      <c r="AQ750" s="3">
        <f ca="1">LOOKUP(AH750,P739:P758,Y739:Y758)</f>
        <v>19016</v>
      </c>
    </row>
    <row r="751" spans="5:43" x14ac:dyDescent="0.25">
      <c r="E751" s="29" t="str">
        <f t="shared" si="596"/>
        <v>Real Madrid C.F.</v>
      </c>
      <c r="F751" s="33">
        <f ca="1">SUMIF(INDIRECT(F738),'1-Configuracion'!E751,INDIRECT(G738))+SUMIF(INDIRECT(H738),'1-Configuracion'!E751,INDIRECT(I738))</f>
        <v>0</v>
      </c>
      <c r="G751" s="1">
        <f ca="1">SUMIF(INDIRECT(F738),'1-Configuracion'!E751,INDIRECT(J738))+SUMIF(INDIRECT(H738),'1-Configuracion'!E751,INDIRECT(J738))</f>
        <v>0</v>
      </c>
      <c r="H751" s="1">
        <f t="shared" ca="1" si="597"/>
        <v>0</v>
      </c>
      <c r="I751" s="1">
        <f t="shared" ca="1" si="598"/>
        <v>0</v>
      </c>
      <c r="J751" s="1">
        <f t="shared" ca="1" si="599"/>
        <v>0</v>
      </c>
      <c r="K751" s="1">
        <f ca="1">SUMIF(INDIRECT(F738),'1-Configuracion'!E751,INDIRECT(K738))+SUMIF(INDIRECT(H738),'1-Configuracion'!E751,INDIRECT(L738))</f>
        <v>0</v>
      </c>
      <c r="L751" s="1">
        <f ca="1">SUMIF(INDIRECT(F738),'1-Configuracion'!E751,INDIRECT(L738))+SUMIF(INDIRECT(H738),'1-Configuracion'!E751,INDIRECT(K738))</f>
        <v>0</v>
      </c>
      <c r="M751" s="48">
        <f t="shared" ca="1" si="600"/>
        <v>0</v>
      </c>
      <c r="N751" s="14">
        <f t="shared" ca="1" si="601"/>
        <v>0</v>
      </c>
      <c r="P751" s="29" t="str">
        <f t="shared" si="602"/>
        <v>Real Madrid C.F.</v>
      </c>
      <c r="Q751" s="33">
        <f t="shared" ca="1" si="603"/>
        <v>33</v>
      </c>
      <c r="R751" s="1">
        <f t="shared" ca="1" si="587"/>
        <v>16</v>
      </c>
      <c r="S751" s="1">
        <f t="shared" ca="1" si="588"/>
        <v>10</v>
      </c>
      <c r="T751" s="1">
        <f t="shared" ca="1" si="589"/>
        <v>3</v>
      </c>
      <c r="U751" s="1">
        <f t="shared" ca="1" si="590"/>
        <v>3</v>
      </c>
      <c r="V751" s="1">
        <f t="shared" ca="1" si="591"/>
        <v>42</v>
      </c>
      <c r="W751" s="1">
        <f t="shared" ca="1" si="592"/>
        <v>15</v>
      </c>
      <c r="X751" s="3">
        <f t="shared" ca="1" si="593"/>
        <v>27</v>
      </c>
      <c r="Y751" s="3">
        <f t="shared" ca="1" si="594"/>
        <v>35742</v>
      </c>
      <c r="Z751">
        <f t="shared" ca="1" si="604"/>
        <v>3</v>
      </c>
      <c r="AA751">
        <f t="shared" ca="1" si="595"/>
        <v>3</v>
      </c>
      <c r="AB751" s="16">
        <f ca="1">_xlfn.RANK.EQ(Q751,Q739:Q758,0)</f>
        <v>3</v>
      </c>
      <c r="AC751" s="16">
        <f ca="1">SUMPRODUCT((AB751=AB739:AB758)*(X751&lt;X739:X758))</f>
        <v>0</v>
      </c>
      <c r="AD751" s="16">
        <f ca="1">SUMPRODUCT((AB751=AB739:AB758)*(AC751=AC739:AC758)*(V751&lt;V739:V758))</f>
        <v>0</v>
      </c>
      <c r="AE751" s="16">
        <f ca="1">COUNTIF(AA739:AA751,AA751)-1</f>
        <v>0</v>
      </c>
      <c r="AF751" s="39"/>
      <c r="AG751">
        <v>13</v>
      </c>
      <c r="AH751" s="29" t="str">
        <f ca="1">INDEX(P739:P758,MATCH(AG751,Z739:Z758,0))</f>
        <v>Málaga C.F.</v>
      </c>
      <c r="AI751" s="33">
        <f ca="1">LOOKUP(AH751,P739:P758,Q739:Q758)</f>
        <v>17</v>
      </c>
      <c r="AJ751" s="1">
        <f ca="1">LOOKUP(AH751,P739:P758,R739:R758)</f>
        <v>16</v>
      </c>
      <c r="AK751" s="1">
        <f ca="1">LOOKUP(AH751,P739:P758,S739:S758)</f>
        <v>4</v>
      </c>
      <c r="AL751" s="1">
        <f ca="1">LOOKUP(AH751,P739:P758,T739:T758)</f>
        <v>5</v>
      </c>
      <c r="AM751" s="1">
        <f ca="1">LOOKUP(AH751,P739:P758,U739:U758)</f>
        <v>7</v>
      </c>
      <c r="AN751" s="1">
        <f ca="1">LOOKUP(AH751,P739:P758,V739:V758)</f>
        <v>10</v>
      </c>
      <c r="AO751" s="1">
        <f ca="1">LOOKUP(AH751,P739:P758,W739:W758)</f>
        <v>14</v>
      </c>
      <c r="AP751" s="3">
        <f ca="1">LOOKUP(AH751,P739:P758,X739:X758)</f>
        <v>-4</v>
      </c>
      <c r="AQ751" s="3">
        <f ca="1">LOOKUP(AH751,P739:P758,Y739:Y758)</f>
        <v>16610</v>
      </c>
    </row>
    <row r="752" spans="5:43" x14ac:dyDescent="0.25">
      <c r="E752" s="29" t="str">
        <f t="shared" si="596"/>
        <v>Real Sociedad</v>
      </c>
      <c r="F752" s="33">
        <f ca="1">SUMIF(INDIRECT(F738),'1-Configuracion'!E752,INDIRECT(G738))+SUMIF(INDIRECT(H738),'1-Configuracion'!E752,INDIRECT(I738))</f>
        <v>0</v>
      </c>
      <c r="G752" s="1">
        <f ca="1">SUMIF(INDIRECT(F738),'1-Configuracion'!E752,INDIRECT(J738))+SUMIF(INDIRECT(H738),'1-Configuracion'!E752,INDIRECT(J738))</f>
        <v>0</v>
      </c>
      <c r="H752" s="1">
        <f t="shared" ca="1" si="597"/>
        <v>0</v>
      </c>
      <c r="I752" s="1">
        <f t="shared" ca="1" si="598"/>
        <v>0</v>
      </c>
      <c r="J752" s="1">
        <f t="shared" ca="1" si="599"/>
        <v>0</v>
      </c>
      <c r="K752" s="1">
        <f ca="1">SUMIF(INDIRECT(F738),'1-Configuracion'!E752,INDIRECT(K738))+SUMIF(INDIRECT(H738),'1-Configuracion'!E752,INDIRECT(L738))</f>
        <v>0</v>
      </c>
      <c r="L752" s="1">
        <f ca="1">SUMIF(INDIRECT(F738),'1-Configuracion'!E752,INDIRECT(L738))+SUMIF(INDIRECT(H738),'1-Configuracion'!E752,INDIRECT(K738))</f>
        <v>0</v>
      </c>
      <c r="M752" s="48">
        <f t="shared" ca="1" si="600"/>
        <v>0</v>
      </c>
      <c r="N752" s="14">
        <f t="shared" ca="1" si="601"/>
        <v>0</v>
      </c>
      <c r="P752" s="29" t="str">
        <f t="shared" si="602"/>
        <v>Real Sociedad</v>
      </c>
      <c r="Q752" s="33">
        <f t="shared" ca="1" si="603"/>
        <v>16</v>
      </c>
      <c r="R752" s="1">
        <f t="shared" ca="1" si="587"/>
        <v>16</v>
      </c>
      <c r="S752" s="1">
        <f t="shared" ca="1" si="588"/>
        <v>4</v>
      </c>
      <c r="T752" s="1">
        <f t="shared" ca="1" si="589"/>
        <v>4</v>
      </c>
      <c r="U752" s="1">
        <f t="shared" ca="1" si="590"/>
        <v>8</v>
      </c>
      <c r="V752" s="1">
        <f t="shared" ca="1" si="591"/>
        <v>17</v>
      </c>
      <c r="W752" s="1">
        <f t="shared" ca="1" si="592"/>
        <v>22</v>
      </c>
      <c r="X752" s="3">
        <f t="shared" ca="1" si="593"/>
        <v>-5</v>
      </c>
      <c r="Y752" s="3">
        <f t="shared" ca="1" si="594"/>
        <v>15517</v>
      </c>
      <c r="Z752">
        <f t="shared" ca="1" si="604"/>
        <v>14</v>
      </c>
      <c r="AA752">
        <f t="shared" ca="1" si="595"/>
        <v>14</v>
      </c>
      <c r="AB752" s="16">
        <f ca="1">_xlfn.RANK.EQ(Q752,Q739:Q758,0)</f>
        <v>14</v>
      </c>
      <c r="AC752" s="16">
        <f ca="1">SUMPRODUCT((AB752=AB739:AB758)*(X752&lt;X739:X758))</f>
        <v>0</v>
      </c>
      <c r="AD752" s="16">
        <f ca="1">SUMPRODUCT((AB752=AB739:AB758)*(AC752=AC739:AC758)*(V752&lt;V739:V758))</f>
        <v>0</v>
      </c>
      <c r="AE752" s="16">
        <f ca="1">COUNTIF(AA739:AA752,AA752)-1</f>
        <v>0</v>
      </c>
      <c r="AF752" s="39"/>
      <c r="AG752">
        <v>14</v>
      </c>
      <c r="AH752" s="29" t="str">
        <f ca="1">INDEX(P739:P758,MATCH(AG752,Z739:Z758,0))</f>
        <v>Real Sociedad</v>
      </c>
      <c r="AI752" s="33">
        <f ca="1">LOOKUP(AH752,P739:P758,Q739:Q758)</f>
        <v>16</v>
      </c>
      <c r="AJ752" s="1">
        <f ca="1">LOOKUP(AH752,P739:P758,R739:R758)</f>
        <v>16</v>
      </c>
      <c r="AK752" s="1">
        <f ca="1">LOOKUP(AH752,P739:P758,S739:S758)</f>
        <v>4</v>
      </c>
      <c r="AL752" s="1">
        <f ca="1">LOOKUP(AH752,P739:P758,T739:T758)</f>
        <v>4</v>
      </c>
      <c r="AM752" s="1">
        <f ca="1">LOOKUP(AH752,P739:P758,U739:U758)</f>
        <v>8</v>
      </c>
      <c r="AN752" s="1">
        <f ca="1">LOOKUP(AH752,P739:P758,V739:V758)</f>
        <v>17</v>
      </c>
      <c r="AO752" s="1">
        <f ca="1">LOOKUP(AH752,P739:P758,W739:W758)</f>
        <v>22</v>
      </c>
      <c r="AP752" s="3">
        <f ca="1">LOOKUP(AH752,P739:P758,X739:X758)</f>
        <v>-5</v>
      </c>
      <c r="AQ752" s="3">
        <f ca="1">LOOKUP(AH752,P739:P758,Y739:Y758)</f>
        <v>15517</v>
      </c>
    </row>
    <row r="753" spans="5:43" x14ac:dyDescent="0.25">
      <c r="E753" s="29" t="str">
        <f t="shared" si="596"/>
        <v>Real Sporting de Gijón</v>
      </c>
      <c r="F753" s="33">
        <f ca="1">SUMIF(INDIRECT(F738),'1-Configuracion'!E753,INDIRECT(G738))+SUMIF(INDIRECT(H738),'1-Configuracion'!E753,INDIRECT(I738))</f>
        <v>0</v>
      </c>
      <c r="G753" s="1">
        <f ca="1">SUMIF(INDIRECT(F738),'1-Configuracion'!E753,INDIRECT(J738))+SUMIF(INDIRECT(H738),'1-Configuracion'!E753,INDIRECT(J738))</f>
        <v>0</v>
      </c>
      <c r="H753" s="1">
        <f t="shared" ca="1" si="597"/>
        <v>0</v>
      </c>
      <c r="I753" s="1">
        <f t="shared" ca="1" si="598"/>
        <v>0</v>
      </c>
      <c r="J753" s="1">
        <f t="shared" ca="1" si="599"/>
        <v>0</v>
      </c>
      <c r="K753" s="1">
        <f ca="1">SUMIF(INDIRECT(F738),'1-Configuracion'!E753,INDIRECT(K738))+SUMIF(INDIRECT(H738),'1-Configuracion'!E753,INDIRECT(L738))</f>
        <v>0</v>
      </c>
      <c r="L753" s="1">
        <f ca="1">SUMIF(INDIRECT(F738),'1-Configuracion'!E753,INDIRECT(L738))+SUMIF(INDIRECT(H738),'1-Configuracion'!E753,INDIRECT(K738))</f>
        <v>0</v>
      </c>
      <c r="M753" s="48">
        <f t="shared" ca="1" si="600"/>
        <v>0</v>
      </c>
      <c r="N753" s="14">
        <f t="shared" ca="1" si="601"/>
        <v>0</v>
      </c>
      <c r="P753" s="29" t="str">
        <f t="shared" si="602"/>
        <v>Real Sporting de Gijón</v>
      </c>
      <c r="Q753" s="33">
        <f t="shared" ca="1" si="603"/>
        <v>15</v>
      </c>
      <c r="R753" s="1">
        <f t="shared" ca="1" si="587"/>
        <v>15</v>
      </c>
      <c r="S753" s="1">
        <f t="shared" ca="1" si="588"/>
        <v>4</v>
      </c>
      <c r="T753" s="1">
        <f t="shared" ca="1" si="589"/>
        <v>3</v>
      </c>
      <c r="U753" s="1">
        <f t="shared" ca="1" si="590"/>
        <v>8</v>
      </c>
      <c r="V753" s="1">
        <f t="shared" ca="1" si="591"/>
        <v>15</v>
      </c>
      <c r="W753" s="1">
        <f t="shared" ca="1" si="592"/>
        <v>23</v>
      </c>
      <c r="X753" s="3">
        <f t="shared" ca="1" si="593"/>
        <v>-8</v>
      </c>
      <c r="Y753" s="3">
        <f t="shared" ca="1" si="594"/>
        <v>14215</v>
      </c>
      <c r="Z753">
        <f t="shared" ca="1" si="604"/>
        <v>16</v>
      </c>
      <c r="AA753">
        <f t="shared" ca="1" si="595"/>
        <v>16</v>
      </c>
      <c r="AB753" s="16">
        <f ca="1">_xlfn.RANK.EQ(Q753,Q739:Q758,0)</f>
        <v>16</v>
      </c>
      <c r="AC753" s="16">
        <f ca="1">SUMPRODUCT((AB753=AB739:AB758)*(X753&lt;X739:X758))</f>
        <v>0</v>
      </c>
      <c r="AD753" s="16">
        <f ca="1">SUMPRODUCT((AB753=AB739:AB758)*(AC753=AC739:AC758)*(V753&lt;V739:V758))</f>
        <v>0</v>
      </c>
      <c r="AE753" s="16">
        <f ca="1">COUNTIF(AA739:AA753,AA753)-1</f>
        <v>0</v>
      </c>
      <c r="AF753" s="39"/>
      <c r="AG753">
        <v>15</v>
      </c>
      <c r="AH753" s="29" t="str">
        <f ca="1">INDEX(P739:P758,MATCH(AG753,Z739:Z758,0))</f>
        <v>Getafe C.F.</v>
      </c>
      <c r="AI753" s="33">
        <f ca="1">LOOKUP(AH753,P739:P758,Q739:Q758)</f>
        <v>16</v>
      </c>
      <c r="AJ753" s="1">
        <f ca="1">LOOKUP(AH753,P739:P758,R739:R758)</f>
        <v>16</v>
      </c>
      <c r="AK753" s="1">
        <f ca="1">LOOKUP(AH753,P739:P758,S739:S758)</f>
        <v>4</v>
      </c>
      <c r="AL753" s="1">
        <f ca="1">LOOKUP(AH753,P739:P758,T739:T758)</f>
        <v>4</v>
      </c>
      <c r="AM753" s="1">
        <f ca="1">LOOKUP(AH753,P739:P758,U739:U758)</f>
        <v>8</v>
      </c>
      <c r="AN753" s="1">
        <f ca="1">LOOKUP(AH753,P739:P758,V739:V758)</f>
        <v>18</v>
      </c>
      <c r="AO753" s="1">
        <f ca="1">LOOKUP(AH753,P739:P758,W739:W758)</f>
        <v>26</v>
      </c>
      <c r="AP753" s="3">
        <f ca="1">LOOKUP(AH753,P739:P758,X739:X758)</f>
        <v>-8</v>
      </c>
      <c r="AQ753" s="3">
        <f ca="1">LOOKUP(AH753,P739:P758,Y739:Y758)</f>
        <v>15218</v>
      </c>
    </row>
    <row r="754" spans="5:43" x14ac:dyDescent="0.25">
      <c r="E754" s="29" t="str">
        <f t="shared" si="596"/>
        <v>S.D. Eibar</v>
      </c>
      <c r="F754" s="33">
        <f ca="1">SUMIF(INDIRECT(F738),'1-Configuracion'!E754,INDIRECT(G738))+SUMIF(INDIRECT(H738),'1-Configuracion'!E754,INDIRECT(I738))</f>
        <v>0</v>
      </c>
      <c r="G754" s="1">
        <f ca="1">SUMIF(INDIRECT(F738),'1-Configuracion'!E754,INDIRECT(J738))+SUMIF(INDIRECT(H738),'1-Configuracion'!E754,INDIRECT(J738))</f>
        <v>0</v>
      </c>
      <c r="H754" s="1">
        <f t="shared" ca="1" si="597"/>
        <v>0</v>
      </c>
      <c r="I754" s="1">
        <f t="shared" ca="1" si="598"/>
        <v>0</v>
      </c>
      <c r="J754" s="1">
        <f t="shared" ca="1" si="599"/>
        <v>0</v>
      </c>
      <c r="K754" s="1">
        <f ca="1">SUMIF(INDIRECT(F738),'1-Configuracion'!E754,INDIRECT(K738))+SUMIF(INDIRECT(H738),'1-Configuracion'!E754,INDIRECT(L738))</f>
        <v>0</v>
      </c>
      <c r="L754" s="1">
        <f ca="1">SUMIF(INDIRECT(F738),'1-Configuracion'!E754,INDIRECT(L738))+SUMIF(INDIRECT(H738),'1-Configuracion'!E754,INDIRECT(K738))</f>
        <v>0</v>
      </c>
      <c r="M754" s="48">
        <f t="shared" ca="1" si="600"/>
        <v>0</v>
      </c>
      <c r="N754" s="14">
        <f t="shared" ca="1" si="601"/>
        <v>0</v>
      </c>
      <c r="P754" s="29" t="str">
        <f t="shared" si="602"/>
        <v>S.D. Eibar</v>
      </c>
      <c r="Q754" s="33">
        <f t="shared" ca="1" si="603"/>
        <v>21</v>
      </c>
      <c r="R754" s="1">
        <f t="shared" ca="1" si="587"/>
        <v>16</v>
      </c>
      <c r="S754" s="1">
        <f t="shared" ca="1" si="588"/>
        <v>5</v>
      </c>
      <c r="T754" s="1">
        <f t="shared" ca="1" si="589"/>
        <v>6</v>
      </c>
      <c r="U754" s="1">
        <f t="shared" ca="1" si="590"/>
        <v>5</v>
      </c>
      <c r="V754" s="1">
        <f t="shared" ca="1" si="591"/>
        <v>18</v>
      </c>
      <c r="W754" s="1">
        <f t="shared" ca="1" si="592"/>
        <v>19</v>
      </c>
      <c r="X754" s="3">
        <f t="shared" ca="1" si="593"/>
        <v>-1</v>
      </c>
      <c r="Y754" s="3">
        <f t="shared" ca="1" si="594"/>
        <v>20918</v>
      </c>
      <c r="Z754">
        <f t="shared" ca="1" si="604"/>
        <v>10</v>
      </c>
      <c r="AA754">
        <f t="shared" ca="1" si="595"/>
        <v>10</v>
      </c>
      <c r="AB754" s="16">
        <f ca="1">_xlfn.RANK.EQ(Q754,Q739:Q758,0)</f>
        <v>10</v>
      </c>
      <c r="AC754" s="16">
        <f ca="1">SUMPRODUCT((AB754=AB739:AB758)*(X754&lt;X739:X758))</f>
        <v>0</v>
      </c>
      <c r="AD754" s="16">
        <f ca="1">SUMPRODUCT((AB754=AB739:AB758)*(AC754=AC739:AC758)*(V754&lt;V739:V758))</f>
        <v>0</v>
      </c>
      <c r="AE754" s="16">
        <f ca="1">COUNTIF(AA739:AA754,AA754)-1</f>
        <v>0</v>
      </c>
      <c r="AF754" s="39"/>
      <c r="AG754">
        <v>16</v>
      </c>
      <c r="AH754" s="29" t="str">
        <f ca="1">INDEX(P739:P758,MATCH(AG754,Z739:Z758,0))</f>
        <v>Real Sporting de Gijón</v>
      </c>
      <c r="AI754" s="33">
        <f ca="1">LOOKUP(AH754,P739:P758,Q739:Q758)</f>
        <v>15</v>
      </c>
      <c r="AJ754" s="1">
        <f ca="1">LOOKUP(AH754,P739:P758,R739:R758)</f>
        <v>15</v>
      </c>
      <c r="AK754" s="1">
        <f ca="1">LOOKUP(AH754,P739:P758,S739:S758)</f>
        <v>4</v>
      </c>
      <c r="AL754" s="1">
        <f ca="1">LOOKUP(AH754,P739:P758,T739:T758)</f>
        <v>3</v>
      </c>
      <c r="AM754" s="1">
        <f ca="1">LOOKUP(AH754,P739:P758,U739:U758)</f>
        <v>8</v>
      </c>
      <c r="AN754" s="1">
        <f ca="1">LOOKUP(AH754,P739:P758,V739:V758)</f>
        <v>15</v>
      </c>
      <c r="AO754" s="1">
        <f ca="1">LOOKUP(AH754,P739:P758,W739:W758)</f>
        <v>23</v>
      </c>
      <c r="AP754" s="3">
        <f ca="1">LOOKUP(AH754,P739:P758,X739:X758)</f>
        <v>-8</v>
      </c>
      <c r="AQ754" s="3">
        <f ca="1">LOOKUP(AH754,P739:P758,Y739:Y758)</f>
        <v>14215</v>
      </c>
    </row>
    <row r="755" spans="5:43" x14ac:dyDescent="0.25">
      <c r="E755" s="29" t="str">
        <f t="shared" si="596"/>
        <v>Sevilla F.C.</v>
      </c>
      <c r="F755" s="33">
        <f ca="1">SUMIF(INDIRECT(F738),'1-Configuracion'!E755,INDIRECT(G738))+SUMIF(INDIRECT(H738),'1-Configuracion'!E755,INDIRECT(I738))</f>
        <v>0</v>
      </c>
      <c r="G755" s="1">
        <f ca="1">SUMIF(INDIRECT(F738),'1-Configuracion'!E755,INDIRECT(J738))+SUMIF(INDIRECT(H738),'1-Configuracion'!E755,INDIRECT(J738))</f>
        <v>0</v>
      </c>
      <c r="H755" s="1">
        <f t="shared" ca="1" si="597"/>
        <v>0</v>
      </c>
      <c r="I755" s="1">
        <f t="shared" ca="1" si="598"/>
        <v>0</v>
      </c>
      <c r="J755" s="1">
        <f t="shared" ca="1" si="599"/>
        <v>0</v>
      </c>
      <c r="K755" s="1">
        <f ca="1">SUMIF(INDIRECT(F738),'1-Configuracion'!E755,INDIRECT(K738))+SUMIF(INDIRECT(H738),'1-Configuracion'!E755,INDIRECT(L738))</f>
        <v>0</v>
      </c>
      <c r="L755" s="1">
        <f ca="1">SUMIF(INDIRECT(F738),'1-Configuracion'!E755,INDIRECT(L738))+SUMIF(INDIRECT(H738),'1-Configuracion'!E755,INDIRECT(K738))</f>
        <v>0</v>
      </c>
      <c r="M755" s="48">
        <f t="shared" ca="1" si="600"/>
        <v>0</v>
      </c>
      <c r="N755" s="14">
        <f t="shared" ca="1" si="601"/>
        <v>0</v>
      </c>
      <c r="P755" s="29" t="str">
        <f t="shared" si="602"/>
        <v>Sevilla F.C.</v>
      </c>
      <c r="Q755" s="33">
        <f t="shared" ca="1" si="603"/>
        <v>23</v>
      </c>
      <c r="R755" s="1">
        <f t="shared" ca="1" si="587"/>
        <v>16</v>
      </c>
      <c r="S755" s="1">
        <f t="shared" ca="1" si="588"/>
        <v>6</v>
      </c>
      <c r="T755" s="1">
        <f t="shared" ca="1" si="589"/>
        <v>5</v>
      </c>
      <c r="U755" s="1">
        <f t="shared" ca="1" si="590"/>
        <v>5</v>
      </c>
      <c r="V755" s="1">
        <f t="shared" ca="1" si="591"/>
        <v>21</v>
      </c>
      <c r="W755" s="1">
        <f t="shared" ca="1" si="592"/>
        <v>19</v>
      </c>
      <c r="X755" s="3">
        <f t="shared" ca="1" si="593"/>
        <v>2</v>
      </c>
      <c r="Y755" s="3">
        <f t="shared" ca="1" si="594"/>
        <v>23221</v>
      </c>
      <c r="Z755">
        <f t="shared" ca="1" si="604"/>
        <v>8</v>
      </c>
      <c r="AA755">
        <f t="shared" ca="1" si="595"/>
        <v>8</v>
      </c>
      <c r="AB755" s="16">
        <f ca="1">_xlfn.RANK.EQ(Q755,Q739:Q758,0)</f>
        <v>8</v>
      </c>
      <c r="AC755" s="16">
        <f ca="1">SUMPRODUCT((AB755=AB739:AB758)*(X755&lt;X739:X758))</f>
        <v>0</v>
      </c>
      <c r="AD755" s="16">
        <f ca="1">SUMPRODUCT((AB755=AB739:AB758)*(AC755=AC739:AC758)*(V755&lt;V739:V758))</f>
        <v>0</v>
      </c>
      <c r="AE755" s="16">
        <f ca="1">COUNTIF(AA739:AA755,AA755)-1</f>
        <v>0</v>
      </c>
      <c r="AF755" s="39"/>
      <c r="AG755">
        <v>17</v>
      </c>
      <c r="AH755" s="29" t="str">
        <f ca="1">INDEX(P739:P758,MATCH(AG755,Z739:Z758,0))</f>
        <v>Granada C.F.</v>
      </c>
      <c r="AI755" s="33">
        <f ca="1">LOOKUP(AH755,P739:P758,Q739:Q758)</f>
        <v>14</v>
      </c>
      <c r="AJ755" s="1">
        <f ca="1">LOOKUP(AH755,P739:P758,R739:R758)</f>
        <v>16</v>
      </c>
      <c r="AK755" s="1">
        <f ca="1">LOOKUP(AH755,P739:P758,S739:S758)</f>
        <v>3</v>
      </c>
      <c r="AL755" s="1">
        <f ca="1">LOOKUP(AH755,P739:P758,T739:T758)</f>
        <v>5</v>
      </c>
      <c r="AM755" s="1">
        <f ca="1">LOOKUP(AH755,P739:P758,U739:U758)</f>
        <v>8</v>
      </c>
      <c r="AN755" s="1">
        <f ca="1">LOOKUP(AH755,P739:P758,V739:V758)</f>
        <v>17</v>
      </c>
      <c r="AO755" s="1">
        <f ca="1">LOOKUP(AH755,P739:P758,W739:W758)</f>
        <v>26</v>
      </c>
      <c r="AP755" s="3">
        <f ca="1">LOOKUP(AH755,P739:P758,X739:X758)</f>
        <v>-9</v>
      </c>
      <c r="AQ755" s="3">
        <f ca="1">LOOKUP(AH755,P739:P758,Y739:Y758)</f>
        <v>13117</v>
      </c>
    </row>
    <row r="756" spans="5:43" x14ac:dyDescent="0.25">
      <c r="E756" s="29" t="str">
        <f t="shared" si="596"/>
        <v>U.D. Las Palmas</v>
      </c>
      <c r="F756" s="33">
        <f ca="1">SUMIF(INDIRECT(F738),'1-Configuracion'!E756,INDIRECT(G738))+SUMIF(INDIRECT(H738),'1-Configuracion'!E756,INDIRECT(I738))</f>
        <v>0</v>
      </c>
      <c r="G756" s="1">
        <f ca="1">SUMIF(INDIRECT(F738),'1-Configuracion'!E756,INDIRECT(J738))+SUMIF(INDIRECT(H738),'1-Configuracion'!E756,INDIRECT(J738))</f>
        <v>0</v>
      </c>
      <c r="H756" s="1">
        <f t="shared" ca="1" si="597"/>
        <v>0</v>
      </c>
      <c r="I756" s="1">
        <f t="shared" ca="1" si="598"/>
        <v>0</v>
      </c>
      <c r="J756" s="1">
        <f t="shared" ca="1" si="599"/>
        <v>0</v>
      </c>
      <c r="K756" s="1">
        <f ca="1">SUMIF(INDIRECT(F738),'1-Configuracion'!E756,INDIRECT(K738))+SUMIF(INDIRECT(H738),'1-Configuracion'!E756,INDIRECT(L738))</f>
        <v>0</v>
      </c>
      <c r="L756" s="1">
        <f ca="1">SUMIF(INDIRECT(F738),'1-Configuracion'!E756,INDIRECT(L738))+SUMIF(INDIRECT(H738),'1-Configuracion'!E756,INDIRECT(K738))</f>
        <v>0</v>
      </c>
      <c r="M756" s="48">
        <f t="shared" ca="1" si="600"/>
        <v>0</v>
      </c>
      <c r="N756" s="14">
        <f t="shared" ca="1" si="601"/>
        <v>0</v>
      </c>
      <c r="P756" s="29" t="str">
        <f t="shared" si="602"/>
        <v>U.D. Las Palmas</v>
      </c>
      <c r="Q756" s="33">
        <f t="shared" ca="1" si="603"/>
        <v>13</v>
      </c>
      <c r="R756" s="1">
        <f t="shared" ca="1" si="587"/>
        <v>16</v>
      </c>
      <c r="S756" s="1">
        <f t="shared" ca="1" si="588"/>
        <v>3</v>
      </c>
      <c r="T756" s="1">
        <f t="shared" ca="1" si="589"/>
        <v>4</v>
      </c>
      <c r="U756" s="1">
        <f t="shared" ca="1" si="590"/>
        <v>9</v>
      </c>
      <c r="V756" s="1">
        <f t="shared" ca="1" si="591"/>
        <v>12</v>
      </c>
      <c r="W756" s="1">
        <f t="shared" ca="1" si="592"/>
        <v>23</v>
      </c>
      <c r="X756" s="3">
        <f t="shared" ca="1" si="593"/>
        <v>-11</v>
      </c>
      <c r="Y756" s="3">
        <f t="shared" ca="1" si="594"/>
        <v>11912</v>
      </c>
      <c r="Z756">
        <f t="shared" ca="1" si="604"/>
        <v>19</v>
      </c>
      <c r="AA756">
        <f t="shared" ca="1" si="595"/>
        <v>19</v>
      </c>
      <c r="AB756" s="16">
        <f ca="1">_xlfn.RANK.EQ(Q756,Q739:Q758,0)</f>
        <v>19</v>
      </c>
      <c r="AC756" s="16">
        <f ca="1">SUMPRODUCT((AB756=AB739:AB758)*(X756&lt;X739:X758))</f>
        <v>0</v>
      </c>
      <c r="AD756" s="16">
        <f ca="1">SUMPRODUCT((AB756=AB739:AB758)*(AC756=AC739:AC758)*(V756&lt;V739:V758))</f>
        <v>0</v>
      </c>
      <c r="AE756" s="16">
        <f ca="1">COUNTIF(AA739:AA756,AA756)-1</f>
        <v>0</v>
      </c>
      <c r="AF756" s="39"/>
      <c r="AG756">
        <v>18</v>
      </c>
      <c r="AH756" s="29" t="str">
        <f ca="1">INDEX(P739:P758,MATCH(AG756,Z739:Z758,0))</f>
        <v>Rayo Vallecano</v>
      </c>
      <c r="AI756" s="33">
        <f ca="1">LOOKUP(AH756,P739:P758,Q739:Q758)</f>
        <v>14</v>
      </c>
      <c r="AJ756" s="1">
        <f ca="1">LOOKUP(AH756,P739:P758,R739:R758)</f>
        <v>16</v>
      </c>
      <c r="AK756" s="1">
        <f ca="1">LOOKUP(AH756,P739:P758,S739:S758)</f>
        <v>4</v>
      </c>
      <c r="AL756" s="1">
        <f ca="1">LOOKUP(AH756,P739:P758,T739:T758)</f>
        <v>2</v>
      </c>
      <c r="AM756" s="1">
        <f ca="1">LOOKUP(AH756,P739:P758,U739:U758)</f>
        <v>10</v>
      </c>
      <c r="AN756" s="1">
        <f ca="1">LOOKUP(AH756,P739:P758,V739:V758)</f>
        <v>18</v>
      </c>
      <c r="AO756" s="1">
        <f ca="1">LOOKUP(AH756,P739:P758,W739:W758)</f>
        <v>37</v>
      </c>
      <c r="AP756" s="3">
        <f ca="1">LOOKUP(AH756,P739:P758,X739:X758)</f>
        <v>-19</v>
      </c>
      <c r="AQ756" s="3">
        <f ca="1">LOOKUP(AH756,P739:P758,Y739:Y758)</f>
        <v>12118</v>
      </c>
    </row>
    <row r="757" spans="5:43" x14ac:dyDescent="0.25">
      <c r="E757" s="29" t="str">
        <f t="shared" si="596"/>
        <v>Valencia C.F.</v>
      </c>
      <c r="F757" s="33">
        <f ca="1">SUMIF(INDIRECT(F738),'1-Configuracion'!E757,INDIRECT(G738))+SUMIF(INDIRECT(H738),'1-Configuracion'!E757,INDIRECT(I738))</f>
        <v>0</v>
      </c>
      <c r="G757" s="1">
        <f ca="1">SUMIF(INDIRECT(F738),'1-Configuracion'!E757,INDIRECT(J738))+SUMIF(INDIRECT(H738),'1-Configuracion'!E757,INDIRECT(J738))</f>
        <v>0</v>
      </c>
      <c r="H757" s="1">
        <f t="shared" ca="1" si="597"/>
        <v>0</v>
      </c>
      <c r="I757" s="1">
        <f t="shared" ca="1" si="598"/>
        <v>0</v>
      </c>
      <c r="J757" s="1">
        <f t="shared" ca="1" si="599"/>
        <v>0</v>
      </c>
      <c r="K757" s="1">
        <f ca="1">SUMIF(INDIRECT(F738),'1-Configuracion'!E757,INDIRECT(K738))+SUMIF(INDIRECT(H738),'1-Configuracion'!E757,INDIRECT(L738))</f>
        <v>0</v>
      </c>
      <c r="L757" s="1">
        <f ca="1">SUMIF(INDIRECT(F738),'1-Configuracion'!E757,INDIRECT(L738))+SUMIF(INDIRECT(H738),'1-Configuracion'!E757,INDIRECT(K738))</f>
        <v>0</v>
      </c>
      <c r="M757" s="48">
        <f t="shared" ca="1" si="600"/>
        <v>0</v>
      </c>
      <c r="N757" s="14">
        <f t="shared" ca="1" si="601"/>
        <v>0</v>
      </c>
      <c r="P757" s="29" t="str">
        <f t="shared" si="602"/>
        <v>Valencia C.F.</v>
      </c>
      <c r="Q757" s="33">
        <f t="shared" ca="1" si="603"/>
        <v>22</v>
      </c>
      <c r="R757" s="1">
        <f t="shared" ca="1" si="587"/>
        <v>16</v>
      </c>
      <c r="S757" s="1">
        <f t="shared" ca="1" si="588"/>
        <v>5</v>
      </c>
      <c r="T757" s="1">
        <f t="shared" ca="1" si="589"/>
        <v>7</v>
      </c>
      <c r="U757" s="1">
        <f t="shared" ca="1" si="590"/>
        <v>4</v>
      </c>
      <c r="V757" s="1">
        <f t="shared" ca="1" si="591"/>
        <v>21</v>
      </c>
      <c r="W757" s="1">
        <f t="shared" ca="1" si="592"/>
        <v>14</v>
      </c>
      <c r="X757" s="3">
        <f t="shared" ca="1" si="593"/>
        <v>7</v>
      </c>
      <c r="Y757" s="3">
        <f t="shared" ca="1" si="594"/>
        <v>22721</v>
      </c>
      <c r="Z757">
        <f t="shared" ca="1" si="604"/>
        <v>9</v>
      </c>
      <c r="AA757">
        <f t="shared" ca="1" si="595"/>
        <v>9</v>
      </c>
      <c r="AB757" s="16">
        <f ca="1">_xlfn.RANK.EQ(Q757,Q739:Q758,0)</f>
        <v>9</v>
      </c>
      <c r="AC757" s="16">
        <f ca="1">SUMPRODUCT((AB757=AB739:AB758)*(X757&lt;X739:X758))</f>
        <v>0</v>
      </c>
      <c r="AD757" s="16">
        <f ca="1">SUMPRODUCT((AB757=AB739:AB758)*(AC757=AC739:AC758)*(V757&lt;V739:V758))</f>
        <v>0</v>
      </c>
      <c r="AE757" s="16">
        <f ca="1">COUNTIF(AA739:AA757,AA757)-1</f>
        <v>0</v>
      </c>
      <c r="AF757" s="39"/>
      <c r="AG757">
        <v>19</v>
      </c>
      <c r="AH757" s="29" t="str">
        <f ca="1">INDEX(P739:P758,MATCH(AG757,Z739:Z758,0))</f>
        <v>U.D. Las Palmas</v>
      </c>
      <c r="AI757" s="33">
        <f ca="1">LOOKUP(AH757,P739:P758,Q739:Q758)</f>
        <v>13</v>
      </c>
      <c r="AJ757" s="1">
        <f ca="1">LOOKUP(AH757,P739:P758,R739:R758)</f>
        <v>16</v>
      </c>
      <c r="AK757" s="1">
        <f ca="1">LOOKUP(AH757,P739:P758,S739:S758)</f>
        <v>3</v>
      </c>
      <c r="AL757" s="1">
        <f ca="1">LOOKUP(AH757,P739:P758,T739:T758)</f>
        <v>4</v>
      </c>
      <c r="AM757" s="1">
        <f ca="1">LOOKUP(AH757,P739:P758,U739:U758)</f>
        <v>9</v>
      </c>
      <c r="AN757" s="1">
        <f ca="1">LOOKUP(AH757,P739:P758,V739:V758)</f>
        <v>12</v>
      </c>
      <c r="AO757" s="1">
        <f ca="1">LOOKUP(AH757,P739:P758,W739:W758)</f>
        <v>23</v>
      </c>
      <c r="AP757" s="3">
        <f ca="1">LOOKUP(AH757,P739:P758,X739:X758)</f>
        <v>-11</v>
      </c>
      <c r="AQ757" s="3">
        <f ca="1">LOOKUP(AH757,P739:P758,Y739:Y758)</f>
        <v>11912</v>
      </c>
    </row>
    <row r="758" spans="5:43" ht="15.75" thickBot="1" x14ac:dyDescent="0.3">
      <c r="E758" s="30" t="str">
        <f t="shared" si="596"/>
        <v>Villarreal C.F.</v>
      </c>
      <c r="F758" s="34">
        <f ca="1">SUMIF(INDIRECT(F738),'1-Configuracion'!E758,INDIRECT(G738))+SUMIF(INDIRECT(H738),'1-Configuracion'!E758,INDIRECT(I738))</f>
        <v>0</v>
      </c>
      <c r="G758" s="9">
        <f ca="1">SUMIF(INDIRECT(F738),'1-Configuracion'!E758,INDIRECT(J738))+SUMIF(INDIRECT(H738),'1-Configuracion'!E758,INDIRECT(J738))</f>
        <v>0</v>
      </c>
      <c r="H758" s="9">
        <f t="shared" ca="1" si="597"/>
        <v>0</v>
      </c>
      <c r="I758" s="9">
        <f t="shared" ca="1" si="598"/>
        <v>0</v>
      </c>
      <c r="J758" s="9">
        <f t="shared" ca="1" si="599"/>
        <v>0</v>
      </c>
      <c r="K758" s="9">
        <f ca="1">SUMIF(INDIRECT(F738),'1-Configuracion'!E758,INDIRECT(K738))+SUMIF(INDIRECT(H738),'1-Configuracion'!E758,INDIRECT(L738))</f>
        <v>0</v>
      </c>
      <c r="L758" s="9">
        <f ca="1">SUMIF(INDIRECT(F738),'1-Configuracion'!E758,INDIRECT(L738))+SUMIF(INDIRECT(H738),'1-Configuracion'!E758,INDIRECT(K738))</f>
        <v>0</v>
      </c>
      <c r="M758" s="49">
        <f t="shared" ca="1" si="600"/>
        <v>0</v>
      </c>
      <c r="N758" s="15">
        <f t="shared" ca="1" si="601"/>
        <v>0</v>
      </c>
      <c r="P758" s="30" t="str">
        <f t="shared" si="602"/>
        <v>Villarreal C.F.</v>
      </c>
      <c r="Q758" s="34">
        <f t="shared" ca="1" si="603"/>
        <v>30</v>
      </c>
      <c r="R758" s="9">
        <f t="shared" ca="1" si="587"/>
        <v>16</v>
      </c>
      <c r="S758" s="9">
        <f t="shared" ca="1" si="588"/>
        <v>9</v>
      </c>
      <c r="T758" s="9">
        <f t="shared" ca="1" si="589"/>
        <v>3</v>
      </c>
      <c r="U758" s="9">
        <f t="shared" ca="1" si="590"/>
        <v>4</v>
      </c>
      <c r="V758" s="9">
        <f t="shared" ca="1" si="591"/>
        <v>21</v>
      </c>
      <c r="W758" s="9">
        <f t="shared" ca="1" si="592"/>
        <v>15</v>
      </c>
      <c r="X758" s="11">
        <f t="shared" ca="1" si="593"/>
        <v>6</v>
      </c>
      <c r="Y758" s="11">
        <f t="shared" ca="1" si="594"/>
        <v>30621</v>
      </c>
      <c r="Z758">
        <f t="shared" ca="1" si="604"/>
        <v>5</v>
      </c>
      <c r="AA758">
        <f t="shared" ca="1" si="595"/>
        <v>5</v>
      </c>
      <c r="AB758" s="16">
        <f ca="1">_xlfn.RANK.EQ(Q758,Q739:Q758,0)</f>
        <v>5</v>
      </c>
      <c r="AC758" s="16">
        <f ca="1">SUMPRODUCT((AB758=AB739:AB758)*(X758&lt;X739:X758))</f>
        <v>0</v>
      </c>
      <c r="AD758" s="16">
        <f ca="1">SUMPRODUCT((AB758=AB739:AB758)*(AC758=AC739:AC758)*(V758&lt;V739:V758))</f>
        <v>0</v>
      </c>
      <c r="AE758" s="16">
        <f ca="1">COUNTIF(AA739:AA758,AA758)-1</f>
        <v>0</v>
      </c>
      <c r="AF758" s="39"/>
      <c r="AG758">
        <v>20</v>
      </c>
      <c r="AH758" s="30" t="str">
        <f ca="1">INDEX(P739:P758,MATCH(AG758,Z739:Z758,0))</f>
        <v>Levante U.D.</v>
      </c>
      <c r="AI758" s="34">
        <f ca="1">LOOKUP(AH758,P739:P758,Q739:Q758)</f>
        <v>11</v>
      </c>
      <c r="AJ758" s="9">
        <f ca="1">LOOKUP(AH758,P739:P758,R739:R758)</f>
        <v>16</v>
      </c>
      <c r="AK758" s="9">
        <f ca="1">LOOKUP(AH758,P739:P758,S739:S758)</f>
        <v>2</v>
      </c>
      <c r="AL758" s="9">
        <f ca="1">LOOKUP(AH758,P739:P758,T739:T758)</f>
        <v>5</v>
      </c>
      <c r="AM758" s="9">
        <f ca="1">LOOKUP(AH758,P739:P758,U739:U758)</f>
        <v>9</v>
      </c>
      <c r="AN758" s="9">
        <f ca="1">LOOKUP(AH758,P739:P758,V739:V758)</f>
        <v>12</v>
      </c>
      <c r="AO758" s="9">
        <f ca="1">LOOKUP(AH758,P739:P758,W739:W758)</f>
        <v>29</v>
      </c>
      <c r="AP758" s="11">
        <f ca="1">LOOKUP(AH758,P739:P758,X739:X758)</f>
        <v>-17</v>
      </c>
      <c r="AQ758" s="11">
        <f ca="1">LOOKUP(AH758,P739:P758,Y739:Y758)</f>
        <v>9312</v>
      </c>
    </row>
    <row r="759" spans="5:43" ht="15.75" thickBot="1" x14ac:dyDescent="0.3"/>
    <row r="760" spans="5:43" ht="15.75" thickBot="1" x14ac:dyDescent="0.3">
      <c r="E760" s="36">
        <v>34</v>
      </c>
      <c r="F760" s="43" t="s">
        <v>20</v>
      </c>
      <c r="G760" s="43" t="s">
        <v>21</v>
      </c>
      <c r="H760" s="43" t="s">
        <v>22</v>
      </c>
      <c r="I760" s="43" t="s">
        <v>23</v>
      </c>
      <c r="J760" s="43" t="s">
        <v>24</v>
      </c>
      <c r="K760" s="43" t="s">
        <v>25</v>
      </c>
      <c r="L760" s="43" t="s">
        <v>26</v>
      </c>
      <c r="M760" s="44" t="s">
        <v>90</v>
      </c>
      <c r="N760" s="46" t="s">
        <v>91</v>
      </c>
      <c r="P760" s="36">
        <f>E760</f>
        <v>34</v>
      </c>
      <c r="Q760" s="37" t="s">
        <v>20</v>
      </c>
      <c r="R760" s="35" t="s">
        <v>21</v>
      </c>
      <c r="S760" s="31" t="s">
        <v>22</v>
      </c>
      <c r="T760" s="31" t="s">
        <v>23</v>
      </c>
      <c r="U760" s="31" t="s">
        <v>24</v>
      </c>
      <c r="V760" s="31" t="s">
        <v>25</v>
      </c>
      <c r="W760" s="31" t="s">
        <v>26</v>
      </c>
      <c r="X760" s="32" t="s">
        <v>90</v>
      </c>
      <c r="Y760" s="32" t="s">
        <v>91</v>
      </c>
      <c r="Z760" s="136" t="s">
        <v>162</v>
      </c>
      <c r="AA760" t="s">
        <v>161</v>
      </c>
      <c r="AB760" t="s">
        <v>148</v>
      </c>
      <c r="AC760" t="s">
        <v>90</v>
      </c>
      <c r="AD760" t="s">
        <v>25</v>
      </c>
      <c r="AE760" t="s">
        <v>160</v>
      </c>
      <c r="AH760" s="36">
        <f>P760</f>
        <v>34</v>
      </c>
      <c r="AI760" s="37" t="s">
        <v>20</v>
      </c>
      <c r="AJ760" s="35" t="s">
        <v>21</v>
      </c>
      <c r="AK760" s="31" t="s">
        <v>22</v>
      </c>
      <c r="AL760" s="31" t="s">
        <v>23</v>
      </c>
      <c r="AM760" s="31" t="s">
        <v>24</v>
      </c>
      <c r="AN760" s="31" t="s">
        <v>25</v>
      </c>
      <c r="AO760" s="31" t="s">
        <v>26</v>
      </c>
      <c r="AP760" s="32" t="s">
        <v>90</v>
      </c>
      <c r="AQ760" s="32" t="s">
        <v>91</v>
      </c>
    </row>
    <row r="761" spans="5:43" ht="15.75" thickBot="1" x14ac:dyDescent="0.3">
      <c r="E761" s="39"/>
      <c r="F761" s="41" t="str">
        <f>'1-Rangos'!C34</f>
        <v>'1-Jornadas'!BC81:BC90</v>
      </c>
      <c r="G761" s="41" t="str">
        <f>'1-Rangos'!D34</f>
        <v>'1-Jornadas'!BA81:BA90</v>
      </c>
      <c r="H761" s="41" t="str">
        <f>'1-Rangos'!E34</f>
        <v>'1-Jornadas'!BF81:BF90</v>
      </c>
      <c r="I761" s="41" t="str">
        <f>'1-Rangos'!F34</f>
        <v>'1-Jornadas'!BH81:BH90</v>
      </c>
      <c r="J761" s="41" t="str">
        <f>'1-Rangos'!G34</f>
        <v>'1-Jornadas'!AZ81:AZ90</v>
      </c>
      <c r="K761" s="41" t="str">
        <f>'1-Rangos'!H34</f>
        <v>'1-Jornadas'!BD81:BD90</v>
      </c>
      <c r="L761" s="41" t="str">
        <f>'1-Rangos'!I34</f>
        <v>'1-Jornadas'!BE81:BE90</v>
      </c>
      <c r="M761" s="39"/>
      <c r="N761" s="39"/>
      <c r="AF761" s="38"/>
    </row>
    <row r="762" spans="5:43" x14ac:dyDescent="0.25">
      <c r="E762" s="29" t="str">
        <f>E739</f>
        <v>Athletic Club</v>
      </c>
      <c r="F762" s="45">
        <f ca="1">SUMIF(INDIRECT(F761),'1-Configuracion'!E762,INDIRECT(G761))+SUMIF(INDIRECT(H761),'1-Configuracion'!E762,INDIRECT(I761))</f>
        <v>0</v>
      </c>
      <c r="G762" s="42">
        <f ca="1">SUMIF(INDIRECT(F761),'1-Configuracion'!E762,INDIRECT(J761))+SUMIF(INDIRECT(H761),'1-Configuracion'!E762,INDIRECT(J761))</f>
        <v>0</v>
      </c>
      <c r="H762" s="42">
        <f ca="1">IF(G762&gt;0,IF(F762=3,1,0),0)</f>
        <v>0</v>
      </c>
      <c r="I762" s="42">
        <f ca="1">IF(G762&gt;0,IF(F762=1,1,0),0)</f>
        <v>0</v>
      </c>
      <c r="J762" s="42">
        <f ca="1">IF(G762&gt;0,IF(F762=0,1,0),0)</f>
        <v>0</v>
      </c>
      <c r="K762" s="42">
        <f ca="1">SUMIF(INDIRECT(F761),'1-Configuracion'!E762,INDIRECT(K761))+SUMIF(INDIRECT(H761),'1-Configuracion'!E762,INDIRECT(L761))</f>
        <v>0</v>
      </c>
      <c r="L762" s="42">
        <f ca="1">SUMIF(INDIRECT(F761),'1-Configuracion'!E762,INDIRECT(L761))+SUMIF(INDIRECT(H761),'1-Configuracion'!E762,INDIRECT(K761))</f>
        <v>0</v>
      </c>
      <c r="M762" s="47">
        <f ca="1">K762-L762</f>
        <v>0</v>
      </c>
      <c r="N762" s="50">
        <f ca="1">F762*1000+M762*100+K762</f>
        <v>0</v>
      </c>
      <c r="P762" s="29" t="str">
        <f>E762</f>
        <v>Athletic Club</v>
      </c>
      <c r="Q762" s="33">
        <f ca="1">F762+Q739</f>
        <v>24</v>
      </c>
      <c r="R762" s="1">
        <f t="shared" ref="R762:R781" ca="1" si="605">G762+R739</f>
        <v>16</v>
      </c>
      <c r="S762" s="1">
        <f t="shared" ref="S762:S781" ca="1" si="606">H762+S739</f>
        <v>7</v>
      </c>
      <c r="T762" s="1">
        <f t="shared" ref="T762:T781" ca="1" si="607">I762+T739</f>
        <v>3</v>
      </c>
      <c r="U762" s="1">
        <f t="shared" ref="U762:U781" ca="1" si="608">J762+U739</f>
        <v>6</v>
      </c>
      <c r="V762" s="1">
        <f t="shared" ref="V762:V781" ca="1" si="609">K762+V739</f>
        <v>24</v>
      </c>
      <c r="W762" s="1">
        <f t="shared" ref="W762:W781" ca="1" si="610">L762+W739</f>
        <v>18</v>
      </c>
      <c r="X762" s="3">
        <f t="shared" ref="X762:X781" ca="1" si="611">M762+X739</f>
        <v>6</v>
      </c>
      <c r="Y762" s="3">
        <f t="shared" ref="Y762:Y781" ca="1" si="612">N762+Y739</f>
        <v>24624</v>
      </c>
      <c r="Z762">
        <f ca="1">AA762+AE762</f>
        <v>7</v>
      </c>
      <c r="AA762">
        <f t="shared" ref="AA762:AA781" ca="1" si="613">SUM(AB762:AD762)</f>
        <v>7</v>
      </c>
      <c r="AB762" s="16">
        <f ca="1">_xlfn.RANK.EQ(Q762,Q762:Q781,0)</f>
        <v>7</v>
      </c>
      <c r="AC762" s="16">
        <f ca="1">SUMPRODUCT((AB762=AB762:AB781)*(X762&lt;X762:X781))</f>
        <v>0</v>
      </c>
      <c r="AD762" s="16">
        <f ca="1">SUMPRODUCT((AB762=AB762:AB781)*(AC762=AC762:AC781)*(V762&lt;V762:V781))</f>
        <v>0</v>
      </c>
      <c r="AE762" s="16">
        <f ca="1">COUNTIF(AA762:AA762,AA762)-1</f>
        <v>0</v>
      </c>
      <c r="AF762" s="39"/>
      <c r="AG762">
        <v>1</v>
      </c>
      <c r="AH762" s="29" t="str">
        <f ca="1">INDEX(P762:P781,MATCH(AG762,Z762:Z781,0))</f>
        <v>F.C. Barcelona</v>
      </c>
      <c r="AI762" s="33">
        <f ca="1">LOOKUP(AH762,P762:P781,Q762:Q781)</f>
        <v>35</v>
      </c>
      <c r="AJ762" s="1">
        <f ca="1">LOOKUP(AH762,P762:P781,R762:R781)</f>
        <v>15</v>
      </c>
      <c r="AK762" s="1">
        <f ca="1">LOOKUP(AH762,P762:P781,S762:S781)</f>
        <v>11</v>
      </c>
      <c r="AL762" s="1">
        <f ca="1">LOOKUP(AH762,P762:P781,T762:T781)</f>
        <v>2</v>
      </c>
      <c r="AM762" s="1">
        <f ca="1">LOOKUP(AH762,P762:P781,U762:U781)</f>
        <v>2</v>
      </c>
      <c r="AN762" s="1">
        <f ca="1">LOOKUP(AH762,P762:P781,V762:V781)</f>
        <v>36</v>
      </c>
      <c r="AO762" s="1">
        <f ca="1">LOOKUP(AH762,P762:P781,W762:W781)</f>
        <v>15</v>
      </c>
      <c r="AP762" s="3">
        <f ca="1">LOOKUP(AH762,P762:P781,X762:X781)</f>
        <v>21</v>
      </c>
      <c r="AQ762" s="3">
        <f ca="1">LOOKUP(AH762,P762:P781,Y762:Y781)</f>
        <v>37136</v>
      </c>
    </row>
    <row r="763" spans="5:43" x14ac:dyDescent="0.25">
      <c r="E763" s="29" t="str">
        <f t="shared" ref="E763:E781" si="614">E740</f>
        <v>Atlético de Madrid</v>
      </c>
      <c r="F763" s="33">
        <f ca="1">SUMIF(INDIRECT(F761),'1-Configuracion'!E763,INDIRECT(G761))+SUMIF(INDIRECT(H761),'1-Configuracion'!E763,INDIRECT(I761))</f>
        <v>0</v>
      </c>
      <c r="G763" s="1">
        <f ca="1">SUMIF(INDIRECT(F761),'1-Configuracion'!E763,INDIRECT(J761))+SUMIF(INDIRECT(H761),'1-Configuracion'!E763,INDIRECT(J761))</f>
        <v>0</v>
      </c>
      <c r="H763" s="1">
        <f t="shared" ref="H763:H781" ca="1" si="615">IF(G763&gt;0,IF(F763=3,1,0),0)</f>
        <v>0</v>
      </c>
      <c r="I763" s="1">
        <f t="shared" ref="I763:I781" ca="1" si="616">IF(G763&gt;0,IF(F763=1,1,0),0)</f>
        <v>0</v>
      </c>
      <c r="J763" s="1">
        <f t="shared" ref="J763:J781" ca="1" si="617">IF(G763&gt;0,IF(F763=0,1,0),0)</f>
        <v>0</v>
      </c>
      <c r="K763" s="1">
        <f ca="1">SUMIF(INDIRECT(F761),'1-Configuracion'!E763,INDIRECT(K761))+SUMIF(INDIRECT(H761),'1-Configuracion'!E763,INDIRECT(L761))</f>
        <v>0</v>
      </c>
      <c r="L763" s="1">
        <f ca="1">SUMIF(INDIRECT(F761),'1-Configuracion'!E763,INDIRECT(L761))+SUMIF(INDIRECT(H761),'1-Configuracion'!E763,INDIRECT(K761))</f>
        <v>0</v>
      </c>
      <c r="M763" s="48">
        <f t="shared" ref="M763:M781" ca="1" si="618">K763-L763</f>
        <v>0</v>
      </c>
      <c r="N763" s="14">
        <f t="shared" ref="N763:N781" ca="1" si="619">F763*1000+M763*100+K763</f>
        <v>0</v>
      </c>
      <c r="P763" s="29" t="str">
        <f t="shared" ref="P763:P781" si="620">E763</f>
        <v>Atlético de Madrid</v>
      </c>
      <c r="Q763" s="33">
        <f t="shared" ref="Q763:Q781" ca="1" si="621">F763+Q740</f>
        <v>35</v>
      </c>
      <c r="R763" s="1">
        <f t="shared" ca="1" si="605"/>
        <v>16</v>
      </c>
      <c r="S763" s="1">
        <f t="shared" ca="1" si="606"/>
        <v>11</v>
      </c>
      <c r="T763" s="1">
        <f t="shared" ca="1" si="607"/>
        <v>2</v>
      </c>
      <c r="U763" s="1">
        <f t="shared" ca="1" si="608"/>
        <v>3</v>
      </c>
      <c r="V763" s="1">
        <f t="shared" ca="1" si="609"/>
        <v>22</v>
      </c>
      <c r="W763" s="1">
        <f t="shared" ca="1" si="610"/>
        <v>8</v>
      </c>
      <c r="X763" s="3">
        <f t="shared" ca="1" si="611"/>
        <v>14</v>
      </c>
      <c r="Y763" s="3">
        <f t="shared" ca="1" si="612"/>
        <v>36422</v>
      </c>
      <c r="Z763">
        <f t="shared" ref="Z763:Z781" ca="1" si="622">AA763+AE763</f>
        <v>2</v>
      </c>
      <c r="AA763">
        <f t="shared" ca="1" si="613"/>
        <v>2</v>
      </c>
      <c r="AB763" s="16">
        <f ca="1">_xlfn.RANK.EQ(Q763,Q762:Q781,0)</f>
        <v>1</v>
      </c>
      <c r="AC763" s="16">
        <f ca="1">SUMPRODUCT((AB763=AB762:AB781)*(X763&lt;X762:X781))</f>
        <v>1</v>
      </c>
      <c r="AD763" s="16">
        <f ca="1">SUMPRODUCT((AB763=AB762:AB781)*(AC763=AC762:AC781)*(V763&lt;V762:V781))</f>
        <v>0</v>
      </c>
      <c r="AE763" s="16">
        <f ca="1">COUNTIF(AA762:AA763,AA763)-1</f>
        <v>0</v>
      </c>
      <c r="AF763" s="39"/>
      <c r="AG763">
        <v>2</v>
      </c>
      <c r="AH763" s="29" t="str">
        <f ca="1">INDEX(P762:P781,MATCH(AG763,Z762:Z781,0))</f>
        <v>Atlético de Madrid</v>
      </c>
      <c r="AI763" s="33">
        <f ca="1">LOOKUP(AH763,P762:P781,Q762:Q781)</f>
        <v>35</v>
      </c>
      <c r="AJ763" s="1">
        <f ca="1">LOOKUP(AH763,P762:P781,R762:R781)</f>
        <v>16</v>
      </c>
      <c r="AK763" s="1">
        <f ca="1">LOOKUP(AH763,P762:P781,S762:S781)</f>
        <v>11</v>
      </c>
      <c r="AL763" s="1">
        <f ca="1">LOOKUP(AH763,P762:P781,T762:T781)</f>
        <v>2</v>
      </c>
      <c r="AM763" s="1">
        <f ca="1">LOOKUP(AH763,P762:P781,U762:U781)</f>
        <v>3</v>
      </c>
      <c r="AN763" s="1">
        <f ca="1">LOOKUP(AH763,P762:P781,V762:V781)</f>
        <v>22</v>
      </c>
      <c r="AO763" s="1">
        <f ca="1">LOOKUP(AH763,P762:P781,W762:W781)</f>
        <v>8</v>
      </c>
      <c r="AP763" s="3">
        <f ca="1">LOOKUP(AH763,P762:P781,X762:X781)</f>
        <v>14</v>
      </c>
      <c r="AQ763" s="3">
        <f ca="1">LOOKUP(AH763,P762:P781,Y762:Y781)</f>
        <v>36422</v>
      </c>
    </row>
    <row r="764" spans="5:43" x14ac:dyDescent="0.25">
      <c r="E764" s="29" t="str">
        <f t="shared" si="614"/>
        <v>Deportivo de la Coruña</v>
      </c>
      <c r="F764" s="33">
        <f ca="1">SUMIF(INDIRECT(F761),'1-Configuracion'!E764,INDIRECT(G761))+SUMIF(INDIRECT(H761),'1-Configuracion'!E764,INDIRECT(I761))</f>
        <v>0</v>
      </c>
      <c r="G764" s="1">
        <f ca="1">SUMIF(INDIRECT(F761),'1-Configuracion'!E764,INDIRECT(J761))+SUMIF(INDIRECT(H761),'1-Configuracion'!E764,INDIRECT(J761))</f>
        <v>0</v>
      </c>
      <c r="H764" s="1">
        <f t="shared" ca="1" si="615"/>
        <v>0</v>
      </c>
      <c r="I764" s="1">
        <f t="shared" ca="1" si="616"/>
        <v>0</v>
      </c>
      <c r="J764" s="1">
        <f t="shared" ca="1" si="617"/>
        <v>0</v>
      </c>
      <c r="K764" s="1">
        <f ca="1">SUMIF(INDIRECT(F761),'1-Configuracion'!E764,INDIRECT(K761))+SUMIF(INDIRECT(H761),'1-Configuracion'!E764,INDIRECT(L761))</f>
        <v>0</v>
      </c>
      <c r="L764" s="1">
        <f ca="1">SUMIF(INDIRECT(F761),'1-Configuracion'!E764,INDIRECT(L761))+SUMIF(INDIRECT(H761),'1-Configuracion'!E764,INDIRECT(K761))</f>
        <v>0</v>
      </c>
      <c r="M764" s="48">
        <f t="shared" ca="1" si="618"/>
        <v>0</v>
      </c>
      <c r="N764" s="14">
        <f t="shared" ca="1" si="619"/>
        <v>0</v>
      </c>
      <c r="P764" s="29" t="str">
        <f t="shared" si="620"/>
        <v>Deportivo de la Coruña</v>
      </c>
      <c r="Q764" s="33">
        <f t="shared" ca="1" si="621"/>
        <v>26</v>
      </c>
      <c r="R764" s="1">
        <f t="shared" ca="1" si="605"/>
        <v>16</v>
      </c>
      <c r="S764" s="1">
        <f t="shared" ca="1" si="606"/>
        <v>6</v>
      </c>
      <c r="T764" s="1">
        <f t="shared" ca="1" si="607"/>
        <v>8</v>
      </c>
      <c r="U764" s="1">
        <f t="shared" ca="1" si="608"/>
        <v>2</v>
      </c>
      <c r="V764" s="1">
        <f t="shared" ca="1" si="609"/>
        <v>25</v>
      </c>
      <c r="W764" s="1">
        <f t="shared" ca="1" si="610"/>
        <v>16</v>
      </c>
      <c r="X764" s="3">
        <f t="shared" ca="1" si="611"/>
        <v>9</v>
      </c>
      <c r="Y764" s="3">
        <f t="shared" ca="1" si="612"/>
        <v>26925</v>
      </c>
      <c r="Z764">
        <f t="shared" ca="1" si="622"/>
        <v>6</v>
      </c>
      <c r="AA764">
        <f t="shared" ca="1" si="613"/>
        <v>6</v>
      </c>
      <c r="AB764" s="16">
        <f ca="1">_xlfn.RANK.EQ(Q764,Q762:Q781,0)</f>
        <v>6</v>
      </c>
      <c r="AC764" s="16">
        <f ca="1">SUMPRODUCT((AB764=AB762:AB781)*(X764&lt;X762:X781))</f>
        <v>0</v>
      </c>
      <c r="AD764" s="16">
        <f ca="1">SUMPRODUCT((AB764=AB762:AB781)*(AC764=AC762:AC781)*(V764&lt;V762:V781))</f>
        <v>0</v>
      </c>
      <c r="AE764" s="16">
        <f ca="1">COUNTIF(AA762:AA764,AA764)-1</f>
        <v>0</v>
      </c>
      <c r="AF764" s="39"/>
      <c r="AG764">
        <v>3</v>
      </c>
      <c r="AH764" s="29" t="str">
        <f ca="1">INDEX(P762:P781,MATCH(AG764,Z762:Z781,0))</f>
        <v>Real Madrid C.F.</v>
      </c>
      <c r="AI764" s="33">
        <f ca="1">LOOKUP(AH764,P762:P781,Q762:Q781)</f>
        <v>33</v>
      </c>
      <c r="AJ764" s="1">
        <f ca="1">LOOKUP(AH764,P762:P781,R762:R781)</f>
        <v>16</v>
      </c>
      <c r="AK764" s="1">
        <f ca="1">LOOKUP(AH764,P762:P781,S762:S781)</f>
        <v>10</v>
      </c>
      <c r="AL764" s="1">
        <f ca="1">LOOKUP(AH764,P762:P781,T762:T781)</f>
        <v>3</v>
      </c>
      <c r="AM764" s="1">
        <f ca="1">LOOKUP(AH764,P762:P781,U762:U781)</f>
        <v>3</v>
      </c>
      <c r="AN764" s="1">
        <f ca="1">LOOKUP(AH764,P762:P781,V762:V781)</f>
        <v>42</v>
      </c>
      <c r="AO764" s="1">
        <f ca="1">LOOKUP(AH764,P762:P781,W762:W781)</f>
        <v>15</v>
      </c>
      <c r="AP764" s="3">
        <f ca="1">LOOKUP(AH764,P762:P781,X762:X781)</f>
        <v>27</v>
      </c>
      <c r="AQ764" s="3">
        <f ca="1">LOOKUP(AH764,P762:P781,Y762:Y781)</f>
        <v>35742</v>
      </c>
    </row>
    <row r="765" spans="5:43" x14ac:dyDescent="0.25">
      <c r="E765" s="29" t="str">
        <f t="shared" si="614"/>
        <v>F.C. Barcelona</v>
      </c>
      <c r="F765" s="33">
        <f ca="1">SUMIF(INDIRECT(F761),'1-Configuracion'!E765,INDIRECT(G761))+SUMIF(INDIRECT(H761),'1-Configuracion'!E765,INDIRECT(I761))</f>
        <v>0</v>
      </c>
      <c r="G765" s="1">
        <f ca="1">SUMIF(INDIRECT(F761),'1-Configuracion'!E765,INDIRECT(J761))+SUMIF(INDIRECT(H761),'1-Configuracion'!E765,INDIRECT(J761))</f>
        <v>0</v>
      </c>
      <c r="H765" s="1">
        <f t="shared" ca="1" si="615"/>
        <v>0</v>
      </c>
      <c r="I765" s="1">
        <f t="shared" ca="1" si="616"/>
        <v>0</v>
      </c>
      <c r="J765" s="1">
        <f t="shared" ca="1" si="617"/>
        <v>0</v>
      </c>
      <c r="K765" s="1">
        <f ca="1">SUMIF(INDIRECT(F761),'1-Configuracion'!E765,INDIRECT(K761))+SUMIF(INDIRECT(H761),'1-Configuracion'!E765,INDIRECT(L761))</f>
        <v>0</v>
      </c>
      <c r="L765" s="1">
        <f ca="1">SUMIF(INDIRECT(F761),'1-Configuracion'!E765,INDIRECT(L761))+SUMIF(INDIRECT(H761),'1-Configuracion'!E765,INDIRECT(K761))</f>
        <v>0</v>
      </c>
      <c r="M765" s="48">
        <f t="shared" ca="1" si="618"/>
        <v>0</v>
      </c>
      <c r="N765" s="14">
        <f t="shared" ca="1" si="619"/>
        <v>0</v>
      </c>
      <c r="P765" s="29" t="str">
        <f t="shared" si="620"/>
        <v>F.C. Barcelona</v>
      </c>
      <c r="Q765" s="33">
        <f t="shared" ca="1" si="621"/>
        <v>35</v>
      </c>
      <c r="R765" s="1">
        <f t="shared" ca="1" si="605"/>
        <v>15</v>
      </c>
      <c r="S765" s="1">
        <f t="shared" ca="1" si="606"/>
        <v>11</v>
      </c>
      <c r="T765" s="1">
        <f t="shared" ca="1" si="607"/>
        <v>2</v>
      </c>
      <c r="U765" s="1">
        <f t="shared" ca="1" si="608"/>
        <v>2</v>
      </c>
      <c r="V765" s="1">
        <f t="shared" ca="1" si="609"/>
        <v>36</v>
      </c>
      <c r="W765" s="1">
        <f t="shared" ca="1" si="610"/>
        <v>15</v>
      </c>
      <c r="X765" s="3">
        <f t="shared" ca="1" si="611"/>
        <v>21</v>
      </c>
      <c r="Y765" s="3">
        <f t="shared" ca="1" si="612"/>
        <v>37136</v>
      </c>
      <c r="Z765">
        <f t="shared" ca="1" si="622"/>
        <v>1</v>
      </c>
      <c r="AA765">
        <f t="shared" ca="1" si="613"/>
        <v>1</v>
      </c>
      <c r="AB765" s="16">
        <f ca="1">_xlfn.RANK.EQ(Q765,Q762:Q781,0)</f>
        <v>1</v>
      </c>
      <c r="AC765" s="16">
        <f ca="1">SUMPRODUCT((AB765=AB762:AB781)*(X765&lt;X762:X781))</f>
        <v>0</v>
      </c>
      <c r="AD765" s="16">
        <f ca="1">SUMPRODUCT((AB765=AB762:AB781)*(AC765=AC762:AC781)*(V765&lt;V762:V781))</f>
        <v>0</v>
      </c>
      <c r="AE765" s="16">
        <f ca="1">COUNTIF(AA762:AA765,AA765)-1</f>
        <v>0</v>
      </c>
      <c r="AF765" s="39"/>
      <c r="AG765">
        <v>4</v>
      </c>
      <c r="AH765" s="29" t="str">
        <f ca="1">INDEX(P762:P781,MATCH(AG765,Z762:Z781,0))</f>
        <v>R.C. Celta de Vigo</v>
      </c>
      <c r="AI765" s="33">
        <f ca="1">LOOKUP(AH765,P762:P781,Q762:Q781)</f>
        <v>31</v>
      </c>
      <c r="AJ765" s="1">
        <f ca="1">LOOKUP(AH765,P762:P781,R762:R781)</f>
        <v>16</v>
      </c>
      <c r="AK765" s="1">
        <f ca="1">LOOKUP(AH765,P762:P781,S762:S781)</f>
        <v>9</v>
      </c>
      <c r="AL765" s="1">
        <f ca="1">LOOKUP(AH765,P762:P781,T762:T781)</f>
        <v>4</v>
      </c>
      <c r="AM765" s="1">
        <f ca="1">LOOKUP(AH765,P762:P781,U762:U781)</f>
        <v>3</v>
      </c>
      <c r="AN765" s="1">
        <f ca="1">LOOKUP(AH765,P762:P781,V762:V781)</f>
        <v>28</v>
      </c>
      <c r="AO765" s="1">
        <f ca="1">LOOKUP(AH765,P762:P781,W762:W781)</f>
        <v>22</v>
      </c>
      <c r="AP765" s="3">
        <f ca="1">LOOKUP(AH765,P762:P781,X762:X781)</f>
        <v>6</v>
      </c>
      <c r="AQ765" s="3">
        <f ca="1">LOOKUP(AH765,P762:P781,Y762:Y781)</f>
        <v>31628</v>
      </c>
    </row>
    <row r="766" spans="5:43" x14ac:dyDescent="0.25">
      <c r="E766" s="29" t="str">
        <f t="shared" si="614"/>
        <v>Getafe C.F.</v>
      </c>
      <c r="F766" s="33">
        <f ca="1">SUMIF(INDIRECT(F761),'1-Configuracion'!E766,INDIRECT(G761))+SUMIF(INDIRECT(H761),'1-Configuracion'!E766,INDIRECT(I761))</f>
        <v>0</v>
      </c>
      <c r="G766" s="1">
        <f ca="1">SUMIF(INDIRECT(F761),'1-Configuracion'!E766,INDIRECT(J761))+SUMIF(INDIRECT(H761),'1-Configuracion'!E766,INDIRECT(J761))</f>
        <v>0</v>
      </c>
      <c r="H766" s="1">
        <f t="shared" ca="1" si="615"/>
        <v>0</v>
      </c>
      <c r="I766" s="1">
        <f t="shared" ca="1" si="616"/>
        <v>0</v>
      </c>
      <c r="J766" s="1">
        <f t="shared" ca="1" si="617"/>
        <v>0</v>
      </c>
      <c r="K766" s="1">
        <f ca="1">SUMIF(INDIRECT(F761),'1-Configuracion'!E766,INDIRECT(K761))+SUMIF(INDIRECT(H761),'1-Configuracion'!E766,INDIRECT(L761))</f>
        <v>0</v>
      </c>
      <c r="L766" s="1">
        <f ca="1">SUMIF(INDIRECT(F761),'1-Configuracion'!E766,INDIRECT(L761))+SUMIF(INDIRECT(H761),'1-Configuracion'!E766,INDIRECT(K761))</f>
        <v>0</v>
      </c>
      <c r="M766" s="48">
        <f t="shared" ca="1" si="618"/>
        <v>0</v>
      </c>
      <c r="N766" s="14">
        <f t="shared" ca="1" si="619"/>
        <v>0</v>
      </c>
      <c r="P766" s="29" t="str">
        <f t="shared" si="620"/>
        <v>Getafe C.F.</v>
      </c>
      <c r="Q766" s="33">
        <f t="shared" ca="1" si="621"/>
        <v>16</v>
      </c>
      <c r="R766" s="1">
        <f t="shared" ca="1" si="605"/>
        <v>16</v>
      </c>
      <c r="S766" s="1">
        <f t="shared" ca="1" si="606"/>
        <v>4</v>
      </c>
      <c r="T766" s="1">
        <f t="shared" ca="1" si="607"/>
        <v>4</v>
      </c>
      <c r="U766" s="1">
        <f t="shared" ca="1" si="608"/>
        <v>8</v>
      </c>
      <c r="V766" s="1">
        <f t="shared" ca="1" si="609"/>
        <v>18</v>
      </c>
      <c r="W766" s="1">
        <f t="shared" ca="1" si="610"/>
        <v>26</v>
      </c>
      <c r="X766" s="3">
        <f t="shared" ca="1" si="611"/>
        <v>-8</v>
      </c>
      <c r="Y766" s="3">
        <f t="shared" ca="1" si="612"/>
        <v>15218</v>
      </c>
      <c r="Z766">
        <f t="shared" ca="1" si="622"/>
        <v>15</v>
      </c>
      <c r="AA766">
        <f t="shared" ca="1" si="613"/>
        <v>15</v>
      </c>
      <c r="AB766" s="16">
        <f ca="1">_xlfn.RANK.EQ(Q766,Q762:Q781,0)</f>
        <v>14</v>
      </c>
      <c r="AC766" s="16">
        <f ca="1">SUMPRODUCT((AB766=AB762:AB781)*(X766&lt;X762:X781))</f>
        <v>1</v>
      </c>
      <c r="AD766" s="16">
        <f ca="1">SUMPRODUCT((AB766=AB762:AB781)*(AC766=AC762:AC781)*(V766&lt;V762:V781))</f>
        <v>0</v>
      </c>
      <c r="AE766" s="16">
        <f ca="1">COUNTIF(AA762:AA766,AA766)-1</f>
        <v>0</v>
      </c>
      <c r="AF766" s="39"/>
      <c r="AG766">
        <v>5</v>
      </c>
      <c r="AH766" s="29" t="str">
        <f ca="1">INDEX(P762:P781,MATCH(AG766,Z762:Z781,0))</f>
        <v>Villarreal C.F.</v>
      </c>
      <c r="AI766" s="33">
        <f ca="1">LOOKUP(AH766,P762:P781,Q762:Q781)</f>
        <v>30</v>
      </c>
      <c r="AJ766" s="1">
        <f ca="1">LOOKUP(AH766,P762:P781,R762:R781)</f>
        <v>16</v>
      </c>
      <c r="AK766" s="1">
        <f ca="1">LOOKUP(AH766,P762:P781,S762:S781)</f>
        <v>9</v>
      </c>
      <c r="AL766" s="1">
        <f ca="1">LOOKUP(AH766,P762:P781,T762:T781)</f>
        <v>3</v>
      </c>
      <c r="AM766" s="1">
        <f ca="1">LOOKUP(AH766,P762:P781,U762:U781)</f>
        <v>4</v>
      </c>
      <c r="AN766" s="1">
        <f ca="1">LOOKUP(AH766,P762:P781,V762:V781)</f>
        <v>21</v>
      </c>
      <c r="AO766" s="1">
        <f ca="1">LOOKUP(AH766,P762:P781,W762:W781)</f>
        <v>15</v>
      </c>
      <c r="AP766" s="3">
        <f ca="1">LOOKUP(AH766,P762:P781,X762:X781)</f>
        <v>6</v>
      </c>
      <c r="AQ766" s="3">
        <f ca="1">LOOKUP(AH766,P762:P781,Y762:Y781)</f>
        <v>30621</v>
      </c>
    </row>
    <row r="767" spans="5:43" x14ac:dyDescent="0.25">
      <c r="E767" s="29" t="str">
        <f t="shared" si="614"/>
        <v>Granada C.F.</v>
      </c>
      <c r="F767" s="33">
        <f ca="1">SUMIF(INDIRECT(F761),'1-Configuracion'!E767,INDIRECT(G761))+SUMIF(INDIRECT(H761),'1-Configuracion'!E767,INDIRECT(I761))</f>
        <v>0</v>
      </c>
      <c r="G767" s="1">
        <f ca="1">SUMIF(INDIRECT(F761),'1-Configuracion'!E767,INDIRECT(J761))+SUMIF(INDIRECT(H761),'1-Configuracion'!E767,INDIRECT(J761))</f>
        <v>0</v>
      </c>
      <c r="H767" s="1">
        <f t="shared" ca="1" si="615"/>
        <v>0</v>
      </c>
      <c r="I767" s="1">
        <f t="shared" ca="1" si="616"/>
        <v>0</v>
      </c>
      <c r="J767" s="1">
        <f t="shared" ca="1" si="617"/>
        <v>0</v>
      </c>
      <c r="K767" s="1">
        <f ca="1">SUMIF(INDIRECT(F761),'1-Configuracion'!E767,INDIRECT(K761))+SUMIF(INDIRECT(H761),'1-Configuracion'!E767,INDIRECT(L761))</f>
        <v>0</v>
      </c>
      <c r="L767" s="1">
        <f ca="1">SUMIF(INDIRECT(F761),'1-Configuracion'!E767,INDIRECT(L761))+SUMIF(INDIRECT(H761),'1-Configuracion'!E767,INDIRECT(K761))</f>
        <v>0</v>
      </c>
      <c r="M767" s="48">
        <f t="shared" ca="1" si="618"/>
        <v>0</v>
      </c>
      <c r="N767" s="14">
        <f t="shared" ca="1" si="619"/>
        <v>0</v>
      </c>
      <c r="P767" s="29" t="str">
        <f t="shared" si="620"/>
        <v>Granada C.F.</v>
      </c>
      <c r="Q767" s="33">
        <f t="shared" ca="1" si="621"/>
        <v>14</v>
      </c>
      <c r="R767" s="1">
        <f t="shared" ca="1" si="605"/>
        <v>16</v>
      </c>
      <c r="S767" s="1">
        <f t="shared" ca="1" si="606"/>
        <v>3</v>
      </c>
      <c r="T767" s="1">
        <f t="shared" ca="1" si="607"/>
        <v>5</v>
      </c>
      <c r="U767" s="1">
        <f t="shared" ca="1" si="608"/>
        <v>8</v>
      </c>
      <c r="V767" s="1">
        <f t="shared" ca="1" si="609"/>
        <v>17</v>
      </c>
      <c r="W767" s="1">
        <f t="shared" ca="1" si="610"/>
        <v>26</v>
      </c>
      <c r="X767" s="3">
        <f t="shared" ca="1" si="611"/>
        <v>-9</v>
      </c>
      <c r="Y767" s="3">
        <f t="shared" ca="1" si="612"/>
        <v>13117</v>
      </c>
      <c r="Z767">
        <f t="shared" ca="1" si="622"/>
        <v>17</v>
      </c>
      <c r="AA767">
        <f t="shared" ca="1" si="613"/>
        <v>17</v>
      </c>
      <c r="AB767" s="16">
        <f ca="1">_xlfn.RANK.EQ(Q767,Q762:Q781,0)</f>
        <v>17</v>
      </c>
      <c r="AC767" s="16">
        <f ca="1">SUMPRODUCT((AB767=AB762:AB781)*(X767&lt;X762:X781))</f>
        <v>0</v>
      </c>
      <c r="AD767" s="16">
        <f ca="1">SUMPRODUCT((AB767=AB762:AB781)*(AC767=AC762:AC781)*(V767&lt;V762:V781))</f>
        <v>0</v>
      </c>
      <c r="AE767" s="16">
        <f ca="1">COUNTIF(AA762:AA767,AA767)-1</f>
        <v>0</v>
      </c>
      <c r="AF767" s="39"/>
      <c r="AG767">
        <v>6</v>
      </c>
      <c r="AH767" s="29" t="str">
        <f ca="1">INDEX(P762:P781,MATCH(AG767,Z762:Z781,0))</f>
        <v>Deportivo de la Coruña</v>
      </c>
      <c r="AI767" s="33">
        <f ca="1">LOOKUP(AH767,P762:P781,Q762:Q781)</f>
        <v>26</v>
      </c>
      <c r="AJ767" s="1">
        <f ca="1">LOOKUP(AH767,P762:P781,R762:R781)</f>
        <v>16</v>
      </c>
      <c r="AK767" s="1">
        <f ca="1">LOOKUP(AH767,P762:P781,S762:S781)</f>
        <v>6</v>
      </c>
      <c r="AL767" s="1">
        <f ca="1">LOOKUP(AH767,P762:P781,T762:T781)</f>
        <v>8</v>
      </c>
      <c r="AM767" s="1">
        <f ca="1">LOOKUP(AH767,P762:P781,U762:U781)</f>
        <v>2</v>
      </c>
      <c r="AN767" s="1">
        <f ca="1">LOOKUP(AH767,P762:P781,V762:V781)</f>
        <v>25</v>
      </c>
      <c r="AO767" s="1">
        <f ca="1">LOOKUP(AH767,P762:P781,W762:W781)</f>
        <v>16</v>
      </c>
      <c r="AP767" s="3">
        <f ca="1">LOOKUP(AH767,P762:P781,X762:X781)</f>
        <v>9</v>
      </c>
      <c r="AQ767" s="3">
        <f ca="1">LOOKUP(AH767,P762:P781,Y762:Y781)</f>
        <v>26925</v>
      </c>
    </row>
    <row r="768" spans="5:43" x14ac:dyDescent="0.25">
      <c r="E768" s="29" t="str">
        <f t="shared" si="614"/>
        <v>Levante U.D.</v>
      </c>
      <c r="F768" s="33">
        <f ca="1">SUMIF(INDIRECT(F761),'1-Configuracion'!E768,INDIRECT(G761))+SUMIF(INDIRECT(H761),'1-Configuracion'!E768,INDIRECT(I761))</f>
        <v>0</v>
      </c>
      <c r="G768" s="1">
        <f ca="1">SUMIF(INDIRECT(F761),'1-Configuracion'!E768,INDIRECT(J761))+SUMIF(INDIRECT(H761),'1-Configuracion'!E768,INDIRECT(J761))</f>
        <v>0</v>
      </c>
      <c r="H768" s="1">
        <f t="shared" ca="1" si="615"/>
        <v>0</v>
      </c>
      <c r="I768" s="1">
        <f t="shared" ca="1" si="616"/>
        <v>0</v>
      </c>
      <c r="J768" s="1">
        <f t="shared" ca="1" si="617"/>
        <v>0</v>
      </c>
      <c r="K768" s="1">
        <f ca="1">SUMIF(INDIRECT(F761),'1-Configuracion'!E768,INDIRECT(K761))+SUMIF(INDIRECT(H761),'1-Configuracion'!E768,INDIRECT(L761))</f>
        <v>0</v>
      </c>
      <c r="L768" s="1">
        <f ca="1">SUMIF(INDIRECT(F761),'1-Configuracion'!E768,INDIRECT(L761))+SUMIF(INDIRECT(H761),'1-Configuracion'!E768,INDIRECT(K761))</f>
        <v>0</v>
      </c>
      <c r="M768" s="48">
        <f t="shared" ca="1" si="618"/>
        <v>0</v>
      </c>
      <c r="N768" s="14">
        <f t="shared" ca="1" si="619"/>
        <v>0</v>
      </c>
      <c r="P768" s="29" t="str">
        <f t="shared" si="620"/>
        <v>Levante U.D.</v>
      </c>
      <c r="Q768" s="33">
        <f t="shared" ca="1" si="621"/>
        <v>11</v>
      </c>
      <c r="R768" s="1">
        <f t="shared" ca="1" si="605"/>
        <v>16</v>
      </c>
      <c r="S768" s="1">
        <f t="shared" ca="1" si="606"/>
        <v>2</v>
      </c>
      <c r="T768" s="1">
        <f t="shared" ca="1" si="607"/>
        <v>5</v>
      </c>
      <c r="U768" s="1">
        <f t="shared" ca="1" si="608"/>
        <v>9</v>
      </c>
      <c r="V768" s="1">
        <f t="shared" ca="1" si="609"/>
        <v>12</v>
      </c>
      <c r="W768" s="1">
        <f t="shared" ca="1" si="610"/>
        <v>29</v>
      </c>
      <c r="X768" s="3">
        <f t="shared" ca="1" si="611"/>
        <v>-17</v>
      </c>
      <c r="Y768" s="3">
        <f t="shared" ca="1" si="612"/>
        <v>9312</v>
      </c>
      <c r="Z768">
        <f t="shared" ca="1" si="622"/>
        <v>20</v>
      </c>
      <c r="AA768">
        <f t="shared" ca="1" si="613"/>
        <v>20</v>
      </c>
      <c r="AB768" s="16">
        <f ca="1">_xlfn.RANK.EQ(Q768,Q762:Q781,0)</f>
        <v>20</v>
      </c>
      <c r="AC768" s="16">
        <f ca="1">SUMPRODUCT((AB768=AB762:AB781)*(X768&lt;X762:X781))</f>
        <v>0</v>
      </c>
      <c r="AD768" s="16">
        <f ca="1">SUMPRODUCT((AB768=AB762:AB781)*(AC768=AC762:AC781)*(V768&lt;V762:V781))</f>
        <v>0</v>
      </c>
      <c r="AE768" s="16">
        <f ca="1">COUNTIF(AA762:AA768,AA768)-1</f>
        <v>0</v>
      </c>
      <c r="AF768" s="39"/>
      <c r="AG768">
        <v>7</v>
      </c>
      <c r="AH768" s="29" t="str">
        <f ca="1">INDEX(P762:P781,MATCH(AG768,Z762:Z781,0))</f>
        <v>Athletic Club</v>
      </c>
      <c r="AI768" s="33">
        <f ca="1">LOOKUP(AH768,P762:P781,Q762:Q781)</f>
        <v>24</v>
      </c>
      <c r="AJ768" s="1">
        <f ca="1">LOOKUP(AH768,P762:P781,R762:R781)</f>
        <v>16</v>
      </c>
      <c r="AK768" s="1">
        <f ca="1">LOOKUP(AH768,P762:P781,S762:S781)</f>
        <v>7</v>
      </c>
      <c r="AL768" s="1">
        <f ca="1">LOOKUP(AH768,P762:P781,T762:T781)</f>
        <v>3</v>
      </c>
      <c r="AM768" s="1">
        <f ca="1">LOOKUP(AH768,P762:P781,U762:U781)</f>
        <v>6</v>
      </c>
      <c r="AN768" s="1">
        <f ca="1">LOOKUP(AH768,P762:P781,V762:V781)</f>
        <v>24</v>
      </c>
      <c r="AO768" s="1">
        <f ca="1">LOOKUP(AH768,P762:P781,W762:W781)</f>
        <v>18</v>
      </c>
      <c r="AP768" s="3">
        <f ca="1">LOOKUP(AH768,P762:P781,X762:X781)</f>
        <v>6</v>
      </c>
      <c r="AQ768" s="3">
        <f ca="1">LOOKUP(AH768,P762:P781,Y762:Y781)</f>
        <v>24624</v>
      </c>
    </row>
    <row r="769" spans="5:43" x14ac:dyDescent="0.25">
      <c r="E769" s="29" t="str">
        <f t="shared" si="614"/>
        <v>Málaga C.F.</v>
      </c>
      <c r="F769" s="33">
        <f ca="1">SUMIF(INDIRECT(F761),'1-Configuracion'!E769,INDIRECT(G761))+SUMIF(INDIRECT(H761),'1-Configuracion'!E769,INDIRECT(I761))</f>
        <v>0</v>
      </c>
      <c r="G769" s="1">
        <f ca="1">SUMIF(INDIRECT(F761),'1-Configuracion'!E769,INDIRECT(J761))+SUMIF(INDIRECT(H761),'1-Configuracion'!E769,INDIRECT(J761))</f>
        <v>0</v>
      </c>
      <c r="H769" s="1">
        <f t="shared" ca="1" si="615"/>
        <v>0</v>
      </c>
      <c r="I769" s="1">
        <f t="shared" ca="1" si="616"/>
        <v>0</v>
      </c>
      <c r="J769" s="1">
        <f t="shared" ca="1" si="617"/>
        <v>0</v>
      </c>
      <c r="K769" s="1">
        <f ca="1">SUMIF(INDIRECT(F761),'1-Configuracion'!E769,INDIRECT(K761))+SUMIF(INDIRECT(H761),'1-Configuracion'!E769,INDIRECT(L761))</f>
        <v>0</v>
      </c>
      <c r="L769" s="1">
        <f ca="1">SUMIF(INDIRECT(F761),'1-Configuracion'!E769,INDIRECT(L761))+SUMIF(INDIRECT(H761),'1-Configuracion'!E769,INDIRECT(K761))</f>
        <v>0</v>
      </c>
      <c r="M769" s="48">
        <f t="shared" ca="1" si="618"/>
        <v>0</v>
      </c>
      <c r="N769" s="14">
        <f t="shared" ca="1" si="619"/>
        <v>0</v>
      </c>
      <c r="P769" s="29" t="str">
        <f t="shared" si="620"/>
        <v>Málaga C.F.</v>
      </c>
      <c r="Q769" s="33">
        <f t="shared" ca="1" si="621"/>
        <v>17</v>
      </c>
      <c r="R769" s="1">
        <f t="shared" ca="1" si="605"/>
        <v>16</v>
      </c>
      <c r="S769" s="1">
        <f t="shared" ca="1" si="606"/>
        <v>4</v>
      </c>
      <c r="T769" s="1">
        <f t="shared" ca="1" si="607"/>
        <v>5</v>
      </c>
      <c r="U769" s="1">
        <f t="shared" ca="1" si="608"/>
        <v>7</v>
      </c>
      <c r="V769" s="1">
        <f t="shared" ca="1" si="609"/>
        <v>10</v>
      </c>
      <c r="W769" s="1">
        <f t="shared" ca="1" si="610"/>
        <v>14</v>
      </c>
      <c r="X769" s="3">
        <f t="shared" ca="1" si="611"/>
        <v>-4</v>
      </c>
      <c r="Y769" s="3">
        <f t="shared" ca="1" si="612"/>
        <v>16610</v>
      </c>
      <c r="Z769">
        <f t="shared" ca="1" si="622"/>
        <v>13</v>
      </c>
      <c r="AA769">
        <f t="shared" ca="1" si="613"/>
        <v>13</v>
      </c>
      <c r="AB769" s="16">
        <f ca="1">_xlfn.RANK.EQ(Q769,Q762:Q781,0)</f>
        <v>13</v>
      </c>
      <c r="AC769" s="16">
        <f ca="1">SUMPRODUCT((AB769=AB762:AB781)*(X769&lt;X762:X781))</f>
        <v>0</v>
      </c>
      <c r="AD769" s="16">
        <f ca="1">SUMPRODUCT((AB769=AB762:AB781)*(AC769=AC762:AC781)*(V769&lt;V762:V781))</f>
        <v>0</v>
      </c>
      <c r="AE769" s="16">
        <f ca="1">COUNTIF(AA762:AA769,AA769)-1</f>
        <v>0</v>
      </c>
      <c r="AF769" s="39"/>
      <c r="AG769">
        <v>8</v>
      </c>
      <c r="AH769" s="29" t="str">
        <f ca="1">INDEX(P762:P781,MATCH(AG769,Z762:Z781,0))</f>
        <v>Sevilla F.C.</v>
      </c>
      <c r="AI769" s="33">
        <f ca="1">LOOKUP(AH769,P762:P781,Q762:Q781)</f>
        <v>23</v>
      </c>
      <c r="AJ769" s="1">
        <f ca="1">LOOKUP(AH769,P762:P781,R762:R781)</f>
        <v>16</v>
      </c>
      <c r="AK769" s="1">
        <f ca="1">LOOKUP(AH769,P762:P781,S762:S781)</f>
        <v>6</v>
      </c>
      <c r="AL769" s="1">
        <f ca="1">LOOKUP(AH769,P762:P781,T762:T781)</f>
        <v>5</v>
      </c>
      <c r="AM769" s="1">
        <f ca="1">LOOKUP(AH769,P762:P781,U762:U781)</f>
        <v>5</v>
      </c>
      <c r="AN769" s="1">
        <f ca="1">LOOKUP(AH769,P762:P781,V762:V781)</f>
        <v>21</v>
      </c>
      <c r="AO769" s="1">
        <f ca="1">LOOKUP(AH769,P762:P781,W762:W781)</f>
        <v>19</v>
      </c>
      <c r="AP769" s="3">
        <f ca="1">LOOKUP(AH769,P762:P781,X762:X781)</f>
        <v>2</v>
      </c>
      <c r="AQ769" s="3">
        <f ca="1">LOOKUP(AH769,P762:P781,Y762:Y781)</f>
        <v>23221</v>
      </c>
    </row>
    <row r="770" spans="5:43" x14ac:dyDescent="0.25">
      <c r="E770" s="29" t="str">
        <f t="shared" si="614"/>
        <v>R.C. Celta de Vigo</v>
      </c>
      <c r="F770" s="33">
        <f ca="1">SUMIF(INDIRECT(F761),'1-Configuracion'!E770,INDIRECT(G761))+SUMIF(INDIRECT(H761),'1-Configuracion'!E770,INDIRECT(I761))</f>
        <v>0</v>
      </c>
      <c r="G770" s="1">
        <f ca="1">SUMIF(INDIRECT(F761),'1-Configuracion'!E770,INDIRECT(J761))+SUMIF(INDIRECT(H761),'1-Configuracion'!E770,INDIRECT(J761))</f>
        <v>0</v>
      </c>
      <c r="H770" s="1">
        <f t="shared" ca="1" si="615"/>
        <v>0</v>
      </c>
      <c r="I770" s="1">
        <f t="shared" ca="1" si="616"/>
        <v>0</v>
      </c>
      <c r="J770" s="1">
        <f t="shared" ca="1" si="617"/>
        <v>0</v>
      </c>
      <c r="K770" s="1">
        <f ca="1">SUMIF(INDIRECT(F761),'1-Configuracion'!E770,INDIRECT(K761))+SUMIF(INDIRECT(H761),'1-Configuracion'!E770,INDIRECT(L761))</f>
        <v>0</v>
      </c>
      <c r="L770" s="1">
        <f ca="1">SUMIF(INDIRECT(F761),'1-Configuracion'!E770,INDIRECT(L761))+SUMIF(INDIRECT(H761),'1-Configuracion'!E770,INDIRECT(K761))</f>
        <v>0</v>
      </c>
      <c r="M770" s="48">
        <f t="shared" ca="1" si="618"/>
        <v>0</v>
      </c>
      <c r="N770" s="14">
        <f t="shared" ca="1" si="619"/>
        <v>0</v>
      </c>
      <c r="P770" s="29" t="str">
        <f t="shared" si="620"/>
        <v>R.C. Celta de Vigo</v>
      </c>
      <c r="Q770" s="33">
        <f t="shared" ca="1" si="621"/>
        <v>31</v>
      </c>
      <c r="R770" s="1">
        <f t="shared" ca="1" si="605"/>
        <v>16</v>
      </c>
      <c r="S770" s="1">
        <f t="shared" ca="1" si="606"/>
        <v>9</v>
      </c>
      <c r="T770" s="1">
        <f t="shared" ca="1" si="607"/>
        <v>4</v>
      </c>
      <c r="U770" s="1">
        <f t="shared" ca="1" si="608"/>
        <v>3</v>
      </c>
      <c r="V770" s="1">
        <f t="shared" ca="1" si="609"/>
        <v>28</v>
      </c>
      <c r="W770" s="1">
        <f t="shared" ca="1" si="610"/>
        <v>22</v>
      </c>
      <c r="X770" s="3">
        <f t="shared" ca="1" si="611"/>
        <v>6</v>
      </c>
      <c r="Y770" s="3">
        <f t="shared" ca="1" si="612"/>
        <v>31628</v>
      </c>
      <c r="Z770">
        <f t="shared" ca="1" si="622"/>
        <v>4</v>
      </c>
      <c r="AA770">
        <f t="shared" ca="1" si="613"/>
        <v>4</v>
      </c>
      <c r="AB770" s="16">
        <f ca="1">_xlfn.RANK.EQ(Q770,Q762:Q781,0)</f>
        <v>4</v>
      </c>
      <c r="AC770" s="16">
        <f ca="1">SUMPRODUCT((AB770=AB762:AB781)*(X770&lt;X762:X781))</f>
        <v>0</v>
      </c>
      <c r="AD770" s="16">
        <f ca="1">SUMPRODUCT((AB770=AB762:AB781)*(AC770=AC762:AC781)*(V770&lt;V762:V781))</f>
        <v>0</v>
      </c>
      <c r="AE770" s="16">
        <f ca="1">COUNTIF(AA762:AA770,AA770)-1</f>
        <v>0</v>
      </c>
      <c r="AF770" s="39"/>
      <c r="AG770">
        <v>9</v>
      </c>
      <c r="AH770" s="29" t="str">
        <f ca="1">INDEX(P762:P781,MATCH(AG770,Z762:Z781,0))</f>
        <v>Valencia C.F.</v>
      </c>
      <c r="AI770" s="33">
        <f ca="1">LOOKUP(AH770,P762:P781,Q762:Q781)</f>
        <v>22</v>
      </c>
      <c r="AJ770" s="1">
        <f ca="1">LOOKUP(AH770,P762:P781,R762:R781)</f>
        <v>16</v>
      </c>
      <c r="AK770" s="1">
        <f ca="1">LOOKUP(AH770,P762:P781,S762:S781)</f>
        <v>5</v>
      </c>
      <c r="AL770" s="1">
        <f ca="1">LOOKUP(AH770,P762:P781,T762:T781)</f>
        <v>7</v>
      </c>
      <c r="AM770" s="1">
        <f ca="1">LOOKUP(AH770,P762:P781,U762:U781)</f>
        <v>4</v>
      </c>
      <c r="AN770" s="1">
        <f ca="1">LOOKUP(AH770,P762:P781,V762:V781)</f>
        <v>21</v>
      </c>
      <c r="AO770" s="1">
        <f ca="1">LOOKUP(AH770,P762:P781,W762:W781)</f>
        <v>14</v>
      </c>
      <c r="AP770" s="3">
        <f ca="1">LOOKUP(AH770,P762:P781,X762:X781)</f>
        <v>7</v>
      </c>
      <c r="AQ770" s="3">
        <f ca="1">LOOKUP(AH770,P762:P781,Y762:Y781)</f>
        <v>22721</v>
      </c>
    </row>
    <row r="771" spans="5:43" x14ac:dyDescent="0.25">
      <c r="E771" s="29" t="str">
        <f t="shared" si="614"/>
        <v>R.C.D. Español</v>
      </c>
      <c r="F771" s="33">
        <f ca="1">SUMIF(INDIRECT(F761),'1-Configuracion'!E771,INDIRECT(G761))+SUMIF(INDIRECT(H761),'1-Configuracion'!E771,INDIRECT(I761))</f>
        <v>0</v>
      </c>
      <c r="G771" s="1">
        <f ca="1">SUMIF(INDIRECT(F761),'1-Configuracion'!E771,INDIRECT(J761))+SUMIF(INDIRECT(H761),'1-Configuracion'!E771,INDIRECT(J761))</f>
        <v>0</v>
      </c>
      <c r="H771" s="1">
        <f t="shared" ca="1" si="615"/>
        <v>0</v>
      </c>
      <c r="I771" s="1">
        <f t="shared" ca="1" si="616"/>
        <v>0</v>
      </c>
      <c r="J771" s="1">
        <f t="shared" ca="1" si="617"/>
        <v>0</v>
      </c>
      <c r="K771" s="1">
        <f ca="1">SUMIF(INDIRECT(F761),'1-Configuracion'!E771,INDIRECT(K761))+SUMIF(INDIRECT(H761),'1-Configuracion'!E771,INDIRECT(L761))</f>
        <v>0</v>
      </c>
      <c r="L771" s="1">
        <f ca="1">SUMIF(INDIRECT(F761),'1-Configuracion'!E771,INDIRECT(L761))+SUMIF(INDIRECT(H761),'1-Configuracion'!E771,INDIRECT(K761))</f>
        <v>0</v>
      </c>
      <c r="M771" s="48">
        <f t="shared" ca="1" si="618"/>
        <v>0</v>
      </c>
      <c r="N771" s="14">
        <f t="shared" ca="1" si="619"/>
        <v>0</v>
      </c>
      <c r="P771" s="29" t="str">
        <f t="shared" si="620"/>
        <v>R.C.D. Español</v>
      </c>
      <c r="Q771" s="33">
        <f t="shared" ca="1" si="621"/>
        <v>20</v>
      </c>
      <c r="R771" s="1">
        <f t="shared" ca="1" si="605"/>
        <v>16</v>
      </c>
      <c r="S771" s="1">
        <f t="shared" ca="1" si="606"/>
        <v>6</v>
      </c>
      <c r="T771" s="1">
        <f t="shared" ca="1" si="607"/>
        <v>2</v>
      </c>
      <c r="U771" s="1">
        <f t="shared" ca="1" si="608"/>
        <v>8</v>
      </c>
      <c r="V771" s="1">
        <f t="shared" ca="1" si="609"/>
        <v>16</v>
      </c>
      <c r="W771" s="1">
        <f t="shared" ca="1" si="610"/>
        <v>26</v>
      </c>
      <c r="X771" s="3">
        <f t="shared" ca="1" si="611"/>
        <v>-10</v>
      </c>
      <c r="Y771" s="3">
        <f t="shared" ca="1" si="612"/>
        <v>19016</v>
      </c>
      <c r="Z771">
        <f t="shared" ca="1" si="622"/>
        <v>12</v>
      </c>
      <c r="AA771">
        <f t="shared" ca="1" si="613"/>
        <v>12</v>
      </c>
      <c r="AB771" s="16">
        <f ca="1">_xlfn.RANK.EQ(Q771,Q762:Q781,0)</f>
        <v>11</v>
      </c>
      <c r="AC771" s="16">
        <f ca="1">SUMPRODUCT((AB771=AB762:AB781)*(X771&lt;X762:X781))</f>
        <v>1</v>
      </c>
      <c r="AD771" s="16">
        <f ca="1">SUMPRODUCT((AB771=AB762:AB781)*(AC771=AC762:AC781)*(V771&lt;V762:V781))</f>
        <v>0</v>
      </c>
      <c r="AE771" s="16">
        <f ca="1">COUNTIF(AA762:AA771,AA771)-1</f>
        <v>0</v>
      </c>
      <c r="AF771" s="39"/>
      <c r="AG771">
        <v>10</v>
      </c>
      <c r="AH771" s="29" t="str">
        <f ca="1">INDEX(P762:P781,MATCH(AG771,Z762:Z781,0))</f>
        <v>S.D. Eibar</v>
      </c>
      <c r="AI771" s="33">
        <f ca="1">LOOKUP(AH771,P762:P781,Q762:Q781)</f>
        <v>21</v>
      </c>
      <c r="AJ771" s="1">
        <f ca="1">LOOKUP(AH771,P762:P781,R762:R781)</f>
        <v>16</v>
      </c>
      <c r="AK771" s="1">
        <f ca="1">LOOKUP(AH771,P762:P781,S762:S781)</f>
        <v>5</v>
      </c>
      <c r="AL771" s="1">
        <f ca="1">LOOKUP(AH771,P762:P781,T762:T781)</f>
        <v>6</v>
      </c>
      <c r="AM771" s="1">
        <f ca="1">LOOKUP(AH771,P762:P781,U762:U781)</f>
        <v>5</v>
      </c>
      <c r="AN771" s="1">
        <f ca="1">LOOKUP(AH771,P762:P781,V762:V781)</f>
        <v>18</v>
      </c>
      <c r="AO771" s="1">
        <f ca="1">LOOKUP(AH771,P762:P781,W762:W781)</f>
        <v>19</v>
      </c>
      <c r="AP771" s="3">
        <f ca="1">LOOKUP(AH771,P762:P781,X762:X781)</f>
        <v>-1</v>
      </c>
      <c r="AQ771" s="3">
        <f ca="1">LOOKUP(AH771,P762:P781,Y762:Y781)</f>
        <v>20918</v>
      </c>
    </row>
    <row r="772" spans="5:43" x14ac:dyDescent="0.25">
      <c r="E772" s="29" t="str">
        <f t="shared" si="614"/>
        <v>Rayo Vallecano</v>
      </c>
      <c r="F772" s="33">
        <f ca="1">SUMIF(INDIRECT(F761),'1-Configuracion'!E772,INDIRECT(G761))+SUMIF(INDIRECT(H761),'1-Configuracion'!E772,INDIRECT(I761))</f>
        <v>0</v>
      </c>
      <c r="G772" s="1">
        <f ca="1">SUMIF(INDIRECT(F761),'1-Configuracion'!E772,INDIRECT(J761))+SUMIF(INDIRECT(H761),'1-Configuracion'!E772,INDIRECT(J761))</f>
        <v>0</v>
      </c>
      <c r="H772" s="1">
        <f t="shared" ca="1" si="615"/>
        <v>0</v>
      </c>
      <c r="I772" s="1">
        <f t="shared" ca="1" si="616"/>
        <v>0</v>
      </c>
      <c r="J772" s="1">
        <f t="shared" ca="1" si="617"/>
        <v>0</v>
      </c>
      <c r="K772" s="1">
        <f ca="1">SUMIF(INDIRECT(F761),'1-Configuracion'!E772,INDIRECT(K761))+SUMIF(INDIRECT(H761),'1-Configuracion'!E772,INDIRECT(L761))</f>
        <v>0</v>
      </c>
      <c r="L772" s="1">
        <f ca="1">SUMIF(INDIRECT(F761),'1-Configuracion'!E772,INDIRECT(L761))+SUMIF(INDIRECT(H761),'1-Configuracion'!E772,INDIRECT(K761))</f>
        <v>0</v>
      </c>
      <c r="M772" s="48">
        <f t="shared" ca="1" si="618"/>
        <v>0</v>
      </c>
      <c r="N772" s="14">
        <f t="shared" ca="1" si="619"/>
        <v>0</v>
      </c>
      <c r="P772" s="29" t="str">
        <f t="shared" si="620"/>
        <v>Rayo Vallecano</v>
      </c>
      <c r="Q772" s="33">
        <f t="shared" ca="1" si="621"/>
        <v>14</v>
      </c>
      <c r="R772" s="1">
        <f t="shared" ca="1" si="605"/>
        <v>16</v>
      </c>
      <c r="S772" s="1">
        <f t="shared" ca="1" si="606"/>
        <v>4</v>
      </c>
      <c r="T772" s="1">
        <f t="shared" ca="1" si="607"/>
        <v>2</v>
      </c>
      <c r="U772" s="1">
        <f t="shared" ca="1" si="608"/>
        <v>10</v>
      </c>
      <c r="V772" s="1">
        <f t="shared" ca="1" si="609"/>
        <v>18</v>
      </c>
      <c r="W772" s="1">
        <f t="shared" ca="1" si="610"/>
        <v>37</v>
      </c>
      <c r="X772" s="3">
        <f t="shared" ca="1" si="611"/>
        <v>-19</v>
      </c>
      <c r="Y772" s="3">
        <f t="shared" ca="1" si="612"/>
        <v>12118</v>
      </c>
      <c r="Z772">
        <f t="shared" ca="1" si="622"/>
        <v>18</v>
      </c>
      <c r="AA772">
        <f t="shared" ca="1" si="613"/>
        <v>18</v>
      </c>
      <c r="AB772" s="16">
        <f ca="1">_xlfn.RANK.EQ(Q772,Q762:Q781,0)</f>
        <v>17</v>
      </c>
      <c r="AC772" s="16">
        <f ca="1">SUMPRODUCT((AB772=AB762:AB781)*(X772&lt;X762:X781))</f>
        <v>1</v>
      </c>
      <c r="AD772" s="16">
        <f ca="1">SUMPRODUCT((AB772=AB762:AB781)*(AC772=AC762:AC781)*(V772&lt;V762:V781))</f>
        <v>0</v>
      </c>
      <c r="AE772" s="16">
        <f ca="1">COUNTIF(AA762:AA772,AA772)-1</f>
        <v>0</v>
      </c>
      <c r="AF772" s="39"/>
      <c r="AG772">
        <v>11</v>
      </c>
      <c r="AH772" s="29" t="str">
        <f ca="1">INDEX(P762:P781,MATCH(AG772,Z762:Z781,0))</f>
        <v>Real Betis Balompié</v>
      </c>
      <c r="AI772" s="33">
        <f ca="1">LOOKUP(AH772,P762:P781,Q762:Q781)</f>
        <v>20</v>
      </c>
      <c r="AJ772" s="1">
        <f ca="1">LOOKUP(AH772,P762:P781,R762:R781)</f>
        <v>16</v>
      </c>
      <c r="AK772" s="1">
        <f ca="1">LOOKUP(AH772,P762:P781,S762:S781)</f>
        <v>5</v>
      </c>
      <c r="AL772" s="1">
        <f ca="1">LOOKUP(AH772,P762:P781,T762:T781)</f>
        <v>5</v>
      </c>
      <c r="AM772" s="1">
        <f ca="1">LOOKUP(AH772,P762:P781,U762:U781)</f>
        <v>6</v>
      </c>
      <c r="AN772" s="1">
        <f ca="1">LOOKUP(AH772,P762:P781,V762:V781)</f>
        <v>13</v>
      </c>
      <c r="AO772" s="1">
        <f ca="1">LOOKUP(AH772,P762:P781,W762:W781)</f>
        <v>19</v>
      </c>
      <c r="AP772" s="3">
        <f ca="1">LOOKUP(AH772,P762:P781,X762:X781)</f>
        <v>-6</v>
      </c>
      <c r="AQ772" s="3">
        <f ca="1">LOOKUP(AH772,P762:P781,Y762:Y781)</f>
        <v>19413</v>
      </c>
    </row>
    <row r="773" spans="5:43" x14ac:dyDescent="0.25">
      <c r="E773" s="29" t="str">
        <f t="shared" si="614"/>
        <v>Real Betis Balompié</v>
      </c>
      <c r="F773" s="33">
        <f ca="1">SUMIF(INDIRECT(F761),'1-Configuracion'!E773,INDIRECT(G761))+SUMIF(INDIRECT(H761),'1-Configuracion'!E773,INDIRECT(I761))</f>
        <v>0</v>
      </c>
      <c r="G773" s="1">
        <f ca="1">SUMIF(INDIRECT(F761),'1-Configuracion'!E773,INDIRECT(J761))+SUMIF(INDIRECT(H761),'1-Configuracion'!E773,INDIRECT(J761))</f>
        <v>0</v>
      </c>
      <c r="H773" s="1">
        <f t="shared" ca="1" si="615"/>
        <v>0</v>
      </c>
      <c r="I773" s="1">
        <f t="shared" ca="1" si="616"/>
        <v>0</v>
      </c>
      <c r="J773" s="1">
        <f t="shared" ca="1" si="617"/>
        <v>0</v>
      </c>
      <c r="K773" s="1">
        <f ca="1">SUMIF(INDIRECT(F761),'1-Configuracion'!E773,INDIRECT(K761))+SUMIF(INDIRECT(H761),'1-Configuracion'!E773,INDIRECT(L761))</f>
        <v>0</v>
      </c>
      <c r="L773" s="1">
        <f ca="1">SUMIF(INDIRECT(F761),'1-Configuracion'!E773,INDIRECT(L761))+SUMIF(INDIRECT(H761),'1-Configuracion'!E773,INDIRECT(K761))</f>
        <v>0</v>
      </c>
      <c r="M773" s="48">
        <f t="shared" ca="1" si="618"/>
        <v>0</v>
      </c>
      <c r="N773" s="14">
        <f t="shared" ca="1" si="619"/>
        <v>0</v>
      </c>
      <c r="P773" s="29" t="str">
        <f t="shared" si="620"/>
        <v>Real Betis Balompié</v>
      </c>
      <c r="Q773" s="33">
        <f t="shared" ca="1" si="621"/>
        <v>20</v>
      </c>
      <c r="R773" s="1">
        <f t="shared" ca="1" si="605"/>
        <v>16</v>
      </c>
      <c r="S773" s="1">
        <f t="shared" ca="1" si="606"/>
        <v>5</v>
      </c>
      <c r="T773" s="1">
        <f t="shared" ca="1" si="607"/>
        <v>5</v>
      </c>
      <c r="U773" s="1">
        <f t="shared" ca="1" si="608"/>
        <v>6</v>
      </c>
      <c r="V773" s="1">
        <f t="shared" ca="1" si="609"/>
        <v>13</v>
      </c>
      <c r="W773" s="1">
        <f t="shared" ca="1" si="610"/>
        <v>19</v>
      </c>
      <c r="X773" s="3">
        <f t="shared" ca="1" si="611"/>
        <v>-6</v>
      </c>
      <c r="Y773" s="3">
        <f t="shared" ca="1" si="612"/>
        <v>19413</v>
      </c>
      <c r="Z773">
        <f t="shared" ca="1" si="622"/>
        <v>11</v>
      </c>
      <c r="AA773">
        <f t="shared" ca="1" si="613"/>
        <v>11</v>
      </c>
      <c r="AB773" s="16">
        <f ca="1">_xlfn.RANK.EQ(Q773,Q762:Q781,0)</f>
        <v>11</v>
      </c>
      <c r="AC773" s="16">
        <f ca="1">SUMPRODUCT((AB773=AB762:AB781)*(X773&lt;X762:X781))</f>
        <v>0</v>
      </c>
      <c r="AD773" s="16">
        <f ca="1">SUMPRODUCT((AB773=AB762:AB781)*(AC773=AC762:AC781)*(V773&lt;V762:V781))</f>
        <v>0</v>
      </c>
      <c r="AE773" s="16">
        <f ca="1">COUNTIF(AA762:AA773,AA773)-1</f>
        <v>0</v>
      </c>
      <c r="AF773" s="39"/>
      <c r="AG773">
        <v>12</v>
      </c>
      <c r="AH773" s="29" t="str">
        <f ca="1">INDEX(P762:P781,MATCH(AG773,Z762:Z781,0))</f>
        <v>R.C.D. Español</v>
      </c>
      <c r="AI773" s="33">
        <f ca="1">LOOKUP(AH773,P762:P781,Q762:Q781)</f>
        <v>20</v>
      </c>
      <c r="AJ773" s="1">
        <f ca="1">LOOKUP(AH773,P762:P781,R762:R781)</f>
        <v>16</v>
      </c>
      <c r="AK773" s="1">
        <f ca="1">LOOKUP(AH773,P762:P781,S762:S781)</f>
        <v>6</v>
      </c>
      <c r="AL773" s="1">
        <f ca="1">LOOKUP(AH773,P762:P781,T762:T781)</f>
        <v>2</v>
      </c>
      <c r="AM773" s="1">
        <f ca="1">LOOKUP(AH773,P762:P781,U762:U781)</f>
        <v>8</v>
      </c>
      <c r="AN773" s="1">
        <f ca="1">LOOKUP(AH773,P762:P781,V762:V781)</f>
        <v>16</v>
      </c>
      <c r="AO773" s="1">
        <f ca="1">LOOKUP(AH773,P762:P781,W762:W781)</f>
        <v>26</v>
      </c>
      <c r="AP773" s="3">
        <f ca="1">LOOKUP(AH773,P762:P781,X762:X781)</f>
        <v>-10</v>
      </c>
      <c r="AQ773" s="3">
        <f ca="1">LOOKUP(AH773,P762:P781,Y762:Y781)</f>
        <v>19016</v>
      </c>
    </row>
    <row r="774" spans="5:43" x14ac:dyDescent="0.25">
      <c r="E774" s="29" t="str">
        <f t="shared" si="614"/>
        <v>Real Madrid C.F.</v>
      </c>
      <c r="F774" s="33">
        <f ca="1">SUMIF(INDIRECT(F761),'1-Configuracion'!E774,INDIRECT(G761))+SUMIF(INDIRECT(H761),'1-Configuracion'!E774,INDIRECT(I761))</f>
        <v>0</v>
      </c>
      <c r="G774" s="1">
        <f ca="1">SUMIF(INDIRECT(F761),'1-Configuracion'!E774,INDIRECT(J761))+SUMIF(INDIRECT(H761),'1-Configuracion'!E774,INDIRECT(J761))</f>
        <v>0</v>
      </c>
      <c r="H774" s="1">
        <f t="shared" ca="1" si="615"/>
        <v>0</v>
      </c>
      <c r="I774" s="1">
        <f t="shared" ca="1" si="616"/>
        <v>0</v>
      </c>
      <c r="J774" s="1">
        <f t="shared" ca="1" si="617"/>
        <v>0</v>
      </c>
      <c r="K774" s="1">
        <f ca="1">SUMIF(INDIRECT(F761),'1-Configuracion'!E774,INDIRECT(K761))+SUMIF(INDIRECT(H761),'1-Configuracion'!E774,INDIRECT(L761))</f>
        <v>0</v>
      </c>
      <c r="L774" s="1">
        <f ca="1">SUMIF(INDIRECT(F761),'1-Configuracion'!E774,INDIRECT(L761))+SUMIF(INDIRECT(H761),'1-Configuracion'!E774,INDIRECT(K761))</f>
        <v>0</v>
      </c>
      <c r="M774" s="48">
        <f t="shared" ca="1" si="618"/>
        <v>0</v>
      </c>
      <c r="N774" s="14">
        <f t="shared" ca="1" si="619"/>
        <v>0</v>
      </c>
      <c r="P774" s="29" t="str">
        <f t="shared" si="620"/>
        <v>Real Madrid C.F.</v>
      </c>
      <c r="Q774" s="33">
        <f t="shared" ca="1" si="621"/>
        <v>33</v>
      </c>
      <c r="R774" s="1">
        <f t="shared" ca="1" si="605"/>
        <v>16</v>
      </c>
      <c r="S774" s="1">
        <f t="shared" ca="1" si="606"/>
        <v>10</v>
      </c>
      <c r="T774" s="1">
        <f t="shared" ca="1" si="607"/>
        <v>3</v>
      </c>
      <c r="U774" s="1">
        <f t="shared" ca="1" si="608"/>
        <v>3</v>
      </c>
      <c r="V774" s="1">
        <f t="shared" ca="1" si="609"/>
        <v>42</v>
      </c>
      <c r="W774" s="1">
        <f t="shared" ca="1" si="610"/>
        <v>15</v>
      </c>
      <c r="X774" s="3">
        <f t="shared" ca="1" si="611"/>
        <v>27</v>
      </c>
      <c r="Y774" s="3">
        <f t="shared" ca="1" si="612"/>
        <v>35742</v>
      </c>
      <c r="Z774">
        <f t="shared" ca="1" si="622"/>
        <v>3</v>
      </c>
      <c r="AA774">
        <f t="shared" ca="1" si="613"/>
        <v>3</v>
      </c>
      <c r="AB774" s="16">
        <f ca="1">_xlfn.RANK.EQ(Q774,Q762:Q781,0)</f>
        <v>3</v>
      </c>
      <c r="AC774" s="16">
        <f ca="1">SUMPRODUCT((AB774=AB762:AB781)*(X774&lt;X762:X781))</f>
        <v>0</v>
      </c>
      <c r="AD774" s="16">
        <f ca="1">SUMPRODUCT((AB774=AB762:AB781)*(AC774=AC762:AC781)*(V774&lt;V762:V781))</f>
        <v>0</v>
      </c>
      <c r="AE774" s="16">
        <f ca="1">COUNTIF(AA762:AA774,AA774)-1</f>
        <v>0</v>
      </c>
      <c r="AF774" s="39"/>
      <c r="AG774">
        <v>13</v>
      </c>
      <c r="AH774" s="29" t="str">
        <f ca="1">INDEX(P762:P781,MATCH(AG774,Z762:Z781,0))</f>
        <v>Málaga C.F.</v>
      </c>
      <c r="AI774" s="33">
        <f ca="1">LOOKUP(AH774,P762:P781,Q762:Q781)</f>
        <v>17</v>
      </c>
      <c r="AJ774" s="1">
        <f ca="1">LOOKUP(AH774,P762:P781,R762:R781)</f>
        <v>16</v>
      </c>
      <c r="AK774" s="1">
        <f ca="1">LOOKUP(AH774,P762:P781,S762:S781)</f>
        <v>4</v>
      </c>
      <c r="AL774" s="1">
        <f ca="1">LOOKUP(AH774,P762:P781,T762:T781)</f>
        <v>5</v>
      </c>
      <c r="AM774" s="1">
        <f ca="1">LOOKUP(AH774,P762:P781,U762:U781)</f>
        <v>7</v>
      </c>
      <c r="AN774" s="1">
        <f ca="1">LOOKUP(AH774,P762:P781,V762:V781)</f>
        <v>10</v>
      </c>
      <c r="AO774" s="1">
        <f ca="1">LOOKUP(AH774,P762:P781,W762:W781)</f>
        <v>14</v>
      </c>
      <c r="AP774" s="3">
        <f ca="1">LOOKUP(AH774,P762:P781,X762:X781)</f>
        <v>-4</v>
      </c>
      <c r="AQ774" s="3">
        <f ca="1">LOOKUP(AH774,P762:P781,Y762:Y781)</f>
        <v>16610</v>
      </c>
    </row>
    <row r="775" spans="5:43" x14ac:dyDescent="0.25">
      <c r="E775" s="29" t="str">
        <f t="shared" si="614"/>
        <v>Real Sociedad</v>
      </c>
      <c r="F775" s="33">
        <f ca="1">SUMIF(INDIRECT(F761),'1-Configuracion'!E775,INDIRECT(G761))+SUMIF(INDIRECT(H761),'1-Configuracion'!E775,INDIRECT(I761))</f>
        <v>0</v>
      </c>
      <c r="G775" s="1">
        <f ca="1">SUMIF(INDIRECT(F761),'1-Configuracion'!E775,INDIRECT(J761))+SUMIF(INDIRECT(H761),'1-Configuracion'!E775,INDIRECT(J761))</f>
        <v>0</v>
      </c>
      <c r="H775" s="1">
        <f t="shared" ca="1" si="615"/>
        <v>0</v>
      </c>
      <c r="I775" s="1">
        <f t="shared" ca="1" si="616"/>
        <v>0</v>
      </c>
      <c r="J775" s="1">
        <f t="shared" ca="1" si="617"/>
        <v>0</v>
      </c>
      <c r="K775" s="1">
        <f ca="1">SUMIF(INDIRECT(F761),'1-Configuracion'!E775,INDIRECT(K761))+SUMIF(INDIRECT(H761),'1-Configuracion'!E775,INDIRECT(L761))</f>
        <v>0</v>
      </c>
      <c r="L775" s="1">
        <f ca="1">SUMIF(INDIRECT(F761),'1-Configuracion'!E775,INDIRECT(L761))+SUMIF(INDIRECT(H761),'1-Configuracion'!E775,INDIRECT(K761))</f>
        <v>0</v>
      </c>
      <c r="M775" s="48">
        <f t="shared" ca="1" si="618"/>
        <v>0</v>
      </c>
      <c r="N775" s="14">
        <f t="shared" ca="1" si="619"/>
        <v>0</v>
      </c>
      <c r="P775" s="29" t="str">
        <f t="shared" si="620"/>
        <v>Real Sociedad</v>
      </c>
      <c r="Q775" s="33">
        <f t="shared" ca="1" si="621"/>
        <v>16</v>
      </c>
      <c r="R775" s="1">
        <f t="shared" ca="1" si="605"/>
        <v>16</v>
      </c>
      <c r="S775" s="1">
        <f t="shared" ca="1" si="606"/>
        <v>4</v>
      </c>
      <c r="T775" s="1">
        <f t="shared" ca="1" si="607"/>
        <v>4</v>
      </c>
      <c r="U775" s="1">
        <f t="shared" ca="1" si="608"/>
        <v>8</v>
      </c>
      <c r="V775" s="1">
        <f t="shared" ca="1" si="609"/>
        <v>17</v>
      </c>
      <c r="W775" s="1">
        <f t="shared" ca="1" si="610"/>
        <v>22</v>
      </c>
      <c r="X775" s="3">
        <f t="shared" ca="1" si="611"/>
        <v>-5</v>
      </c>
      <c r="Y775" s="3">
        <f t="shared" ca="1" si="612"/>
        <v>15517</v>
      </c>
      <c r="Z775">
        <f t="shared" ca="1" si="622"/>
        <v>14</v>
      </c>
      <c r="AA775">
        <f t="shared" ca="1" si="613"/>
        <v>14</v>
      </c>
      <c r="AB775" s="16">
        <f ca="1">_xlfn.RANK.EQ(Q775,Q762:Q781,0)</f>
        <v>14</v>
      </c>
      <c r="AC775" s="16">
        <f ca="1">SUMPRODUCT((AB775=AB762:AB781)*(X775&lt;X762:X781))</f>
        <v>0</v>
      </c>
      <c r="AD775" s="16">
        <f ca="1">SUMPRODUCT((AB775=AB762:AB781)*(AC775=AC762:AC781)*(V775&lt;V762:V781))</f>
        <v>0</v>
      </c>
      <c r="AE775" s="16">
        <f ca="1">COUNTIF(AA762:AA775,AA775)-1</f>
        <v>0</v>
      </c>
      <c r="AF775" s="39"/>
      <c r="AG775">
        <v>14</v>
      </c>
      <c r="AH775" s="29" t="str">
        <f ca="1">INDEX(P762:P781,MATCH(AG775,Z762:Z781,0))</f>
        <v>Real Sociedad</v>
      </c>
      <c r="AI775" s="33">
        <f ca="1">LOOKUP(AH775,P762:P781,Q762:Q781)</f>
        <v>16</v>
      </c>
      <c r="AJ775" s="1">
        <f ca="1">LOOKUP(AH775,P762:P781,R762:R781)</f>
        <v>16</v>
      </c>
      <c r="AK775" s="1">
        <f ca="1">LOOKUP(AH775,P762:P781,S762:S781)</f>
        <v>4</v>
      </c>
      <c r="AL775" s="1">
        <f ca="1">LOOKUP(AH775,P762:P781,T762:T781)</f>
        <v>4</v>
      </c>
      <c r="AM775" s="1">
        <f ca="1">LOOKUP(AH775,P762:P781,U762:U781)</f>
        <v>8</v>
      </c>
      <c r="AN775" s="1">
        <f ca="1">LOOKUP(AH775,P762:P781,V762:V781)</f>
        <v>17</v>
      </c>
      <c r="AO775" s="1">
        <f ca="1">LOOKUP(AH775,P762:P781,W762:W781)</f>
        <v>22</v>
      </c>
      <c r="AP775" s="3">
        <f ca="1">LOOKUP(AH775,P762:P781,X762:X781)</f>
        <v>-5</v>
      </c>
      <c r="AQ775" s="3">
        <f ca="1">LOOKUP(AH775,P762:P781,Y762:Y781)</f>
        <v>15517</v>
      </c>
    </row>
    <row r="776" spans="5:43" x14ac:dyDescent="0.25">
      <c r="E776" s="29" t="str">
        <f t="shared" si="614"/>
        <v>Real Sporting de Gijón</v>
      </c>
      <c r="F776" s="33">
        <f ca="1">SUMIF(INDIRECT(F761),'1-Configuracion'!E776,INDIRECT(G761))+SUMIF(INDIRECT(H761),'1-Configuracion'!E776,INDIRECT(I761))</f>
        <v>0</v>
      </c>
      <c r="G776" s="1">
        <f ca="1">SUMIF(INDIRECT(F761),'1-Configuracion'!E776,INDIRECT(J761))+SUMIF(INDIRECT(H761),'1-Configuracion'!E776,INDIRECT(J761))</f>
        <v>0</v>
      </c>
      <c r="H776" s="1">
        <f t="shared" ca="1" si="615"/>
        <v>0</v>
      </c>
      <c r="I776" s="1">
        <f t="shared" ca="1" si="616"/>
        <v>0</v>
      </c>
      <c r="J776" s="1">
        <f t="shared" ca="1" si="617"/>
        <v>0</v>
      </c>
      <c r="K776" s="1">
        <f ca="1">SUMIF(INDIRECT(F761),'1-Configuracion'!E776,INDIRECT(K761))+SUMIF(INDIRECT(H761),'1-Configuracion'!E776,INDIRECT(L761))</f>
        <v>0</v>
      </c>
      <c r="L776" s="1">
        <f ca="1">SUMIF(INDIRECT(F761),'1-Configuracion'!E776,INDIRECT(L761))+SUMIF(INDIRECT(H761),'1-Configuracion'!E776,INDIRECT(K761))</f>
        <v>0</v>
      </c>
      <c r="M776" s="48">
        <f t="shared" ca="1" si="618"/>
        <v>0</v>
      </c>
      <c r="N776" s="14">
        <f t="shared" ca="1" si="619"/>
        <v>0</v>
      </c>
      <c r="P776" s="29" t="str">
        <f t="shared" si="620"/>
        <v>Real Sporting de Gijón</v>
      </c>
      <c r="Q776" s="33">
        <f t="shared" ca="1" si="621"/>
        <v>15</v>
      </c>
      <c r="R776" s="1">
        <f t="shared" ca="1" si="605"/>
        <v>15</v>
      </c>
      <c r="S776" s="1">
        <f t="shared" ca="1" si="606"/>
        <v>4</v>
      </c>
      <c r="T776" s="1">
        <f t="shared" ca="1" si="607"/>
        <v>3</v>
      </c>
      <c r="U776" s="1">
        <f t="shared" ca="1" si="608"/>
        <v>8</v>
      </c>
      <c r="V776" s="1">
        <f t="shared" ca="1" si="609"/>
        <v>15</v>
      </c>
      <c r="W776" s="1">
        <f t="shared" ca="1" si="610"/>
        <v>23</v>
      </c>
      <c r="X776" s="3">
        <f t="shared" ca="1" si="611"/>
        <v>-8</v>
      </c>
      <c r="Y776" s="3">
        <f t="shared" ca="1" si="612"/>
        <v>14215</v>
      </c>
      <c r="Z776">
        <f t="shared" ca="1" si="622"/>
        <v>16</v>
      </c>
      <c r="AA776">
        <f t="shared" ca="1" si="613"/>
        <v>16</v>
      </c>
      <c r="AB776" s="16">
        <f ca="1">_xlfn.RANK.EQ(Q776,Q762:Q781,0)</f>
        <v>16</v>
      </c>
      <c r="AC776" s="16">
        <f ca="1">SUMPRODUCT((AB776=AB762:AB781)*(X776&lt;X762:X781))</f>
        <v>0</v>
      </c>
      <c r="AD776" s="16">
        <f ca="1">SUMPRODUCT((AB776=AB762:AB781)*(AC776=AC762:AC781)*(V776&lt;V762:V781))</f>
        <v>0</v>
      </c>
      <c r="AE776" s="16">
        <f ca="1">COUNTIF(AA762:AA776,AA776)-1</f>
        <v>0</v>
      </c>
      <c r="AF776" s="39"/>
      <c r="AG776">
        <v>15</v>
      </c>
      <c r="AH776" s="29" t="str">
        <f ca="1">INDEX(P762:P781,MATCH(AG776,Z762:Z781,0))</f>
        <v>Getafe C.F.</v>
      </c>
      <c r="AI776" s="33">
        <f ca="1">LOOKUP(AH776,P762:P781,Q762:Q781)</f>
        <v>16</v>
      </c>
      <c r="AJ776" s="1">
        <f ca="1">LOOKUP(AH776,P762:P781,R762:R781)</f>
        <v>16</v>
      </c>
      <c r="AK776" s="1">
        <f ca="1">LOOKUP(AH776,P762:P781,S762:S781)</f>
        <v>4</v>
      </c>
      <c r="AL776" s="1">
        <f ca="1">LOOKUP(AH776,P762:P781,T762:T781)</f>
        <v>4</v>
      </c>
      <c r="AM776" s="1">
        <f ca="1">LOOKUP(AH776,P762:P781,U762:U781)</f>
        <v>8</v>
      </c>
      <c r="AN776" s="1">
        <f ca="1">LOOKUP(AH776,P762:P781,V762:V781)</f>
        <v>18</v>
      </c>
      <c r="AO776" s="1">
        <f ca="1">LOOKUP(AH776,P762:P781,W762:W781)</f>
        <v>26</v>
      </c>
      <c r="AP776" s="3">
        <f ca="1">LOOKUP(AH776,P762:P781,X762:X781)</f>
        <v>-8</v>
      </c>
      <c r="AQ776" s="3">
        <f ca="1">LOOKUP(AH776,P762:P781,Y762:Y781)</f>
        <v>15218</v>
      </c>
    </row>
    <row r="777" spans="5:43" x14ac:dyDescent="0.25">
      <c r="E777" s="29" t="str">
        <f t="shared" si="614"/>
        <v>S.D. Eibar</v>
      </c>
      <c r="F777" s="33">
        <f ca="1">SUMIF(INDIRECT(F761),'1-Configuracion'!E777,INDIRECT(G761))+SUMIF(INDIRECT(H761),'1-Configuracion'!E777,INDIRECT(I761))</f>
        <v>0</v>
      </c>
      <c r="G777" s="1">
        <f ca="1">SUMIF(INDIRECT(F761),'1-Configuracion'!E777,INDIRECT(J761))+SUMIF(INDIRECT(H761),'1-Configuracion'!E777,INDIRECT(J761))</f>
        <v>0</v>
      </c>
      <c r="H777" s="1">
        <f t="shared" ca="1" si="615"/>
        <v>0</v>
      </c>
      <c r="I777" s="1">
        <f t="shared" ca="1" si="616"/>
        <v>0</v>
      </c>
      <c r="J777" s="1">
        <f t="shared" ca="1" si="617"/>
        <v>0</v>
      </c>
      <c r="K777" s="1">
        <f ca="1">SUMIF(INDIRECT(F761),'1-Configuracion'!E777,INDIRECT(K761))+SUMIF(INDIRECT(H761),'1-Configuracion'!E777,INDIRECT(L761))</f>
        <v>0</v>
      </c>
      <c r="L777" s="1">
        <f ca="1">SUMIF(INDIRECT(F761),'1-Configuracion'!E777,INDIRECT(L761))+SUMIF(INDIRECT(H761),'1-Configuracion'!E777,INDIRECT(K761))</f>
        <v>0</v>
      </c>
      <c r="M777" s="48">
        <f t="shared" ca="1" si="618"/>
        <v>0</v>
      </c>
      <c r="N777" s="14">
        <f t="shared" ca="1" si="619"/>
        <v>0</v>
      </c>
      <c r="P777" s="29" t="str">
        <f t="shared" si="620"/>
        <v>S.D. Eibar</v>
      </c>
      <c r="Q777" s="33">
        <f t="shared" ca="1" si="621"/>
        <v>21</v>
      </c>
      <c r="R777" s="1">
        <f t="shared" ca="1" si="605"/>
        <v>16</v>
      </c>
      <c r="S777" s="1">
        <f t="shared" ca="1" si="606"/>
        <v>5</v>
      </c>
      <c r="T777" s="1">
        <f t="shared" ca="1" si="607"/>
        <v>6</v>
      </c>
      <c r="U777" s="1">
        <f t="shared" ca="1" si="608"/>
        <v>5</v>
      </c>
      <c r="V777" s="1">
        <f t="shared" ca="1" si="609"/>
        <v>18</v>
      </c>
      <c r="W777" s="1">
        <f t="shared" ca="1" si="610"/>
        <v>19</v>
      </c>
      <c r="X777" s="3">
        <f t="shared" ca="1" si="611"/>
        <v>-1</v>
      </c>
      <c r="Y777" s="3">
        <f t="shared" ca="1" si="612"/>
        <v>20918</v>
      </c>
      <c r="Z777">
        <f t="shared" ca="1" si="622"/>
        <v>10</v>
      </c>
      <c r="AA777">
        <f t="shared" ca="1" si="613"/>
        <v>10</v>
      </c>
      <c r="AB777" s="16">
        <f ca="1">_xlfn.RANK.EQ(Q777,Q762:Q781,0)</f>
        <v>10</v>
      </c>
      <c r="AC777" s="16">
        <f ca="1">SUMPRODUCT((AB777=AB762:AB781)*(X777&lt;X762:X781))</f>
        <v>0</v>
      </c>
      <c r="AD777" s="16">
        <f ca="1">SUMPRODUCT((AB777=AB762:AB781)*(AC777=AC762:AC781)*(V777&lt;V762:V781))</f>
        <v>0</v>
      </c>
      <c r="AE777" s="16">
        <f ca="1">COUNTIF(AA762:AA777,AA777)-1</f>
        <v>0</v>
      </c>
      <c r="AF777" s="39"/>
      <c r="AG777">
        <v>16</v>
      </c>
      <c r="AH777" s="29" t="str">
        <f ca="1">INDEX(P762:P781,MATCH(AG777,Z762:Z781,0))</f>
        <v>Real Sporting de Gijón</v>
      </c>
      <c r="AI777" s="33">
        <f ca="1">LOOKUP(AH777,P762:P781,Q762:Q781)</f>
        <v>15</v>
      </c>
      <c r="AJ777" s="1">
        <f ca="1">LOOKUP(AH777,P762:P781,R762:R781)</f>
        <v>15</v>
      </c>
      <c r="AK777" s="1">
        <f ca="1">LOOKUP(AH777,P762:P781,S762:S781)</f>
        <v>4</v>
      </c>
      <c r="AL777" s="1">
        <f ca="1">LOOKUP(AH777,P762:P781,T762:T781)</f>
        <v>3</v>
      </c>
      <c r="AM777" s="1">
        <f ca="1">LOOKUP(AH777,P762:P781,U762:U781)</f>
        <v>8</v>
      </c>
      <c r="AN777" s="1">
        <f ca="1">LOOKUP(AH777,P762:P781,V762:V781)</f>
        <v>15</v>
      </c>
      <c r="AO777" s="1">
        <f ca="1">LOOKUP(AH777,P762:P781,W762:W781)</f>
        <v>23</v>
      </c>
      <c r="AP777" s="3">
        <f ca="1">LOOKUP(AH777,P762:P781,X762:X781)</f>
        <v>-8</v>
      </c>
      <c r="AQ777" s="3">
        <f ca="1">LOOKUP(AH777,P762:P781,Y762:Y781)</f>
        <v>14215</v>
      </c>
    </row>
    <row r="778" spans="5:43" x14ac:dyDescent="0.25">
      <c r="E778" s="29" t="str">
        <f t="shared" si="614"/>
        <v>Sevilla F.C.</v>
      </c>
      <c r="F778" s="33">
        <f ca="1">SUMIF(INDIRECT(F761),'1-Configuracion'!E778,INDIRECT(G761))+SUMIF(INDIRECT(H761),'1-Configuracion'!E778,INDIRECT(I761))</f>
        <v>0</v>
      </c>
      <c r="G778" s="1">
        <f ca="1">SUMIF(INDIRECT(F761),'1-Configuracion'!E778,INDIRECT(J761))+SUMIF(INDIRECT(H761),'1-Configuracion'!E778,INDIRECT(J761))</f>
        <v>0</v>
      </c>
      <c r="H778" s="1">
        <f t="shared" ca="1" si="615"/>
        <v>0</v>
      </c>
      <c r="I778" s="1">
        <f t="shared" ca="1" si="616"/>
        <v>0</v>
      </c>
      <c r="J778" s="1">
        <f t="shared" ca="1" si="617"/>
        <v>0</v>
      </c>
      <c r="K778" s="1">
        <f ca="1">SUMIF(INDIRECT(F761),'1-Configuracion'!E778,INDIRECT(K761))+SUMIF(INDIRECT(H761),'1-Configuracion'!E778,INDIRECT(L761))</f>
        <v>0</v>
      </c>
      <c r="L778" s="1">
        <f ca="1">SUMIF(INDIRECT(F761),'1-Configuracion'!E778,INDIRECT(L761))+SUMIF(INDIRECT(H761),'1-Configuracion'!E778,INDIRECT(K761))</f>
        <v>0</v>
      </c>
      <c r="M778" s="48">
        <f t="shared" ca="1" si="618"/>
        <v>0</v>
      </c>
      <c r="N778" s="14">
        <f t="shared" ca="1" si="619"/>
        <v>0</v>
      </c>
      <c r="P778" s="29" t="str">
        <f t="shared" si="620"/>
        <v>Sevilla F.C.</v>
      </c>
      <c r="Q778" s="33">
        <f t="shared" ca="1" si="621"/>
        <v>23</v>
      </c>
      <c r="R778" s="1">
        <f t="shared" ca="1" si="605"/>
        <v>16</v>
      </c>
      <c r="S778" s="1">
        <f t="shared" ca="1" si="606"/>
        <v>6</v>
      </c>
      <c r="T778" s="1">
        <f t="shared" ca="1" si="607"/>
        <v>5</v>
      </c>
      <c r="U778" s="1">
        <f t="shared" ca="1" si="608"/>
        <v>5</v>
      </c>
      <c r="V778" s="1">
        <f t="shared" ca="1" si="609"/>
        <v>21</v>
      </c>
      <c r="W778" s="1">
        <f t="shared" ca="1" si="610"/>
        <v>19</v>
      </c>
      <c r="X778" s="3">
        <f t="shared" ca="1" si="611"/>
        <v>2</v>
      </c>
      <c r="Y778" s="3">
        <f t="shared" ca="1" si="612"/>
        <v>23221</v>
      </c>
      <c r="Z778">
        <f t="shared" ca="1" si="622"/>
        <v>8</v>
      </c>
      <c r="AA778">
        <f t="shared" ca="1" si="613"/>
        <v>8</v>
      </c>
      <c r="AB778" s="16">
        <f ca="1">_xlfn.RANK.EQ(Q778,Q762:Q781,0)</f>
        <v>8</v>
      </c>
      <c r="AC778" s="16">
        <f ca="1">SUMPRODUCT((AB778=AB762:AB781)*(X778&lt;X762:X781))</f>
        <v>0</v>
      </c>
      <c r="AD778" s="16">
        <f ca="1">SUMPRODUCT((AB778=AB762:AB781)*(AC778=AC762:AC781)*(V778&lt;V762:V781))</f>
        <v>0</v>
      </c>
      <c r="AE778" s="16">
        <f ca="1">COUNTIF(AA762:AA778,AA778)-1</f>
        <v>0</v>
      </c>
      <c r="AF778" s="39"/>
      <c r="AG778">
        <v>17</v>
      </c>
      <c r="AH778" s="29" t="str">
        <f ca="1">INDEX(P762:P781,MATCH(AG778,Z762:Z781,0))</f>
        <v>Granada C.F.</v>
      </c>
      <c r="AI778" s="33">
        <f ca="1">LOOKUP(AH778,P762:P781,Q762:Q781)</f>
        <v>14</v>
      </c>
      <c r="AJ778" s="1">
        <f ca="1">LOOKUP(AH778,P762:P781,R762:R781)</f>
        <v>16</v>
      </c>
      <c r="AK778" s="1">
        <f ca="1">LOOKUP(AH778,P762:P781,S762:S781)</f>
        <v>3</v>
      </c>
      <c r="AL778" s="1">
        <f ca="1">LOOKUP(AH778,P762:P781,T762:T781)</f>
        <v>5</v>
      </c>
      <c r="AM778" s="1">
        <f ca="1">LOOKUP(AH778,P762:P781,U762:U781)</f>
        <v>8</v>
      </c>
      <c r="AN778" s="1">
        <f ca="1">LOOKUP(AH778,P762:P781,V762:V781)</f>
        <v>17</v>
      </c>
      <c r="AO778" s="1">
        <f ca="1">LOOKUP(AH778,P762:P781,W762:W781)</f>
        <v>26</v>
      </c>
      <c r="AP778" s="3">
        <f ca="1">LOOKUP(AH778,P762:P781,X762:X781)</f>
        <v>-9</v>
      </c>
      <c r="AQ778" s="3">
        <f ca="1">LOOKUP(AH778,P762:P781,Y762:Y781)</f>
        <v>13117</v>
      </c>
    </row>
    <row r="779" spans="5:43" x14ac:dyDescent="0.25">
      <c r="E779" s="29" t="str">
        <f t="shared" si="614"/>
        <v>U.D. Las Palmas</v>
      </c>
      <c r="F779" s="33">
        <f ca="1">SUMIF(INDIRECT(F761),'1-Configuracion'!E779,INDIRECT(G761))+SUMIF(INDIRECT(H761),'1-Configuracion'!E779,INDIRECT(I761))</f>
        <v>0</v>
      </c>
      <c r="G779" s="1">
        <f ca="1">SUMIF(INDIRECT(F761),'1-Configuracion'!E779,INDIRECT(J761))+SUMIF(INDIRECT(H761),'1-Configuracion'!E779,INDIRECT(J761))</f>
        <v>0</v>
      </c>
      <c r="H779" s="1">
        <f t="shared" ca="1" si="615"/>
        <v>0</v>
      </c>
      <c r="I779" s="1">
        <f t="shared" ca="1" si="616"/>
        <v>0</v>
      </c>
      <c r="J779" s="1">
        <f t="shared" ca="1" si="617"/>
        <v>0</v>
      </c>
      <c r="K779" s="1">
        <f ca="1">SUMIF(INDIRECT(F761),'1-Configuracion'!E779,INDIRECT(K761))+SUMIF(INDIRECT(H761),'1-Configuracion'!E779,INDIRECT(L761))</f>
        <v>0</v>
      </c>
      <c r="L779" s="1">
        <f ca="1">SUMIF(INDIRECT(F761),'1-Configuracion'!E779,INDIRECT(L761))+SUMIF(INDIRECT(H761),'1-Configuracion'!E779,INDIRECT(K761))</f>
        <v>0</v>
      </c>
      <c r="M779" s="48">
        <f t="shared" ca="1" si="618"/>
        <v>0</v>
      </c>
      <c r="N779" s="14">
        <f t="shared" ca="1" si="619"/>
        <v>0</v>
      </c>
      <c r="P779" s="29" t="str">
        <f t="shared" si="620"/>
        <v>U.D. Las Palmas</v>
      </c>
      <c r="Q779" s="33">
        <f t="shared" ca="1" si="621"/>
        <v>13</v>
      </c>
      <c r="R779" s="1">
        <f t="shared" ca="1" si="605"/>
        <v>16</v>
      </c>
      <c r="S779" s="1">
        <f t="shared" ca="1" si="606"/>
        <v>3</v>
      </c>
      <c r="T779" s="1">
        <f t="shared" ca="1" si="607"/>
        <v>4</v>
      </c>
      <c r="U779" s="1">
        <f t="shared" ca="1" si="608"/>
        <v>9</v>
      </c>
      <c r="V779" s="1">
        <f t="shared" ca="1" si="609"/>
        <v>12</v>
      </c>
      <c r="W779" s="1">
        <f t="shared" ca="1" si="610"/>
        <v>23</v>
      </c>
      <c r="X779" s="3">
        <f t="shared" ca="1" si="611"/>
        <v>-11</v>
      </c>
      <c r="Y779" s="3">
        <f t="shared" ca="1" si="612"/>
        <v>11912</v>
      </c>
      <c r="Z779">
        <f t="shared" ca="1" si="622"/>
        <v>19</v>
      </c>
      <c r="AA779">
        <f t="shared" ca="1" si="613"/>
        <v>19</v>
      </c>
      <c r="AB779" s="16">
        <f ca="1">_xlfn.RANK.EQ(Q779,Q762:Q781,0)</f>
        <v>19</v>
      </c>
      <c r="AC779" s="16">
        <f ca="1">SUMPRODUCT((AB779=AB762:AB781)*(X779&lt;X762:X781))</f>
        <v>0</v>
      </c>
      <c r="AD779" s="16">
        <f ca="1">SUMPRODUCT((AB779=AB762:AB781)*(AC779=AC762:AC781)*(V779&lt;V762:V781))</f>
        <v>0</v>
      </c>
      <c r="AE779" s="16">
        <f ca="1">COUNTIF(AA762:AA779,AA779)-1</f>
        <v>0</v>
      </c>
      <c r="AF779" s="39"/>
      <c r="AG779">
        <v>18</v>
      </c>
      <c r="AH779" s="29" t="str">
        <f ca="1">INDEX(P762:P781,MATCH(AG779,Z762:Z781,0))</f>
        <v>Rayo Vallecano</v>
      </c>
      <c r="AI779" s="33">
        <f ca="1">LOOKUP(AH779,P762:P781,Q762:Q781)</f>
        <v>14</v>
      </c>
      <c r="AJ779" s="1">
        <f ca="1">LOOKUP(AH779,P762:P781,R762:R781)</f>
        <v>16</v>
      </c>
      <c r="AK779" s="1">
        <f ca="1">LOOKUP(AH779,P762:P781,S762:S781)</f>
        <v>4</v>
      </c>
      <c r="AL779" s="1">
        <f ca="1">LOOKUP(AH779,P762:P781,T762:T781)</f>
        <v>2</v>
      </c>
      <c r="AM779" s="1">
        <f ca="1">LOOKUP(AH779,P762:P781,U762:U781)</f>
        <v>10</v>
      </c>
      <c r="AN779" s="1">
        <f ca="1">LOOKUP(AH779,P762:P781,V762:V781)</f>
        <v>18</v>
      </c>
      <c r="AO779" s="1">
        <f ca="1">LOOKUP(AH779,P762:P781,W762:W781)</f>
        <v>37</v>
      </c>
      <c r="AP779" s="3">
        <f ca="1">LOOKUP(AH779,P762:P781,X762:X781)</f>
        <v>-19</v>
      </c>
      <c r="AQ779" s="3">
        <f ca="1">LOOKUP(AH779,P762:P781,Y762:Y781)</f>
        <v>12118</v>
      </c>
    </row>
    <row r="780" spans="5:43" x14ac:dyDescent="0.25">
      <c r="E780" s="29" t="str">
        <f t="shared" si="614"/>
        <v>Valencia C.F.</v>
      </c>
      <c r="F780" s="33">
        <f ca="1">SUMIF(INDIRECT(F761),'1-Configuracion'!E780,INDIRECT(G761))+SUMIF(INDIRECT(H761),'1-Configuracion'!E780,INDIRECT(I761))</f>
        <v>0</v>
      </c>
      <c r="G780" s="1">
        <f ca="1">SUMIF(INDIRECT(F761),'1-Configuracion'!E780,INDIRECT(J761))+SUMIF(INDIRECT(H761),'1-Configuracion'!E780,INDIRECT(J761))</f>
        <v>0</v>
      </c>
      <c r="H780" s="1">
        <f t="shared" ca="1" si="615"/>
        <v>0</v>
      </c>
      <c r="I780" s="1">
        <f t="shared" ca="1" si="616"/>
        <v>0</v>
      </c>
      <c r="J780" s="1">
        <f t="shared" ca="1" si="617"/>
        <v>0</v>
      </c>
      <c r="K780" s="1">
        <f ca="1">SUMIF(INDIRECT(F761),'1-Configuracion'!E780,INDIRECT(K761))+SUMIF(INDIRECT(H761),'1-Configuracion'!E780,INDIRECT(L761))</f>
        <v>0</v>
      </c>
      <c r="L780" s="1">
        <f ca="1">SUMIF(INDIRECT(F761),'1-Configuracion'!E780,INDIRECT(L761))+SUMIF(INDIRECT(H761),'1-Configuracion'!E780,INDIRECT(K761))</f>
        <v>0</v>
      </c>
      <c r="M780" s="48">
        <f t="shared" ca="1" si="618"/>
        <v>0</v>
      </c>
      <c r="N780" s="14">
        <f t="shared" ca="1" si="619"/>
        <v>0</v>
      </c>
      <c r="P780" s="29" t="str">
        <f t="shared" si="620"/>
        <v>Valencia C.F.</v>
      </c>
      <c r="Q780" s="33">
        <f t="shared" ca="1" si="621"/>
        <v>22</v>
      </c>
      <c r="R780" s="1">
        <f t="shared" ca="1" si="605"/>
        <v>16</v>
      </c>
      <c r="S780" s="1">
        <f t="shared" ca="1" si="606"/>
        <v>5</v>
      </c>
      <c r="T780" s="1">
        <f t="shared" ca="1" si="607"/>
        <v>7</v>
      </c>
      <c r="U780" s="1">
        <f t="shared" ca="1" si="608"/>
        <v>4</v>
      </c>
      <c r="V780" s="1">
        <f t="shared" ca="1" si="609"/>
        <v>21</v>
      </c>
      <c r="W780" s="1">
        <f t="shared" ca="1" si="610"/>
        <v>14</v>
      </c>
      <c r="X780" s="3">
        <f t="shared" ca="1" si="611"/>
        <v>7</v>
      </c>
      <c r="Y780" s="3">
        <f t="shared" ca="1" si="612"/>
        <v>22721</v>
      </c>
      <c r="Z780">
        <f t="shared" ca="1" si="622"/>
        <v>9</v>
      </c>
      <c r="AA780">
        <f t="shared" ca="1" si="613"/>
        <v>9</v>
      </c>
      <c r="AB780" s="16">
        <f ca="1">_xlfn.RANK.EQ(Q780,Q762:Q781,0)</f>
        <v>9</v>
      </c>
      <c r="AC780" s="16">
        <f ca="1">SUMPRODUCT((AB780=AB762:AB781)*(X780&lt;X762:X781))</f>
        <v>0</v>
      </c>
      <c r="AD780" s="16">
        <f ca="1">SUMPRODUCT((AB780=AB762:AB781)*(AC780=AC762:AC781)*(V780&lt;V762:V781))</f>
        <v>0</v>
      </c>
      <c r="AE780" s="16">
        <f ca="1">COUNTIF(AA762:AA780,AA780)-1</f>
        <v>0</v>
      </c>
      <c r="AF780" s="39"/>
      <c r="AG780">
        <v>19</v>
      </c>
      <c r="AH780" s="29" t="str">
        <f ca="1">INDEX(P762:P781,MATCH(AG780,Z762:Z781,0))</f>
        <v>U.D. Las Palmas</v>
      </c>
      <c r="AI780" s="33">
        <f ca="1">LOOKUP(AH780,P762:P781,Q762:Q781)</f>
        <v>13</v>
      </c>
      <c r="AJ780" s="1">
        <f ca="1">LOOKUP(AH780,P762:P781,R762:R781)</f>
        <v>16</v>
      </c>
      <c r="AK780" s="1">
        <f ca="1">LOOKUP(AH780,P762:P781,S762:S781)</f>
        <v>3</v>
      </c>
      <c r="AL780" s="1">
        <f ca="1">LOOKUP(AH780,P762:P781,T762:T781)</f>
        <v>4</v>
      </c>
      <c r="AM780" s="1">
        <f ca="1">LOOKUP(AH780,P762:P781,U762:U781)</f>
        <v>9</v>
      </c>
      <c r="AN780" s="1">
        <f ca="1">LOOKUP(AH780,P762:P781,V762:V781)</f>
        <v>12</v>
      </c>
      <c r="AO780" s="1">
        <f ca="1">LOOKUP(AH780,P762:P781,W762:W781)</f>
        <v>23</v>
      </c>
      <c r="AP780" s="3">
        <f ca="1">LOOKUP(AH780,P762:P781,X762:X781)</f>
        <v>-11</v>
      </c>
      <c r="AQ780" s="3">
        <f ca="1">LOOKUP(AH780,P762:P781,Y762:Y781)</f>
        <v>11912</v>
      </c>
    </row>
    <row r="781" spans="5:43" ht="15.75" thickBot="1" x14ac:dyDescent="0.3">
      <c r="E781" s="30" t="str">
        <f t="shared" si="614"/>
        <v>Villarreal C.F.</v>
      </c>
      <c r="F781" s="34">
        <f ca="1">SUMIF(INDIRECT(F761),'1-Configuracion'!E781,INDIRECT(G761))+SUMIF(INDIRECT(H761),'1-Configuracion'!E781,INDIRECT(I761))</f>
        <v>0</v>
      </c>
      <c r="G781" s="9">
        <f ca="1">SUMIF(INDIRECT(F761),'1-Configuracion'!E781,INDIRECT(J761))+SUMIF(INDIRECT(H761),'1-Configuracion'!E781,INDIRECT(J761))</f>
        <v>0</v>
      </c>
      <c r="H781" s="9">
        <f t="shared" ca="1" si="615"/>
        <v>0</v>
      </c>
      <c r="I781" s="9">
        <f t="shared" ca="1" si="616"/>
        <v>0</v>
      </c>
      <c r="J781" s="9">
        <f t="shared" ca="1" si="617"/>
        <v>0</v>
      </c>
      <c r="K781" s="9">
        <f ca="1">SUMIF(INDIRECT(F761),'1-Configuracion'!E781,INDIRECT(K761))+SUMIF(INDIRECT(H761),'1-Configuracion'!E781,INDIRECT(L761))</f>
        <v>0</v>
      </c>
      <c r="L781" s="9">
        <f ca="1">SUMIF(INDIRECT(F761),'1-Configuracion'!E781,INDIRECT(L761))+SUMIF(INDIRECT(H761),'1-Configuracion'!E781,INDIRECT(K761))</f>
        <v>0</v>
      </c>
      <c r="M781" s="49">
        <f t="shared" ca="1" si="618"/>
        <v>0</v>
      </c>
      <c r="N781" s="15">
        <f t="shared" ca="1" si="619"/>
        <v>0</v>
      </c>
      <c r="P781" s="30" t="str">
        <f t="shared" si="620"/>
        <v>Villarreal C.F.</v>
      </c>
      <c r="Q781" s="34">
        <f t="shared" ca="1" si="621"/>
        <v>30</v>
      </c>
      <c r="R781" s="9">
        <f t="shared" ca="1" si="605"/>
        <v>16</v>
      </c>
      <c r="S781" s="9">
        <f t="shared" ca="1" si="606"/>
        <v>9</v>
      </c>
      <c r="T781" s="9">
        <f t="shared" ca="1" si="607"/>
        <v>3</v>
      </c>
      <c r="U781" s="9">
        <f t="shared" ca="1" si="608"/>
        <v>4</v>
      </c>
      <c r="V781" s="9">
        <f t="shared" ca="1" si="609"/>
        <v>21</v>
      </c>
      <c r="W781" s="9">
        <f t="shared" ca="1" si="610"/>
        <v>15</v>
      </c>
      <c r="X781" s="11">
        <f t="shared" ca="1" si="611"/>
        <v>6</v>
      </c>
      <c r="Y781" s="11">
        <f t="shared" ca="1" si="612"/>
        <v>30621</v>
      </c>
      <c r="Z781">
        <f t="shared" ca="1" si="622"/>
        <v>5</v>
      </c>
      <c r="AA781">
        <f t="shared" ca="1" si="613"/>
        <v>5</v>
      </c>
      <c r="AB781" s="16">
        <f ca="1">_xlfn.RANK.EQ(Q781,Q762:Q781,0)</f>
        <v>5</v>
      </c>
      <c r="AC781" s="16">
        <f ca="1">SUMPRODUCT((AB781=AB762:AB781)*(X781&lt;X762:X781))</f>
        <v>0</v>
      </c>
      <c r="AD781" s="16">
        <f ca="1">SUMPRODUCT((AB781=AB762:AB781)*(AC781=AC762:AC781)*(V781&lt;V762:V781))</f>
        <v>0</v>
      </c>
      <c r="AE781" s="16">
        <f ca="1">COUNTIF(AA762:AA781,AA781)-1</f>
        <v>0</v>
      </c>
      <c r="AF781" s="39"/>
      <c r="AG781">
        <v>20</v>
      </c>
      <c r="AH781" s="30" t="str">
        <f ca="1">INDEX(P762:P781,MATCH(AG781,Z762:Z781,0))</f>
        <v>Levante U.D.</v>
      </c>
      <c r="AI781" s="34">
        <f ca="1">LOOKUP(AH781,P762:P781,Q762:Q781)</f>
        <v>11</v>
      </c>
      <c r="AJ781" s="9">
        <f ca="1">LOOKUP(AH781,P762:P781,R762:R781)</f>
        <v>16</v>
      </c>
      <c r="AK781" s="9">
        <f ca="1">LOOKUP(AH781,P762:P781,S762:S781)</f>
        <v>2</v>
      </c>
      <c r="AL781" s="9">
        <f ca="1">LOOKUP(AH781,P762:P781,T762:T781)</f>
        <v>5</v>
      </c>
      <c r="AM781" s="9">
        <f ca="1">LOOKUP(AH781,P762:P781,U762:U781)</f>
        <v>9</v>
      </c>
      <c r="AN781" s="9">
        <f ca="1">LOOKUP(AH781,P762:P781,V762:V781)</f>
        <v>12</v>
      </c>
      <c r="AO781" s="9">
        <f ca="1">LOOKUP(AH781,P762:P781,W762:W781)</f>
        <v>29</v>
      </c>
      <c r="AP781" s="11">
        <f ca="1">LOOKUP(AH781,P762:P781,X762:X781)</f>
        <v>-17</v>
      </c>
      <c r="AQ781" s="11">
        <f ca="1">LOOKUP(AH781,P762:P781,Y762:Y781)</f>
        <v>9312</v>
      </c>
    </row>
    <row r="782" spans="5:43" ht="15.75" thickBot="1" x14ac:dyDescent="0.3"/>
    <row r="783" spans="5:43" ht="15.75" thickBot="1" x14ac:dyDescent="0.3">
      <c r="E783" s="36">
        <v>35</v>
      </c>
      <c r="F783" s="43" t="s">
        <v>20</v>
      </c>
      <c r="G783" s="43" t="s">
        <v>21</v>
      </c>
      <c r="H783" s="43" t="s">
        <v>22</v>
      </c>
      <c r="I783" s="43" t="s">
        <v>23</v>
      </c>
      <c r="J783" s="43" t="s">
        <v>24</v>
      </c>
      <c r="K783" s="43" t="s">
        <v>25</v>
      </c>
      <c r="L783" s="43" t="s">
        <v>26</v>
      </c>
      <c r="M783" s="44" t="s">
        <v>90</v>
      </c>
      <c r="N783" s="46" t="s">
        <v>91</v>
      </c>
      <c r="P783" s="36">
        <f>E783</f>
        <v>35</v>
      </c>
      <c r="Q783" s="37" t="s">
        <v>20</v>
      </c>
      <c r="R783" s="35" t="s">
        <v>21</v>
      </c>
      <c r="S783" s="31" t="s">
        <v>22</v>
      </c>
      <c r="T783" s="31" t="s">
        <v>23</v>
      </c>
      <c r="U783" s="31" t="s">
        <v>24</v>
      </c>
      <c r="V783" s="31" t="s">
        <v>25</v>
      </c>
      <c r="W783" s="31" t="s">
        <v>26</v>
      </c>
      <c r="X783" s="32" t="s">
        <v>90</v>
      </c>
      <c r="Y783" s="32" t="s">
        <v>91</v>
      </c>
      <c r="Z783" s="136" t="s">
        <v>162</v>
      </c>
      <c r="AA783" t="s">
        <v>161</v>
      </c>
      <c r="AB783" t="s">
        <v>148</v>
      </c>
      <c r="AC783" t="s">
        <v>90</v>
      </c>
      <c r="AD783" t="s">
        <v>25</v>
      </c>
      <c r="AE783" t="s">
        <v>160</v>
      </c>
      <c r="AF783" s="38"/>
      <c r="AH783" s="36">
        <f>P783</f>
        <v>35</v>
      </c>
      <c r="AI783" s="37" t="s">
        <v>20</v>
      </c>
      <c r="AJ783" s="35" t="s">
        <v>21</v>
      </c>
      <c r="AK783" s="31" t="s">
        <v>22</v>
      </c>
      <c r="AL783" s="31" t="s">
        <v>23</v>
      </c>
      <c r="AM783" s="31" t="s">
        <v>24</v>
      </c>
      <c r="AN783" s="31" t="s">
        <v>25</v>
      </c>
      <c r="AO783" s="31" t="s">
        <v>26</v>
      </c>
      <c r="AP783" s="32" t="s">
        <v>90</v>
      </c>
      <c r="AQ783" s="32" t="s">
        <v>91</v>
      </c>
    </row>
    <row r="784" spans="5:43" ht="15.75" thickBot="1" x14ac:dyDescent="0.3">
      <c r="E784" s="39"/>
      <c r="F784" s="41" t="str">
        <f>'1-Rangos'!C35</f>
        <v>'1-Jornadas'!BC93:BC102</v>
      </c>
      <c r="G784" s="41" t="str">
        <f>'1-Rangos'!D35</f>
        <v>'1-Jornadas'!BA93:BA102</v>
      </c>
      <c r="H784" s="41" t="str">
        <f>'1-Rangos'!E35</f>
        <v>'1-Jornadas'!BF93:BF102</v>
      </c>
      <c r="I784" s="41" t="str">
        <f>'1-Rangos'!F35</f>
        <v>'1-Jornadas'!BH93:BH102</v>
      </c>
      <c r="J784" s="41" t="str">
        <f>'1-Rangos'!G35</f>
        <v>'1-Jornadas'!AZ93:AZ102</v>
      </c>
      <c r="K784" s="41" t="str">
        <f>'1-Rangos'!H35</f>
        <v>'1-Jornadas'!BD93:BD102</v>
      </c>
      <c r="L784" s="41" t="str">
        <f>'1-Rangos'!I35</f>
        <v>'1-Jornadas'!BE93:BE102</v>
      </c>
      <c r="M784" s="39"/>
      <c r="N784" s="39"/>
    </row>
    <row r="785" spans="5:43" x14ac:dyDescent="0.25">
      <c r="E785" s="29" t="str">
        <f>E762</f>
        <v>Athletic Club</v>
      </c>
      <c r="F785" s="45">
        <f ca="1">SUMIF(INDIRECT(F784),'1-Configuracion'!E785,INDIRECT(G784))+SUMIF(INDIRECT(H784),'1-Configuracion'!E785,INDIRECT(I784))</f>
        <v>0</v>
      </c>
      <c r="G785" s="42">
        <f ca="1">SUMIF(INDIRECT(F784),'1-Configuracion'!E785,INDIRECT(J784))+SUMIF(INDIRECT(H784),'1-Configuracion'!E785,INDIRECT(J784))</f>
        <v>0</v>
      </c>
      <c r="H785" s="42">
        <f ca="1">IF(G785&gt;0,IF(F785=3,1,0),0)</f>
        <v>0</v>
      </c>
      <c r="I785" s="42">
        <f ca="1">IF(G785&gt;0,IF(F785=1,1,0),0)</f>
        <v>0</v>
      </c>
      <c r="J785" s="42">
        <f ca="1">IF(G785&gt;0,IF(F785=0,1,0),0)</f>
        <v>0</v>
      </c>
      <c r="K785" s="42">
        <f ca="1">SUMIF(INDIRECT(F784),'1-Configuracion'!E785,INDIRECT(K784))+SUMIF(INDIRECT(H784),'1-Configuracion'!E785,INDIRECT(L784))</f>
        <v>0</v>
      </c>
      <c r="L785" s="42">
        <f ca="1">SUMIF(INDIRECT(F784),'1-Configuracion'!E785,INDIRECT(L784))+SUMIF(INDIRECT(H784),'1-Configuracion'!E785,INDIRECT(K784))</f>
        <v>0</v>
      </c>
      <c r="M785" s="47">
        <f ca="1">K785-L785</f>
        <v>0</v>
      </c>
      <c r="N785" s="50">
        <f ca="1">F785*1000+M785*100+K785</f>
        <v>0</v>
      </c>
      <c r="P785" s="29" t="str">
        <f>E785</f>
        <v>Athletic Club</v>
      </c>
      <c r="Q785" s="33">
        <f ca="1">F785+Q762</f>
        <v>24</v>
      </c>
      <c r="R785" s="1">
        <f t="shared" ref="R785:R804" ca="1" si="623">G785+R762</f>
        <v>16</v>
      </c>
      <c r="S785" s="1">
        <f t="shared" ref="S785:S804" ca="1" si="624">H785+S762</f>
        <v>7</v>
      </c>
      <c r="T785" s="1">
        <f t="shared" ref="T785:T804" ca="1" si="625">I785+T762</f>
        <v>3</v>
      </c>
      <c r="U785" s="1">
        <f t="shared" ref="U785:U804" ca="1" si="626">J785+U762</f>
        <v>6</v>
      </c>
      <c r="V785" s="1">
        <f t="shared" ref="V785:V804" ca="1" si="627">K785+V762</f>
        <v>24</v>
      </c>
      <c r="W785" s="1">
        <f t="shared" ref="W785:W804" ca="1" si="628">L785+W762</f>
        <v>18</v>
      </c>
      <c r="X785" s="3">
        <f t="shared" ref="X785:X804" ca="1" si="629">M785+X762</f>
        <v>6</v>
      </c>
      <c r="Y785" s="3">
        <f t="shared" ref="Y785:Y804" ca="1" si="630">N785+Y762</f>
        <v>24624</v>
      </c>
      <c r="Z785">
        <f ca="1">AA785+AE785</f>
        <v>7</v>
      </c>
      <c r="AA785">
        <f t="shared" ref="AA785:AA804" ca="1" si="631">SUM(AB785:AD785)</f>
        <v>7</v>
      </c>
      <c r="AB785" s="16">
        <f ca="1">_xlfn.RANK.EQ(Q785,Q785:Q804,0)</f>
        <v>7</v>
      </c>
      <c r="AC785" s="16">
        <f ca="1">SUMPRODUCT((AB785=AB785:AB804)*(X785&lt;X785:X804))</f>
        <v>0</v>
      </c>
      <c r="AD785" s="16">
        <f ca="1">SUMPRODUCT((AB785=AB785:AB804)*(AC785=AC785:AC804)*(V785&lt;V785:V804))</f>
        <v>0</v>
      </c>
      <c r="AE785" s="16">
        <f ca="1">COUNTIF(AA785:AA785,AA785)-1</f>
        <v>0</v>
      </c>
      <c r="AF785" s="39"/>
      <c r="AG785">
        <v>1</v>
      </c>
      <c r="AH785" s="29" t="str">
        <f ca="1">INDEX(P785:P804,MATCH(AG785,Z785:Z804,0))</f>
        <v>F.C. Barcelona</v>
      </c>
      <c r="AI785" s="33">
        <f ca="1">LOOKUP(AH785,P785:P804,Q785:Q804)</f>
        <v>35</v>
      </c>
      <c r="AJ785" s="1">
        <f ca="1">LOOKUP(AH785,P785:P804,R785:R804)</f>
        <v>15</v>
      </c>
      <c r="AK785" s="1">
        <f ca="1">LOOKUP(AH785,P785:P804,S785:S804)</f>
        <v>11</v>
      </c>
      <c r="AL785" s="1">
        <f ca="1">LOOKUP(AH785,P785:P804,T785:T804)</f>
        <v>2</v>
      </c>
      <c r="AM785" s="1">
        <f ca="1">LOOKUP(AH785,P785:P804,U785:U804)</f>
        <v>2</v>
      </c>
      <c r="AN785" s="1">
        <f ca="1">LOOKUP(AH785,P785:P804,V785:V804)</f>
        <v>36</v>
      </c>
      <c r="AO785" s="1">
        <f ca="1">LOOKUP(AH785,P785:P804,W785:W804)</f>
        <v>15</v>
      </c>
      <c r="AP785" s="3">
        <f ca="1">LOOKUP(AH785,P785:P804,X785:X804)</f>
        <v>21</v>
      </c>
      <c r="AQ785" s="3">
        <f ca="1">LOOKUP(AH785,P785:P804,Y785:Y804)</f>
        <v>37136</v>
      </c>
    </row>
    <row r="786" spans="5:43" x14ac:dyDescent="0.25">
      <c r="E786" s="29" t="str">
        <f t="shared" ref="E786:E804" si="632">E763</f>
        <v>Atlético de Madrid</v>
      </c>
      <c r="F786" s="33">
        <f ca="1">SUMIF(INDIRECT(F784),'1-Configuracion'!E786,INDIRECT(G784))+SUMIF(INDIRECT(H784),'1-Configuracion'!E786,INDIRECT(I784))</f>
        <v>0</v>
      </c>
      <c r="G786" s="1">
        <f ca="1">SUMIF(INDIRECT(F784),'1-Configuracion'!E786,INDIRECT(J784))+SUMIF(INDIRECT(H784),'1-Configuracion'!E786,INDIRECT(J784))</f>
        <v>0</v>
      </c>
      <c r="H786" s="1">
        <f t="shared" ref="H786:H804" ca="1" si="633">IF(G786&gt;0,IF(F786=3,1,0),0)</f>
        <v>0</v>
      </c>
      <c r="I786" s="1">
        <f t="shared" ref="I786:I804" ca="1" si="634">IF(G786&gt;0,IF(F786=1,1,0),0)</f>
        <v>0</v>
      </c>
      <c r="J786" s="1">
        <f t="shared" ref="J786:J804" ca="1" si="635">IF(G786&gt;0,IF(F786=0,1,0),0)</f>
        <v>0</v>
      </c>
      <c r="K786" s="1">
        <f ca="1">SUMIF(INDIRECT(F784),'1-Configuracion'!E786,INDIRECT(K784))+SUMIF(INDIRECT(H784),'1-Configuracion'!E786,INDIRECT(L784))</f>
        <v>0</v>
      </c>
      <c r="L786" s="1">
        <f ca="1">SUMIF(INDIRECT(F784),'1-Configuracion'!E786,INDIRECT(L784))+SUMIF(INDIRECT(H784),'1-Configuracion'!E786,INDIRECT(K784))</f>
        <v>0</v>
      </c>
      <c r="M786" s="48">
        <f t="shared" ref="M786:M804" ca="1" si="636">K786-L786</f>
        <v>0</v>
      </c>
      <c r="N786" s="14">
        <f t="shared" ref="N786:N804" ca="1" si="637">F786*1000+M786*100+K786</f>
        <v>0</v>
      </c>
      <c r="P786" s="29" t="str">
        <f t="shared" ref="P786:P804" si="638">E786</f>
        <v>Atlético de Madrid</v>
      </c>
      <c r="Q786" s="33">
        <f t="shared" ref="Q786:Q804" ca="1" si="639">F786+Q763</f>
        <v>35</v>
      </c>
      <c r="R786" s="1">
        <f t="shared" ca="1" si="623"/>
        <v>16</v>
      </c>
      <c r="S786" s="1">
        <f t="shared" ca="1" si="624"/>
        <v>11</v>
      </c>
      <c r="T786" s="1">
        <f t="shared" ca="1" si="625"/>
        <v>2</v>
      </c>
      <c r="U786" s="1">
        <f t="shared" ca="1" si="626"/>
        <v>3</v>
      </c>
      <c r="V786" s="1">
        <f t="shared" ca="1" si="627"/>
        <v>22</v>
      </c>
      <c r="W786" s="1">
        <f t="shared" ca="1" si="628"/>
        <v>8</v>
      </c>
      <c r="X786" s="3">
        <f t="shared" ca="1" si="629"/>
        <v>14</v>
      </c>
      <c r="Y786" s="3">
        <f t="shared" ca="1" si="630"/>
        <v>36422</v>
      </c>
      <c r="Z786">
        <f t="shared" ref="Z786:Z804" ca="1" si="640">AA786+AE786</f>
        <v>2</v>
      </c>
      <c r="AA786">
        <f t="shared" ca="1" si="631"/>
        <v>2</v>
      </c>
      <c r="AB786" s="16">
        <f ca="1">_xlfn.RANK.EQ(Q786,Q785:Q804,0)</f>
        <v>1</v>
      </c>
      <c r="AC786" s="16">
        <f ca="1">SUMPRODUCT((AB786=AB785:AB804)*(X786&lt;X785:X804))</f>
        <v>1</v>
      </c>
      <c r="AD786" s="16">
        <f ca="1">SUMPRODUCT((AB786=AB785:AB804)*(AC786=AC785:AC804)*(V786&lt;V785:V804))</f>
        <v>0</v>
      </c>
      <c r="AE786" s="16">
        <f ca="1">COUNTIF(AA785:AA786,AA786)-1</f>
        <v>0</v>
      </c>
      <c r="AF786" s="39"/>
      <c r="AG786">
        <v>2</v>
      </c>
      <c r="AH786" s="29" t="str">
        <f ca="1">INDEX(P785:P804,MATCH(AG786,Z785:Z804,0))</f>
        <v>Atlético de Madrid</v>
      </c>
      <c r="AI786" s="33">
        <f ca="1">LOOKUP(AH786,P785:P804,Q785:Q804)</f>
        <v>35</v>
      </c>
      <c r="AJ786" s="1">
        <f ca="1">LOOKUP(AH786,P785:P804,R785:R804)</f>
        <v>16</v>
      </c>
      <c r="AK786" s="1">
        <f ca="1">LOOKUP(AH786,P785:P804,S785:S804)</f>
        <v>11</v>
      </c>
      <c r="AL786" s="1">
        <f ca="1">LOOKUP(AH786,P785:P804,T785:T804)</f>
        <v>2</v>
      </c>
      <c r="AM786" s="1">
        <f ca="1">LOOKUP(AH786,P785:P804,U785:U804)</f>
        <v>3</v>
      </c>
      <c r="AN786" s="1">
        <f ca="1">LOOKUP(AH786,P785:P804,V785:V804)</f>
        <v>22</v>
      </c>
      <c r="AO786" s="1">
        <f ca="1">LOOKUP(AH786,P785:P804,W785:W804)</f>
        <v>8</v>
      </c>
      <c r="AP786" s="3">
        <f ca="1">LOOKUP(AH786,P785:P804,X785:X804)</f>
        <v>14</v>
      </c>
      <c r="AQ786" s="3">
        <f ca="1">LOOKUP(AH786,P785:P804,Y785:Y804)</f>
        <v>36422</v>
      </c>
    </row>
    <row r="787" spans="5:43" x14ac:dyDescent="0.25">
      <c r="E787" s="29" t="str">
        <f t="shared" si="632"/>
        <v>Deportivo de la Coruña</v>
      </c>
      <c r="F787" s="33">
        <f ca="1">SUMIF(INDIRECT(F784),'1-Configuracion'!E787,INDIRECT(G784))+SUMIF(INDIRECT(H784),'1-Configuracion'!E787,INDIRECT(I784))</f>
        <v>0</v>
      </c>
      <c r="G787" s="1">
        <f ca="1">SUMIF(INDIRECT(F784),'1-Configuracion'!E787,INDIRECT(J784))+SUMIF(INDIRECT(H784),'1-Configuracion'!E787,INDIRECT(J784))</f>
        <v>0</v>
      </c>
      <c r="H787" s="1">
        <f t="shared" ca="1" si="633"/>
        <v>0</v>
      </c>
      <c r="I787" s="1">
        <f t="shared" ca="1" si="634"/>
        <v>0</v>
      </c>
      <c r="J787" s="1">
        <f t="shared" ca="1" si="635"/>
        <v>0</v>
      </c>
      <c r="K787" s="1">
        <f ca="1">SUMIF(INDIRECT(F784),'1-Configuracion'!E787,INDIRECT(K784))+SUMIF(INDIRECT(H784),'1-Configuracion'!E787,INDIRECT(L784))</f>
        <v>0</v>
      </c>
      <c r="L787" s="1">
        <f ca="1">SUMIF(INDIRECT(F784),'1-Configuracion'!E787,INDIRECT(L784))+SUMIF(INDIRECT(H784),'1-Configuracion'!E787,INDIRECT(K784))</f>
        <v>0</v>
      </c>
      <c r="M787" s="48">
        <f t="shared" ca="1" si="636"/>
        <v>0</v>
      </c>
      <c r="N787" s="14">
        <f t="shared" ca="1" si="637"/>
        <v>0</v>
      </c>
      <c r="P787" s="29" t="str">
        <f t="shared" si="638"/>
        <v>Deportivo de la Coruña</v>
      </c>
      <c r="Q787" s="33">
        <f t="shared" ca="1" si="639"/>
        <v>26</v>
      </c>
      <c r="R787" s="1">
        <f t="shared" ca="1" si="623"/>
        <v>16</v>
      </c>
      <c r="S787" s="1">
        <f t="shared" ca="1" si="624"/>
        <v>6</v>
      </c>
      <c r="T787" s="1">
        <f t="shared" ca="1" si="625"/>
        <v>8</v>
      </c>
      <c r="U787" s="1">
        <f t="shared" ca="1" si="626"/>
        <v>2</v>
      </c>
      <c r="V787" s="1">
        <f t="shared" ca="1" si="627"/>
        <v>25</v>
      </c>
      <c r="W787" s="1">
        <f t="shared" ca="1" si="628"/>
        <v>16</v>
      </c>
      <c r="X787" s="3">
        <f t="shared" ca="1" si="629"/>
        <v>9</v>
      </c>
      <c r="Y787" s="3">
        <f t="shared" ca="1" si="630"/>
        <v>26925</v>
      </c>
      <c r="Z787">
        <f t="shared" ca="1" si="640"/>
        <v>6</v>
      </c>
      <c r="AA787">
        <f t="shared" ca="1" si="631"/>
        <v>6</v>
      </c>
      <c r="AB787" s="16">
        <f ca="1">_xlfn.RANK.EQ(Q787,Q785:Q804,0)</f>
        <v>6</v>
      </c>
      <c r="AC787" s="16">
        <f ca="1">SUMPRODUCT((AB787=AB785:AB804)*(X787&lt;X785:X804))</f>
        <v>0</v>
      </c>
      <c r="AD787" s="16">
        <f ca="1">SUMPRODUCT((AB787=AB785:AB804)*(AC787=AC785:AC804)*(V787&lt;V785:V804))</f>
        <v>0</v>
      </c>
      <c r="AE787" s="16">
        <f ca="1">COUNTIF(AA785:AA787,AA787)-1</f>
        <v>0</v>
      </c>
      <c r="AF787" s="39"/>
      <c r="AG787">
        <v>3</v>
      </c>
      <c r="AH787" s="29" t="str">
        <f ca="1">INDEX(P785:P804,MATCH(AG787,Z785:Z804,0))</f>
        <v>Real Madrid C.F.</v>
      </c>
      <c r="AI787" s="33">
        <f ca="1">LOOKUP(AH787,P785:P804,Q785:Q804)</f>
        <v>33</v>
      </c>
      <c r="AJ787" s="1">
        <f ca="1">LOOKUP(AH787,P785:P804,R785:R804)</f>
        <v>16</v>
      </c>
      <c r="AK787" s="1">
        <f ca="1">LOOKUP(AH787,P785:P804,S785:S804)</f>
        <v>10</v>
      </c>
      <c r="AL787" s="1">
        <f ca="1">LOOKUP(AH787,P785:P804,T785:T804)</f>
        <v>3</v>
      </c>
      <c r="AM787" s="1">
        <f ca="1">LOOKUP(AH787,P785:P804,U785:U804)</f>
        <v>3</v>
      </c>
      <c r="AN787" s="1">
        <f ca="1">LOOKUP(AH787,P785:P804,V785:V804)</f>
        <v>42</v>
      </c>
      <c r="AO787" s="1">
        <f ca="1">LOOKUP(AH787,P785:P804,W785:W804)</f>
        <v>15</v>
      </c>
      <c r="AP787" s="3">
        <f ca="1">LOOKUP(AH787,P785:P804,X785:X804)</f>
        <v>27</v>
      </c>
      <c r="AQ787" s="3">
        <f ca="1">LOOKUP(AH787,P785:P804,Y785:Y804)</f>
        <v>35742</v>
      </c>
    </row>
    <row r="788" spans="5:43" x14ac:dyDescent="0.25">
      <c r="E788" s="29" t="str">
        <f t="shared" si="632"/>
        <v>F.C. Barcelona</v>
      </c>
      <c r="F788" s="33">
        <f ca="1">SUMIF(INDIRECT(F784),'1-Configuracion'!E788,INDIRECT(G784))+SUMIF(INDIRECT(H784),'1-Configuracion'!E788,INDIRECT(I784))</f>
        <v>0</v>
      </c>
      <c r="G788" s="1">
        <f ca="1">SUMIF(INDIRECT(F784),'1-Configuracion'!E788,INDIRECT(J784))+SUMIF(INDIRECT(H784),'1-Configuracion'!E788,INDIRECT(J784))</f>
        <v>0</v>
      </c>
      <c r="H788" s="1">
        <f t="shared" ca="1" si="633"/>
        <v>0</v>
      </c>
      <c r="I788" s="1">
        <f t="shared" ca="1" si="634"/>
        <v>0</v>
      </c>
      <c r="J788" s="1">
        <f t="shared" ca="1" si="635"/>
        <v>0</v>
      </c>
      <c r="K788" s="1">
        <f ca="1">SUMIF(INDIRECT(F784),'1-Configuracion'!E788,INDIRECT(K784))+SUMIF(INDIRECT(H784),'1-Configuracion'!E788,INDIRECT(L784))</f>
        <v>0</v>
      </c>
      <c r="L788" s="1">
        <f ca="1">SUMIF(INDIRECT(F784),'1-Configuracion'!E788,INDIRECT(L784))+SUMIF(INDIRECT(H784),'1-Configuracion'!E788,INDIRECT(K784))</f>
        <v>0</v>
      </c>
      <c r="M788" s="48">
        <f t="shared" ca="1" si="636"/>
        <v>0</v>
      </c>
      <c r="N788" s="14">
        <f t="shared" ca="1" si="637"/>
        <v>0</v>
      </c>
      <c r="P788" s="29" t="str">
        <f t="shared" si="638"/>
        <v>F.C. Barcelona</v>
      </c>
      <c r="Q788" s="33">
        <f t="shared" ca="1" si="639"/>
        <v>35</v>
      </c>
      <c r="R788" s="1">
        <f t="shared" ca="1" si="623"/>
        <v>15</v>
      </c>
      <c r="S788" s="1">
        <f t="shared" ca="1" si="624"/>
        <v>11</v>
      </c>
      <c r="T788" s="1">
        <f t="shared" ca="1" si="625"/>
        <v>2</v>
      </c>
      <c r="U788" s="1">
        <f t="shared" ca="1" si="626"/>
        <v>2</v>
      </c>
      <c r="V788" s="1">
        <f t="shared" ca="1" si="627"/>
        <v>36</v>
      </c>
      <c r="W788" s="1">
        <f t="shared" ca="1" si="628"/>
        <v>15</v>
      </c>
      <c r="X788" s="3">
        <f t="shared" ca="1" si="629"/>
        <v>21</v>
      </c>
      <c r="Y788" s="3">
        <f t="shared" ca="1" si="630"/>
        <v>37136</v>
      </c>
      <c r="Z788">
        <f t="shared" ca="1" si="640"/>
        <v>1</v>
      </c>
      <c r="AA788">
        <f t="shared" ca="1" si="631"/>
        <v>1</v>
      </c>
      <c r="AB788" s="16">
        <f ca="1">_xlfn.RANK.EQ(Q788,Q785:Q804,0)</f>
        <v>1</v>
      </c>
      <c r="AC788" s="16">
        <f ca="1">SUMPRODUCT((AB788=AB785:AB804)*(X788&lt;X785:X804))</f>
        <v>0</v>
      </c>
      <c r="AD788" s="16">
        <f ca="1">SUMPRODUCT((AB788=AB785:AB804)*(AC788=AC785:AC804)*(V788&lt;V785:V804))</f>
        <v>0</v>
      </c>
      <c r="AE788" s="16">
        <f ca="1">COUNTIF(AA785:AA788,AA788)-1</f>
        <v>0</v>
      </c>
      <c r="AF788" s="39"/>
      <c r="AG788">
        <v>4</v>
      </c>
      <c r="AH788" s="29" t="str">
        <f ca="1">INDEX(P785:P804,MATCH(AG788,Z785:Z804,0))</f>
        <v>R.C. Celta de Vigo</v>
      </c>
      <c r="AI788" s="33">
        <f ca="1">LOOKUP(AH788,P785:P804,Q785:Q804)</f>
        <v>31</v>
      </c>
      <c r="AJ788" s="1">
        <f ca="1">LOOKUP(AH788,P785:P804,R785:R804)</f>
        <v>16</v>
      </c>
      <c r="AK788" s="1">
        <f ca="1">LOOKUP(AH788,P785:P804,S785:S804)</f>
        <v>9</v>
      </c>
      <c r="AL788" s="1">
        <f ca="1">LOOKUP(AH788,P785:P804,T785:T804)</f>
        <v>4</v>
      </c>
      <c r="AM788" s="1">
        <f ca="1">LOOKUP(AH788,P785:P804,U785:U804)</f>
        <v>3</v>
      </c>
      <c r="AN788" s="1">
        <f ca="1">LOOKUP(AH788,P785:P804,V785:V804)</f>
        <v>28</v>
      </c>
      <c r="AO788" s="1">
        <f ca="1">LOOKUP(AH788,P785:P804,W785:W804)</f>
        <v>22</v>
      </c>
      <c r="AP788" s="3">
        <f ca="1">LOOKUP(AH788,P785:P804,X785:X804)</f>
        <v>6</v>
      </c>
      <c r="AQ788" s="3">
        <f ca="1">LOOKUP(AH788,P785:P804,Y785:Y804)</f>
        <v>31628</v>
      </c>
    </row>
    <row r="789" spans="5:43" x14ac:dyDescent="0.25">
      <c r="E789" s="29" t="str">
        <f t="shared" si="632"/>
        <v>Getafe C.F.</v>
      </c>
      <c r="F789" s="33">
        <f ca="1">SUMIF(INDIRECT(F784),'1-Configuracion'!E789,INDIRECT(G784))+SUMIF(INDIRECT(H784),'1-Configuracion'!E789,INDIRECT(I784))</f>
        <v>0</v>
      </c>
      <c r="G789" s="1">
        <f ca="1">SUMIF(INDIRECT(F784),'1-Configuracion'!E789,INDIRECT(J784))+SUMIF(INDIRECT(H784),'1-Configuracion'!E789,INDIRECT(J784))</f>
        <v>0</v>
      </c>
      <c r="H789" s="1">
        <f t="shared" ca="1" si="633"/>
        <v>0</v>
      </c>
      <c r="I789" s="1">
        <f t="shared" ca="1" si="634"/>
        <v>0</v>
      </c>
      <c r="J789" s="1">
        <f t="shared" ca="1" si="635"/>
        <v>0</v>
      </c>
      <c r="K789" s="1">
        <f ca="1">SUMIF(INDIRECT(F784),'1-Configuracion'!E789,INDIRECT(K784))+SUMIF(INDIRECT(H784),'1-Configuracion'!E789,INDIRECT(L784))</f>
        <v>0</v>
      </c>
      <c r="L789" s="1">
        <f ca="1">SUMIF(INDIRECT(F784),'1-Configuracion'!E789,INDIRECT(L784))+SUMIF(INDIRECT(H784),'1-Configuracion'!E789,INDIRECT(K784))</f>
        <v>0</v>
      </c>
      <c r="M789" s="48">
        <f t="shared" ca="1" si="636"/>
        <v>0</v>
      </c>
      <c r="N789" s="14">
        <f t="shared" ca="1" si="637"/>
        <v>0</v>
      </c>
      <c r="P789" s="29" t="str">
        <f t="shared" si="638"/>
        <v>Getafe C.F.</v>
      </c>
      <c r="Q789" s="33">
        <f t="shared" ca="1" si="639"/>
        <v>16</v>
      </c>
      <c r="R789" s="1">
        <f t="shared" ca="1" si="623"/>
        <v>16</v>
      </c>
      <c r="S789" s="1">
        <f t="shared" ca="1" si="624"/>
        <v>4</v>
      </c>
      <c r="T789" s="1">
        <f t="shared" ca="1" si="625"/>
        <v>4</v>
      </c>
      <c r="U789" s="1">
        <f t="shared" ca="1" si="626"/>
        <v>8</v>
      </c>
      <c r="V789" s="1">
        <f t="shared" ca="1" si="627"/>
        <v>18</v>
      </c>
      <c r="W789" s="1">
        <f t="shared" ca="1" si="628"/>
        <v>26</v>
      </c>
      <c r="X789" s="3">
        <f t="shared" ca="1" si="629"/>
        <v>-8</v>
      </c>
      <c r="Y789" s="3">
        <f t="shared" ca="1" si="630"/>
        <v>15218</v>
      </c>
      <c r="Z789">
        <f t="shared" ca="1" si="640"/>
        <v>15</v>
      </c>
      <c r="AA789">
        <f t="shared" ca="1" si="631"/>
        <v>15</v>
      </c>
      <c r="AB789" s="16">
        <f ca="1">_xlfn.RANK.EQ(Q789,Q785:Q804,0)</f>
        <v>14</v>
      </c>
      <c r="AC789" s="16">
        <f ca="1">SUMPRODUCT((AB789=AB785:AB804)*(X789&lt;X785:X804))</f>
        <v>1</v>
      </c>
      <c r="AD789" s="16">
        <f ca="1">SUMPRODUCT((AB789=AB785:AB804)*(AC789=AC785:AC804)*(V789&lt;V785:V804))</f>
        <v>0</v>
      </c>
      <c r="AE789" s="16">
        <f ca="1">COUNTIF(AA785:AA789,AA789)-1</f>
        <v>0</v>
      </c>
      <c r="AF789" s="39"/>
      <c r="AG789">
        <v>5</v>
      </c>
      <c r="AH789" s="29" t="str">
        <f ca="1">INDEX(P785:P804,MATCH(AG789,Z785:Z804,0))</f>
        <v>Villarreal C.F.</v>
      </c>
      <c r="AI789" s="33">
        <f ca="1">LOOKUP(AH789,P785:P804,Q785:Q804)</f>
        <v>30</v>
      </c>
      <c r="AJ789" s="1">
        <f ca="1">LOOKUP(AH789,P785:P804,R785:R804)</f>
        <v>16</v>
      </c>
      <c r="AK789" s="1">
        <f ca="1">LOOKUP(AH789,P785:P804,S785:S804)</f>
        <v>9</v>
      </c>
      <c r="AL789" s="1">
        <f ca="1">LOOKUP(AH789,P785:P804,T785:T804)</f>
        <v>3</v>
      </c>
      <c r="AM789" s="1">
        <f ca="1">LOOKUP(AH789,P785:P804,U785:U804)</f>
        <v>4</v>
      </c>
      <c r="AN789" s="1">
        <f ca="1">LOOKUP(AH789,P785:P804,V785:V804)</f>
        <v>21</v>
      </c>
      <c r="AO789" s="1">
        <f ca="1">LOOKUP(AH789,P785:P804,W785:W804)</f>
        <v>15</v>
      </c>
      <c r="AP789" s="3">
        <f ca="1">LOOKUP(AH789,P785:P804,X785:X804)</f>
        <v>6</v>
      </c>
      <c r="AQ789" s="3">
        <f ca="1">LOOKUP(AH789,P785:P804,Y785:Y804)</f>
        <v>30621</v>
      </c>
    </row>
    <row r="790" spans="5:43" x14ac:dyDescent="0.25">
      <c r="E790" s="29" t="str">
        <f t="shared" si="632"/>
        <v>Granada C.F.</v>
      </c>
      <c r="F790" s="33">
        <f ca="1">SUMIF(INDIRECT(F784),'1-Configuracion'!E790,INDIRECT(G784))+SUMIF(INDIRECT(H784),'1-Configuracion'!E790,INDIRECT(I784))</f>
        <v>0</v>
      </c>
      <c r="G790" s="1">
        <f ca="1">SUMIF(INDIRECT(F784),'1-Configuracion'!E790,INDIRECT(J784))+SUMIF(INDIRECT(H784),'1-Configuracion'!E790,INDIRECT(J784))</f>
        <v>0</v>
      </c>
      <c r="H790" s="1">
        <f t="shared" ca="1" si="633"/>
        <v>0</v>
      </c>
      <c r="I790" s="1">
        <f t="shared" ca="1" si="634"/>
        <v>0</v>
      </c>
      <c r="J790" s="1">
        <f t="shared" ca="1" si="635"/>
        <v>0</v>
      </c>
      <c r="K790" s="1">
        <f ca="1">SUMIF(INDIRECT(F784),'1-Configuracion'!E790,INDIRECT(K784))+SUMIF(INDIRECT(H784),'1-Configuracion'!E790,INDIRECT(L784))</f>
        <v>0</v>
      </c>
      <c r="L790" s="1">
        <f ca="1">SUMIF(INDIRECT(F784),'1-Configuracion'!E790,INDIRECT(L784))+SUMIF(INDIRECT(H784),'1-Configuracion'!E790,INDIRECT(K784))</f>
        <v>0</v>
      </c>
      <c r="M790" s="48">
        <f t="shared" ca="1" si="636"/>
        <v>0</v>
      </c>
      <c r="N790" s="14">
        <f t="shared" ca="1" si="637"/>
        <v>0</v>
      </c>
      <c r="P790" s="29" t="str">
        <f t="shared" si="638"/>
        <v>Granada C.F.</v>
      </c>
      <c r="Q790" s="33">
        <f t="shared" ca="1" si="639"/>
        <v>14</v>
      </c>
      <c r="R790" s="1">
        <f t="shared" ca="1" si="623"/>
        <v>16</v>
      </c>
      <c r="S790" s="1">
        <f t="shared" ca="1" si="624"/>
        <v>3</v>
      </c>
      <c r="T790" s="1">
        <f t="shared" ca="1" si="625"/>
        <v>5</v>
      </c>
      <c r="U790" s="1">
        <f t="shared" ca="1" si="626"/>
        <v>8</v>
      </c>
      <c r="V790" s="1">
        <f t="shared" ca="1" si="627"/>
        <v>17</v>
      </c>
      <c r="W790" s="1">
        <f t="shared" ca="1" si="628"/>
        <v>26</v>
      </c>
      <c r="X790" s="3">
        <f t="shared" ca="1" si="629"/>
        <v>-9</v>
      </c>
      <c r="Y790" s="3">
        <f t="shared" ca="1" si="630"/>
        <v>13117</v>
      </c>
      <c r="Z790">
        <f t="shared" ca="1" si="640"/>
        <v>17</v>
      </c>
      <c r="AA790">
        <f t="shared" ca="1" si="631"/>
        <v>17</v>
      </c>
      <c r="AB790" s="16">
        <f ca="1">_xlfn.RANK.EQ(Q790,Q785:Q804,0)</f>
        <v>17</v>
      </c>
      <c r="AC790" s="16">
        <f ca="1">SUMPRODUCT((AB790=AB785:AB804)*(X790&lt;X785:X804))</f>
        <v>0</v>
      </c>
      <c r="AD790" s="16">
        <f ca="1">SUMPRODUCT((AB790=AB785:AB804)*(AC790=AC785:AC804)*(V790&lt;V785:V804))</f>
        <v>0</v>
      </c>
      <c r="AE790" s="16">
        <f ca="1">COUNTIF(AA785:AA790,AA790)-1</f>
        <v>0</v>
      </c>
      <c r="AF790" s="39"/>
      <c r="AG790">
        <v>6</v>
      </c>
      <c r="AH790" s="29" t="str">
        <f ca="1">INDEX(P785:P804,MATCH(AG790,Z785:Z804,0))</f>
        <v>Deportivo de la Coruña</v>
      </c>
      <c r="AI790" s="33">
        <f ca="1">LOOKUP(AH790,P785:P804,Q785:Q804)</f>
        <v>26</v>
      </c>
      <c r="AJ790" s="1">
        <f ca="1">LOOKUP(AH790,P785:P804,R785:R804)</f>
        <v>16</v>
      </c>
      <c r="AK790" s="1">
        <f ca="1">LOOKUP(AH790,P785:P804,S785:S804)</f>
        <v>6</v>
      </c>
      <c r="AL790" s="1">
        <f ca="1">LOOKUP(AH790,P785:P804,T785:T804)</f>
        <v>8</v>
      </c>
      <c r="AM790" s="1">
        <f ca="1">LOOKUP(AH790,P785:P804,U785:U804)</f>
        <v>2</v>
      </c>
      <c r="AN790" s="1">
        <f ca="1">LOOKUP(AH790,P785:P804,V785:V804)</f>
        <v>25</v>
      </c>
      <c r="AO790" s="1">
        <f ca="1">LOOKUP(AH790,P785:P804,W785:W804)</f>
        <v>16</v>
      </c>
      <c r="AP790" s="3">
        <f ca="1">LOOKUP(AH790,P785:P804,X785:X804)</f>
        <v>9</v>
      </c>
      <c r="AQ790" s="3">
        <f ca="1">LOOKUP(AH790,P785:P804,Y785:Y804)</f>
        <v>26925</v>
      </c>
    </row>
    <row r="791" spans="5:43" x14ac:dyDescent="0.25">
      <c r="E791" s="29" t="str">
        <f t="shared" si="632"/>
        <v>Levante U.D.</v>
      </c>
      <c r="F791" s="33">
        <f ca="1">SUMIF(INDIRECT(F784),'1-Configuracion'!E791,INDIRECT(G784))+SUMIF(INDIRECT(H784),'1-Configuracion'!E791,INDIRECT(I784))</f>
        <v>0</v>
      </c>
      <c r="G791" s="1">
        <f ca="1">SUMIF(INDIRECT(F784),'1-Configuracion'!E791,INDIRECT(J784))+SUMIF(INDIRECT(H784),'1-Configuracion'!E791,INDIRECT(J784))</f>
        <v>0</v>
      </c>
      <c r="H791" s="1">
        <f t="shared" ca="1" si="633"/>
        <v>0</v>
      </c>
      <c r="I791" s="1">
        <f t="shared" ca="1" si="634"/>
        <v>0</v>
      </c>
      <c r="J791" s="1">
        <f t="shared" ca="1" si="635"/>
        <v>0</v>
      </c>
      <c r="K791" s="1">
        <f ca="1">SUMIF(INDIRECT(F784),'1-Configuracion'!E791,INDIRECT(K784))+SUMIF(INDIRECT(H784),'1-Configuracion'!E791,INDIRECT(L784))</f>
        <v>0</v>
      </c>
      <c r="L791" s="1">
        <f ca="1">SUMIF(INDIRECT(F784),'1-Configuracion'!E791,INDIRECT(L784))+SUMIF(INDIRECT(H784),'1-Configuracion'!E791,INDIRECT(K784))</f>
        <v>0</v>
      </c>
      <c r="M791" s="48">
        <f t="shared" ca="1" si="636"/>
        <v>0</v>
      </c>
      <c r="N791" s="14">
        <f t="shared" ca="1" si="637"/>
        <v>0</v>
      </c>
      <c r="P791" s="29" t="str">
        <f t="shared" si="638"/>
        <v>Levante U.D.</v>
      </c>
      <c r="Q791" s="33">
        <f t="shared" ca="1" si="639"/>
        <v>11</v>
      </c>
      <c r="R791" s="1">
        <f t="shared" ca="1" si="623"/>
        <v>16</v>
      </c>
      <c r="S791" s="1">
        <f t="shared" ca="1" si="624"/>
        <v>2</v>
      </c>
      <c r="T791" s="1">
        <f t="shared" ca="1" si="625"/>
        <v>5</v>
      </c>
      <c r="U791" s="1">
        <f t="shared" ca="1" si="626"/>
        <v>9</v>
      </c>
      <c r="V791" s="1">
        <f t="shared" ca="1" si="627"/>
        <v>12</v>
      </c>
      <c r="W791" s="1">
        <f t="shared" ca="1" si="628"/>
        <v>29</v>
      </c>
      <c r="X791" s="3">
        <f t="shared" ca="1" si="629"/>
        <v>-17</v>
      </c>
      <c r="Y791" s="3">
        <f t="shared" ca="1" si="630"/>
        <v>9312</v>
      </c>
      <c r="Z791">
        <f t="shared" ca="1" si="640"/>
        <v>20</v>
      </c>
      <c r="AA791">
        <f t="shared" ca="1" si="631"/>
        <v>20</v>
      </c>
      <c r="AB791" s="16">
        <f ca="1">_xlfn.RANK.EQ(Q791,Q785:Q804,0)</f>
        <v>20</v>
      </c>
      <c r="AC791" s="16">
        <f ca="1">SUMPRODUCT((AB791=AB785:AB804)*(X791&lt;X785:X804))</f>
        <v>0</v>
      </c>
      <c r="AD791" s="16">
        <f ca="1">SUMPRODUCT((AB791=AB785:AB804)*(AC791=AC785:AC804)*(V791&lt;V785:V804))</f>
        <v>0</v>
      </c>
      <c r="AE791" s="16">
        <f ca="1">COUNTIF(AA785:AA791,AA791)-1</f>
        <v>0</v>
      </c>
      <c r="AF791" s="39"/>
      <c r="AG791">
        <v>7</v>
      </c>
      <c r="AH791" s="29" t="str">
        <f ca="1">INDEX(P785:P804,MATCH(AG791,Z785:Z804,0))</f>
        <v>Athletic Club</v>
      </c>
      <c r="AI791" s="33">
        <f ca="1">LOOKUP(AH791,P785:P804,Q785:Q804)</f>
        <v>24</v>
      </c>
      <c r="AJ791" s="1">
        <f ca="1">LOOKUP(AH791,P785:P804,R785:R804)</f>
        <v>16</v>
      </c>
      <c r="AK791" s="1">
        <f ca="1">LOOKUP(AH791,P785:P804,S785:S804)</f>
        <v>7</v>
      </c>
      <c r="AL791" s="1">
        <f ca="1">LOOKUP(AH791,P785:P804,T785:T804)</f>
        <v>3</v>
      </c>
      <c r="AM791" s="1">
        <f ca="1">LOOKUP(AH791,P785:P804,U785:U804)</f>
        <v>6</v>
      </c>
      <c r="AN791" s="1">
        <f ca="1">LOOKUP(AH791,P785:P804,V785:V804)</f>
        <v>24</v>
      </c>
      <c r="AO791" s="1">
        <f ca="1">LOOKUP(AH791,P785:P804,W785:W804)</f>
        <v>18</v>
      </c>
      <c r="AP791" s="3">
        <f ca="1">LOOKUP(AH791,P785:P804,X785:X804)</f>
        <v>6</v>
      </c>
      <c r="AQ791" s="3">
        <f ca="1">LOOKUP(AH791,P785:P804,Y785:Y804)</f>
        <v>24624</v>
      </c>
    </row>
    <row r="792" spans="5:43" x14ac:dyDescent="0.25">
      <c r="E792" s="29" t="str">
        <f t="shared" si="632"/>
        <v>Málaga C.F.</v>
      </c>
      <c r="F792" s="33">
        <f ca="1">SUMIF(INDIRECT(F784),'1-Configuracion'!E792,INDIRECT(G784))+SUMIF(INDIRECT(H784),'1-Configuracion'!E792,INDIRECT(I784))</f>
        <v>0</v>
      </c>
      <c r="G792" s="1">
        <f ca="1">SUMIF(INDIRECT(F784),'1-Configuracion'!E792,INDIRECT(J784))+SUMIF(INDIRECT(H784),'1-Configuracion'!E792,INDIRECT(J784))</f>
        <v>0</v>
      </c>
      <c r="H792" s="1">
        <f t="shared" ca="1" si="633"/>
        <v>0</v>
      </c>
      <c r="I792" s="1">
        <f t="shared" ca="1" si="634"/>
        <v>0</v>
      </c>
      <c r="J792" s="1">
        <f t="shared" ca="1" si="635"/>
        <v>0</v>
      </c>
      <c r="K792" s="1">
        <f ca="1">SUMIF(INDIRECT(F784),'1-Configuracion'!E792,INDIRECT(K784))+SUMIF(INDIRECT(H784),'1-Configuracion'!E792,INDIRECT(L784))</f>
        <v>0</v>
      </c>
      <c r="L792" s="1">
        <f ca="1">SUMIF(INDIRECT(F784),'1-Configuracion'!E792,INDIRECT(L784))+SUMIF(INDIRECT(H784),'1-Configuracion'!E792,INDIRECT(K784))</f>
        <v>0</v>
      </c>
      <c r="M792" s="48">
        <f t="shared" ca="1" si="636"/>
        <v>0</v>
      </c>
      <c r="N792" s="14">
        <f t="shared" ca="1" si="637"/>
        <v>0</v>
      </c>
      <c r="P792" s="29" t="str">
        <f t="shared" si="638"/>
        <v>Málaga C.F.</v>
      </c>
      <c r="Q792" s="33">
        <f t="shared" ca="1" si="639"/>
        <v>17</v>
      </c>
      <c r="R792" s="1">
        <f t="shared" ca="1" si="623"/>
        <v>16</v>
      </c>
      <c r="S792" s="1">
        <f t="shared" ca="1" si="624"/>
        <v>4</v>
      </c>
      <c r="T792" s="1">
        <f t="shared" ca="1" si="625"/>
        <v>5</v>
      </c>
      <c r="U792" s="1">
        <f t="shared" ca="1" si="626"/>
        <v>7</v>
      </c>
      <c r="V792" s="1">
        <f t="shared" ca="1" si="627"/>
        <v>10</v>
      </c>
      <c r="W792" s="1">
        <f t="shared" ca="1" si="628"/>
        <v>14</v>
      </c>
      <c r="X792" s="3">
        <f t="shared" ca="1" si="629"/>
        <v>-4</v>
      </c>
      <c r="Y792" s="3">
        <f t="shared" ca="1" si="630"/>
        <v>16610</v>
      </c>
      <c r="Z792">
        <f t="shared" ca="1" si="640"/>
        <v>13</v>
      </c>
      <c r="AA792">
        <f t="shared" ca="1" si="631"/>
        <v>13</v>
      </c>
      <c r="AB792" s="16">
        <f ca="1">_xlfn.RANK.EQ(Q792,Q785:Q804,0)</f>
        <v>13</v>
      </c>
      <c r="AC792" s="16">
        <f ca="1">SUMPRODUCT((AB792=AB785:AB804)*(X792&lt;X785:X804))</f>
        <v>0</v>
      </c>
      <c r="AD792" s="16">
        <f ca="1">SUMPRODUCT((AB792=AB785:AB804)*(AC792=AC785:AC804)*(V792&lt;V785:V804))</f>
        <v>0</v>
      </c>
      <c r="AE792" s="16">
        <f ca="1">COUNTIF(AA785:AA792,AA792)-1</f>
        <v>0</v>
      </c>
      <c r="AF792" s="39"/>
      <c r="AG792">
        <v>8</v>
      </c>
      <c r="AH792" s="29" t="str">
        <f ca="1">INDEX(P785:P804,MATCH(AG792,Z785:Z804,0))</f>
        <v>Sevilla F.C.</v>
      </c>
      <c r="AI792" s="33">
        <f ca="1">LOOKUP(AH792,P785:P804,Q785:Q804)</f>
        <v>23</v>
      </c>
      <c r="AJ792" s="1">
        <f ca="1">LOOKUP(AH792,P785:P804,R785:R804)</f>
        <v>16</v>
      </c>
      <c r="AK792" s="1">
        <f ca="1">LOOKUP(AH792,P785:P804,S785:S804)</f>
        <v>6</v>
      </c>
      <c r="AL792" s="1">
        <f ca="1">LOOKUP(AH792,P785:P804,T785:T804)</f>
        <v>5</v>
      </c>
      <c r="AM792" s="1">
        <f ca="1">LOOKUP(AH792,P785:P804,U785:U804)</f>
        <v>5</v>
      </c>
      <c r="AN792" s="1">
        <f ca="1">LOOKUP(AH792,P785:P804,V785:V804)</f>
        <v>21</v>
      </c>
      <c r="AO792" s="1">
        <f ca="1">LOOKUP(AH792,P785:P804,W785:W804)</f>
        <v>19</v>
      </c>
      <c r="AP792" s="3">
        <f ca="1">LOOKUP(AH792,P785:P804,X785:X804)</f>
        <v>2</v>
      </c>
      <c r="AQ792" s="3">
        <f ca="1">LOOKUP(AH792,P785:P804,Y785:Y804)</f>
        <v>23221</v>
      </c>
    </row>
    <row r="793" spans="5:43" x14ac:dyDescent="0.25">
      <c r="E793" s="29" t="str">
        <f t="shared" si="632"/>
        <v>R.C. Celta de Vigo</v>
      </c>
      <c r="F793" s="33">
        <f ca="1">SUMIF(INDIRECT(F784),'1-Configuracion'!E793,INDIRECT(G784))+SUMIF(INDIRECT(H784),'1-Configuracion'!E793,INDIRECT(I784))</f>
        <v>0</v>
      </c>
      <c r="G793" s="1">
        <f ca="1">SUMIF(INDIRECT(F784),'1-Configuracion'!E793,INDIRECT(J784))+SUMIF(INDIRECT(H784),'1-Configuracion'!E793,INDIRECT(J784))</f>
        <v>0</v>
      </c>
      <c r="H793" s="1">
        <f t="shared" ca="1" si="633"/>
        <v>0</v>
      </c>
      <c r="I793" s="1">
        <f t="shared" ca="1" si="634"/>
        <v>0</v>
      </c>
      <c r="J793" s="1">
        <f t="shared" ca="1" si="635"/>
        <v>0</v>
      </c>
      <c r="K793" s="1">
        <f ca="1">SUMIF(INDIRECT(F784),'1-Configuracion'!E793,INDIRECT(K784))+SUMIF(INDIRECT(H784),'1-Configuracion'!E793,INDIRECT(L784))</f>
        <v>0</v>
      </c>
      <c r="L793" s="1">
        <f ca="1">SUMIF(INDIRECT(F784),'1-Configuracion'!E793,INDIRECT(L784))+SUMIF(INDIRECT(H784),'1-Configuracion'!E793,INDIRECT(K784))</f>
        <v>0</v>
      </c>
      <c r="M793" s="48">
        <f t="shared" ca="1" si="636"/>
        <v>0</v>
      </c>
      <c r="N793" s="14">
        <f t="shared" ca="1" si="637"/>
        <v>0</v>
      </c>
      <c r="P793" s="29" t="str">
        <f t="shared" si="638"/>
        <v>R.C. Celta de Vigo</v>
      </c>
      <c r="Q793" s="33">
        <f t="shared" ca="1" si="639"/>
        <v>31</v>
      </c>
      <c r="R793" s="1">
        <f t="shared" ca="1" si="623"/>
        <v>16</v>
      </c>
      <c r="S793" s="1">
        <f t="shared" ca="1" si="624"/>
        <v>9</v>
      </c>
      <c r="T793" s="1">
        <f t="shared" ca="1" si="625"/>
        <v>4</v>
      </c>
      <c r="U793" s="1">
        <f t="shared" ca="1" si="626"/>
        <v>3</v>
      </c>
      <c r="V793" s="1">
        <f t="shared" ca="1" si="627"/>
        <v>28</v>
      </c>
      <c r="W793" s="1">
        <f t="shared" ca="1" si="628"/>
        <v>22</v>
      </c>
      <c r="X793" s="3">
        <f t="shared" ca="1" si="629"/>
        <v>6</v>
      </c>
      <c r="Y793" s="3">
        <f t="shared" ca="1" si="630"/>
        <v>31628</v>
      </c>
      <c r="Z793">
        <f t="shared" ca="1" si="640"/>
        <v>4</v>
      </c>
      <c r="AA793">
        <f t="shared" ca="1" si="631"/>
        <v>4</v>
      </c>
      <c r="AB793" s="16">
        <f ca="1">_xlfn.RANK.EQ(Q793,Q785:Q804,0)</f>
        <v>4</v>
      </c>
      <c r="AC793" s="16">
        <f ca="1">SUMPRODUCT((AB793=AB785:AB804)*(X793&lt;X785:X804))</f>
        <v>0</v>
      </c>
      <c r="AD793" s="16">
        <f ca="1">SUMPRODUCT((AB793=AB785:AB804)*(AC793=AC785:AC804)*(V793&lt;V785:V804))</f>
        <v>0</v>
      </c>
      <c r="AE793" s="16">
        <f ca="1">COUNTIF(AA785:AA793,AA793)-1</f>
        <v>0</v>
      </c>
      <c r="AF793" s="39"/>
      <c r="AG793">
        <v>9</v>
      </c>
      <c r="AH793" s="29" t="str">
        <f ca="1">INDEX(P785:P804,MATCH(AG793,Z785:Z804,0))</f>
        <v>Valencia C.F.</v>
      </c>
      <c r="AI793" s="33">
        <f ca="1">LOOKUP(AH793,P785:P804,Q785:Q804)</f>
        <v>22</v>
      </c>
      <c r="AJ793" s="1">
        <f ca="1">LOOKUP(AH793,P785:P804,R785:R804)</f>
        <v>16</v>
      </c>
      <c r="AK793" s="1">
        <f ca="1">LOOKUP(AH793,P785:P804,S785:S804)</f>
        <v>5</v>
      </c>
      <c r="AL793" s="1">
        <f ca="1">LOOKUP(AH793,P785:P804,T785:T804)</f>
        <v>7</v>
      </c>
      <c r="AM793" s="1">
        <f ca="1">LOOKUP(AH793,P785:P804,U785:U804)</f>
        <v>4</v>
      </c>
      <c r="AN793" s="1">
        <f ca="1">LOOKUP(AH793,P785:P804,V785:V804)</f>
        <v>21</v>
      </c>
      <c r="AO793" s="1">
        <f ca="1">LOOKUP(AH793,P785:P804,W785:W804)</f>
        <v>14</v>
      </c>
      <c r="AP793" s="3">
        <f ca="1">LOOKUP(AH793,P785:P804,X785:X804)</f>
        <v>7</v>
      </c>
      <c r="AQ793" s="3">
        <f ca="1">LOOKUP(AH793,P785:P804,Y785:Y804)</f>
        <v>22721</v>
      </c>
    </row>
    <row r="794" spans="5:43" x14ac:dyDescent="0.25">
      <c r="E794" s="29" t="str">
        <f t="shared" si="632"/>
        <v>R.C.D. Español</v>
      </c>
      <c r="F794" s="33">
        <f ca="1">SUMIF(INDIRECT(F784),'1-Configuracion'!E794,INDIRECT(G784))+SUMIF(INDIRECT(H784),'1-Configuracion'!E794,INDIRECT(I784))</f>
        <v>0</v>
      </c>
      <c r="G794" s="1">
        <f ca="1">SUMIF(INDIRECT(F784),'1-Configuracion'!E794,INDIRECT(J784))+SUMIF(INDIRECT(H784),'1-Configuracion'!E794,INDIRECT(J784))</f>
        <v>0</v>
      </c>
      <c r="H794" s="1">
        <f t="shared" ca="1" si="633"/>
        <v>0</v>
      </c>
      <c r="I794" s="1">
        <f t="shared" ca="1" si="634"/>
        <v>0</v>
      </c>
      <c r="J794" s="1">
        <f t="shared" ca="1" si="635"/>
        <v>0</v>
      </c>
      <c r="K794" s="1">
        <f ca="1">SUMIF(INDIRECT(F784),'1-Configuracion'!E794,INDIRECT(K784))+SUMIF(INDIRECT(H784),'1-Configuracion'!E794,INDIRECT(L784))</f>
        <v>0</v>
      </c>
      <c r="L794" s="1">
        <f ca="1">SUMIF(INDIRECT(F784),'1-Configuracion'!E794,INDIRECT(L784))+SUMIF(INDIRECT(H784),'1-Configuracion'!E794,INDIRECT(K784))</f>
        <v>0</v>
      </c>
      <c r="M794" s="48">
        <f t="shared" ca="1" si="636"/>
        <v>0</v>
      </c>
      <c r="N794" s="14">
        <f t="shared" ca="1" si="637"/>
        <v>0</v>
      </c>
      <c r="P794" s="29" t="str">
        <f t="shared" si="638"/>
        <v>R.C.D. Español</v>
      </c>
      <c r="Q794" s="33">
        <f t="shared" ca="1" si="639"/>
        <v>20</v>
      </c>
      <c r="R794" s="1">
        <f t="shared" ca="1" si="623"/>
        <v>16</v>
      </c>
      <c r="S794" s="1">
        <f t="shared" ca="1" si="624"/>
        <v>6</v>
      </c>
      <c r="T794" s="1">
        <f t="shared" ca="1" si="625"/>
        <v>2</v>
      </c>
      <c r="U794" s="1">
        <f t="shared" ca="1" si="626"/>
        <v>8</v>
      </c>
      <c r="V794" s="1">
        <f t="shared" ca="1" si="627"/>
        <v>16</v>
      </c>
      <c r="W794" s="1">
        <f t="shared" ca="1" si="628"/>
        <v>26</v>
      </c>
      <c r="X794" s="3">
        <f t="shared" ca="1" si="629"/>
        <v>-10</v>
      </c>
      <c r="Y794" s="3">
        <f t="shared" ca="1" si="630"/>
        <v>19016</v>
      </c>
      <c r="Z794">
        <f t="shared" ca="1" si="640"/>
        <v>12</v>
      </c>
      <c r="AA794">
        <f t="shared" ca="1" si="631"/>
        <v>12</v>
      </c>
      <c r="AB794" s="16">
        <f ca="1">_xlfn.RANK.EQ(Q794,Q785:Q804,0)</f>
        <v>11</v>
      </c>
      <c r="AC794" s="16">
        <f ca="1">SUMPRODUCT((AB794=AB785:AB804)*(X794&lt;X785:X804))</f>
        <v>1</v>
      </c>
      <c r="AD794" s="16">
        <f ca="1">SUMPRODUCT((AB794=AB785:AB804)*(AC794=AC785:AC804)*(V794&lt;V785:V804))</f>
        <v>0</v>
      </c>
      <c r="AE794" s="16">
        <f ca="1">COUNTIF(AA785:AA794,AA794)-1</f>
        <v>0</v>
      </c>
      <c r="AF794" s="39"/>
      <c r="AG794">
        <v>10</v>
      </c>
      <c r="AH794" s="29" t="str">
        <f ca="1">INDEX(P785:P804,MATCH(AG794,Z785:Z804,0))</f>
        <v>S.D. Eibar</v>
      </c>
      <c r="AI794" s="33">
        <f ca="1">LOOKUP(AH794,P785:P804,Q785:Q804)</f>
        <v>21</v>
      </c>
      <c r="AJ794" s="1">
        <f ca="1">LOOKUP(AH794,P785:P804,R785:R804)</f>
        <v>16</v>
      </c>
      <c r="AK794" s="1">
        <f ca="1">LOOKUP(AH794,P785:P804,S785:S804)</f>
        <v>5</v>
      </c>
      <c r="AL794" s="1">
        <f ca="1">LOOKUP(AH794,P785:P804,T785:T804)</f>
        <v>6</v>
      </c>
      <c r="AM794" s="1">
        <f ca="1">LOOKUP(AH794,P785:P804,U785:U804)</f>
        <v>5</v>
      </c>
      <c r="AN794" s="1">
        <f ca="1">LOOKUP(AH794,P785:P804,V785:V804)</f>
        <v>18</v>
      </c>
      <c r="AO794" s="1">
        <f ca="1">LOOKUP(AH794,P785:P804,W785:W804)</f>
        <v>19</v>
      </c>
      <c r="AP794" s="3">
        <f ca="1">LOOKUP(AH794,P785:P804,X785:X804)</f>
        <v>-1</v>
      </c>
      <c r="AQ794" s="3">
        <f ca="1">LOOKUP(AH794,P785:P804,Y785:Y804)</f>
        <v>20918</v>
      </c>
    </row>
    <row r="795" spans="5:43" x14ac:dyDescent="0.25">
      <c r="E795" s="29" t="str">
        <f t="shared" si="632"/>
        <v>Rayo Vallecano</v>
      </c>
      <c r="F795" s="33">
        <f ca="1">SUMIF(INDIRECT(F784),'1-Configuracion'!E795,INDIRECT(G784))+SUMIF(INDIRECT(H784),'1-Configuracion'!E795,INDIRECT(I784))</f>
        <v>0</v>
      </c>
      <c r="G795" s="1">
        <f ca="1">SUMIF(INDIRECT(F784),'1-Configuracion'!E795,INDIRECT(J784))+SUMIF(INDIRECT(H784),'1-Configuracion'!E795,INDIRECT(J784))</f>
        <v>0</v>
      </c>
      <c r="H795" s="1">
        <f t="shared" ca="1" si="633"/>
        <v>0</v>
      </c>
      <c r="I795" s="1">
        <f t="shared" ca="1" si="634"/>
        <v>0</v>
      </c>
      <c r="J795" s="1">
        <f t="shared" ca="1" si="635"/>
        <v>0</v>
      </c>
      <c r="K795" s="1">
        <f ca="1">SUMIF(INDIRECT(F784),'1-Configuracion'!E795,INDIRECT(K784))+SUMIF(INDIRECT(H784),'1-Configuracion'!E795,INDIRECT(L784))</f>
        <v>0</v>
      </c>
      <c r="L795" s="1">
        <f ca="1">SUMIF(INDIRECT(F784),'1-Configuracion'!E795,INDIRECT(L784))+SUMIF(INDIRECT(H784),'1-Configuracion'!E795,INDIRECT(K784))</f>
        <v>0</v>
      </c>
      <c r="M795" s="48">
        <f t="shared" ca="1" si="636"/>
        <v>0</v>
      </c>
      <c r="N795" s="14">
        <f t="shared" ca="1" si="637"/>
        <v>0</v>
      </c>
      <c r="P795" s="29" t="str">
        <f t="shared" si="638"/>
        <v>Rayo Vallecano</v>
      </c>
      <c r="Q795" s="33">
        <f t="shared" ca="1" si="639"/>
        <v>14</v>
      </c>
      <c r="R795" s="1">
        <f t="shared" ca="1" si="623"/>
        <v>16</v>
      </c>
      <c r="S795" s="1">
        <f t="shared" ca="1" si="624"/>
        <v>4</v>
      </c>
      <c r="T795" s="1">
        <f t="shared" ca="1" si="625"/>
        <v>2</v>
      </c>
      <c r="U795" s="1">
        <f t="shared" ca="1" si="626"/>
        <v>10</v>
      </c>
      <c r="V795" s="1">
        <f t="shared" ca="1" si="627"/>
        <v>18</v>
      </c>
      <c r="W795" s="1">
        <f t="shared" ca="1" si="628"/>
        <v>37</v>
      </c>
      <c r="X795" s="3">
        <f t="shared" ca="1" si="629"/>
        <v>-19</v>
      </c>
      <c r="Y795" s="3">
        <f t="shared" ca="1" si="630"/>
        <v>12118</v>
      </c>
      <c r="Z795">
        <f t="shared" ca="1" si="640"/>
        <v>18</v>
      </c>
      <c r="AA795">
        <f t="shared" ca="1" si="631"/>
        <v>18</v>
      </c>
      <c r="AB795" s="16">
        <f ca="1">_xlfn.RANK.EQ(Q795,Q785:Q804,0)</f>
        <v>17</v>
      </c>
      <c r="AC795" s="16">
        <f ca="1">SUMPRODUCT((AB795=AB785:AB804)*(X795&lt;X785:X804))</f>
        <v>1</v>
      </c>
      <c r="AD795" s="16">
        <f ca="1">SUMPRODUCT((AB795=AB785:AB804)*(AC795=AC785:AC804)*(V795&lt;V785:V804))</f>
        <v>0</v>
      </c>
      <c r="AE795" s="16">
        <f ca="1">COUNTIF(AA785:AA795,AA795)-1</f>
        <v>0</v>
      </c>
      <c r="AF795" s="39"/>
      <c r="AG795">
        <v>11</v>
      </c>
      <c r="AH795" s="29" t="str">
        <f ca="1">INDEX(P785:P804,MATCH(AG795,Z785:Z804,0))</f>
        <v>Real Betis Balompié</v>
      </c>
      <c r="AI795" s="33">
        <f ca="1">LOOKUP(AH795,P785:P804,Q785:Q804)</f>
        <v>20</v>
      </c>
      <c r="AJ795" s="1">
        <f ca="1">LOOKUP(AH795,P785:P804,R785:R804)</f>
        <v>16</v>
      </c>
      <c r="AK795" s="1">
        <f ca="1">LOOKUP(AH795,P785:P804,S785:S804)</f>
        <v>5</v>
      </c>
      <c r="AL795" s="1">
        <f ca="1">LOOKUP(AH795,P785:P804,T785:T804)</f>
        <v>5</v>
      </c>
      <c r="AM795" s="1">
        <f ca="1">LOOKUP(AH795,P785:P804,U785:U804)</f>
        <v>6</v>
      </c>
      <c r="AN795" s="1">
        <f ca="1">LOOKUP(AH795,P785:P804,V785:V804)</f>
        <v>13</v>
      </c>
      <c r="AO795" s="1">
        <f ca="1">LOOKUP(AH795,P785:P804,W785:W804)</f>
        <v>19</v>
      </c>
      <c r="AP795" s="3">
        <f ca="1">LOOKUP(AH795,P785:P804,X785:X804)</f>
        <v>-6</v>
      </c>
      <c r="AQ795" s="3">
        <f ca="1">LOOKUP(AH795,P785:P804,Y785:Y804)</f>
        <v>19413</v>
      </c>
    </row>
    <row r="796" spans="5:43" x14ac:dyDescent="0.25">
      <c r="E796" s="29" t="str">
        <f t="shared" si="632"/>
        <v>Real Betis Balompié</v>
      </c>
      <c r="F796" s="33">
        <f ca="1">SUMIF(INDIRECT(F784),'1-Configuracion'!E796,INDIRECT(G784))+SUMIF(INDIRECT(H784),'1-Configuracion'!E796,INDIRECT(I784))</f>
        <v>0</v>
      </c>
      <c r="G796" s="1">
        <f ca="1">SUMIF(INDIRECT(F784),'1-Configuracion'!E796,INDIRECT(J784))+SUMIF(INDIRECT(H784),'1-Configuracion'!E796,INDIRECT(J784))</f>
        <v>0</v>
      </c>
      <c r="H796" s="1">
        <f t="shared" ca="1" si="633"/>
        <v>0</v>
      </c>
      <c r="I796" s="1">
        <f t="shared" ca="1" si="634"/>
        <v>0</v>
      </c>
      <c r="J796" s="1">
        <f t="shared" ca="1" si="635"/>
        <v>0</v>
      </c>
      <c r="K796" s="1">
        <f ca="1">SUMIF(INDIRECT(F784),'1-Configuracion'!E796,INDIRECT(K784))+SUMIF(INDIRECT(H784),'1-Configuracion'!E796,INDIRECT(L784))</f>
        <v>0</v>
      </c>
      <c r="L796" s="1">
        <f ca="1">SUMIF(INDIRECT(F784),'1-Configuracion'!E796,INDIRECT(L784))+SUMIF(INDIRECT(H784),'1-Configuracion'!E796,INDIRECT(K784))</f>
        <v>0</v>
      </c>
      <c r="M796" s="48">
        <f t="shared" ca="1" si="636"/>
        <v>0</v>
      </c>
      <c r="N796" s="14">
        <f t="shared" ca="1" si="637"/>
        <v>0</v>
      </c>
      <c r="P796" s="29" t="str">
        <f t="shared" si="638"/>
        <v>Real Betis Balompié</v>
      </c>
      <c r="Q796" s="33">
        <f t="shared" ca="1" si="639"/>
        <v>20</v>
      </c>
      <c r="R796" s="1">
        <f t="shared" ca="1" si="623"/>
        <v>16</v>
      </c>
      <c r="S796" s="1">
        <f t="shared" ca="1" si="624"/>
        <v>5</v>
      </c>
      <c r="T796" s="1">
        <f t="shared" ca="1" si="625"/>
        <v>5</v>
      </c>
      <c r="U796" s="1">
        <f t="shared" ca="1" si="626"/>
        <v>6</v>
      </c>
      <c r="V796" s="1">
        <f t="shared" ca="1" si="627"/>
        <v>13</v>
      </c>
      <c r="W796" s="1">
        <f t="shared" ca="1" si="628"/>
        <v>19</v>
      </c>
      <c r="X796" s="3">
        <f t="shared" ca="1" si="629"/>
        <v>-6</v>
      </c>
      <c r="Y796" s="3">
        <f t="shared" ca="1" si="630"/>
        <v>19413</v>
      </c>
      <c r="Z796">
        <f t="shared" ca="1" si="640"/>
        <v>11</v>
      </c>
      <c r="AA796">
        <f t="shared" ca="1" si="631"/>
        <v>11</v>
      </c>
      <c r="AB796" s="16">
        <f ca="1">_xlfn.RANK.EQ(Q796,Q785:Q804,0)</f>
        <v>11</v>
      </c>
      <c r="AC796" s="16">
        <f ca="1">SUMPRODUCT((AB796=AB785:AB804)*(X796&lt;X785:X804))</f>
        <v>0</v>
      </c>
      <c r="AD796" s="16">
        <f ca="1">SUMPRODUCT((AB796=AB785:AB804)*(AC796=AC785:AC804)*(V796&lt;V785:V804))</f>
        <v>0</v>
      </c>
      <c r="AE796" s="16">
        <f ca="1">COUNTIF(AA785:AA796,AA796)-1</f>
        <v>0</v>
      </c>
      <c r="AF796" s="39"/>
      <c r="AG796">
        <v>12</v>
      </c>
      <c r="AH796" s="29" t="str">
        <f ca="1">INDEX(P785:P804,MATCH(AG796,Z785:Z804,0))</f>
        <v>R.C.D. Español</v>
      </c>
      <c r="AI796" s="33">
        <f ca="1">LOOKUP(AH796,P785:P804,Q785:Q804)</f>
        <v>20</v>
      </c>
      <c r="AJ796" s="1">
        <f ca="1">LOOKUP(AH796,P785:P804,R785:R804)</f>
        <v>16</v>
      </c>
      <c r="AK796" s="1">
        <f ca="1">LOOKUP(AH796,P785:P804,S785:S804)</f>
        <v>6</v>
      </c>
      <c r="AL796" s="1">
        <f ca="1">LOOKUP(AH796,P785:P804,T785:T804)</f>
        <v>2</v>
      </c>
      <c r="AM796" s="1">
        <f ca="1">LOOKUP(AH796,P785:P804,U785:U804)</f>
        <v>8</v>
      </c>
      <c r="AN796" s="1">
        <f ca="1">LOOKUP(AH796,P785:P804,V785:V804)</f>
        <v>16</v>
      </c>
      <c r="AO796" s="1">
        <f ca="1">LOOKUP(AH796,P785:P804,W785:W804)</f>
        <v>26</v>
      </c>
      <c r="AP796" s="3">
        <f ca="1">LOOKUP(AH796,P785:P804,X785:X804)</f>
        <v>-10</v>
      </c>
      <c r="AQ796" s="3">
        <f ca="1">LOOKUP(AH796,P785:P804,Y785:Y804)</f>
        <v>19016</v>
      </c>
    </row>
    <row r="797" spans="5:43" x14ac:dyDescent="0.25">
      <c r="E797" s="29" t="str">
        <f t="shared" si="632"/>
        <v>Real Madrid C.F.</v>
      </c>
      <c r="F797" s="33">
        <f ca="1">SUMIF(INDIRECT(F784),'1-Configuracion'!E797,INDIRECT(G784))+SUMIF(INDIRECT(H784),'1-Configuracion'!E797,INDIRECT(I784))</f>
        <v>0</v>
      </c>
      <c r="G797" s="1">
        <f ca="1">SUMIF(INDIRECT(F784),'1-Configuracion'!E797,INDIRECT(J784))+SUMIF(INDIRECT(H784),'1-Configuracion'!E797,INDIRECT(J784))</f>
        <v>0</v>
      </c>
      <c r="H797" s="1">
        <f t="shared" ca="1" si="633"/>
        <v>0</v>
      </c>
      <c r="I797" s="1">
        <f t="shared" ca="1" si="634"/>
        <v>0</v>
      </c>
      <c r="J797" s="1">
        <f t="shared" ca="1" si="635"/>
        <v>0</v>
      </c>
      <c r="K797" s="1">
        <f ca="1">SUMIF(INDIRECT(F784),'1-Configuracion'!E797,INDIRECT(K784))+SUMIF(INDIRECT(H784),'1-Configuracion'!E797,INDIRECT(L784))</f>
        <v>0</v>
      </c>
      <c r="L797" s="1">
        <f ca="1">SUMIF(INDIRECT(F784),'1-Configuracion'!E797,INDIRECT(L784))+SUMIF(INDIRECT(H784),'1-Configuracion'!E797,INDIRECT(K784))</f>
        <v>0</v>
      </c>
      <c r="M797" s="48">
        <f t="shared" ca="1" si="636"/>
        <v>0</v>
      </c>
      <c r="N797" s="14">
        <f t="shared" ca="1" si="637"/>
        <v>0</v>
      </c>
      <c r="P797" s="29" t="str">
        <f t="shared" si="638"/>
        <v>Real Madrid C.F.</v>
      </c>
      <c r="Q797" s="33">
        <f t="shared" ca="1" si="639"/>
        <v>33</v>
      </c>
      <c r="R797" s="1">
        <f t="shared" ca="1" si="623"/>
        <v>16</v>
      </c>
      <c r="S797" s="1">
        <f t="shared" ca="1" si="624"/>
        <v>10</v>
      </c>
      <c r="T797" s="1">
        <f t="shared" ca="1" si="625"/>
        <v>3</v>
      </c>
      <c r="U797" s="1">
        <f t="shared" ca="1" si="626"/>
        <v>3</v>
      </c>
      <c r="V797" s="1">
        <f t="shared" ca="1" si="627"/>
        <v>42</v>
      </c>
      <c r="W797" s="1">
        <f t="shared" ca="1" si="628"/>
        <v>15</v>
      </c>
      <c r="X797" s="3">
        <f t="shared" ca="1" si="629"/>
        <v>27</v>
      </c>
      <c r="Y797" s="3">
        <f t="shared" ca="1" si="630"/>
        <v>35742</v>
      </c>
      <c r="Z797">
        <f t="shared" ca="1" si="640"/>
        <v>3</v>
      </c>
      <c r="AA797">
        <f t="shared" ca="1" si="631"/>
        <v>3</v>
      </c>
      <c r="AB797" s="16">
        <f ca="1">_xlfn.RANK.EQ(Q797,Q785:Q804,0)</f>
        <v>3</v>
      </c>
      <c r="AC797" s="16">
        <f ca="1">SUMPRODUCT((AB797=AB785:AB804)*(X797&lt;X785:X804))</f>
        <v>0</v>
      </c>
      <c r="AD797" s="16">
        <f ca="1">SUMPRODUCT((AB797=AB785:AB804)*(AC797=AC785:AC804)*(V797&lt;V785:V804))</f>
        <v>0</v>
      </c>
      <c r="AE797" s="16">
        <f ca="1">COUNTIF(AA785:AA797,AA797)-1</f>
        <v>0</v>
      </c>
      <c r="AF797" s="39"/>
      <c r="AG797">
        <v>13</v>
      </c>
      <c r="AH797" s="29" t="str">
        <f ca="1">INDEX(P785:P804,MATCH(AG797,Z785:Z804,0))</f>
        <v>Málaga C.F.</v>
      </c>
      <c r="AI797" s="33">
        <f ca="1">LOOKUP(AH797,P785:P804,Q785:Q804)</f>
        <v>17</v>
      </c>
      <c r="AJ797" s="1">
        <f ca="1">LOOKUP(AH797,P785:P804,R785:R804)</f>
        <v>16</v>
      </c>
      <c r="AK797" s="1">
        <f ca="1">LOOKUP(AH797,P785:P804,S785:S804)</f>
        <v>4</v>
      </c>
      <c r="AL797" s="1">
        <f ca="1">LOOKUP(AH797,P785:P804,T785:T804)</f>
        <v>5</v>
      </c>
      <c r="AM797" s="1">
        <f ca="1">LOOKUP(AH797,P785:P804,U785:U804)</f>
        <v>7</v>
      </c>
      <c r="AN797" s="1">
        <f ca="1">LOOKUP(AH797,P785:P804,V785:V804)</f>
        <v>10</v>
      </c>
      <c r="AO797" s="1">
        <f ca="1">LOOKUP(AH797,P785:P804,W785:W804)</f>
        <v>14</v>
      </c>
      <c r="AP797" s="3">
        <f ca="1">LOOKUP(AH797,P785:P804,X785:X804)</f>
        <v>-4</v>
      </c>
      <c r="AQ797" s="3">
        <f ca="1">LOOKUP(AH797,P785:P804,Y785:Y804)</f>
        <v>16610</v>
      </c>
    </row>
    <row r="798" spans="5:43" x14ac:dyDescent="0.25">
      <c r="E798" s="29" t="str">
        <f t="shared" si="632"/>
        <v>Real Sociedad</v>
      </c>
      <c r="F798" s="33">
        <f ca="1">SUMIF(INDIRECT(F784),'1-Configuracion'!E798,INDIRECT(G784))+SUMIF(INDIRECT(H784),'1-Configuracion'!E798,INDIRECT(I784))</f>
        <v>0</v>
      </c>
      <c r="G798" s="1">
        <f ca="1">SUMIF(INDIRECT(F784),'1-Configuracion'!E798,INDIRECT(J784))+SUMIF(INDIRECT(H784),'1-Configuracion'!E798,INDIRECT(J784))</f>
        <v>0</v>
      </c>
      <c r="H798" s="1">
        <f t="shared" ca="1" si="633"/>
        <v>0</v>
      </c>
      <c r="I798" s="1">
        <f t="shared" ca="1" si="634"/>
        <v>0</v>
      </c>
      <c r="J798" s="1">
        <f t="shared" ca="1" si="635"/>
        <v>0</v>
      </c>
      <c r="K798" s="1">
        <f ca="1">SUMIF(INDIRECT(F784),'1-Configuracion'!E798,INDIRECT(K784))+SUMIF(INDIRECT(H784),'1-Configuracion'!E798,INDIRECT(L784))</f>
        <v>0</v>
      </c>
      <c r="L798" s="1">
        <f ca="1">SUMIF(INDIRECT(F784),'1-Configuracion'!E798,INDIRECT(L784))+SUMIF(INDIRECT(H784),'1-Configuracion'!E798,INDIRECT(K784))</f>
        <v>0</v>
      </c>
      <c r="M798" s="48">
        <f t="shared" ca="1" si="636"/>
        <v>0</v>
      </c>
      <c r="N798" s="14">
        <f t="shared" ca="1" si="637"/>
        <v>0</v>
      </c>
      <c r="P798" s="29" t="str">
        <f t="shared" si="638"/>
        <v>Real Sociedad</v>
      </c>
      <c r="Q798" s="33">
        <f t="shared" ca="1" si="639"/>
        <v>16</v>
      </c>
      <c r="R798" s="1">
        <f t="shared" ca="1" si="623"/>
        <v>16</v>
      </c>
      <c r="S798" s="1">
        <f t="shared" ca="1" si="624"/>
        <v>4</v>
      </c>
      <c r="T798" s="1">
        <f t="shared" ca="1" si="625"/>
        <v>4</v>
      </c>
      <c r="U798" s="1">
        <f t="shared" ca="1" si="626"/>
        <v>8</v>
      </c>
      <c r="V798" s="1">
        <f t="shared" ca="1" si="627"/>
        <v>17</v>
      </c>
      <c r="W798" s="1">
        <f t="shared" ca="1" si="628"/>
        <v>22</v>
      </c>
      <c r="X798" s="3">
        <f t="shared" ca="1" si="629"/>
        <v>-5</v>
      </c>
      <c r="Y798" s="3">
        <f t="shared" ca="1" si="630"/>
        <v>15517</v>
      </c>
      <c r="Z798">
        <f t="shared" ca="1" si="640"/>
        <v>14</v>
      </c>
      <c r="AA798">
        <f t="shared" ca="1" si="631"/>
        <v>14</v>
      </c>
      <c r="AB798" s="16">
        <f ca="1">_xlfn.RANK.EQ(Q798,Q785:Q804,0)</f>
        <v>14</v>
      </c>
      <c r="AC798" s="16">
        <f ca="1">SUMPRODUCT((AB798=AB785:AB804)*(X798&lt;X785:X804))</f>
        <v>0</v>
      </c>
      <c r="AD798" s="16">
        <f ca="1">SUMPRODUCT((AB798=AB785:AB804)*(AC798=AC785:AC804)*(V798&lt;V785:V804))</f>
        <v>0</v>
      </c>
      <c r="AE798" s="16">
        <f ca="1">COUNTIF(AA785:AA798,AA798)-1</f>
        <v>0</v>
      </c>
      <c r="AF798" s="39"/>
      <c r="AG798">
        <v>14</v>
      </c>
      <c r="AH798" s="29" t="str">
        <f ca="1">INDEX(P785:P804,MATCH(AG798,Z785:Z804,0))</f>
        <v>Real Sociedad</v>
      </c>
      <c r="AI798" s="33">
        <f ca="1">LOOKUP(AH798,P785:P804,Q785:Q804)</f>
        <v>16</v>
      </c>
      <c r="AJ798" s="1">
        <f ca="1">LOOKUP(AH798,P785:P804,R785:R804)</f>
        <v>16</v>
      </c>
      <c r="AK798" s="1">
        <f ca="1">LOOKUP(AH798,P785:P804,S785:S804)</f>
        <v>4</v>
      </c>
      <c r="AL798" s="1">
        <f ca="1">LOOKUP(AH798,P785:P804,T785:T804)</f>
        <v>4</v>
      </c>
      <c r="AM798" s="1">
        <f ca="1">LOOKUP(AH798,P785:P804,U785:U804)</f>
        <v>8</v>
      </c>
      <c r="AN798" s="1">
        <f ca="1">LOOKUP(AH798,P785:P804,V785:V804)</f>
        <v>17</v>
      </c>
      <c r="AO798" s="1">
        <f ca="1">LOOKUP(AH798,P785:P804,W785:W804)</f>
        <v>22</v>
      </c>
      <c r="AP798" s="3">
        <f ca="1">LOOKUP(AH798,P785:P804,X785:X804)</f>
        <v>-5</v>
      </c>
      <c r="AQ798" s="3">
        <f ca="1">LOOKUP(AH798,P785:P804,Y785:Y804)</f>
        <v>15517</v>
      </c>
    </row>
    <row r="799" spans="5:43" x14ac:dyDescent="0.25">
      <c r="E799" s="29" t="str">
        <f t="shared" si="632"/>
        <v>Real Sporting de Gijón</v>
      </c>
      <c r="F799" s="33">
        <f ca="1">SUMIF(INDIRECT(F784),'1-Configuracion'!E799,INDIRECT(G784))+SUMIF(INDIRECT(H784),'1-Configuracion'!E799,INDIRECT(I784))</f>
        <v>0</v>
      </c>
      <c r="G799" s="1">
        <f ca="1">SUMIF(INDIRECT(F784),'1-Configuracion'!E799,INDIRECT(J784))+SUMIF(INDIRECT(H784),'1-Configuracion'!E799,INDIRECT(J784))</f>
        <v>0</v>
      </c>
      <c r="H799" s="1">
        <f t="shared" ca="1" si="633"/>
        <v>0</v>
      </c>
      <c r="I799" s="1">
        <f t="shared" ca="1" si="634"/>
        <v>0</v>
      </c>
      <c r="J799" s="1">
        <f t="shared" ca="1" si="635"/>
        <v>0</v>
      </c>
      <c r="K799" s="1">
        <f ca="1">SUMIF(INDIRECT(F784),'1-Configuracion'!E799,INDIRECT(K784))+SUMIF(INDIRECT(H784),'1-Configuracion'!E799,INDIRECT(L784))</f>
        <v>0</v>
      </c>
      <c r="L799" s="1">
        <f ca="1">SUMIF(INDIRECT(F784),'1-Configuracion'!E799,INDIRECT(L784))+SUMIF(INDIRECT(H784),'1-Configuracion'!E799,INDIRECT(K784))</f>
        <v>0</v>
      </c>
      <c r="M799" s="48">
        <f t="shared" ca="1" si="636"/>
        <v>0</v>
      </c>
      <c r="N799" s="14">
        <f t="shared" ca="1" si="637"/>
        <v>0</v>
      </c>
      <c r="P799" s="29" t="str">
        <f t="shared" si="638"/>
        <v>Real Sporting de Gijón</v>
      </c>
      <c r="Q799" s="33">
        <f t="shared" ca="1" si="639"/>
        <v>15</v>
      </c>
      <c r="R799" s="1">
        <f t="shared" ca="1" si="623"/>
        <v>15</v>
      </c>
      <c r="S799" s="1">
        <f t="shared" ca="1" si="624"/>
        <v>4</v>
      </c>
      <c r="T799" s="1">
        <f t="shared" ca="1" si="625"/>
        <v>3</v>
      </c>
      <c r="U799" s="1">
        <f t="shared" ca="1" si="626"/>
        <v>8</v>
      </c>
      <c r="V799" s="1">
        <f t="shared" ca="1" si="627"/>
        <v>15</v>
      </c>
      <c r="W799" s="1">
        <f t="shared" ca="1" si="628"/>
        <v>23</v>
      </c>
      <c r="X799" s="3">
        <f t="shared" ca="1" si="629"/>
        <v>-8</v>
      </c>
      <c r="Y799" s="3">
        <f t="shared" ca="1" si="630"/>
        <v>14215</v>
      </c>
      <c r="Z799">
        <f t="shared" ca="1" si="640"/>
        <v>16</v>
      </c>
      <c r="AA799">
        <f t="shared" ca="1" si="631"/>
        <v>16</v>
      </c>
      <c r="AB799" s="16">
        <f ca="1">_xlfn.RANK.EQ(Q799,Q785:Q804,0)</f>
        <v>16</v>
      </c>
      <c r="AC799" s="16">
        <f ca="1">SUMPRODUCT((AB799=AB785:AB804)*(X799&lt;X785:X804))</f>
        <v>0</v>
      </c>
      <c r="AD799" s="16">
        <f ca="1">SUMPRODUCT((AB799=AB785:AB804)*(AC799=AC785:AC804)*(V799&lt;V785:V804))</f>
        <v>0</v>
      </c>
      <c r="AE799" s="16">
        <f ca="1">COUNTIF(AA785:AA799,AA799)-1</f>
        <v>0</v>
      </c>
      <c r="AF799" s="39"/>
      <c r="AG799">
        <v>15</v>
      </c>
      <c r="AH799" s="29" t="str">
        <f ca="1">INDEX(P785:P804,MATCH(AG799,Z785:Z804,0))</f>
        <v>Getafe C.F.</v>
      </c>
      <c r="AI799" s="33">
        <f ca="1">LOOKUP(AH799,P785:P804,Q785:Q804)</f>
        <v>16</v>
      </c>
      <c r="AJ799" s="1">
        <f ca="1">LOOKUP(AH799,P785:P804,R785:R804)</f>
        <v>16</v>
      </c>
      <c r="AK799" s="1">
        <f ca="1">LOOKUP(AH799,P785:P804,S785:S804)</f>
        <v>4</v>
      </c>
      <c r="AL799" s="1">
        <f ca="1">LOOKUP(AH799,P785:P804,T785:T804)</f>
        <v>4</v>
      </c>
      <c r="AM799" s="1">
        <f ca="1">LOOKUP(AH799,P785:P804,U785:U804)</f>
        <v>8</v>
      </c>
      <c r="AN799" s="1">
        <f ca="1">LOOKUP(AH799,P785:P804,V785:V804)</f>
        <v>18</v>
      </c>
      <c r="AO799" s="1">
        <f ca="1">LOOKUP(AH799,P785:P804,W785:W804)</f>
        <v>26</v>
      </c>
      <c r="AP799" s="3">
        <f ca="1">LOOKUP(AH799,P785:P804,X785:X804)</f>
        <v>-8</v>
      </c>
      <c r="AQ799" s="3">
        <f ca="1">LOOKUP(AH799,P785:P804,Y785:Y804)</f>
        <v>15218</v>
      </c>
    </row>
    <row r="800" spans="5:43" x14ac:dyDescent="0.25">
      <c r="E800" s="29" t="str">
        <f t="shared" si="632"/>
        <v>S.D. Eibar</v>
      </c>
      <c r="F800" s="33">
        <f ca="1">SUMIF(INDIRECT(F784),'1-Configuracion'!E800,INDIRECT(G784))+SUMIF(INDIRECT(H784),'1-Configuracion'!E800,INDIRECT(I784))</f>
        <v>0</v>
      </c>
      <c r="G800" s="1">
        <f ca="1">SUMIF(INDIRECT(F784),'1-Configuracion'!E800,INDIRECT(J784))+SUMIF(INDIRECT(H784),'1-Configuracion'!E800,INDIRECT(J784))</f>
        <v>0</v>
      </c>
      <c r="H800" s="1">
        <f t="shared" ca="1" si="633"/>
        <v>0</v>
      </c>
      <c r="I800" s="1">
        <f t="shared" ca="1" si="634"/>
        <v>0</v>
      </c>
      <c r="J800" s="1">
        <f t="shared" ca="1" si="635"/>
        <v>0</v>
      </c>
      <c r="K800" s="1">
        <f ca="1">SUMIF(INDIRECT(F784),'1-Configuracion'!E800,INDIRECT(K784))+SUMIF(INDIRECT(H784),'1-Configuracion'!E800,INDIRECT(L784))</f>
        <v>0</v>
      </c>
      <c r="L800" s="1">
        <f ca="1">SUMIF(INDIRECT(F784),'1-Configuracion'!E800,INDIRECT(L784))+SUMIF(INDIRECT(H784),'1-Configuracion'!E800,INDIRECT(K784))</f>
        <v>0</v>
      </c>
      <c r="M800" s="48">
        <f t="shared" ca="1" si="636"/>
        <v>0</v>
      </c>
      <c r="N800" s="14">
        <f t="shared" ca="1" si="637"/>
        <v>0</v>
      </c>
      <c r="P800" s="29" t="str">
        <f t="shared" si="638"/>
        <v>S.D. Eibar</v>
      </c>
      <c r="Q800" s="33">
        <f t="shared" ca="1" si="639"/>
        <v>21</v>
      </c>
      <c r="R800" s="1">
        <f t="shared" ca="1" si="623"/>
        <v>16</v>
      </c>
      <c r="S800" s="1">
        <f t="shared" ca="1" si="624"/>
        <v>5</v>
      </c>
      <c r="T800" s="1">
        <f t="shared" ca="1" si="625"/>
        <v>6</v>
      </c>
      <c r="U800" s="1">
        <f t="shared" ca="1" si="626"/>
        <v>5</v>
      </c>
      <c r="V800" s="1">
        <f t="shared" ca="1" si="627"/>
        <v>18</v>
      </c>
      <c r="W800" s="1">
        <f t="shared" ca="1" si="628"/>
        <v>19</v>
      </c>
      <c r="X800" s="3">
        <f t="shared" ca="1" si="629"/>
        <v>-1</v>
      </c>
      <c r="Y800" s="3">
        <f t="shared" ca="1" si="630"/>
        <v>20918</v>
      </c>
      <c r="Z800">
        <f t="shared" ca="1" si="640"/>
        <v>10</v>
      </c>
      <c r="AA800">
        <f t="shared" ca="1" si="631"/>
        <v>10</v>
      </c>
      <c r="AB800" s="16">
        <f ca="1">_xlfn.RANK.EQ(Q800,Q785:Q804,0)</f>
        <v>10</v>
      </c>
      <c r="AC800" s="16">
        <f ca="1">SUMPRODUCT((AB800=AB785:AB804)*(X800&lt;X785:X804))</f>
        <v>0</v>
      </c>
      <c r="AD800" s="16">
        <f ca="1">SUMPRODUCT((AB800=AB785:AB804)*(AC800=AC785:AC804)*(V800&lt;V785:V804))</f>
        <v>0</v>
      </c>
      <c r="AE800" s="16">
        <f ca="1">COUNTIF(AA785:AA800,AA800)-1</f>
        <v>0</v>
      </c>
      <c r="AF800" s="39"/>
      <c r="AG800">
        <v>16</v>
      </c>
      <c r="AH800" s="29" t="str">
        <f ca="1">INDEX(P785:P804,MATCH(AG800,Z785:Z804,0))</f>
        <v>Real Sporting de Gijón</v>
      </c>
      <c r="AI800" s="33">
        <f ca="1">LOOKUP(AH800,P785:P804,Q785:Q804)</f>
        <v>15</v>
      </c>
      <c r="AJ800" s="1">
        <f ca="1">LOOKUP(AH800,P785:P804,R785:R804)</f>
        <v>15</v>
      </c>
      <c r="AK800" s="1">
        <f ca="1">LOOKUP(AH800,P785:P804,S785:S804)</f>
        <v>4</v>
      </c>
      <c r="AL800" s="1">
        <f ca="1">LOOKUP(AH800,P785:P804,T785:T804)</f>
        <v>3</v>
      </c>
      <c r="AM800" s="1">
        <f ca="1">LOOKUP(AH800,P785:P804,U785:U804)</f>
        <v>8</v>
      </c>
      <c r="AN800" s="1">
        <f ca="1">LOOKUP(AH800,P785:P804,V785:V804)</f>
        <v>15</v>
      </c>
      <c r="AO800" s="1">
        <f ca="1">LOOKUP(AH800,P785:P804,W785:W804)</f>
        <v>23</v>
      </c>
      <c r="AP800" s="3">
        <f ca="1">LOOKUP(AH800,P785:P804,X785:X804)</f>
        <v>-8</v>
      </c>
      <c r="AQ800" s="3">
        <f ca="1">LOOKUP(AH800,P785:P804,Y785:Y804)</f>
        <v>14215</v>
      </c>
    </row>
    <row r="801" spans="5:43" x14ac:dyDescent="0.25">
      <c r="E801" s="29" t="str">
        <f t="shared" si="632"/>
        <v>Sevilla F.C.</v>
      </c>
      <c r="F801" s="33">
        <f ca="1">SUMIF(INDIRECT(F784),'1-Configuracion'!E801,INDIRECT(G784))+SUMIF(INDIRECT(H784),'1-Configuracion'!E801,INDIRECT(I784))</f>
        <v>0</v>
      </c>
      <c r="G801" s="1">
        <f ca="1">SUMIF(INDIRECT(F784),'1-Configuracion'!E801,INDIRECT(J784))+SUMIF(INDIRECT(H784),'1-Configuracion'!E801,INDIRECT(J784))</f>
        <v>0</v>
      </c>
      <c r="H801" s="1">
        <f t="shared" ca="1" si="633"/>
        <v>0</v>
      </c>
      <c r="I801" s="1">
        <f t="shared" ca="1" si="634"/>
        <v>0</v>
      </c>
      <c r="J801" s="1">
        <f t="shared" ca="1" si="635"/>
        <v>0</v>
      </c>
      <c r="K801" s="1">
        <f ca="1">SUMIF(INDIRECT(F784),'1-Configuracion'!E801,INDIRECT(K784))+SUMIF(INDIRECT(H784),'1-Configuracion'!E801,INDIRECT(L784))</f>
        <v>0</v>
      </c>
      <c r="L801" s="1">
        <f ca="1">SUMIF(INDIRECT(F784),'1-Configuracion'!E801,INDIRECT(L784))+SUMIF(INDIRECT(H784),'1-Configuracion'!E801,INDIRECT(K784))</f>
        <v>0</v>
      </c>
      <c r="M801" s="48">
        <f t="shared" ca="1" si="636"/>
        <v>0</v>
      </c>
      <c r="N801" s="14">
        <f t="shared" ca="1" si="637"/>
        <v>0</v>
      </c>
      <c r="P801" s="29" t="str">
        <f t="shared" si="638"/>
        <v>Sevilla F.C.</v>
      </c>
      <c r="Q801" s="33">
        <f t="shared" ca="1" si="639"/>
        <v>23</v>
      </c>
      <c r="R801" s="1">
        <f t="shared" ca="1" si="623"/>
        <v>16</v>
      </c>
      <c r="S801" s="1">
        <f t="shared" ca="1" si="624"/>
        <v>6</v>
      </c>
      <c r="T801" s="1">
        <f t="shared" ca="1" si="625"/>
        <v>5</v>
      </c>
      <c r="U801" s="1">
        <f t="shared" ca="1" si="626"/>
        <v>5</v>
      </c>
      <c r="V801" s="1">
        <f t="shared" ca="1" si="627"/>
        <v>21</v>
      </c>
      <c r="W801" s="1">
        <f t="shared" ca="1" si="628"/>
        <v>19</v>
      </c>
      <c r="X801" s="3">
        <f t="shared" ca="1" si="629"/>
        <v>2</v>
      </c>
      <c r="Y801" s="3">
        <f t="shared" ca="1" si="630"/>
        <v>23221</v>
      </c>
      <c r="Z801">
        <f t="shared" ca="1" si="640"/>
        <v>8</v>
      </c>
      <c r="AA801">
        <f t="shared" ca="1" si="631"/>
        <v>8</v>
      </c>
      <c r="AB801" s="16">
        <f ca="1">_xlfn.RANK.EQ(Q801,Q785:Q804,0)</f>
        <v>8</v>
      </c>
      <c r="AC801" s="16">
        <f ca="1">SUMPRODUCT((AB801=AB785:AB804)*(X801&lt;X785:X804))</f>
        <v>0</v>
      </c>
      <c r="AD801" s="16">
        <f ca="1">SUMPRODUCT((AB801=AB785:AB804)*(AC801=AC785:AC804)*(V801&lt;V785:V804))</f>
        <v>0</v>
      </c>
      <c r="AE801" s="16">
        <f ca="1">COUNTIF(AA785:AA801,AA801)-1</f>
        <v>0</v>
      </c>
      <c r="AF801" s="39"/>
      <c r="AG801">
        <v>17</v>
      </c>
      <c r="AH801" s="29" t="str">
        <f ca="1">INDEX(P785:P804,MATCH(AG801,Z785:Z804,0))</f>
        <v>Granada C.F.</v>
      </c>
      <c r="AI801" s="33">
        <f ca="1">LOOKUP(AH801,P785:P804,Q785:Q804)</f>
        <v>14</v>
      </c>
      <c r="AJ801" s="1">
        <f ca="1">LOOKUP(AH801,P785:P804,R785:R804)</f>
        <v>16</v>
      </c>
      <c r="AK801" s="1">
        <f ca="1">LOOKUP(AH801,P785:P804,S785:S804)</f>
        <v>3</v>
      </c>
      <c r="AL801" s="1">
        <f ca="1">LOOKUP(AH801,P785:P804,T785:T804)</f>
        <v>5</v>
      </c>
      <c r="AM801" s="1">
        <f ca="1">LOOKUP(AH801,P785:P804,U785:U804)</f>
        <v>8</v>
      </c>
      <c r="AN801" s="1">
        <f ca="1">LOOKUP(AH801,P785:P804,V785:V804)</f>
        <v>17</v>
      </c>
      <c r="AO801" s="1">
        <f ca="1">LOOKUP(AH801,P785:P804,W785:W804)</f>
        <v>26</v>
      </c>
      <c r="AP801" s="3">
        <f ca="1">LOOKUP(AH801,P785:P804,X785:X804)</f>
        <v>-9</v>
      </c>
      <c r="AQ801" s="3">
        <f ca="1">LOOKUP(AH801,P785:P804,Y785:Y804)</f>
        <v>13117</v>
      </c>
    </row>
    <row r="802" spans="5:43" x14ac:dyDescent="0.25">
      <c r="E802" s="29" t="str">
        <f t="shared" si="632"/>
        <v>U.D. Las Palmas</v>
      </c>
      <c r="F802" s="33">
        <f ca="1">SUMIF(INDIRECT(F784),'1-Configuracion'!E802,INDIRECT(G784))+SUMIF(INDIRECT(H784),'1-Configuracion'!E802,INDIRECT(I784))</f>
        <v>0</v>
      </c>
      <c r="G802" s="1">
        <f ca="1">SUMIF(INDIRECT(F784),'1-Configuracion'!E802,INDIRECT(J784))+SUMIF(INDIRECT(H784),'1-Configuracion'!E802,INDIRECT(J784))</f>
        <v>0</v>
      </c>
      <c r="H802" s="1">
        <f t="shared" ca="1" si="633"/>
        <v>0</v>
      </c>
      <c r="I802" s="1">
        <f t="shared" ca="1" si="634"/>
        <v>0</v>
      </c>
      <c r="J802" s="1">
        <f t="shared" ca="1" si="635"/>
        <v>0</v>
      </c>
      <c r="K802" s="1">
        <f ca="1">SUMIF(INDIRECT(F784),'1-Configuracion'!E802,INDIRECT(K784))+SUMIF(INDIRECT(H784),'1-Configuracion'!E802,INDIRECT(L784))</f>
        <v>0</v>
      </c>
      <c r="L802" s="1">
        <f ca="1">SUMIF(INDIRECT(F784),'1-Configuracion'!E802,INDIRECT(L784))+SUMIF(INDIRECT(H784),'1-Configuracion'!E802,INDIRECT(K784))</f>
        <v>0</v>
      </c>
      <c r="M802" s="48">
        <f t="shared" ca="1" si="636"/>
        <v>0</v>
      </c>
      <c r="N802" s="14">
        <f t="shared" ca="1" si="637"/>
        <v>0</v>
      </c>
      <c r="P802" s="29" t="str">
        <f t="shared" si="638"/>
        <v>U.D. Las Palmas</v>
      </c>
      <c r="Q802" s="33">
        <f t="shared" ca="1" si="639"/>
        <v>13</v>
      </c>
      <c r="R802" s="1">
        <f t="shared" ca="1" si="623"/>
        <v>16</v>
      </c>
      <c r="S802" s="1">
        <f t="shared" ca="1" si="624"/>
        <v>3</v>
      </c>
      <c r="T802" s="1">
        <f t="shared" ca="1" si="625"/>
        <v>4</v>
      </c>
      <c r="U802" s="1">
        <f t="shared" ca="1" si="626"/>
        <v>9</v>
      </c>
      <c r="V802" s="1">
        <f t="shared" ca="1" si="627"/>
        <v>12</v>
      </c>
      <c r="W802" s="1">
        <f t="shared" ca="1" si="628"/>
        <v>23</v>
      </c>
      <c r="X802" s="3">
        <f t="shared" ca="1" si="629"/>
        <v>-11</v>
      </c>
      <c r="Y802" s="3">
        <f t="shared" ca="1" si="630"/>
        <v>11912</v>
      </c>
      <c r="Z802">
        <f t="shared" ca="1" si="640"/>
        <v>19</v>
      </c>
      <c r="AA802">
        <f t="shared" ca="1" si="631"/>
        <v>19</v>
      </c>
      <c r="AB802" s="16">
        <f ca="1">_xlfn.RANK.EQ(Q802,Q785:Q804,0)</f>
        <v>19</v>
      </c>
      <c r="AC802" s="16">
        <f ca="1">SUMPRODUCT((AB802=AB785:AB804)*(X802&lt;X785:X804))</f>
        <v>0</v>
      </c>
      <c r="AD802" s="16">
        <f ca="1">SUMPRODUCT((AB802=AB785:AB804)*(AC802=AC785:AC804)*(V802&lt;V785:V804))</f>
        <v>0</v>
      </c>
      <c r="AE802" s="16">
        <f ca="1">COUNTIF(AA785:AA802,AA802)-1</f>
        <v>0</v>
      </c>
      <c r="AF802" s="39"/>
      <c r="AG802">
        <v>18</v>
      </c>
      <c r="AH802" s="29" t="str">
        <f ca="1">INDEX(P785:P804,MATCH(AG802,Z785:Z804,0))</f>
        <v>Rayo Vallecano</v>
      </c>
      <c r="AI802" s="33">
        <f ca="1">LOOKUP(AH802,P785:P804,Q785:Q804)</f>
        <v>14</v>
      </c>
      <c r="AJ802" s="1">
        <f ca="1">LOOKUP(AH802,P785:P804,R785:R804)</f>
        <v>16</v>
      </c>
      <c r="AK802" s="1">
        <f ca="1">LOOKUP(AH802,P785:P804,S785:S804)</f>
        <v>4</v>
      </c>
      <c r="AL802" s="1">
        <f ca="1">LOOKUP(AH802,P785:P804,T785:T804)</f>
        <v>2</v>
      </c>
      <c r="AM802" s="1">
        <f ca="1">LOOKUP(AH802,P785:P804,U785:U804)</f>
        <v>10</v>
      </c>
      <c r="AN802" s="1">
        <f ca="1">LOOKUP(AH802,P785:P804,V785:V804)</f>
        <v>18</v>
      </c>
      <c r="AO802" s="1">
        <f ca="1">LOOKUP(AH802,P785:P804,W785:W804)</f>
        <v>37</v>
      </c>
      <c r="AP802" s="3">
        <f ca="1">LOOKUP(AH802,P785:P804,X785:X804)</f>
        <v>-19</v>
      </c>
      <c r="AQ802" s="3">
        <f ca="1">LOOKUP(AH802,P785:P804,Y785:Y804)</f>
        <v>12118</v>
      </c>
    </row>
    <row r="803" spans="5:43" x14ac:dyDescent="0.25">
      <c r="E803" s="29" t="str">
        <f t="shared" si="632"/>
        <v>Valencia C.F.</v>
      </c>
      <c r="F803" s="33">
        <f ca="1">SUMIF(INDIRECT(F784),'1-Configuracion'!E803,INDIRECT(G784))+SUMIF(INDIRECT(H784),'1-Configuracion'!E803,INDIRECT(I784))</f>
        <v>0</v>
      </c>
      <c r="G803" s="1">
        <f ca="1">SUMIF(INDIRECT(F784),'1-Configuracion'!E803,INDIRECT(J784))+SUMIF(INDIRECT(H784),'1-Configuracion'!E803,INDIRECT(J784))</f>
        <v>0</v>
      </c>
      <c r="H803" s="1">
        <f t="shared" ca="1" si="633"/>
        <v>0</v>
      </c>
      <c r="I803" s="1">
        <f t="shared" ca="1" si="634"/>
        <v>0</v>
      </c>
      <c r="J803" s="1">
        <f t="shared" ca="1" si="635"/>
        <v>0</v>
      </c>
      <c r="K803" s="1">
        <f ca="1">SUMIF(INDIRECT(F784),'1-Configuracion'!E803,INDIRECT(K784))+SUMIF(INDIRECT(H784),'1-Configuracion'!E803,INDIRECT(L784))</f>
        <v>0</v>
      </c>
      <c r="L803" s="1">
        <f ca="1">SUMIF(INDIRECT(F784),'1-Configuracion'!E803,INDIRECT(L784))+SUMIF(INDIRECT(H784),'1-Configuracion'!E803,INDIRECT(K784))</f>
        <v>0</v>
      </c>
      <c r="M803" s="48">
        <f t="shared" ca="1" si="636"/>
        <v>0</v>
      </c>
      <c r="N803" s="14">
        <f t="shared" ca="1" si="637"/>
        <v>0</v>
      </c>
      <c r="P803" s="29" t="str">
        <f t="shared" si="638"/>
        <v>Valencia C.F.</v>
      </c>
      <c r="Q803" s="33">
        <f t="shared" ca="1" si="639"/>
        <v>22</v>
      </c>
      <c r="R803" s="1">
        <f t="shared" ca="1" si="623"/>
        <v>16</v>
      </c>
      <c r="S803" s="1">
        <f t="shared" ca="1" si="624"/>
        <v>5</v>
      </c>
      <c r="T803" s="1">
        <f t="shared" ca="1" si="625"/>
        <v>7</v>
      </c>
      <c r="U803" s="1">
        <f t="shared" ca="1" si="626"/>
        <v>4</v>
      </c>
      <c r="V803" s="1">
        <f t="shared" ca="1" si="627"/>
        <v>21</v>
      </c>
      <c r="W803" s="1">
        <f t="shared" ca="1" si="628"/>
        <v>14</v>
      </c>
      <c r="X803" s="3">
        <f t="shared" ca="1" si="629"/>
        <v>7</v>
      </c>
      <c r="Y803" s="3">
        <f t="shared" ca="1" si="630"/>
        <v>22721</v>
      </c>
      <c r="Z803">
        <f t="shared" ca="1" si="640"/>
        <v>9</v>
      </c>
      <c r="AA803">
        <f t="shared" ca="1" si="631"/>
        <v>9</v>
      </c>
      <c r="AB803" s="16">
        <f ca="1">_xlfn.RANK.EQ(Q803,Q785:Q804,0)</f>
        <v>9</v>
      </c>
      <c r="AC803" s="16">
        <f ca="1">SUMPRODUCT((AB803=AB785:AB804)*(X803&lt;X785:X804))</f>
        <v>0</v>
      </c>
      <c r="AD803" s="16">
        <f ca="1">SUMPRODUCT((AB803=AB785:AB804)*(AC803=AC785:AC804)*(V803&lt;V785:V804))</f>
        <v>0</v>
      </c>
      <c r="AE803" s="16">
        <f ca="1">COUNTIF(AA785:AA803,AA803)-1</f>
        <v>0</v>
      </c>
      <c r="AF803" s="39"/>
      <c r="AG803">
        <v>19</v>
      </c>
      <c r="AH803" s="29" t="str">
        <f ca="1">INDEX(P785:P804,MATCH(AG803,Z785:Z804,0))</f>
        <v>U.D. Las Palmas</v>
      </c>
      <c r="AI803" s="33">
        <f ca="1">LOOKUP(AH803,P785:P804,Q785:Q804)</f>
        <v>13</v>
      </c>
      <c r="AJ803" s="1">
        <f ca="1">LOOKUP(AH803,P785:P804,R785:R804)</f>
        <v>16</v>
      </c>
      <c r="AK803" s="1">
        <f ca="1">LOOKUP(AH803,P785:P804,S785:S804)</f>
        <v>3</v>
      </c>
      <c r="AL803" s="1">
        <f ca="1">LOOKUP(AH803,P785:P804,T785:T804)</f>
        <v>4</v>
      </c>
      <c r="AM803" s="1">
        <f ca="1">LOOKUP(AH803,P785:P804,U785:U804)</f>
        <v>9</v>
      </c>
      <c r="AN803" s="1">
        <f ca="1">LOOKUP(AH803,P785:P804,V785:V804)</f>
        <v>12</v>
      </c>
      <c r="AO803" s="1">
        <f ca="1">LOOKUP(AH803,P785:P804,W785:W804)</f>
        <v>23</v>
      </c>
      <c r="AP803" s="3">
        <f ca="1">LOOKUP(AH803,P785:P804,X785:X804)</f>
        <v>-11</v>
      </c>
      <c r="AQ803" s="3">
        <f ca="1">LOOKUP(AH803,P785:P804,Y785:Y804)</f>
        <v>11912</v>
      </c>
    </row>
    <row r="804" spans="5:43" ht="15.75" thickBot="1" x14ac:dyDescent="0.3">
      <c r="E804" s="30" t="str">
        <f t="shared" si="632"/>
        <v>Villarreal C.F.</v>
      </c>
      <c r="F804" s="34">
        <f ca="1">SUMIF(INDIRECT(F784),'1-Configuracion'!E804,INDIRECT(G784))+SUMIF(INDIRECT(H784),'1-Configuracion'!E804,INDIRECT(I784))</f>
        <v>0</v>
      </c>
      <c r="G804" s="9">
        <f ca="1">SUMIF(INDIRECT(F784),'1-Configuracion'!E804,INDIRECT(J784))+SUMIF(INDIRECT(H784),'1-Configuracion'!E804,INDIRECT(J784))</f>
        <v>0</v>
      </c>
      <c r="H804" s="9">
        <f t="shared" ca="1" si="633"/>
        <v>0</v>
      </c>
      <c r="I804" s="9">
        <f t="shared" ca="1" si="634"/>
        <v>0</v>
      </c>
      <c r="J804" s="9">
        <f t="shared" ca="1" si="635"/>
        <v>0</v>
      </c>
      <c r="K804" s="9">
        <f ca="1">SUMIF(INDIRECT(F784),'1-Configuracion'!E804,INDIRECT(K784))+SUMIF(INDIRECT(H784),'1-Configuracion'!E804,INDIRECT(L784))</f>
        <v>0</v>
      </c>
      <c r="L804" s="9">
        <f ca="1">SUMIF(INDIRECT(F784),'1-Configuracion'!E804,INDIRECT(L784))+SUMIF(INDIRECT(H784),'1-Configuracion'!E804,INDIRECT(K784))</f>
        <v>0</v>
      </c>
      <c r="M804" s="49">
        <f t="shared" ca="1" si="636"/>
        <v>0</v>
      </c>
      <c r="N804" s="15">
        <f t="shared" ca="1" si="637"/>
        <v>0</v>
      </c>
      <c r="P804" s="30" t="str">
        <f t="shared" si="638"/>
        <v>Villarreal C.F.</v>
      </c>
      <c r="Q804" s="34">
        <f t="shared" ca="1" si="639"/>
        <v>30</v>
      </c>
      <c r="R804" s="9">
        <f t="shared" ca="1" si="623"/>
        <v>16</v>
      </c>
      <c r="S804" s="9">
        <f t="shared" ca="1" si="624"/>
        <v>9</v>
      </c>
      <c r="T804" s="9">
        <f t="shared" ca="1" si="625"/>
        <v>3</v>
      </c>
      <c r="U804" s="9">
        <f t="shared" ca="1" si="626"/>
        <v>4</v>
      </c>
      <c r="V804" s="9">
        <f t="shared" ca="1" si="627"/>
        <v>21</v>
      </c>
      <c r="W804" s="9">
        <f t="shared" ca="1" si="628"/>
        <v>15</v>
      </c>
      <c r="X804" s="11">
        <f t="shared" ca="1" si="629"/>
        <v>6</v>
      </c>
      <c r="Y804" s="11">
        <f t="shared" ca="1" si="630"/>
        <v>30621</v>
      </c>
      <c r="Z804">
        <f t="shared" ca="1" si="640"/>
        <v>5</v>
      </c>
      <c r="AA804">
        <f t="shared" ca="1" si="631"/>
        <v>5</v>
      </c>
      <c r="AB804" s="16">
        <f ca="1">_xlfn.RANK.EQ(Q804,Q785:Q804,0)</f>
        <v>5</v>
      </c>
      <c r="AC804" s="16">
        <f ca="1">SUMPRODUCT((AB804=AB785:AB804)*(X804&lt;X785:X804))</f>
        <v>0</v>
      </c>
      <c r="AD804" s="16">
        <f ca="1">SUMPRODUCT((AB804=AB785:AB804)*(AC804=AC785:AC804)*(V804&lt;V785:V804))</f>
        <v>0</v>
      </c>
      <c r="AE804" s="16">
        <f ca="1">COUNTIF(AA785:AA804,AA804)-1</f>
        <v>0</v>
      </c>
      <c r="AF804" s="39"/>
      <c r="AG804">
        <v>20</v>
      </c>
      <c r="AH804" s="30" t="str">
        <f ca="1">INDEX(P785:P804,MATCH(AG804,Z785:Z804,0))</f>
        <v>Levante U.D.</v>
      </c>
      <c r="AI804" s="34">
        <f ca="1">LOOKUP(AH804,P785:P804,Q785:Q804)</f>
        <v>11</v>
      </c>
      <c r="AJ804" s="9">
        <f ca="1">LOOKUP(AH804,P785:P804,R785:R804)</f>
        <v>16</v>
      </c>
      <c r="AK804" s="9">
        <f ca="1">LOOKUP(AH804,P785:P804,S785:S804)</f>
        <v>2</v>
      </c>
      <c r="AL804" s="9">
        <f ca="1">LOOKUP(AH804,P785:P804,T785:T804)</f>
        <v>5</v>
      </c>
      <c r="AM804" s="9">
        <f ca="1">LOOKUP(AH804,P785:P804,U785:U804)</f>
        <v>9</v>
      </c>
      <c r="AN804" s="9">
        <f ca="1">LOOKUP(AH804,P785:P804,V785:V804)</f>
        <v>12</v>
      </c>
      <c r="AO804" s="9">
        <f ca="1">LOOKUP(AH804,P785:P804,W785:W804)</f>
        <v>29</v>
      </c>
      <c r="AP804" s="11">
        <f ca="1">LOOKUP(AH804,P785:P804,X785:X804)</f>
        <v>-17</v>
      </c>
      <c r="AQ804" s="11">
        <f ca="1">LOOKUP(AH804,P785:P804,Y785:Y804)</f>
        <v>9312</v>
      </c>
    </row>
    <row r="805" spans="5:43" ht="15.75" thickBot="1" x14ac:dyDescent="0.3"/>
    <row r="806" spans="5:43" ht="15.75" thickBot="1" x14ac:dyDescent="0.3">
      <c r="E806" s="36">
        <v>36</v>
      </c>
      <c r="F806" s="43" t="s">
        <v>20</v>
      </c>
      <c r="G806" s="43" t="s">
        <v>21</v>
      </c>
      <c r="H806" s="43" t="s">
        <v>22</v>
      </c>
      <c r="I806" s="43" t="s">
        <v>23</v>
      </c>
      <c r="J806" s="43" t="s">
        <v>24</v>
      </c>
      <c r="K806" s="43" t="s">
        <v>25</v>
      </c>
      <c r="L806" s="43" t="s">
        <v>26</v>
      </c>
      <c r="M806" s="44" t="s">
        <v>90</v>
      </c>
      <c r="N806" s="46" t="s">
        <v>91</v>
      </c>
      <c r="P806" s="36">
        <f>E806</f>
        <v>36</v>
      </c>
      <c r="Q806" s="37" t="s">
        <v>20</v>
      </c>
      <c r="R806" s="35" t="s">
        <v>21</v>
      </c>
      <c r="S806" s="31" t="s">
        <v>22</v>
      </c>
      <c r="T806" s="31" t="s">
        <v>23</v>
      </c>
      <c r="U806" s="31" t="s">
        <v>24</v>
      </c>
      <c r="V806" s="31" t="s">
        <v>25</v>
      </c>
      <c r="W806" s="31" t="s">
        <v>26</v>
      </c>
      <c r="X806" s="32" t="s">
        <v>90</v>
      </c>
      <c r="Y806" s="32" t="s">
        <v>91</v>
      </c>
      <c r="Z806" s="136" t="s">
        <v>162</v>
      </c>
      <c r="AA806" t="s">
        <v>161</v>
      </c>
      <c r="AB806" t="s">
        <v>148</v>
      </c>
      <c r="AC806" t="s">
        <v>90</v>
      </c>
      <c r="AD806" t="s">
        <v>25</v>
      </c>
      <c r="AE806" t="s">
        <v>160</v>
      </c>
      <c r="AH806" s="36">
        <f>P806</f>
        <v>36</v>
      </c>
      <c r="AI806" s="37" t="s">
        <v>20</v>
      </c>
      <c r="AJ806" s="35" t="s">
        <v>21</v>
      </c>
      <c r="AK806" s="31" t="s">
        <v>22</v>
      </c>
      <c r="AL806" s="31" t="s">
        <v>23</v>
      </c>
      <c r="AM806" s="31" t="s">
        <v>24</v>
      </c>
      <c r="AN806" s="31" t="s">
        <v>25</v>
      </c>
      <c r="AO806" s="31" t="s">
        <v>26</v>
      </c>
      <c r="AP806" s="32" t="s">
        <v>90</v>
      </c>
      <c r="AQ806" s="32" t="s">
        <v>91</v>
      </c>
    </row>
    <row r="807" spans="5:43" ht="15.75" thickBot="1" x14ac:dyDescent="0.3">
      <c r="E807" s="39"/>
      <c r="F807" s="41" t="str">
        <f>'1-Rangos'!C36</f>
        <v>'1-Jornadas'!BP57:BP66</v>
      </c>
      <c r="G807" s="41" t="str">
        <f>'1-Rangos'!D36</f>
        <v>'1-Jornadas'!BN57:BN66</v>
      </c>
      <c r="H807" s="41" t="str">
        <f>'1-Rangos'!E36</f>
        <v>'1-Jornadas'!BS57:BS66</v>
      </c>
      <c r="I807" s="41" t="str">
        <f>'1-Rangos'!F36</f>
        <v>'1-Jornadas'!BU57:BU66</v>
      </c>
      <c r="J807" s="41" t="str">
        <f>'1-Rangos'!G36</f>
        <v>'1-Jornadas'!BM57:BM66</v>
      </c>
      <c r="K807" s="41" t="str">
        <f>'1-Rangos'!H36</f>
        <v>'1-Jornadas'!BQ57:BQ66</v>
      </c>
      <c r="L807" s="41" t="str">
        <f>'1-Rangos'!I36</f>
        <v>'1-Jornadas'!BR57:BR66</v>
      </c>
      <c r="M807" s="39"/>
      <c r="N807" s="39"/>
      <c r="AF807" s="38"/>
    </row>
    <row r="808" spans="5:43" x14ac:dyDescent="0.25">
      <c r="E808" s="29" t="str">
        <f>E785</f>
        <v>Athletic Club</v>
      </c>
      <c r="F808" s="45">
        <f ca="1">SUMIF(INDIRECT(F807),'1-Configuracion'!E808,INDIRECT(G807))+SUMIF(INDIRECT(H807),'1-Configuracion'!E808,INDIRECT(I807))</f>
        <v>0</v>
      </c>
      <c r="G808" s="42">
        <f ca="1">SUMIF(INDIRECT(F807),'1-Configuracion'!E808,INDIRECT(J807))+SUMIF(INDIRECT(H807),'1-Configuracion'!E808,INDIRECT(J807))</f>
        <v>0</v>
      </c>
      <c r="H808" s="42">
        <f ca="1">IF(G808&gt;0,IF(F808=3,1,0),0)</f>
        <v>0</v>
      </c>
      <c r="I808" s="42">
        <f ca="1">IF(G808&gt;0,IF(F808=1,1,0),0)</f>
        <v>0</v>
      </c>
      <c r="J808" s="42">
        <f ca="1">IF(G808&gt;0,IF(F808=0,1,0),0)</f>
        <v>0</v>
      </c>
      <c r="K808" s="42">
        <f ca="1">SUMIF(INDIRECT(F807),'1-Configuracion'!E808,INDIRECT(K807))+SUMIF(INDIRECT(H807),'1-Configuracion'!E808,INDIRECT(L807))</f>
        <v>0</v>
      </c>
      <c r="L808" s="42">
        <f ca="1">SUMIF(INDIRECT(F807),'1-Configuracion'!E808,INDIRECT(L807))+SUMIF(INDIRECT(H807),'1-Configuracion'!E808,INDIRECT(K807))</f>
        <v>0</v>
      </c>
      <c r="M808" s="47">
        <f ca="1">K808-L808</f>
        <v>0</v>
      </c>
      <c r="N808" s="50">
        <f ca="1">F808*1000+M808*100+K808</f>
        <v>0</v>
      </c>
      <c r="P808" s="29" t="str">
        <f>E808</f>
        <v>Athletic Club</v>
      </c>
      <c r="Q808" s="33">
        <f ca="1">F808+Q785</f>
        <v>24</v>
      </c>
      <c r="R808" s="1">
        <f t="shared" ref="R808:R827" ca="1" si="641">G808+R785</f>
        <v>16</v>
      </c>
      <c r="S808" s="1">
        <f t="shared" ref="S808:S827" ca="1" si="642">H808+S785</f>
        <v>7</v>
      </c>
      <c r="T808" s="1">
        <f t="shared" ref="T808:T827" ca="1" si="643">I808+T785</f>
        <v>3</v>
      </c>
      <c r="U808" s="1">
        <f t="shared" ref="U808:U827" ca="1" si="644">J808+U785</f>
        <v>6</v>
      </c>
      <c r="V808" s="1">
        <f t="shared" ref="V808:V827" ca="1" si="645">K808+V785</f>
        <v>24</v>
      </c>
      <c r="W808" s="1">
        <f t="shared" ref="W808:W827" ca="1" si="646">L808+W785</f>
        <v>18</v>
      </c>
      <c r="X808" s="3">
        <f t="shared" ref="X808:X827" ca="1" si="647">M808+X785</f>
        <v>6</v>
      </c>
      <c r="Y808" s="3">
        <f t="shared" ref="Y808:Y827" ca="1" si="648">N808+Y785</f>
        <v>24624</v>
      </c>
      <c r="Z808">
        <f ca="1">AA808+AE808</f>
        <v>7</v>
      </c>
      <c r="AA808">
        <f t="shared" ref="AA808:AA827" ca="1" si="649">SUM(AB808:AD808)</f>
        <v>7</v>
      </c>
      <c r="AB808" s="16">
        <f ca="1">_xlfn.RANK.EQ(Q808,Q808:Q827,0)</f>
        <v>7</v>
      </c>
      <c r="AC808" s="16">
        <f ca="1">SUMPRODUCT((AB808=AB808:AB827)*(X808&lt;X808:X827))</f>
        <v>0</v>
      </c>
      <c r="AD808" s="16">
        <f ca="1">SUMPRODUCT((AB808=AB808:AB827)*(AC808=AC808:AC827)*(V808&lt;V808:V827))</f>
        <v>0</v>
      </c>
      <c r="AE808" s="16">
        <f ca="1">COUNTIF(AA808:AA808,AA808)-1</f>
        <v>0</v>
      </c>
      <c r="AF808" s="39"/>
      <c r="AG808">
        <v>1</v>
      </c>
      <c r="AH808" s="29" t="str">
        <f ca="1">INDEX(P808:P827,MATCH(AG808,Z808:Z827,0))</f>
        <v>F.C. Barcelona</v>
      </c>
      <c r="AI808" s="33">
        <f ca="1">LOOKUP(AH808,P808:P827,Q808:Q827)</f>
        <v>35</v>
      </c>
      <c r="AJ808" s="1">
        <f ca="1">LOOKUP(AH808,P808:P827,R808:R827)</f>
        <v>15</v>
      </c>
      <c r="AK808" s="1">
        <f ca="1">LOOKUP(AH808,P808:P827,S808:S827)</f>
        <v>11</v>
      </c>
      <c r="AL808" s="1">
        <f ca="1">LOOKUP(AH808,P808:P827,T808:T827)</f>
        <v>2</v>
      </c>
      <c r="AM808" s="1">
        <f ca="1">LOOKUP(AH808,P808:P827,U808:U827)</f>
        <v>2</v>
      </c>
      <c r="AN808" s="1">
        <f ca="1">LOOKUP(AH808,P808:P827,V808:V827)</f>
        <v>36</v>
      </c>
      <c r="AO808" s="1">
        <f ca="1">LOOKUP(AH808,P808:P827,W808:W827)</f>
        <v>15</v>
      </c>
      <c r="AP808" s="3">
        <f ca="1">LOOKUP(AH808,P808:P827,X808:X827)</f>
        <v>21</v>
      </c>
      <c r="AQ808" s="3">
        <f ca="1">LOOKUP(AH808,P808:P827,Y808:Y827)</f>
        <v>37136</v>
      </c>
    </row>
    <row r="809" spans="5:43" x14ac:dyDescent="0.25">
      <c r="E809" s="29" t="str">
        <f t="shared" ref="E809:E827" si="650">E786</f>
        <v>Atlético de Madrid</v>
      </c>
      <c r="F809" s="33">
        <f ca="1">SUMIF(INDIRECT(F807),'1-Configuracion'!E809,INDIRECT(G807))+SUMIF(INDIRECT(H807),'1-Configuracion'!E809,INDIRECT(I807))</f>
        <v>0</v>
      </c>
      <c r="G809" s="1">
        <f ca="1">SUMIF(INDIRECT(F807),'1-Configuracion'!E809,INDIRECT(J807))+SUMIF(INDIRECT(H807),'1-Configuracion'!E809,INDIRECT(J807))</f>
        <v>0</v>
      </c>
      <c r="H809" s="1">
        <f t="shared" ref="H809:H827" ca="1" si="651">IF(G809&gt;0,IF(F809=3,1,0),0)</f>
        <v>0</v>
      </c>
      <c r="I809" s="1">
        <f t="shared" ref="I809:I827" ca="1" si="652">IF(G809&gt;0,IF(F809=1,1,0),0)</f>
        <v>0</v>
      </c>
      <c r="J809" s="1">
        <f t="shared" ref="J809:J827" ca="1" si="653">IF(G809&gt;0,IF(F809=0,1,0),0)</f>
        <v>0</v>
      </c>
      <c r="K809" s="1">
        <f ca="1">SUMIF(INDIRECT(F807),'1-Configuracion'!E809,INDIRECT(K807))+SUMIF(INDIRECT(H807),'1-Configuracion'!E809,INDIRECT(L807))</f>
        <v>0</v>
      </c>
      <c r="L809" s="1">
        <f ca="1">SUMIF(INDIRECT(F807),'1-Configuracion'!E809,INDIRECT(L807))+SUMIF(INDIRECT(H807),'1-Configuracion'!E809,INDIRECT(K807))</f>
        <v>0</v>
      </c>
      <c r="M809" s="48">
        <f t="shared" ref="M809:M827" ca="1" si="654">K809-L809</f>
        <v>0</v>
      </c>
      <c r="N809" s="14">
        <f t="shared" ref="N809:N827" ca="1" si="655">F809*1000+M809*100+K809</f>
        <v>0</v>
      </c>
      <c r="P809" s="29" t="str">
        <f t="shared" ref="P809:P827" si="656">E809</f>
        <v>Atlético de Madrid</v>
      </c>
      <c r="Q809" s="33">
        <f t="shared" ref="Q809:Q827" ca="1" si="657">F809+Q786</f>
        <v>35</v>
      </c>
      <c r="R809" s="1">
        <f t="shared" ca="1" si="641"/>
        <v>16</v>
      </c>
      <c r="S809" s="1">
        <f t="shared" ca="1" si="642"/>
        <v>11</v>
      </c>
      <c r="T809" s="1">
        <f t="shared" ca="1" si="643"/>
        <v>2</v>
      </c>
      <c r="U809" s="1">
        <f t="shared" ca="1" si="644"/>
        <v>3</v>
      </c>
      <c r="V809" s="1">
        <f t="shared" ca="1" si="645"/>
        <v>22</v>
      </c>
      <c r="W809" s="1">
        <f t="shared" ca="1" si="646"/>
        <v>8</v>
      </c>
      <c r="X809" s="3">
        <f t="shared" ca="1" si="647"/>
        <v>14</v>
      </c>
      <c r="Y809" s="3">
        <f t="shared" ca="1" si="648"/>
        <v>36422</v>
      </c>
      <c r="Z809">
        <f t="shared" ref="Z809:Z827" ca="1" si="658">AA809+AE809</f>
        <v>2</v>
      </c>
      <c r="AA809">
        <f t="shared" ca="1" si="649"/>
        <v>2</v>
      </c>
      <c r="AB809" s="16">
        <f ca="1">_xlfn.RANK.EQ(Q809,Q808:Q827,0)</f>
        <v>1</v>
      </c>
      <c r="AC809" s="16">
        <f ca="1">SUMPRODUCT((AB809=AB808:AB827)*(X809&lt;X808:X827))</f>
        <v>1</v>
      </c>
      <c r="AD809" s="16">
        <f ca="1">SUMPRODUCT((AB809=AB808:AB827)*(AC809=AC808:AC827)*(V809&lt;V808:V827))</f>
        <v>0</v>
      </c>
      <c r="AE809" s="16">
        <f ca="1">COUNTIF(AA808:AA809,AA809)-1</f>
        <v>0</v>
      </c>
      <c r="AF809" s="39"/>
      <c r="AG809">
        <v>2</v>
      </c>
      <c r="AH809" s="29" t="str">
        <f ca="1">INDEX(P808:P827,MATCH(AG809,Z808:Z827,0))</f>
        <v>Atlético de Madrid</v>
      </c>
      <c r="AI809" s="33">
        <f ca="1">LOOKUP(AH809,P808:P827,Q808:Q827)</f>
        <v>35</v>
      </c>
      <c r="AJ809" s="1">
        <f ca="1">LOOKUP(AH809,P808:P827,R808:R827)</f>
        <v>16</v>
      </c>
      <c r="AK809" s="1">
        <f ca="1">LOOKUP(AH809,P808:P827,S808:S827)</f>
        <v>11</v>
      </c>
      <c r="AL809" s="1">
        <f ca="1">LOOKUP(AH809,P808:P827,T808:T827)</f>
        <v>2</v>
      </c>
      <c r="AM809" s="1">
        <f ca="1">LOOKUP(AH809,P808:P827,U808:U827)</f>
        <v>3</v>
      </c>
      <c r="AN809" s="1">
        <f ca="1">LOOKUP(AH809,P808:P827,V808:V827)</f>
        <v>22</v>
      </c>
      <c r="AO809" s="1">
        <f ca="1">LOOKUP(AH809,P808:P827,W808:W827)</f>
        <v>8</v>
      </c>
      <c r="AP809" s="3">
        <f ca="1">LOOKUP(AH809,P808:P827,X808:X827)</f>
        <v>14</v>
      </c>
      <c r="AQ809" s="3">
        <f ca="1">LOOKUP(AH809,P808:P827,Y808:Y827)</f>
        <v>36422</v>
      </c>
    </row>
    <row r="810" spans="5:43" x14ac:dyDescent="0.25">
      <c r="E810" s="29" t="str">
        <f t="shared" si="650"/>
        <v>Deportivo de la Coruña</v>
      </c>
      <c r="F810" s="33">
        <f ca="1">SUMIF(INDIRECT(F807),'1-Configuracion'!E810,INDIRECT(G807))+SUMIF(INDIRECT(H807),'1-Configuracion'!E810,INDIRECT(I807))</f>
        <v>0</v>
      </c>
      <c r="G810" s="1">
        <f ca="1">SUMIF(INDIRECT(F807),'1-Configuracion'!E810,INDIRECT(J807))+SUMIF(INDIRECT(H807),'1-Configuracion'!E810,INDIRECT(J807))</f>
        <v>0</v>
      </c>
      <c r="H810" s="1">
        <f t="shared" ca="1" si="651"/>
        <v>0</v>
      </c>
      <c r="I810" s="1">
        <f t="shared" ca="1" si="652"/>
        <v>0</v>
      </c>
      <c r="J810" s="1">
        <f t="shared" ca="1" si="653"/>
        <v>0</v>
      </c>
      <c r="K810" s="1">
        <f ca="1">SUMIF(INDIRECT(F807),'1-Configuracion'!E810,INDIRECT(K807))+SUMIF(INDIRECT(H807),'1-Configuracion'!E810,INDIRECT(L807))</f>
        <v>0</v>
      </c>
      <c r="L810" s="1">
        <f ca="1">SUMIF(INDIRECT(F807),'1-Configuracion'!E810,INDIRECT(L807))+SUMIF(INDIRECT(H807),'1-Configuracion'!E810,INDIRECT(K807))</f>
        <v>0</v>
      </c>
      <c r="M810" s="48">
        <f t="shared" ca="1" si="654"/>
        <v>0</v>
      </c>
      <c r="N810" s="14">
        <f t="shared" ca="1" si="655"/>
        <v>0</v>
      </c>
      <c r="P810" s="29" t="str">
        <f t="shared" si="656"/>
        <v>Deportivo de la Coruña</v>
      </c>
      <c r="Q810" s="33">
        <f t="shared" ca="1" si="657"/>
        <v>26</v>
      </c>
      <c r="R810" s="1">
        <f t="shared" ca="1" si="641"/>
        <v>16</v>
      </c>
      <c r="S810" s="1">
        <f t="shared" ca="1" si="642"/>
        <v>6</v>
      </c>
      <c r="T810" s="1">
        <f t="shared" ca="1" si="643"/>
        <v>8</v>
      </c>
      <c r="U810" s="1">
        <f t="shared" ca="1" si="644"/>
        <v>2</v>
      </c>
      <c r="V810" s="1">
        <f t="shared" ca="1" si="645"/>
        <v>25</v>
      </c>
      <c r="W810" s="1">
        <f t="shared" ca="1" si="646"/>
        <v>16</v>
      </c>
      <c r="X810" s="3">
        <f t="shared" ca="1" si="647"/>
        <v>9</v>
      </c>
      <c r="Y810" s="3">
        <f t="shared" ca="1" si="648"/>
        <v>26925</v>
      </c>
      <c r="Z810">
        <f t="shared" ca="1" si="658"/>
        <v>6</v>
      </c>
      <c r="AA810">
        <f t="shared" ca="1" si="649"/>
        <v>6</v>
      </c>
      <c r="AB810" s="16">
        <f ca="1">_xlfn.RANK.EQ(Q810,Q808:Q827,0)</f>
        <v>6</v>
      </c>
      <c r="AC810" s="16">
        <f ca="1">SUMPRODUCT((AB810=AB808:AB827)*(X810&lt;X808:X827))</f>
        <v>0</v>
      </c>
      <c r="AD810" s="16">
        <f ca="1">SUMPRODUCT((AB810=AB808:AB827)*(AC810=AC808:AC827)*(V810&lt;V808:V827))</f>
        <v>0</v>
      </c>
      <c r="AE810" s="16">
        <f ca="1">COUNTIF(AA808:AA810,AA810)-1</f>
        <v>0</v>
      </c>
      <c r="AF810" s="39"/>
      <c r="AG810">
        <v>3</v>
      </c>
      <c r="AH810" s="29" t="str">
        <f ca="1">INDEX(P808:P827,MATCH(AG810,Z808:Z827,0))</f>
        <v>Real Madrid C.F.</v>
      </c>
      <c r="AI810" s="33">
        <f ca="1">LOOKUP(AH810,P808:P827,Q808:Q827)</f>
        <v>33</v>
      </c>
      <c r="AJ810" s="1">
        <f ca="1">LOOKUP(AH810,P808:P827,R808:R827)</f>
        <v>16</v>
      </c>
      <c r="AK810" s="1">
        <f ca="1">LOOKUP(AH810,P808:P827,S808:S827)</f>
        <v>10</v>
      </c>
      <c r="AL810" s="1">
        <f ca="1">LOOKUP(AH810,P808:P827,T808:T827)</f>
        <v>3</v>
      </c>
      <c r="AM810" s="1">
        <f ca="1">LOOKUP(AH810,P808:P827,U808:U827)</f>
        <v>3</v>
      </c>
      <c r="AN810" s="1">
        <f ca="1">LOOKUP(AH810,P808:P827,V808:V827)</f>
        <v>42</v>
      </c>
      <c r="AO810" s="1">
        <f ca="1">LOOKUP(AH810,P808:P827,W808:W827)</f>
        <v>15</v>
      </c>
      <c r="AP810" s="3">
        <f ca="1">LOOKUP(AH810,P808:P827,X808:X827)</f>
        <v>27</v>
      </c>
      <c r="AQ810" s="3">
        <f ca="1">LOOKUP(AH810,P808:P827,Y808:Y827)</f>
        <v>35742</v>
      </c>
    </row>
    <row r="811" spans="5:43" x14ac:dyDescent="0.25">
      <c r="E811" s="29" t="str">
        <f t="shared" si="650"/>
        <v>F.C. Barcelona</v>
      </c>
      <c r="F811" s="33">
        <f ca="1">SUMIF(INDIRECT(F807),'1-Configuracion'!E811,INDIRECT(G807))+SUMIF(INDIRECT(H807),'1-Configuracion'!E811,INDIRECT(I807))</f>
        <v>0</v>
      </c>
      <c r="G811" s="1">
        <f ca="1">SUMIF(INDIRECT(F807),'1-Configuracion'!E811,INDIRECT(J807))+SUMIF(INDIRECT(H807),'1-Configuracion'!E811,INDIRECT(J807))</f>
        <v>0</v>
      </c>
      <c r="H811" s="1">
        <f t="shared" ca="1" si="651"/>
        <v>0</v>
      </c>
      <c r="I811" s="1">
        <f t="shared" ca="1" si="652"/>
        <v>0</v>
      </c>
      <c r="J811" s="1">
        <f t="shared" ca="1" si="653"/>
        <v>0</v>
      </c>
      <c r="K811" s="1">
        <f ca="1">SUMIF(INDIRECT(F807),'1-Configuracion'!E811,INDIRECT(K807))+SUMIF(INDIRECT(H807),'1-Configuracion'!E811,INDIRECT(L807))</f>
        <v>0</v>
      </c>
      <c r="L811" s="1">
        <f ca="1">SUMIF(INDIRECT(F807),'1-Configuracion'!E811,INDIRECT(L807))+SUMIF(INDIRECT(H807),'1-Configuracion'!E811,INDIRECT(K807))</f>
        <v>0</v>
      </c>
      <c r="M811" s="48">
        <f t="shared" ca="1" si="654"/>
        <v>0</v>
      </c>
      <c r="N811" s="14">
        <f t="shared" ca="1" si="655"/>
        <v>0</v>
      </c>
      <c r="P811" s="29" t="str">
        <f t="shared" si="656"/>
        <v>F.C. Barcelona</v>
      </c>
      <c r="Q811" s="33">
        <f t="shared" ca="1" si="657"/>
        <v>35</v>
      </c>
      <c r="R811" s="1">
        <f t="shared" ca="1" si="641"/>
        <v>15</v>
      </c>
      <c r="S811" s="1">
        <f t="shared" ca="1" si="642"/>
        <v>11</v>
      </c>
      <c r="T811" s="1">
        <f t="shared" ca="1" si="643"/>
        <v>2</v>
      </c>
      <c r="U811" s="1">
        <f t="shared" ca="1" si="644"/>
        <v>2</v>
      </c>
      <c r="V811" s="1">
        <f t="shared" ca="1" si="645"/>
        <v>36</v>
      </c>
      <c r="W811" s="1">
        <f t="shared" ca="1" si="646"/>
        <v>15</v>
      </c>
      <c r="X811" s="3">
        <f t="shared" ca="1" si="647"/>
        <v>21</v>
      </c>
      <c r="Y811" s="3">
        <f t="shared" ca="1" si="648"/>
        <v>37136</v>
      </c>
      <c r="Z811">
        <f t="shared" ca="1" si="658"/>
        <v>1</v>
      </c>
      <c r="AA811">
        <f t="shared" ca="1" si="649"/>
        <v>1</v>
      </c>
      <c r="AB811" s="16">
        <f ca="1">_xlfn.RANK.EQ(Q811,Q808:Q827,0)</f>
        <v>1</v>
      </c>
      <c r="AC811" s="16">
        <f ca="1">SUMPRODUCT((AB811=AB808:AB827)*(X811&lt;X808:X827))</f>
        <v>0</v>
      </c>
      <c r="AD811" s="16">
        <f ca="1">SUMPRODUCT((AB811=AB808:AB827)*(AC811=AC808:AC827)*(V811&lt;V808:V827))</f>
        <v>0</v>
      </c>
      <c r="AE811" s="16">
        <f ca="1">COUNTIF(AA808:AA811,AA811)-1</f>
        <v>0</v>
      </c>
      <c r="AF811" s="39"/>
      <c r="AG811">
        <v>4</v>
      </c>
      <c r="AH811" s="29" t="str">
        <f ca="1">INDEX(P808:P827,MATCH(AG811,Z808:Z827,0))</f>
        <v>R.C. Celta de Vigo</v>
      </c>
      <c r="AI811" s="33">
        <f ca="1">LOOKUP(AH811,P808:P827,Q808:Q827)</f>
        <v>31</v>
      </c>
      <c r="AJ811" s="1">
        <f ca="1">LOOKUP(AH811,P808:P827,R808:R827)</f>
        <v>16</v>
      </c>
      <c r="AK811" s="1">
        <f ca="1">LOOKUP(AH811,P808:P827,S808:S827)</f>
        <v>9</v>
      </c>
      <c r="AL811" s="1">
        <f ca="1">LOOKUP(AH811,P808:P827,T808:T827)</f>
        <v>4</v>
      </c>
      <c r="AM811" s="1">
        <f ca="1">LOOKUP(AH811,P808:P827,U808:U827)</f>
        <v>3</v>
      </c>
      <c r="AN811" s="1">
        <f ca="1">LOOKUP(AH811,P808:P827,V808:V827)</f>
        <v>28</v>
      </c>
      <c r="AO811" s="1">
        <f ca="1">LOOKUP(AH811,P808:P827,W808:W827)</f>
        <v>22</v>
      </c>
      <c r="AP811" s="3">
        <f ca="1">LOOKUP(AH811,P808:P827,X808:X827)</f>
        <v>6</v>
      </c>
      <c r="AQ811" s="3">
        <f ca="1">LOOKUP(AH811,P808:P827,Y808:Y827)</f>
        <v>31628</v>
      </c>
    </row>
    <row r="812" spans="5:43" x14ac:dyDescent="0.25">
      <c r="E812" s="29" t="str">
        <f t="shared" si="650"/>
        <v>Getafe C.F.</v>
      </c>
      <c r="F812" s="33">
        <f ca="1">SUMIF(INDIRECT(F807),'1-Configuracion'!E812,INDIRECT(G807))+SUMIF(INDIRECT(H807),'1-Configuracion'!E812,INDIRECT(I807))</f>
        <v>0</v>
      </c>
      <c r="G812" s="1">
        <f ca="1">SUMIF(INDIRECT(F807),'1-Configuracion'!E812,INDIRECT(J807))+SUMIF(INDIRECT(H807),'1-Configuracion'!E812,INDIRECT(J807))</f>
        <v>0</v>
      </c>
      <c r="H812" s="1">
        <f t="shared" ca="1" si="651"/>
        <v>0</v>
      </c>
      <c r="I812" s="1">
        <f t="shared" ca="1" si="652"/>
        <v>0</v>
      </c>
      <c r="J812" s="1">
        <f t="shared" ca="1" si="653"/>
        <v>0</v>
      </c>
      <c r="K812" s="1">
        <f ca="1">SUMIF(INDIRECT(F807),'1-Configuracion'!E812,INDIRECT(K807))+SUMIF(INDIRECT(H807),'1-Configuracion'!E812,INDIRECT(L807))</f>
        <v>0</v>
      </c>
      <c r="L812" s="1">
        <f ca="1">SUMIF(INDIRECT(F807),'1-Configuracion'!E812,INDIRECT(L807))+SUMIF(INDIRECT(H807),'1-Configuracion'!E812,INDIRECT(K807))</f>
        <v>0</v>
      </c>
      <c r="M812" s="48">
        <f t="shared" ca="1" si="654"/>
        <v>0</v>
      </c>
      <c r="N812" s="14">
        <f t="shared" ca="1" si="655"/>
        <v>0</v>
      </c>
      <c r="P812" s="29" t="str">
        <f t="shared" si="656"/>
        <v>Getafe C.F.</v>
      </c>
      <c r="Q812" s="33">
        <f t="shared" ca="1" si="657"/>
        <v>16</v>
      </c>
      <c r="R812" s="1">
        <f t="shared" ca="1" si="641"/>
        <v>16</v>
      </c>
      <c r="S812" s="1">
        <f t="shared" ca="1" si="642"/>
        <v>4</v>
      </c>
      <c r="T812" s="1">
        <f t="shared" ca="1" si="643"/>
        <v>4</v>
      </c>
      <c r="U812" s="1">
        <f t="shared" ca="1" si="644"/>
        <v>8</v>
      </c>
      <c r="V812" s="1">
        <f t="shared" ca="1" si="645"/>
        <v>18</v>
      </c>
      <c r="W812" s="1">
        <f t="shared" ca="1" si="646"/>
        <v>26</v>
      </c>
      <c r="X812" s="3">
        <f t="shared" ca="1" si="647"/>
        <v>-8</v>
      </c>
      <c r="Y812" s="3">
        <f t="shared" ca="1" si="648"/>
        <v>15218</v>
      </c>
      <c r="Z812">
        <f t="shared" ca="1" si="658"/>
        <v>15</v>
      </c>
      <c r="AA812">
        <f t="shared" ca="1" si="649"/>
        <v>15</v>
      </c>
      <c r="AB812" s="16">
        <f ca="1">_xlfn.RANK.EQ(Q812,Q808:Q827,0)</f>
        <v>14</v>
      </c>
      <c r="AC812" s="16">
        <f ca="1">SUMPRODUCT((AB812=AB808:AB827)*(X812&lt;X808:X827))</f>
        <v>1</v>
      </c>
      <c r="AD812" s="16">
        <f ca="1">SUMPRODUCT((AB812=AB808:AB827)*(AC812=AC808:AC827)*(V812&lt;V808:V827))</f>
        <v>0</v>
      </c>
      <c r="AE812" s="16">
        <f ca="1">COUNTIF(AA808:AA812,AA812)-1</f>
        <v>0</v>
      </c>
      <c r="AF812" s="39"/>
      <c r="AG812">
        <v>5</v>
      </c>
      <c r="AH812" s="29" t="str">
        <f ca="1">INDEX(P808:P827,MATCH(AG812,Z808:Z827,0))</f>
        <v>Villarreal C.F.</v>
      </c>
      <c r="AI812" s="33">
        <f ca="1">LOOKUP(AH812,P808:P827,Q808:Q827)</f>
        <v>30</v>
      </c>
      <c r="AJ812" s="1">
        <f ca="1">LOOKUP(AH812,P808:P827,R808:R827)</f>
        <v>16</v>
      </c>
      <c r="AK812" s="1">
        <f ca="1">LOOKUP(AH812,P808:P827,S808:S827)</f>
        <v>9</v>
      </c>
      <c r="AL812" s="1">
        <f ca="1">LOOKUP(AH812,P808:P827,T808:T827)</f>
        <v>3</v>
      </c>
      <c r="AM812" s="1">
        <f ca="1">LOOKUP(AH812,P808:P827,U808:U827)</f>
        <v>4</v>
      </c>
      <c r="AN812" s="1">
        <f ca="1">LOOKUP(AH812,P808:P827,V808:V827)</f>
        <v>21</v>
      </c>
      <c r="AO812" s="1">
        <f ca="1">LOOKUP(AH812,P808:P827,W808:W827)</f>
        <v>15</v>
      </c>
      <c r="AP812" s="3">
        <f ca="1">LOOKUP(AH812,P808:P827,X808:X827)</f>
        <v>6</v>
      </c>
      <c r="AQ812" s="3">
        <f ca="1">LOOKUP(AH812,P808:P827,Y808:Y827)</f>
        <v>30621</v>
      </c>
    </row>
    <row r="813" spans="5:43" x14ac:dyDescent="0.25">
      <c r="E813" s="29" t="str">
        <f t="shared" si="650"/>
        <v>Granada C.F.</v>
      </c>
      <c r="F813" s="33">
        <f ca="1">SUMIF(INDIRECT(F807),'1-Configuracion'!E813,INDIRECT(G807))+SUMIF(INDIRECT(H807),'1-Configuracion'!E813,INDIRECT(I807))</f>
        <v>0</v>
      </c>
      <c r="G813" s="1">
        <f ca="1">SUMIF(INDIRECT(F807),'1-Configuracion'!E813,INDIRECT(J807))+SUMIF(INDIRECT(H807),'1-Configuracion'!E813,INDIRECT(J807))</f>
        <v>0</v>
      </c>
      <c r="H813" s="1">
        <f t="shared" ca="1" si="651"/>
        <v>0</v>
      </c>
      <c r="I813" s="1">
        <f t="shared" ca="1" si="652"/>
        <v>0</v>
      </c>
      <c r="J813" s="1">
        <f t="shared" ca="1" si="653"/>
        <v>0</v>
      </c>
      <c r="K813" s="1">
        <f ca="1">SUMIF(INDIRECT(F807),'1-Configuracion'!E813,INDIRECT(K807))+SUMIF(INDIRECT(H807),'1-Configuracion'!E813,INDIRECT(L807))</f>
        <v>0</v>
      </c>
      <c r="L813" s="1">
        <f ca="1">SUMIF(INDIRECT(F807),'1-Configuracion'!E813,INDIRECT(L807))+SUMIF(INDIRECT(H807),'1-Configuracion'!E813,INDIRECT(K807))</f>
        <v>0</v>
      </c>
      <c r="M813" s="48">
        <f t="shared" ca="1" si="654"/>
        <v>0</v>
      </c>
      <c r="N813" s="14">
        <f t="shared" ca="1" si="655"/>
        <v>0</v>
      </c>
      <c r="P813" s="29" t="str">
        <f t="shared" si="656"/>
        <v>Granada C.F.</v>
      </c>
      <c r="Q813" s="33">
        <f t="shared" ca="1" si="657"/>
        <v>14</v>
      </c>
      <c r="R813" s="1">
        <f t="shared" ca="1" si="641"/>
        <v>16</v>
      </c>
      <c r="S813" s="1">
        <f t="shared" ca="1" si="642"/>
        <v>3</v>
      </c>
      <c r="T813" s="1">
        <f t="shared" ca="1" si="643"/>
        <v>5</v>
      </c>
      <c r="U813" s="1">
        <f t="shared" ca="1" si="644"/>
        <v>8</v>
      </c>
      <c r="V813" s="1">
        <f t="shared" ca="1" si="645"/>
        <v>17</v>
      </c>
      <c r="W813" s="1">
        <f t="shared" ca="1" si="646"/>
        <v>26</v>
      </c>
      <c r="X813" s="3">
        <f t="shared" ca="1" si="647"/>
        <v>-9</v>
      </c>
      <c r="Y813" s="3">
        <f t="shared" ca="1" si="648"/>
        <v>13117</v>
      </c>
      <c r="Z813">
        <f t="shared" ca="1" si="658"/>
        <v>17</v>
      </c>
      <c r="AA813">
        <f t="shared" ca="1" si="649"/>
        <v>17</v>
      </c>
      <c r="AB813" s="16">
        <f ca="1">_xlfn.RANK.EQ(Q813,Q808:Q827,0)</f>
        <v>17</v>
      </c>
      <c r="AC813" s="16">
        <f ca="1">SUMPRODUCT((AB813=AB808:AB827)*(X813&lt;X808:X827))</f>
        <v>0</v>
      </c>
      <c r="AD813" s="16">
        <f ca="1">SUMPRODUCT((AB813=AB808:AB827)*(AC813=AC808:AC827)*(V813&lt;V808:V827))</f>
        <v>0</v>
      </c>
      <c r="AE813" s="16">
        <f ca="1">COUNTIF(AA808:AA813,AA813)-1</f>
        <v>0</v>
      </c>
      <c r="AF813" s="39"/>
      <c r="AG813">
        <v>6</v>
      </c>
      <c r="AH813" s="29" t="str">
        <f ca="1">INDEX(P808:P827,MATCH(AG813,Z808:Z827,0))</f>
        <v>Deportivo de la Coruña</v>
      </c>
      <c r="AI813" s="33">
        <f ca="1">LOOKUP(AH813,P808:P827,Q808:Q827)</f>
        <v>26</v>
      </c>
      <c r="AJ813" s="1">
        <f ca="1">LOOKUP(AH813,P808:P827,R808:R827)</f>
        <v>16</v>
      </c>
      <c r="AK813" s="1">
        <f ca="1">LOOKUP(AH813,P808:P827,S808:S827)</f>
        <v>6</v>
      </c>
      <c r="AL813" s="1">
        <f ca="1">LOOKUP(AH813,P808:P827,T808:T827)</f>
        <v>8</v>
      </c>
      <c r="AM813" s="1">
        <f ca="1">LOOKUP(AH813,P808:P827,U808:U827)</f>
        <v>2</v>
      </c>
      <c r="AN813" s="1">
        <f ca="1">LOOKUP(AH813,P808:P827,V808:V827)</f>
        <v>25</v>
      </c>
      <c r="AO813" s="1">
        <f ca="1">LOOKUP(AH813,P808:P827,W808:W827)</f>
        <v>16</v>
      </c>
      <c r="AP813" s="3">
        <f ca="1">LOOKUP(AH813,P808:P827,X808:X827)</f>
        <v>9</v>
      </c>
      <c r="AQ813" s="3">
        <f ca="1">LOOKUP(AH813,P808:P827,Y808:Y827)</f>
        <v>26925</v>
      </c>
    </row>
    <row r="814" spans="5:43" x14ac:dyDescent="0.25">
      <c r="E814" s="29" t="str">
        <f t="shared" si="650"/>
        <v>Levante U.D.</v>
      </c>
      <c r="F814" s="33">
        <f ca="1">SUMIF(INDIRECT(F807),'1-Configuracion'!E814,INDIRECT(G807))+SUMIF(INDIRECT(H807),'1-Configuracion'!E814,INDIRECT(I807))</f>
        <v>0</v>
      </c>
      <c r="G814" s="1">
        <f ca="1">SUMIF(INDIRECT(F807),'1-Configuracion'!E814,INDIRECT(J807))+SUMIF(INDIRECT(H807),'1-Configuracion'!E814,INDIRECT(J807))</f>
        <v>0</v>
      </c>
      <c r="H814" s="1">
        <f t="shared" ca="1" si="651"/>
        <v>0</v>
      </c>
      <c r="I814" s="1">
        <f t="shared" ca="1" si="652"/>
        <v>0</v>
      </c>
      <c r="J814" s="1">
        <f t="shared" ca="1" si="653"/>
        <v>0</v>
      </c>
      <c r="K814" s="1">
        <f ca="1">SUMIF(INDIRECT(F807),'1-Configuracion'!E814,INDIRECT(K807))+SUMIF(INDIRECT(H807),'1-Configuracion'!E814,INDIRECT(L807))</f>
        <v>0</v>
      </c>
      <c r="L814" s="1">
        <f ca="1">SUMIF(INDIRECT(F807),'1-Configuracion'!E814,INDIRECT(L807))+SUMIF(INDIRECT(H807),'1-Configuracion'!E814,INDIRECT(K807))</f>
        <v>0</v>
      </c>
      <c r="M814" s="48">
        <f t="shared" ca="1" si="654"/>
        <v>0</v>
      </c>
      <c r="N814" s="14">
        <f t="shared" ca="1" si="655"/>
        <v>0</v>
      </c>
      <c r="P814" s="29" t="str">
        <f t="shared" si="656"/>
        <v>Levante U.D.</v>
      </c>
      <c r="Q814" s="33">
        <f t="shared" ca="1" si="657"/>
        <v>11</v>
      </c>
      <c r="R814" s="1">
        <f t="shared" ca="1" si="641"/>
        <v>16</v>
      </c>
      <c r="S814" s="1">
        <f t="shared" ca="1" si="642"/>
        <v>2</v>
      </c>
      <c r="T814" s="1">
        <f t="shared" ca="1" si="643"/>
        <v>5</v>
      </c>
      <c r="U814" s="1">
        <f t="shared" ca="1" si="644"/>
        <v>9</v>
      </c>
      <c r="V814" s="1">
        <f t="shared" ca="1" si="645"/>
        <v>12</v>
      </c>
      <c r="W814" s="1">
        <f t="shared" ca="1" si="646"/>
        <v>29</v>
      </c>
      <c r="X814" s="3">
        <f t="shared" ca="1" si="647"/>
        <v>-17</v>
      </c>
      <c r="Y814" s="3">
        <f t="shared" ca="1" si="648"/>
        <v>9312</v>
      </c>
      <c r="Z814">
        <f t="shared" ca="1" si="658"/>
        <v>20</v>
      </c>
      <c r="AA814">
        <f t="shared" ca="1" si="649"/>
        <v>20</v>
      </c>
      <c r="AB814" s="16">
        <f ca="1">_xlfn.RANK.EQ(Q814,Q808:Q827,0)</f>
        <v>20</v>
      </c>
      <c r="AC814" s="16">
        <f ca="1">SUMPRODUCT((AB814=AB808:AB827)*(X814&lt;X808:X827))</f>
        <v>0</v>
      </c>
      <c r="AD814" s="16">
        <f ca="1">SUMPRODUCT((AB814=AB808:AB827)*(AC814=AC808:AC827)*(V814&lt;V808:V827))</f>
        <v>0</v>
      </c>
      <c r="AE814" s="16">
        <f ca="1">COUNTIF(AA808:AA814,AA814)-1</f>
        <v>0</v>
      </c>
      <c r="AF814" s="39"/>
      <c r="AG814">
        <v>7</v>
      </c>
      <c r="AH814" s="29" t="str">
        <f ca="1">INDEX(P808:P827,MATCH(AG814,Z808:Z827,0))</f>
        <v>Athletic Club</v>
      </c>
      <c r="AI814" s="33">
        <f ca="1">LOOKUP(AH814,P808:P827,Q808:Q827)</f>
        <v>24</v>
      </c>
      <c r="AJ814" s="1">
        <f ca="1">LOOKUP(AH814,P808:P827,R808:R827)</f>
        <v>16</v>
      </c>
      <c r="AK814" s="1">
        <f ca="1">LOOKUP(AH814,P808:P827,S808:S827)</f>
        <v>7</v>
      </c>
      <c r="AL814" s="1">
        <f ca="1">LOOKUP(AH814,P808:P827,T808:T827)</f>
        <v>3</v>
      </c>
      <c r="AM814" s="1">
        <f ca="1">LOOKUP(AH814,P808:P827,U808:U827)</f>
        <v>6</v>
      </c>
      <c r="AN814" s="1">
        <f ca="1">LOOKUP(AH814,P808:P827,V808:V827)</f>
        <v>24</v>
      </c>
      <c r="AO814" s="1">
        <f ca="1">LOOKUP(AH814,P808:P827,W808:W827)</f>
        <v>18</v>
      </c>
      <c r="AP814" s="3">
        <f ca="1">LOOKUP(AH814,P808:P827,X808:X827)</f>
        <v>6</v>
      </c>
      <c r="AQ814" s="3">
        <f ca="1">LOOKUP(AH814,P808:P827,Y808:Y827)</f>
        <v>24624</v>
      </c>
    </row>
    <row r="815" spans="5:43" x14ac:dyDescent="0.25">
      <c r="E815" s="29" t="str">
        <f t="shared" si="650"/>
        <v>Málaga C.F.</v>
      </c>
      <c r="F815" s="33">
        <f ca="1">SUMIF(INDIRECT(F807),'1-Configuracion'!E815,INDIRECT(G807))+SUMIF(INDIRECT(H807),'1-Configuracion'!E815,INDIRECT(I807))</f>
        <v>0</v>
      </c>
      <c r="G815" s="1">
        <f ca="1">SUMIF(INDIRECT(F807),'1-Configuracion'!E815,INDIRECT(J807))+SUMIF(INDIRECT(H807),'1-Configuracion'!E815,INDIRECT(J807))</f>
        <v>0</v>
      </c>
      <c r="H815" s="1">
        <f t="shared" ca="1" si="651"/>
        <v>0</v>
      </c>
      <c r="I815" s="1">
        <f t="shared" ca="1" si="652"/>
        <v>0</v>
      </c>
      <c r="J815" s="1">
        <f t="shared" ca="1" si="653"/>
        <v>0</v>
      </c>
      <c r="K815" s="1">
        <f ca="1">SUMIF(INDIRECT(F807),'1-Configuracion'!E815,INDIRECT(K807))+SUMIF(INDIRECT(H807),'1-Configuracion'!E815,INDIRECT(L807))</f>
        <v>0</v>
      </c>
      <c r="L815" s="1">
        <f ca="1">SUMIF(INDIRECT(F807),'1-Configuracion'!E815,INDIRECT(L807))+SUMIF(INDIRECT(H807),'1-Configuracion'!E815,INDIRECT(K807))</f>
        <v>0</v>
      </c>
      <c r="M815" s="48">
        <f t="shared" ca="1" si="654"/>
        <v>0</v>
      </c>
      <c r="N815" s="14">
        <f t="shared" ca="1" si="655"/>
        <v>0</v>
      </c>
      <c r="P815" s="29" t="str">
        <f t="shared" si="656"/>
        <v>Málaga C.F.</v>
      </c>
      <c r="Q815" s="33">
        <f t="shared" ca="1" si="657"/>
        <v>17</v>
      </c>
      <c r="R815" s="1">
        <f t="shared" ca="1" si="641"/>
        <v>16</v>
      </c>
      <c r="S815" s="1">
        <f t="shared" ca="1" si="642"/>
        <v>4</v>
      </c>
      <c r="T815" s="1">
        <f t="shared" ca="1" si="643"/>
        <v>5</v>
      </c>
      <c r="U815" s="1">
        <f t="shared" ca="1" si="644"/>
        <v>7</v>
      </c>
      <c r="V815" s="1">
        <f t="shared" ca="1" si="645"/>
        <v>10</v>
      </c>
      <c r="W815" s="1">
        <f t="shared" ca="1" si="646"/>
        <v>14</v>
      </c>
      <c r="X815" s="3">
        <f t="shared" ca="1" si="647"/>
        <v>-4</v>
      </c>
      <c r="Y815" s="3">
        <f t="shared" ca="1" si="648"/>
        <v>16610</v>
      </c>
      <c r="Z815">
        <f t="shared" ca="1" si="658"/>
        <v>13</v>
      </c>
      <c r="AA815">
        <f t="shared" ca="1" si="649"/>
        <v>13</v>
      </c>
      <c r="AB815" s="16">
        <f ca="1">_xlfn.RANK.EQ(Q815,Q808:Q827,0)</f>
        <v>13</v>
      </c>
      <c r="AC815" s="16">
        <f ca="1">SUMPRODUCT((AB815=AB808:AB827)*(X815&lt;X808:X827))</f>
        <v>0</v>
      </c>
      <c r="AD815" s="16">
        <f ca="1">SUMPRODUCT((AB815=AB808:AB827)*(AC815=AC808:AC827)*(V815&lt;V808:V827))</f>
        <v>0</v>
      </c>
      <c r="AE815" s="16">
        <f ca="1">COUNTIF(AA808:AA815,AA815)-1</f>
        <v>0</v>
      </c>
      <c r="AF815" s="39"/>
      <c r="AG815">
        <v>8</v>
      </c>
      <c r="AH815" s="29" t="str">
        <f ca="1">INDEX(P808:P827,MATCH(AG815,Z808:Z827,0))</f>
        <v>Sevilla F.C.</v>
      </c>
      <c r="AI815" s="33">
        <f ca="1">LOOKUP(AH815,P808:P827,Q808:Q827)</f>
        <v>23</v>
      </c>
      <c r="AJ815" s="1">
        <f ca="1">LOOKUP(AH815,P808:P827,R808:R827)</f>
        <v>16</v>
      </c>
      <c r="AK815" s="1">
        <f ca="1">LOOKUP(AH815,P808:P827,S808:S827)</f>
        <v>6</v>
      </c>
      <c r="AL815" s="1">
        <f ca="1">LOOKUP(AH815,P808:P827,T808:T827)</f>
        <v>5</v>
      </c>
      <c r="AM815" s="1">
        <f ca="1">LOOKUP(AH815,P808:P827,U808:U827)</f>
        <v>5</v>
      </c>
      <c r="AN815" s="1">
        <f ca="1">LOOKUP(AH815,P808:P827,V808:V827)</f>
        <v>21</v>
      </c>
      <c r="AO815" s="1">
        <f ca="1">LOOKUP(AH815,P808:P827,W808:W827)</f>
        <v>19</v>
      </c>
      <c r="AP815" s="3">
        <f ca="1">LOOKUP(AH815,P808:P827,X808:X827)</f>
        <v>2</v>
      </c>
      <c r="AQ815" s="3">
        <f ca="1">LOOKUP(AH815,P808:P827,Y808:Y827)</f>
        <v>23221</v>
      </c>
    </row>
    <row r="816" spans="5:43" x14ac:dyDescent="0.25">
      <c r="E816" s="29" t="str">
        <f t="shared" si="650"/>
        <v>R.C. Celta de Vigo</v>
      </c>
      <c r="F816" s="33">
        <f ca="1">SUMIF(INDIRECT(F807),'1-Configuracion'!E816,INDIRECT(G807))+SUMIF(INDIRECT(H807),'1-Configuracion'!E816,INDIRECT(I807))</f>
        <v>0</v>
      </c>
      <c r="G816" s="1">
        <f ca="1">SUMIF(INDIRECT(F807),'1-Configuracion'!E816,INDIRECT(J807))+SUMIF(INDIRECT(H807),'1-Configuracion'!E816,INDIRECT(J807))</f>
        <v>0</v>
      </c>
      <c r="H816" s="1">
        <f t="shared" ca="1" si="651"/>
        <v>0</v>
      </c>
      <c r="I816" s="1">
        <f t="shared" ca="1" si="652"/>
        <v>0</v>
      </c>
      <c r="J816" s="1">
        <f t="shared" ca="1" si="653"/>
        <v>0</v>
      </c>
      <c r="K816" s="1">
        <f ca="1">SUMIF(INDIRECT(F807),'1-Configuracion'!E816,INDIRECT(K807))+SUMIF(INDIRECT(H807),'1-Configuracion'!E816,INDIRECT(L807))</f>
        <v>0</v>
      </c>
      <c r="L816" s="1">
        <f ca="1">SUMIF(INDIRECT(F807),'1-Configuracion'!E816,INDIRECT(L807))+SUMIF(INDIRECT(H807),'1-Configuracion'!E816,INDIRECT(K807))</f>
        <v>0</v>
      </c>
      <c r="M816" s="48">
        <f t="shared" ca="1" si="654"/>
        <v>0</v>
      </c>
      <c r="N816" s="14">
        <f t="shared" ca="1" si="655"/>
        <v>0</v>
      </c>
      <c r="P816" s="29" t="str">
        <f t="shared" si="656"/>
        <v>R.C. Celta de Vigo</v>
      </c>
      <c r="Q816" s="33">
        <f t="shared" ca="1" si="657"/>
        <v>31</v>
      </c>
      <c r="R816" s="1">
        <f t="shared" ca="1" si="641"/>
        <v>16</v>
      </c>
      <c r="S816" s="1">
        <f t="shared" ca="1" si="642"/>
        <v>9</v>
      </c>
      <c r="T816" s="1">
        <f t="shared" ca="1" si="643"/>
        <v>4</v>
      </c>
      <c r="U816" s="1">
        <f t="shared" ca="1" si="644"/>
        <v>3</v>
      </c>
      <c r="V816" s="1">
        <f t="shared" ca="1" si="645"/>
        <v>28</v>
      </c>
      <c r="W816" s="1">
        <f t="shared" ca="1" si="646"/>
        <v>22</v>
      </c>
      <c r="X816" s="3">
        <f t="shared" ca="1" si="647"/>
        <v>6</v>
      </c>
      <c r="Y816" s="3">
        <f t="shared" ca="1" si="648"/>
        <v>31628</v>
      </c>
      <c r="Z816">
        <f t="shared" ca="1" si="658"/>
        <v>4</v>
      </c>
      <c r="AA816">
        <f t="shared" ca="1" si="649"/>
        <v>4</v>
      </c>
      <c r="AB816" s="16">
        <f ca="1">_xlfn.RANK.EQ(Q816,Q808:Q827,0)</f>
        <v>4</v>
      </c>
      <c r="AC816" s="16">
        <f ca="1">SUMPRODUCT((AB816=AB808:AB827)*(X816&lt;X808:X827))</f>
        <v>0</v>
      </c>
      <c r="AD816" s="16">
        <f ca="1">SUMPRODUCT((AB816=AB808:AB827)*(AC816=AC808:AC827)*(V816&lt;V808:V827))</f>
        <v>0</v>
      </c>
      <c r="AE816" s="16">
        <f ca="1">COUNTIF(AA808:AA816,AA816)-1</f>
        <v>0</v>
      </c>
      <c r="AF816" s="39"/>
      <c r="AG816">
        <v>9</v>
      </c>
      <c r="AH816" s="29" t="str">
        <f ca="1">INDEX(P808:P827,MATCH(AG816,Z808:Z827,0))</f>
        <v>Valencia C.F.</v>
      </c>
      <c r="AI816" s="33">
        <f ca="1">LOOKUP(AH816,P808:P827,Q808:Q827)</f>
        <v>22</v>
      </c>
      <c r="AJ816" s="1">
        <f ca="1">LOOKUP(AH816,P808:P827,R808:R827)</f>
        <v>16</v>
      </c>
      <c r="AK816" s="1">
        <f ca="1">LOOKUP(AH816,P808:P827,S808:S827)</f>
        <v>5</v>
      </c>
      <c r="AL816" s="1">
        <f ca="1">LOOKUP(AH816,P808:P827,T808:T827)</f>
        <v>7</v>
      </c>
      <c r="AM816" s="1">
        <f ca="1">LOOKUP(AH816,P808:P827,U808:U827)</f>
        <v>4</v>
      </c>
      <c r="AN816" s="1">
        <f ca="1">LOOKUP(AH816,P808:P827,V808:V827)</f>
        <v>21</v>
      </c>
      <c r="AO816" s="1">
        <f ca="1">LOOKUP(AH816,P808:P827,W808:W827)</f>
        <v>14</v>
      </c>
      <c r="AP816" s="3">
        <f ca="1">LOOKUP(AH816,P808:P827,X808:X827)</f>
        <v>7</v>
      </c>
      <c r="AQ816" s="3">
        <f ca="1">LOOKUP(AH816,P808:P827,Y808:Y827)</f>
        <v>22721</v>
      </c>
    </row>
    <row r="817" spans="5:43" x14ac:dyDescent="0.25">
      <c r="E817" s="29" t="str">
        <f t="shared" si="650"/>
        <v>R.C.D. Español</v>
      </c>
      <c r="F817" s="33">
        <f ca="1">SUMIF(INDIRECT(F807),'1-Configuracion'!E817,INDIRECT(G807))+SUMIF(INDIRECT(H807),'1-Configuracion'!E817,INDIRECT(I807))</f>
        <v>0</v>
      </c>
      <c r="G817" s="1">
        <f ca="1">SUMIF(INDIRECT(F807),'1-Configuracion'!E817,INDIRECT(J807))+SUMIF(INDIRECT(H807),'1-Configuracion'!E817,INDIRECT(J807))</f>
        <v>0</v>
      </c>
      <c r="H817" s="1">
        <f t="shared" ca="1" si="651"/>
        <v>0</v>
      </c>
      <c r="I817" s="1">
        <f t="shared" ca="1" si="652"/>
        <v>0</v>
      </c>
      <c r="J817" s="1">
        <f t="shared" ca="1" si="653"/>
        <v>0</v>
      </c>
      <c r="K817" s="1">
        <f ca="1">SUMIF(INDIRECT(F807),'1-Configuracion'!E817,INDIRECT(K807))+SUMIF(INDIRECT(H807),'1-Configuracion'!E817,INDIRECT(L807))</f>
        <v>0</v>
      </c>
      <c r="L817" s="1">
        <f ca="1">SUMIF(INDIRECT(F807),'1-Configuracion'!E817,INDIRECT(L807))+SUMIF(INDIRECT(H807),'1-Configuracion'!E817,INDIRECT(K807))</f>
        <v>0</v>
      </c>
      <c r="M817" s="48">
        <f t="shared" ca="1" si="654"/>
        <v>0</v>
      </c>
      <c r="N817" s="14">
        <f t="shared" ca="1" si="655"/>
        <v>0</v>
      </c>
      <c r="P817" s="29" t="str">
        <f t="shared" si="656"/>
        <v>R.C.D. Español</v>
      </c>
      <c r="Q817" s="33">
        <f t="shared" ca="1" si="657"/>
        <v>20</v>
      </c>
      <c r="R817" s="1">
        <f t="shared" ca="1" si="641"/>
        <v>16</v>
      </c>
      <c r="S817" s="1">
        <f t="shared" ca="1" si="642"/>
        <v>6</v>
      </c>
      <c r="T817" s="1">
        <f t="shared" ca="1" si="643"/>
        <v>2</v>
      </c>
      <c r="U817" s="1">
        <f t="shared" ca="1" si="644"/>
        <v>8</v>
      </c>
      <c r="V817" s="1">
        <f t="shared" ca="1" si="645"/>
        <v>16</v>
      </c>
      <c r="W817" s="1">
        <f t="shared" ca="1" si="646"/>
        <v>26</v>
      </c>
      <c r="X817" s="3">
        <f t="shared" ca="1" si="647"/>
        <v>-10</v>
      </c>
      <c r="Y817" s="3">
        <f t="shared" ca="1" si="648"/>
        <v>19016</v>
      </c>
      <c r="Z817">
        <f t="shared" ca="1" si="658"/>
        <v>12</v>
      </c>
      <c r="AA817">
        <f t="shared" ca="1" si="649"/>
        <v>12</v>
      </c>
      <c r="AB817" s="16">
        <f ca="1">_xlfn.RANK.EQ(Q817,Q808:Q827,0)</f>
        <v>11</v>
      </c>
      <c r="AC817" s="16">
        <f ca="1">SUMPRODUCT((AB817=AB808:AB827)*(X817&lt;X808:X827))</f>
        <v>1</v>
      </c>
      <c r="AD817" s="16">
        <f ca="1">SUMPRODUCT((AB817=AB808:AB827)*(AC817=AC808:AC827)*(V817&lt;V808:V827))</f>
        <v>0</v>
      </c>
      <c r="AE817" s="16">
        <f ca="1">COUNTIF(AA808:AA817,AA817)-1</f>
        <v>0</v>
      </c>
      <c r="AF817" s="39"/>
      <c r="AG817">
        <v>10</v>
      </c>
      <c r="AH817" s="29" t="str">
        <f ca="1">INDEX(P808:P827,MATCH(AG817,Z808:Z827,0))</f>
        <v>S.D. Eibar</v>
      </c>
      <c r="AI817" s="33">
        <f ca="1">LOOKUP(AH817,P808:P827,Q808:Q827)</f>
        <v>21</v>
      </c>
      <c r="AJ817" s="1">
        <f ca="1">LOOKUP(AH817,P808:P827,R808:R827)</f>
        <v>16</v>
      </c>
      <c r="AK817" s="1">
        <f ca="1">LOOKUP(AH817,P808:P827,S808:S827)</f>
        <v>5</v>
      </c>
      <c r="AL817" s="1">
        <f ca="1">LOOKUP(AH817,P808:P827,T808:T827)</f>
        <v>6</v>
      </c>
      <c r="AM817" s="1">
        <f ca="1">LOOKUP(AH817,P808:P827,U808:U827)</f>
        <v>5</v>
      </c>
      <c r="AN817" s="1">
        <f ca="1">LOOKUP(AH817,P808:P827,V808:V827)</f>
        <v>18</v>
      </c>
      <c r="AO817" s="1">
        <f ca="1">LOOKUP(AH817,P808:P827,W808:W827)</f>
        <v>19</v>
      </c>
      <c r="AP817" s="3">
        <f ca="1">LOOKUP(AH817,P808:P827,X808:X827)</f>
        <v>-1</v>
      </c>
      <c r="AQ817" s="3">
        <f ca="1">LOOKUP(AH817,P808:P827,Y808:Y827)</f>
        <v>20918</v>
      </c>
    </row>
    <row r="818" spans="5:43" x14ac:dyDescent="0.25">
      <c r="E818" s="29" t="str">
        <f t="shared" si="650"/>
        <v>Rayo Vallecano</v>
      </c>
      <c r="F818" s="33">
        <f ca="1">SUMIF(INDIRECT(F807),'1-Configuracion'!E818,INDIRECT(G807))+SUMIF(INDIRECT(H807),'1-Configuracion'!E818,INDIRECT(I807))</f>
        <v>0</v>
      </c>
      <c r="G818" s="1">
        <f ca="1">SUMIF(INDIRECT(F807),'1-Configuracion'!E818,INDIRECT(J807))+SUMIF(INDIRECT(H807),'1-Configuracion'!E818,INDIRECT(J807))</f>
        <v>0</v>
      </c>
      <c r="H818" s="1">
        <f t="shared" ca="1" si="651"/>
        <v>0</v>
      </c>
      <c r="I818" s="1">
        <f t="shared" ca="1" si="652"/>
        <v>0</v>
      </c>
      <c r="J818" s="1">
        <f t="shared" ca="1" si="653"/>
        <v>0</v>
      </c>
      <c r="K818" s="1">
        <f ca="1">SUMIF(INDIRECT(F807),'1-Configuracion'!E818,INDIRECT(K807))+SUMIF(INDIRECT(H807),'1-Configuracion'!E818,INDIRECT(L807))</f>
        <v>0</v>
      </c>
      <c r="L818" s="1">
        <f ca="1">SUMIF(INDIRECT(F807),'1-Configuracion'!E818,INDIRECT(L807))+SUMIF(INDIRECT(H807),'1-Configuracion'!E818,INDIRECT(K807))</f>
        <v>0</v>
      </c>
      <c r="M818" s="48">
        <f t="shared" ca="1" si="654"/>
        <v>0</v>
      </c>
      <c r="N818" s="14">
        <f t="shared" ca="1" si="655"/>
        <v>0</v>
      </c>
      <c r="P818" s="29" t="str">
        <f t="shared" si="656"/>
        <v>Rayo Vallecano</v>
      </c>
      <c r="Q818" s="33">
        <f t="shared" ca="1" si="657"/>
        <v>14</v>
      </c>
      <c r="R818" s="1">
        <f t="shared" ca="1" si="641"/>
        <v>16</v>
      </c>
      <c r="S818" s="1">
        <f t="shared" ca="1" si="642"/>
        <v>4</v>
      </c>
      <c r="T818" s="1">
        <f t="shared" ca="1" si="643"/>
        <v>2</v>
      </c>
      <c r="U818" s="1">
        <f t="shared" ca="1" si="644"/>
        <v>10</v>
      </c>
      <c r="V818" s="1">
        <f t="shared" ca="1" si="645"/>
        <v>18</v>
      </c>
      <c r="W818" s="1">
        <f t="shared" ca="1" si="646"/>
        <v>37</v>
      </c>
      <c r="X818" s="3">
        <f t="shared" ca="1" si="647"/>
        <v>-19</v>
      </c>
      <c r="Y818" s="3">
        <f t="shared" ca="1" si="648"/>
        <v>12118</v>
      </c>
      <c r="Z818">
        <f t="shared" ca="1" si="658"/>
        <v>18</v>
      </c>
      <c r="AA818">
        <f t="shared" ca="1" si="649"/>
        <v>18</v>
      </c>
      <c r="AB818" s="16">
        <f ca="1">_xlfn.RANK.EQ(Q818,Q808:Q827,0)</f>
        <v>17</v>
      </c>
      <c r="AC818" s="16">
        <f ca="1">SUMPRODUCT((AB818=AB808:AB827)*(X818&lt;X808:X827))</f>
        <v>1</v>
      </c>
      <c r="AD818" s="16">
        <f ca="1">SUMPRODUCT((AB818=AB808:AB827)*(AC818=AC808:AC827)*(V818&lt;V808:V827))</f>
        <v>0</v>
      </c>
      <c r="AE818" s="16">
        <f ca="1">COUNTIF(AA808:AA818,AA818)-1</f>
        <v>0</v>
      </c>
      <c r="AF818" s="39"/>
      <c r="AG818">
        <v>11</v>
      </c>
      <c r="AH818" s="29" t="str">
        <f ca="1">INDEX(P808:P827,MATCH(AG818,Z808:Z827,0))</f>
        <v>Real Betis Balompié</v>
      </c>
      <c r="AI818" s="33">
        <f ca="1">LOOKUP(AH818,P808:P827,Q808:Q827)</f>
        <v>20</v>
      </c>
      <c r="AJ818" s="1">
        <f ca="1">LOOKUP(AH818,P808:P827,R808:R827)</f>
        <v>16</v>
      </c>
      <c r="AK818" s="1">
        <f ca="1">LOOKUP(AH818,P808:P827,S808:S827)</f>
        <v>5</v>
      </c>
      <c r="AL818" s="1">
        <f ca="1">LOOKUP(AH818,P808:P827,T808:T827)</f>
        <v>5</v>
      </c>
      <c r="AM818" s="1">
        <f ca="1">LOOKUP(AH818,P808:P827,U808:U827)</f>
        <v>6</v>
      </c>
      <c r="AN818" s="1">
        <f ca="1">LOOKUP(AH818,P808:P827,V808:V827)</f>
        <v>13</v>
      </c>
      <c r="AO818" s="1">
        <f ca="1">LOOKUP(AH818,P808:P827,W808:W827)</f>
        <v>19</v>
      </c>
      <c r="AP818" s="3">
        <f ca="1">LOOKUP(AH818,P808:P827,X808:X827)</f>
        <v>-6</v>
      </c>
      <c r="AQ818" s="3">
        <f ca="1">LOOKUP(AH818,P808:P827,Y808:Y827)</f>
        <v>19413</v>
      </c>
    </row>
    <row r="819" spans="5:43" x14ac:dyDescent="0.25">
      <c r="E819" s="29" t="str">
        <f t="shared" si="650"/>
        <v>Real Betis Balompié</v>
      </c>
      <c r="F819" s="33">
        <f ca="1">SUMIF(INDIRECT(F807),'1-Configuracion'!E819,INDIRECT(G807))+SUMIF(INDIRECT(H807),'1-Configuracion'!E819,INDIRECT(I807))</f>
        <v>0</v>
      </c>
      <c r="G819" s="1">
        <f ca="1">SUMIF(INDIRECT(F807),'1-Configuracion'!E819,INDIRECT(J807))+SUMIF(INDIRECT(H807),'1-Configuracion'!E819,INDIRECT(J807))</f>
        <v>0</v>
      </c>
      <c r="H819" s="1">
        <f t="shared" ca="1" si="651"/>
        <v>0</v>
      </c>
      <c r="I819" s="1">
        <f t="shared" ca="1" si="652"/>
        <v>0</v>
      </c>
      <c r="J819" s="1">
        <f t="shared" ca="1" si="653"/>
        <v>0</v>
      </c>
      <c r="K819" s="1">
        <f ca="1">SUMIF(INDIRECT(F807),'1-Configuracion'!E819,INDIRECT(K807))+SUMIF(INDIRECT(H807),'1-Configuracion'!E819,INDIRECT(L807))</f>
        <v>0</v>
      </c>
      <c r="L819" s="1">
        <f ca="1">SUMIF(INDIRECT(F807),'1-Configuracion'!E819,INDIRECT(L807))+SUMIF(INDIRECT(H807),'1-Configuracion'!E819,INDIRECT(K807))</f>
        <v>0</v>
      </c>
      <c r="M819" s="48">
        <f t="shared" ca="1" si="654"/>
        <v>0</v>
      </c>
      <c r="N819" s="14">
        <f t="shared" ca="1" si="655"/>
        <v>0</v>
      </c>
      <c r="P819" s="29" t="str">
        <f t="shared" si="656"/>
        <v>Real Betis Balompié</v>
      </c>
      <c r="Q819" s="33">
        <f t="shared" ca="1" si="657"/>
        <v>20</v>
      </c>
      <c r="R819" s="1">
        <f t="shared" ca="1" si="641"/>
        <v>16</v>
      </c>
      <c r="S819" s="1">
        <f t="shared" ca="1" si="642"/>
        <v>5</v>
      </c>
      <c r="T819" s="1">
        <f t="shared" ca="1" si="643"/>
        <v>5</v>
      </c>
      <c r="U819" s="1">
        <f t="shared" ca="1" si="644"/>
        <v>6</v>
      </c>
      <c r="V819" s="1">
        <f t="shared" ca="1" si="645"/>
        <v>13</v>
      </c>
      <c r="W819" s="1">
        <f t="shared" ca="1" si="646"/>
        <v>19</v>
      </c>
      <c r="X819" s="3">
        <f t="shared" ca="1" si="647"/>
        <v>-6</v>
      </c>
      <c r="Y819" s="3">
        <f t="shared" ca="1" si="648"/>
        <v>19413</v>
      </c>
      <c r="Z819">
        <f t="shared" ca="1" si="658"/>
        <v>11</v>
      </c>
      <c r="AA819">
        <f t="shared" ca="1" si="649"/>
        <v>11</v>
      </c>
      <c r="AB819" s="16">
        <f ca="1">_xlfn.RANK.EQ(Q819,Q808:Q827,0)</f>
        <v>11</v>
      </c>
      <c r="AC819" s="16">
        <f ca="1">SUMPRODUCT((AB819=AB808:AB827)*(X819&lt;X808:X827))</f>
        <v>0</v>
      </c>
      <c r="AD819" s="16">
        <f ca="1">SUMPRODUCT((AB819=AB808:AB827)*(AC819=AC808:AC827)*(V819&lt;V808:V827))</f>
        <v>0</v>
      </c>
      <c r="AE819" s="16">
        <f ca="1">COUNTIF(AA808:AA819,AA819)-1</f>
        <v>0</v>
      </c>
      <c r="AF819" s="39"/>
      <c r="AG819">
        <v>12</v>
      </c>
      <c r="AH819" s="29" t="str">
        <f ca="1">INDEX(P808:P827,MATCH(AG819,Z808:Z827,0))</f>
        <v>R.C.D. Español</v>
      </c>
      <c r="AI819" s="33">
        <f ca="1">LOOKUP(AH819,P808:P827,Q808:Q827)</f>
        <v>20</v>
      </c>
      <c r="AJ819" s="1">
        <f ca="1">LOOKUP(AH819,P808:P827,R808:R827)</f>
        <v>16</v>
      </c>
      <c r="AK819" s="1">
        <f ca="1">LOOKUP(AH819,P808:P827,S808:S827)</f>
        <v>6</v>
      </c>
      <c r="AL819" s="1">
        <f ca="1">LOOKUP(AH819,P808:P827,T808:T827)</f>
        <v>2</v>
      </c>
      <c r="AM819" s="1">
        <f ca="1">LOOKUP(AH819,P808:P827,U808:U827)</f>
        <v>8</v>
      </c>
      <c r="AN819" s="1">
        <f ca="1">LOOKUP(AH819,P808:P827,V808:V827)</f>
        <v>16</v>
      </c>
      <c r="AO819" s="1">
        <f ca="1">LOOKUP(AH819,P808:P827,W808:W827)</f>
        <v>26</v>
      </c>
      <c r="AP819" s="3">
        <f ca="1">LOOKUP(AH819,P808:P827,X808:X827)</f>
        <v>-10</v>
      </c>
      <c r="AQ819" s="3">
        <f ca="1">LOOKUP(AH819,P808:P827,Y808:Y827)</f>
        <v>19016</v>
      </c>
    </row>
    <row r="820" spans="5:43" x14ac:dyDescent="0.25">
      <c r="E820" s="29" t="str">
        <f t="shared" si="650"/>
        <v>Real Madrid C.F.</v>
      </c>
      <c r="F820" s="33">
        <f ca="1">SUMIF(INDIRECT(F807),'1-Configuracion'!E820,INDIRECT(G807))+SUMIF(INDIRECT(H807),'1-Configuracion'!E820,INDIRECT(I807))</f>
        <v>0</v>
      </c>
      <c r="G820" s="1">
        <f ca="1">SUMIF(INDIRECT(F807),'1-Configuracion'!E820,INDIRECT(J807))+SUMIF(INDIRECT(H807),'1-Configuracion'!E820,INDIRECT(J807))</f>
        <v>0</v>
      </c>
      <c r="H820" s="1">
        <f t="shared" ca="1" si="651"/>
        <v>0</v>
      </c>
      <c r="I820" s="1">
        <f t="shared" ca="1" si="652"/>
        <v>0</v>
      </c>
      <c r="J820" s="1">
        <f t="shared" ca="1" si="653"/>
        <v>0</v>
      </c>
      <c r="K820" s="1">
        <f ca="1">SUMIF(INDIRECT(F807),'1-Configuracion'!E820,INDIRECT(K807))+SUMIF(INDIRECT(H807),'1-Configuracion'!E820,INDIRECT(L807))</f>
        <v>0</v>
      </c>
      <c r="L820" s="1">
        <f ca="1">SUMIF(INDIRECT(F807),'1-Configuracion'!E820,INDIRECT(L807))+SUMIF(INDIRECT(H807),'1-Configuracion'!E820,INDIRECT(K807))</f>
        <v>0</v>
      </c>
      <c r="M820" s="48">
        <f t="shared" ca="1" si="654"/>
        <v>0</v>
      </c>
      <c r="N820" s="14">
        <f t="shared" ca="1" si="655"/>
        <v>0</v>
      </c>
      <c r="P820" s="29" t="str">
        <f t="shared" si="656"/>
        <v>Real Madrid C.F.</v>
      </c>
      <c r="Q820" s="33">
        <f t="shared" ca="1" si="657"/>
        <v>33</v>
      </c>
      <c r="R820" s="1">
        <f t="shared" ca="1" si="641"/>
        <v>16</v>
      </c>
      <c r="S820" s="1">
        <f t="shared" ca="1" si="642"/>
        <v>10</v>
      </c>
      <c r="T820" s="1">
        <f t="shared" ca="1" si="643"/>
        <v>3</v>
      </c>
      <c r="U820" s="1">
        <f t="shared" ca="1" si="644"/>
        <v>3</v>
      </c>
      <c r="V820" s="1">
        <f t="shared" ca="1" si="645"/>
        <v>42</v>
      </c>
      <c r="W820" s="1">
        <f t="shared" ca="1" si="646"/>
        <v>15</v>
      </c>
      <c r="X820" s="3">
        <f t="shared" ca="1" si="647"/>
        <v>27</v>
      </c>
      <c r="Y820" s="3">
        <f t="shared" ca="1" si="648"/>
        <v>35742</v>
      </c>
      <c r="Z820">
        <f t="shared" ca="1" si="658"/>
        <v>3</v>
      </c>
      <c r="AA820">
        <f t="shared" ca="1" si="649"/>
        <v>3</v>
      </c>
      <c r="AB820" s="16">
        <f ca="1">_xlfn.RANK.EQ(Q820,Q808:Q827,0)</f>
        <v>3</v>
      </c>
      <c r="AC820" s="16">
        <f ca="1">SUMPRODUCT((AB820=AB808:AB827)*(X820&lt;X808:X827))</f>
        <v>0</v>
      </c>
      <c r="AD820" s="16">
        <f ca="1">SUMPRODUCT((AB820=AB808:AB827)*(AC820=AC808:AC827)*(V820&lt;V808:V827))</f>
        <v>0</v>
      </c>
      <c r="AE820" s="16">
        <f ca="1">COUNTIF(AA808:AA820,AA820)-1</f>
        <v>0</v>
      </c>
      <c r="AF820" s="39"/>
      <c r="AG820">
        <v>13</v>
      </c>
      <c r="AH820" s="29" t="str">
        <f ca="1">INDEX(P808:P827,MATCH(AG820,Z808:Z827,0))</f>
        <v>Málaga C.F.</v>
      </c>
      <c r="AI820" s="33">
        <f ca="1">LOOKUP(AH820,P808:P827,Q808:Q827)</f>
        <v>17</v>
      </c>
      <c r="AJ820" s="1">
        <f ca="1">LOOKUP(AH820,P808:P827,R808:R827)</f>
        <v>16</v>
      </c>
      <c r="AK820" s="1">
        <f ca="1">LOOKUP(AH820,P808:P827,S808:S827)</f>
        <v>4</v>
      </c>
      <c r="AL820" s="1">
        <f ca="1">LOOKUP(AH820,P808:P827,T808:T827)</f>
        <v>5</v>
      </c>
      <c r="AM820" s="1">
        <f ca="1">LOOKUP(AH820,P808:P827,U808:U827)</f>
        <v>7</v>
      </c>
      <c r="AN820" s="1">
        <f ca="1">LOOKUP(AH820,P808:P827,V808:V827)</f>
        <v>10</v>
      </c>
      <c r="AO820" s="1">
        <f ca="1">LOOKUP(AH820,P808:P827,W808:W827)</f>
        <v>14</v>
      </c>
      <c r="AP820" s="3">
        <f ca="1">LOOKUP(AH820,P808:P827,X808:X827)</f>
        <v>-4</v>
      </c>
      <c r="AQ820" s="3">
        <f ca="1">LOOKUP(AH820,P808:P827,Y808:Y827)</f>
        <v>16610</v>
      </c>
    </row>
    <row r="821" spans="5:43" x14ac:dyDescent="0.25">
      <c r="E821" s="29" t="str">
        <f t="shared" si="650"/>
        <v>Real Sociedad</v>
      </c>
      <c r="F821" s="33">
        <f ca="1">SUMIF(INDIRECT(F807),'1-Configuracion'!E821,INDIRECT(G807))+SUMIF(INDIRECT(H807),'1-Configuracion'!E821,INDIRECT(I807))</f>
        <v>0</v>
      </c>
      <c r="G821" s="1">
        <f ca="1">SUMIF(INDIRECT(F807),'1-Configuracion'!E821,INDIRECT(J807))+SUMIF(INDIRECT(H807),'1-Configuracion'!E821,INDIRECT(J807))</f>
        <v>0</v>
      </c>
      <c r="H821" s="1">
        <f t="shared" ca="1" si="651"/>
        <v>0</v>
      </c>
      <c r="I821" s="1">
        <f t="shared" ca="1" si="652"/>
        <v>0</v>
      </c>
      <c r="J821" s="1">
        <f t="shared" ca="1" si="653"/>
        <v>0</v>
      </c>
      <c r="K821" s="1">
        <f ca="1">SUMIF(INDIRECT(F807),'1-Configuracion'!E821,INDIRECT(K807))+SUMIF(INDIRECT(H807),'1-Configuracion'!E821,INDIRECT(L807))</f>
        <v>0</v>
      </c>
      <c r="L821" s="1">
        <f ca="1">SUMIF(INDIRECT(F807),'1-Configuracion'!E821,INDIRECT(L807))+SUMIF(INDIRECT(H807),'1-Configuracion'!E821,INDIRECT(K807))</f>
        <v>0</v>
      </c>
      <c r="M821" s="48">
        <f t="shared" ca="1" si="654"/>
        <v>0</v>
      </c>
      <c r="N821" s="14">
        <f t="shared" ca="1" si="655"/>
        <v>0</v>
      </c>
      <c r="P821" s="29" t="str">
        <f t="shared" si="656"/>
        <v>Real Sociedad</v>
      </c>
      <c r="Q821" s="33">
        <f t="shared" ca="1" si="657"/>
        <v>16</v>
      </c>
      <c r="R821" s="1">
        <f t="shared" ca="1" si="641"/>
        <v>16</v>
      </c>
      <c r="S821" s="1">
        <f t="shared" ca="1" si="642"/>
        <v>4</v>
      </c>
      <c r="T821" s="1">
        <f t="shared" ca="1" si="643"/>
        <v>4</v>
      </c>
      <c r="U821" s="1">
        <f t="shared" ca="1" si="644"/>
        <v>8</v>
      </c>
      <c r="V821" s="1">
        <f t="shared" ca="1" si="645"/>
        <v>17</v>
      </c>
      <c r="W821" s="1">
        <f t="shared" ca="1" si="646"/>
        <v>22</v>
      </c>
      <c r="X821" s="3">
        <f t="shared" ca="1" si="647"/>
        <v>-5</v>
      </c>
      <c r="Y821" s="3">
        <f t="shared" ca="1" si="648"/>
        <v>15517</v>
      </c>
      <c r="Z821">
        <f t="shared" ca="1" si="658"/>
        <v>14</v>
      </c>
      <c r="AA821">
        <f t="shared" ca="1" si="649"/>
        <v>14</v>
      </c>
      <c r="AB821" s="16">
        <f ca="1">_xlfn.RANK.EQ(Q821,Q808:Q827,0)</f>
        <v>14</v>
      </c>
      <c r="AC821" s="16">
        <f ca="1">SUMPRODUCT((AB821=AB808:AB827)*(X821&lt;X808:X827))</f>
        <v>0</v>
      </c>
      <c r="AD821" s="16">
        <f ca="1">SUMPRODUCT((AB821=AB808:AB827)*(AC821=AC808:AC827)*(V821&lt;V808:V827))</f>
        <v>0</v>
      </c>
      <c r="AE821" s="16">
        <f ca="1">COUNTIF(AA808:AA821,AA821)-1</f>
        <v>0</v>
      </c>
      <c r="AF821" s="39"/>
      <c r="AG821">
        <v>14</v>
      </c>
      <c r="AH821" s="29" t="str">
        <f ca="1">INDEX(P808:P827,MATCH(AG821,Z808:Z827,0))</f>
        <v>Real Sociedad</v>
      </c>
      <c r="AI821" s="33">
        <f ca="1">LOOKUP(AH821,P808:P827,Q808:Q827)</f>
        <v>16</v>
      </c>
      <c r="AJ821" s="1">
        <f ca="1">LOOKUP(AH821,P808:P827,R808:R827)</f>
        <v>16</v>
      </c>
      <c r="AK821" s="1">
        <f ca="1">LOOKUP(AH821,P808:P827,S808:S827)</f>
        <v>4</v>
      </c>
      <c r="AL821" s="1">
        <f ca="1">LOOKUP(AH821,P808:P827,T808:T827)</f>
        <v>4</v>
      </c>
      <c r="AM821" s="1">
        <f ca="1">LOOKUP(AH821,P808:P827,U808:U827)</f>
        <v>8</v>
      </c>
      <c r="AN821" s="1">
        <f ca="1">LOOKUP(AH821,P808:P827,V808:V827)</f>
        <v>17</v>
      </c>
      <c r="AO821" s="1">
        <f ca="1">LOOKUP(AH821,P808:P827,W808:W827)</f>
        <v>22</v>
      </c>
      <c r="AP821" s="3">
        <f ca="1">LOOKUP(AH821,P808:P827,X808:X827)</f>
        <v>-5</v>
      </c>
      <c r="AQ821" s="3">
        <f ca="1">LOOKUP(AH821,P808:P827,Y808:Y827)</f>
        <v>15517</v>
      </c>
    </row>
    <row r="822" spans="5:43" x14ac:dyDescent="0.25">
      <c r="E822" s="29" t="str">
        <f t="shared" si="650"/>
        <v>Real Sporting de Gijón</v>
      </c>
      <c r="F822" s="33">
        <f ca="1">SUMIF(INDIRECT(F807),'1-Configuracion'!E822,INDIRECT(G807))+SUMIF(INDIRECT(H807),'1-Configuracion'!E822,INDIRECT(I807))</f>
        <v>0</v>
      </c>
      <c r="G822" s="1">
        <f ca="1">SUMIF(INDIRECT(F807),'1-Configuracion'!E822,INDIRECT(J807))+SUMIF(INDIRECT(H807),'1-Configuracion'!E822,INDIRECT(J807))</f>
        <v>0</v>
      </c>
      <c r="H822" s="1">
        <f t="shared" ca="1" si="651"/>
        <v>0</v>
      </c>
      <c r="I822" s="1">
        <f t="shared" ca="1" si="652"/>
        <v>0</v>
      </c>
      <c r="J822" s="1">
        <f t="shared" ca="1" si="653"/>
        <v>0</v>
      </c>
      <c r="K822" s="1">
        <f ca="1">SUMIF(INDIRECT(F807),'1-Configuracion'!E822,INDIRECT(K807))+SUMIF(INDIRECT(H807),'1-Configuracion'!E822,INDIRECT(L807))</f>
        <v>0</v>
      </c>
      <c r="L822" s="1">
        <f ca="1">SUMIF(INDIRECT(F807),'1-Configuracion'!E822,INDIRECT(L807))+SUMIF(INDIRECT(H807),'1-Configuracion'!E822,INDIRECT(K807))</f>
        <v>0</v>
      </c>
      <c r="M822" s="48">
        <f t="shared" ca="1" si="654"/>
        <v>0</v>
      </c>
      <c r="N822" s="14">
        <f t="shared" ca="1" si="655"/>
        <v>0</v>
      </c>
      <c r="P822" s="29" t="str">
        <f t="shared" si="656"/>
        <v>Real Sporting de Gijón</v>
      </c>
      <c r="Q822" s="33">
        <f t="shared" ca="1" si="657"/>
        <v>15</v>
      </c>
      <c r="R822" s="1">
        <f t="shared" ca="1" si="641"/>
        <v>15</v>
      </c>
      <c r="S822" s="1">
        <f t="shared" ca="1" si="642"/>
        <v>4</v>
      </c>
      <c r="T822" s="1">
        <f t="shared" ca="1" si="643"/>
        <v>3</v>
      </c>
      <c r="U822" s="1">
        <f t="shared" ca="1" si="644"/>
        <v>8</v>
      </c>
      <c r="V822" s="1">
        <f t="shared" ca="1" si="645"/>
        <v>15</v>
      </c>
      <c r="W822" s="1">
        <f t="shared" ca="1" si="646"/>
        <v>23</v>
      </c>
      <c r="X822" s="3">
        <f t="shared" ca="1" si="647"/>
        <v>-8</v>
      </c>
      <c r="Y822" s="3">
        <f t="shared" ca="1" si="648"/>
        <v>14215</v>
      </c>
      <c r="Z822">
        <f t="shared" ca="1" si="658"/>
        <v>16</v>
      </c>
      <c r="AA822">
        <f t="shared" ca="1" si="649"/>
        <v>16</v>
      </c>
      <c r="AB822" s="16">
        <f ca="1">_xlfn.RANK.EQ(Q822,Q808:Q827,0)</f>
        <v>16</v>
      </c>
      <c r="AC822" s="16">
        <f ca="1">SUMPRODUCT((AB822=AB808:AB827)*(X822&lt;X808:X827))</f>
        <v>0</v>
      </c>
      <c r="AD822" s="16">
        <f ca="1">SUMPRODUCT((AB822=AB808:AB827)*(AC822=AC808:AC827)*(V822&lt;V808:V827))</f>
        <v>0</v>
      </c>
      <c r="AE822" s="16">
        <f ca="1">COUNTIF(AA808:AA822,AA822)-1</f>
        <v>0</v>
      </c>
      <c r="AF822" s="39"/>
      <c r="AG822">
        <v>15</v>
      </c>
      <c r="AH822" s="29" t="str">
        <f ca="1">INDEX(P808:P827,MATCH(AG822,Z808:Z827,0))</f>
        <v>Getafe C.F.</v>
      </c>
      <c r="AI822" s="33">
        <f ca="1">LOOKUP(AH822,P808:P827,Q808:Q827)</f>
        <v>16</v>
      </c>
      <c r="AJ822" s="1">
        <f ca="1">LOOKUP(AH822,P808:P827,R808:R827)</f>
        <v>16</v>
      </c>
      <c r="AK822" s="1">
        <f ca="1">LOOKUP(AH822,P808:P827,S808:S827)</f>
        <v>4</v>
      </c>
      <c r="AL822" s="1">
        <f ca="1">LOOKUP(AH822,P808:P827,T808:T827)</f>
        <v>4</v>
      </c>
      <c r="AM822" s="1">
        <f ca="1">LOOKUP(AH822,P808:P827,U808:U827)</f>
        <v>8</v>
      </c>
      <c r="AN822" s="1">
        <f ca="1">LOOKUP(AH822,P808:P827,V808:V827)</f>
        <v>18</v>
      </c>
      <c r="AO822" s="1">
        <f ca="1">LOOKUP(AH822,P808:P827,W808:W827)</f>
        <v>26</v>
      </c>
      <c r="AP822" s="3">
        <f ca="1">LOOKUP(AH822,P808:P827,X808:X827)</f>
        <v>-8</v>
      </c>
      <c r="AQ822" s="3">
        <f ca="1">LOOKUP(AH822,P808:P827,Y808:Y827)</f>
        <v>15218</v>
      </c>
    </row>
    <row r="823" spans="5:43" x14ac:dyDescent="0.25">
      <c r="E823" s="29" t="str">
        <f t="shared" si="650"/>
        <v>S.D. Eibar</v>
      </c>
      <c r="F823" s="33">
        <f ca="1">SUMIF(INDIRECT(F807),'1-Configuracion'!E823,INDIRECT(G807))+SUMIF(INDIRECT(H807),'1-Configuracion'!E823,INDIRECT(I807))</f>
        <v>0</v>
      </c>
      <c r="G823" s="1">
        <f ca="1">SUMIF(INDIRECT(F807),'1-Configuracion'!E823,INDIRECT(J807))+SUMIF(INDIRECT(H807),'1-Configuracion'!E823,INDIRECT(J807))</f>
        <v>0</v>
      </c>
      <c r="H823" s="1">
        <f t="shared" ca="1" si="651"/>
        <v>0</v>
      </c>
      <c r="I823" s="1">
        <f t="shared" ca="1" si="652"/>
        <v>0</v>
      </c>
      <c r="J823" s="1">
        <f t="shared" ca="1" si="653"/>
        <v>0</v>
      </c>
      <c r="K823" s="1">
        <f ca="1">SUMIF(INDIRECT(F807),'1-Configuracion'!E823,INDIRECT(K807))+SUMIF(INDIRECT(H807),'1-Configuracion'!E823,INDIRECT(L807))</f>
        <v>0</v>
      </c>
      <c r="L823" s="1">
        <f ca="1">SUMIF(INDIRECT(F807),'1-Configuracion'!E823,INDIRECT(L807))+SUMIF(INDIRECT(H807),'1-Configuracion'!E823,INDIRECT(K807))</f>
        <v>0</v>
      </c>
      <c r="M823" s="48">
        <f t="shared" ca="1" si="654"/>
        <v>0</v>
      </c>
      <c r="N823" s="14">
        <f t="shared" ca="1" si="655"/>
        <v>0</v>
      </c>
      <c r="P823" s="29" t="str">
        <f t="shared" si="656"/>
        <v>S.D. Eibar</v>
      </c>
      <c r="Q823" s="33">
        <f t="shared" ca="1" si="657"/>
        <v>21</v>
      </c>
      <c r="R823" s="1">
        <f t="shared" ca="1" si="641"/>
        <v>16</v>
      </c>
      <c r="S823" s="1">
        <f t="shared" ca="1" si="642"/>
        <v>5</v>
      </c>
      <c r="T823" s="1">
        <f t="shared" ca="1" si="643"/>
        <v>6</v>
      </c>
      <c r="U823" s="1">
        <f t="shared" ca="1" si="644"/>
        <v>5</v>
      </c>
      <c r="V823" s="1">
        <f t="shared" ca="1" si="645"/>
        <v>18</v>
      </c>
      <c r="W823" s="1">
        <f t="shared" ca="1" si="646"/>
        <v>19</v>
      </c>
      <c r="X823" s="3">
        <f t="shared" ca="1" si="647"/>
        <v>-1</v>
      </c>
      <c r="Y823" s="3">
        <f t="shared" ca="1" si="648"/>
        <v>20918</v>
      </c>
      <c r="Z823">
        <f t="shared" ca="1" si="658"/>
        <v>10</v>
      </c>
      <c r="AA823">
        <f t="shared" ca="1" si="649"/>
        <v>10</v>
      </c>
      <c r="AB823" s="16">
        <f ca="1">_xlfn.RANK.EQ(Q823,Q808:Q827,0)</f>
        <v>10</v>
      </c>
      <c r="AC823" s="16">
        <f ca="1">SUMPRODUCT((AB823=AB808:AB827)*(X823&lt;X808:X827))</f>
        <v>0</v>
      </c>
      <c r="AD823" s="16">
        <f ca="1">SUMPRODUCT((AB823=AB808:AB827)*(AC823=AC808:AC827)*(V823&lt;V808:V827))</f>
        <v>0</v>
      </c>
      <c r="AE823" s="16">
        <f ca="1">COUNTIF(AA808:AA823,AA823)-1</f>
        <v>0</v>
      </c>
      <c r="AF823" s="39"/>
      <c r="AG823">
        <v>16</v>
      </c>
      <c r="AH823" s="29" t="str">
        <f ca="1">INDEX(P808:P827,MATCH(AG823,Z808:Z827,0))</f>
        <v>Real Sporting de Gijón</v>
      </c>
      <c r="AI823" s="33">
        <f ca="1">LOOKUP(AH823,P808:P827,Q808:Q827)</f>
        <v>15</v>
      </c>
      <c r="AJ823" s="1">
        <f ca="1">LOOKUP(AH823,P808:P827,R808:R827)</f>
        <v>15</v>
      </c>
      <c r="AK823" s="1">
        <f ca="1">LOOKUP(AH823,P808:P827,S808:S827)</f>
        <v>4</v>
      </c>
      <c r="AL823" s="1">
        <f ca="1">LOOKUP(AH823,P808:P827,T808:T827)</f>
        <v>3</v>
      </c>
      <c r="AM823" s="1">
        <f ca="1">LOOKUP(AH823,P808:P827,U808:U827)</f>
        <v>8</v>
      </c>
      <c r="AN823" s="1">
        <f ca="1">LOOKUP(AH823,P808:P827,V808:V827)</f>
        <v>15</v>
      </c>
      <c r="AO823" s="1">
        <f ca="1">LOOKUP(AH823,P808:P827,W808:W827)</f>
        <v>23</v>
      </c>
      <c r="AP823" s="3">
        <f ca="1">LOOKUP(AH823,P808:P827,X808:X827)</f>
        <v>-8</v>
      </c>
      <c r="AQ823" s="3">
        <f ca="1">LOOKUP(AH823,P808:P827,Y808:Y827)</f>
        <v>14215</v>
      </c>
    </row>
    <row r="824" spans="5:43" x14ac:dyDescent="0.25">
      <c r="E824" s="29" t="str">
        <f t="shared" si="650"/>
        <v>Sevilla F.C.</v>
      </c>
      <c r="F824" s="33">
        <f ca="1">SUMIF(INDIRECT(F807),'1-Configuracion'!E824,INDIRECT(G807))+SUMIF(INDIRECT(H807),'1-Configuracion'!E824,INDIRECT(I807))</f>
        <v>0</v>
      </c>
      <c r="G824" s="1">
        <f ca="1">SUMIF(INDIRECT(F807),'1-Configuracion'!E824,INDIRECT(J807))+SUMIF(INDIRECT(H807),'1-Configuracion'!E824,INDIRECT(J807))</f>
        <v>0</v>
      </c>
      <c r="H824" s="1">
        <f t="shared" ca="1" si="651"/>
        <v>0</v>
      </c>
      <c r="I824" s="1">
        <f t="shared" ca="1" si="652"/>
        <v>0</v>
      </c>
      <c r="J824" s="1">
        <f t="shared" ca="1" si="653"/>
        <v>0</v>
      </c>
      <c r="K824" s="1">
        <f ca="1">SUMIF(INDIRECT(F807),'1-Configuracion'!E824,INDIRECT(K807))+SUMIF(INDIRECT(H807),'1-Configuracion'!E824,INDIRECT(L807))</f>
        <v>0</v>
      </c>
      <c r="L824" s="1">
        <f ca="1">SUMIF(INDIRECT(F807),'1-Configuracion'!E824,INDIRECT(L807))+SUMIF(INDIRECT(H807),'1-Configuracion'!E824,INDIRECT(K807))</f>
        <v>0</v>
      </c>
      <c r="M824" s="48">
        <f t="shared" ca="1" si="654"/>
        <v>0</v>
      </c>
      <c r="N824" s="14">
        <f t="shared" ca="1" si="655"/>
        <v>0</v>
      </c>
      <c r="P824" s="29" t="str">
        <f t="shared" si="656"/>
        <v>Sevilla F.C.</v>
      </c>
      <c r="Q824" s="33">
        <f t="shared" ca="1" si="657"/>
        <v>23</v>
      </c>
      <c r="R824" s="1">
        <f t="shared" ca="1" si="641"/>
        <v>16</v>
      </c>
      <c r="S824" s="1">
        <f t="shared" ca="1" si="642"/>
        <v>6</v>
      </c>
      <c r="T824" s="1">
        <f t="shared" ca="1" si="643"/>
        <v>5</v>
      </c>
      <c r="U824" s="1">
        <f t="shared" ca="1" si="644"/>
        <v>5</v>
      </c>
      <c r="V824" s="1">
        <f t="shared" ca="1" si="645"/>
        <v>21</v>
      </c>
      <c r="W824" s="1">
        <f t="shared" ca="1" si="646"/>
        <v>19</v>
      </c>
      <c r="X824" s="3">
        <f t="shared" ca="1" si="647"/>
        <v>2</v>
      </c>
      <c r="Y824" s="3">
        <f t="shared" ca="1" si="648"/>
        <v>23221</v>
      </c>
      <c r="Z824">
        <f t="shared" ca="1" si="658"/>
        <v>8</v>
      </c>
      <c r="AA824">
        <f t="shared" ca="1" si="649"/>
        <v>8</v>
      </c>
      <c r="AB824" s="16">
        <f ca="1">_xlfn.RANK.EQ(Q824,Q808:Q827,0)</f>
        <v>8</v>
      </c>
      <c r="AC824" s="16">
        <f ca="1">SUMPRODUCT((AB824=AB808:AB827)*(X824&lt;X808:X827))</f>
        <v>0</v>
      </c>
      <c r="AD824" s="16">
        <f ca="1">SUMPRODUCT((AB824=AB808:AB827)*(AC824=AC808:AC827)*(V824&lt;V808:V827))</f>
        <v>0</v>
      </c>
      <c r="AE824" s="16">
        <f ca="1">COUNTIF(AA808:AA824,AA824)-1</f>
        <v>0</v>
      </c>
      <c r="AF824" s="39"/>
      <c r="AG824">
        <v>17</v>
      </c>
      <c r="AH824" s="29" t="str">
        <f ca="1">INDEX(P808:P827,MATCH(AG824,Z808:Z827,0))</f>
        <v>Granada C.F.</v>
      </c>
      <c r="AI824" s="33">
        <f ca="1">LOOKUP(AH824,P808:P827,Q808:Q827)</f>
        <v>14</v>
      </c>
      <c r="AJ824" s="1">
        <f ca="1">LOOKUP(AH824,P808:P827,R808:R827)</f>
        <v>16</v>
      </c>
      <c r="AK824" s="1">
        <f ca="1">LOOKUP(AH824,P808:P827,S808:S827)</f>
        <v>3</v>
      </c>
      <c r="AL824" s="1">
        <f ca="1">LOOKUP(AH824,P808:P827,T808:T827)</f>
        <v>5</v>
      </c>
      <c r="AM824" s="1">
        <f ca="1">LOOKUP(AH824,P808:P827,U808:U827)</f>
        <v>8</v>
      </c>
      <c r="AN824" s="1">
        <f ca="1">LOOKUP(AH824,P808:P827,V808:V827)</f>
        <v>17</v>
      </c>
      <c r="AO824" s="1">
        <f ca="1">LOOKUP(AH824,P808:P827,W808:W827)</f>
        <v>26</v>
      </c>
      <c r="AP824" s="3">
        <f ca="1">LOOKUP(AH824,P808:P827,X808:X827)</f>
        <v>-9</v>
      </c>
      <c r="AQ824" s="3">
        <f ca="1">LOOKUP(AH824,P808:P827,Y808:Y827)</f>
        <v>13117</v>
      </c>
    </row>
    <row r="825" spans="5:43" x14ac:dyDescent="0.25">
      <c r="E825" s="29" t="str">
        <f t="shared" si="650"/>
        <v>U.D. Las Palmas</v>
      </c>
      <c r="F825" s="33">
        <f ca="1">SUMIF(INDIRECT(F807),'1-Configuracion'!E825,INDIRECT(G807))+SUMIF(INDIRECT(H807),'1-Configuracion'!E825,INDIRECT(I807))</f>
        <v>0</v>
      </c>
      <c r="G825" s="1">
        <f ca="1">SUMIF(INDIRECT(F807),'1-Configuracion'!E825,INDIRECT(J807))+SUMIF(INDIRECT(H807),'1-Configuracion'!E825,INDIRECT(J807))</f>
        <v>0</v>
      </c>
      <c r="H825" s="1">
        <f t="shared" ca="1" si="651"/>
        <v>0</v>
      </c>
      <c r="I825" s="1">
        <f t="shared" ca="1" si="652"/>
        <v>0</v>
      </c>
      <c r="J825" s="1">
        <f t="shared" ca="1" si="653"/>
        <v>0</v>
      </c>
      <c r="K825" s="1">
        <f ca="1">SUMIF(INDIRECT(F807),'1-Configuracion'!E825,INDIRECT(K807))+SUMIF(INDIRECT(H807),'1-Configuracion'!E825,INDIRECT(L807))</f>
        <v>0</v>
      </c>
      <c r="L825" s="1">
        <f ca="1">SUMIF(INDIRECT(F807),'1-Configuracion'!E825,INDIRECT(L807))+SUMIF(INDIRECT(H807),'1-Configuracion'!E825,INDIRECT(K807))</f>
        <v>0</v>
      </c>
      <c r="M825" s="48">
        <f t="shared" ca="1" si="654"/>
        <v>0</v>
      </c>
      <c r="N825" s="14">
        <f t="shared" ca="1" si="655"/>
        <v>0</v>
      </c>
      <c r="P825" s="29" t="str">
        <f t="shared" si="656"/>
        <v>U.D. Las Palmas</v>
      </c>
      <c r="Q825" s="33">
        <f t="shared" ca="1" si="657"/>
        <v>13</v>
      </c>
      <c r="R825" s="1">
        <f t="shared" ca="1" si="641"/>
        <v>16</v>
      </c>
      <c r="S825" s="1">
        <f t="shared" ca="1" si="642"/>
        <v>3</v>
      </c>
      <c r="T825" s="1">
        <f t="shared" ca="1" si="643"/>
        <v>4</v>
      </c>
      <c r="U825" s="1">
        <f t="shared" ca="1" si="644"/>
        <v>9</v>
      </c>
      <c r="V825" s="1">
        <f t="shared" ca="1" si="645"/>
        <v>12</v>
      </c>
      <c r="W825" s="1">
        <f t="shared" ca="1" si="646"/>
        <v>23</v>
      </c>
      <c r="X825" s="3">
        <f t="shared" ca="1" si="647"/>
        <v>-11</v>
      </c>
      <c r="Y825" s="3">
        <f t="shared" ca="1" si="648"/>
        <v>11912</v>
      </c>
      <c r="Z825">
        <f t="shared" ca="1" si="658"/>
        <v>19</v>
      </c>
      <c r="AA825">
        <f t="shared" ca="1" si="649"/>
        <v>19</v>
      </c>
      <c r="AB825" s="16">
        <f ca="1">_xlfn.RANK.EQ(Q825,Q808:Q827,0)</f>
        <v>19</v>
      </c>
      <c r="AC825" s="16">
        <f ca="1">SUMPRODUCT((AB825=AB808:AB827)*(X825&lt;X808:X827))</f>
        <v>0</v>
      </c>
      <c r="AD825" s="16">
        <f ca="1">SUMPRODUCT((AB825=AB808:AB827)*(AC825=AC808:AC827)*(V825&lt;V808:V827))</f>
        <v>0</v>
      </c>
      <c r="AE825" s="16">
        <f ca="1">COUNTIF(AA808:AA825,AA825)-1</f>
        <v>0</v>
      </c>
      <c r="AF825" s="39"/>
      <c r="AG825">
        <v>18</v>
      </c>
      <c r="AH825" s="29" t="str">
        <f ca="1">INDEX(P808:P827,MATCH(AG825,Z808:Z827,0))</f>
        <v>Rayo Vallecano</v>
      </c>
      <c r="AI825" s="33">
        <f ca="1">LOOKUP(AH825,P808:P827,Q808:Q827)</f>
        <v>14</v>
      </c>
      <c r="AJ825" s="1">
        <f ca="1">LOOKUP(AH825,P808:P827,R808:R827)</f>
        <v>16</v>
      </c>
      <c r="AK825" s="1">
        <f ca="1">LOOKUP(AH825,P808:P827,S808:S827)</f>
        <v>4</v>
      </c>
      <c r="AL825" s="1">
        <f ca="1">LOOKUP(AH825,P808:P827,T808:T827)</f>
        <v>2</v>
      </c>
      <c r="AM825" s="1">
        <f ca="1">LOOKUP(AH825,P808:P827,U808:U827)</f>
        <v>10</v>
      </c>
      <c r="AN825" s="1">
        <f ca="1">LOOKUP(AH825,P808:P827,V808:V827)</f>
        <v>18</v>
      </c>
      <c r="AO825" s="1">
        <f ca="1">LOOKUP(AH825,P808:P827,W808:W827)</f>
        <v>37</v>
      </c>
      <c r="AP825" s="3">
        <f ca="1">LOOKUP(AH825,P808:P827,X808:X827)</f>
        <v>-19</v>
      </c>
      <c r="AQ825" s="3">
        <f ca="1">LOOKUP(AH825,P808:P827,Y808:Y827)</f>
        <v>12118</v>
      </c>
    </row>
    <row r="826" spans="5:43" x14ac:dyDescent="0.25">
      <c r="E826" s="29" t="str">
        <f t="shared" si="650"/>
        <v>Valencia C.F.</v>
      </c>
      <c r="F826" s="33">
        <f ca="1">SUMIF(INDIRECT(F807),'1-Configuracion'!E826,INDIRECT(G807))+SUMIF(INDIRECT(H807),'1-Configuracion'!E826,INDIRECT(I807))</f>
        <v>0</v>
      </c>
      <c r="G826" s="1">
        <f ca="1">SUMIF(INDIRECT(F807),'1-Configuracion'!E826,INDIRECT(J807))+SUMIF(INDIRECT(H807),'1-Configuracion'!E826,INDIRECT(J807))</f>
        <v>0</v>
      </c>
      <c r="H826" s="1">
        <f t="shared" ca="1" si="651"/>
        <v>0</v>
      </c>
      <c r="I826" s="1">
        <f t="shared" ca="1" si="652"/>
        <v>0</v>
      </c>
      <c r="J826" s="1">
        <f t="shared" ca="1" si="653"/>
        <v>0</v>
      </c>
      <c r="K826" s="1">
        <f ca="1">SUMIF(INDIRECT(F807),'1-Configuracion'!E826,INDIRECT(K807))+SUMIF(INDIRECT(H807),'1-Configuracion'!E826,INDIRECT(L807))</f>
        <v>0</v>
      </c>
      <c r="L826" s="1">
        <f ca="1">SUMIF(INDIRECT(F807),'1-Configuracion'!E826,INDIRECT(L807))+SUMIF(INDIRECT(H807),'1-Configuracion'!E826,INDIRECT(K807))</f>
        <v>0</v>
      </c>
      <c r="M826" s="48">
        <f t="shared" ca="1" si="654"/>
        <v>0</v>
      </c>
      <c r="N826" s="14">
        <f t="shared" ca="1" si="655"/>
        <v>0</v>
      </c>
      <c r="P826" s="29" t="str">
        <f t="shared" si="656"/>
        <v>Valencia C.F.</v>
      </c>
      <c r="Q826" s="33">
        <f t="shared" ca="1" si="657"/>
        <v>22</v>
      </c>
      <c r="R826" s="1">
        <f t="shared" ca="1" si="641"/>
        <v>16</v>
      </c>
      <c r="S826" s="1">
        <f t="shared" ca="1" si="642"/>
        <v>5</v>
      </c>
      <c r="T826" s="1">
        <f t="shared" ca="1" si="643"/>
        <v>7</v>
      </c>
      <c r="U826" s="1">
        <f t="shared" ca="1" si="644"/>
        <v>4</v>
      </c>
      <c r="V826" s="1">
        <f t="shared" ca="1" si="645"/>
        <v>21</v>
      </c>
      <c r="W826" s="1">
        <f t="shared" ca="1" si="646"/>
        <v>14</v>
      </c>
      <c r="X826" s="3">
        <f t="shared" ca="1" si="647"/>
        <v>7</v>
      </c>
      <c r="Y826" s="3">
        <f t="shared" ca="1" si="648"/>
        <v>22721</v>
      </c>
      <c r="Z826">
        <f t="shared" ca="1" si="658"/>
        <v>9</v>
      </c>
      <c r="AA826">
        <f t="shared" ca="1" si="649"/>
        <v>9</v>
      </c>
      <c r="AB826" s="16">
        <f ca="1">_xlfn.RANK.EQ(Q826,Q808:Q827,0)</f>
        <v>9</v>
      </c>
      <c r="AC826" s="16">
        <f ca="1">SUMPRODUCT((AB826=AB808:AB827)*(X826&lt;X808:X827))</f>
        <v>0</v>
      </c>
      <c r="AD826" s="16">
        <f ca="1">SUMPRODUCT((AB826=AB808:AB827)*(AC826=AC808:AC827)*(V826&lt;V808:V827))</f>
        <v>0</v>
      </c>
      <c r="AE826" s="16">
        <f ca="1">COUNTIF(AA808:AA826,AA826)-1</f>
        <v>0</v>
      </c>
      <c r="AF826" s="39"/>
      <c r="AG826">
        <v>19</v>
      </c>
      <c r="AH826" s="29" t="str">
        <f ca="1">INDEX(P808:P827,MATCH(AG826,Z808:Z827,0))</f>
        <v>U.D. Las Palmas</v>
      </c>
      <c r="AI826" s="33">
        <f ca="1">LOOKUP(AH826,P808:P827,Q808:Q827)</f>
        <v>13</v>
      </c>
      <c r="AJ826" s="1">
        <f ca="1">LOOKUP(AH826,P808:P827,R808:R827)</f>
        <v>16</v>
      </c>
      <c r="AK826" s="1">
        <f ca="1">LOOKUP(AH826,P808:P827,S808:S827)</f>
        <v>3</v>
      </c>
      <c r="AL826" s="1">
        <f ca="1">LOOKUP(AH826,P808:P827,T808:T827)</f>
        <v>4</v>
      </c>
      <c r="AM826" s="1">
        <f ca="1">LOOKUP(AH826,P808:P827,U808:U827)</f>
        <v>9</v>
      </c>
      <c r="AN826" s="1">
        <f ca="1">LOOKUP(AH826,P808:P827,V808:V827)</f>
        <v>12</v>
      </c>
      <c r="AO826" s="1">
        <f ca="1">LOOKUP(AH826,P808:P827,W808:W827)</f>
        <v>23</v>
      </c>
      <c r="AP826" s="3">
        <f ca="1">LOOKUP(AH826,P808:P827,X808:X827)</f>
        <v>-11</v>
      </c>
      <c r="AQ826" s="3">
        <f ca="1">LOOKUP(AH826,P808:P827,Y808:Y827)</f>
        <v>11912</v>
      </c>
    </row>
    <row r="827" spans="5:43" ht="15.75" thickBot="1" x14ac:dyDescent="0.3">
      <c r="E827" s="30" t="str">
        <f t="shared" si="650"/>
        <v>Villarreal C.F.</v>
      </c>
      <c r="F827" s="34">
        <f ca="1">SUMIF(INDIRECT(F807),'1-Configuracion'!E827,INDIRECT(G807))+SUMIF(INDIRECT(H807),'1-Configuracion'!E827,INDIRECT(I807))</f>
        <v>0</v>
      </c>
      <c r="G827" s="9">
        <f ca="1">SUMIF(INDIRECT(F807),'1-Configuracion'!E827,INDIRECT(J807))+SUMIF(INDIRECT(H807),'1-Configuracion'!E827,INDIRECT(J807))</f>
        <v>0</v>
      </c>
      <c r="H827" s="9">
        <f t="shared" ca="1" si="651"/>
        <v>0</v>
      </c>
      <c r="I827" s="9">
        <f t="shared" ca="1" si="652"/>
        <v>0</v>
      </c>
      <c r="J827" s="9">
        <f t="shared" ca="1" si="653"/>
        <v>0</v>
      </c>
      <c r="K827" s="9">
        <f ca="1">SUMIF(INDIRECT(F807),'1-Configuracion'!E827,INDIRECT(K807))+SUMIF(INDIRECT(H807),'1-Configuracion'!E827,INDIRECT(L807))</f>
        <v>0</v>
      </c>
      <c r="L827" s="9">
        <f ca="1">SUMIF(INDIRECT(F807),'1-Configuracion'!E827,INDIRECT(L807))+SUMIF(INDIRECT(H807),'1-Configuracion'!E827,INDIRECT(K807))</f>
        <v>0</v>
      </c>
      <c r="M827" s="49">
        <f t="shared" ca="1" si="654"/>
        <v>0</v>
      </c>
      <c r="N827" s="15">
        <f t="shared" ca="1" si="655"/>
        <v>0</v>
      </c>
      <c r="P827" s="30" t="str">
        <f t="shared" si="656"/>
        <v>Villarreal C.F.</v>
      </c>
      <c r="Q827" s="34">
        <f t="shared" ca="1" si="657"/>
        <v>30</v>
      </c>
      <c r="R827" s="9">
        <f t="shared" ca="1" si="641"/>
        <v>16</v>
      </c>
      <c r="S827" s="9">
        <f t="shared" ca="1" si="642"/>
        <v>9</v>
      </c>
      <c r="T827" s="9">
        <f t="shared" ca="1" si="643"/>
        <v>3</v>
      </c>
      <c r="U827" s="9">
        <f t="shared" ca="1" si="644"/>
        <v>4</v>
      </c>
      <c r="V827" s="9">
        <f t="shared" ca="1" si="645"/>
        <v>21</v>
      </c>
      <c r="W827" s="9">
        <f t="shared" ca="1" si="646"/>
        <v>15</v>
      </c>
      <c r="X827" s="11">
        <f t="shared" ca="1" si="647"/>
        <v>6</v>
      </c>
      <c r="Y827" s="11">
        <f t="shared" ca="1" si="648"/>
        <v>30621</v>
      </c>
      <c r="Z827">
        <f t="shared" ca="1" si="658"/>
        <v>5</v>
      </c>
      <c r="AA827">
        <f t="shared" ca="1" si="649"/>
        <v>5</v>
      </c>
      <c r="AB827" s="16">
        <f ca="1">_xlfn.RANK.EQ(Q827,Q808:Q827,0)</f>
        <v>5</v>
      </c>
      <c r="AC827" s="16">
        <f ca="1">SUMPRODUCT((AB827=AB808:AB827)*(X827&lt;X808:X827))</f>
        <v>0</v>
      </c>
      <c r="AD827" s="16">
        <f ca="1">SUMPRODUCT((AB827=AB808:AB827)*(AC827=AC808:AC827)*(V827&lt;V808:V827))</f>
        <v>0</v>
      </c>
      <c r="AE827" s="16">
        <f ca="1">COUNTIF(AA808:AA827,AA827)-1</f>
        <v>0</v>
      </c>
      <c r="AF827" s="39"/>
      <c r="AG827">
        <v>20</v>
      </c>
      <c r="AH827" s="30" t="str">
        <f ca="1">INDEX(P808:P827,MATCH(AG827,Z808:Z827,0))</f>
        <v>Levante U.D.</v>
      </c>
      <c r="AI827" s="34">
        <f ca="1">LOOKUP(AH827,P808:P827,Q808:Q827)</f>
        <v>11</v>
      </c>
      <c r="AJ827" s="9">
        <f ca="1">LOOKUP(AH827,P808:P827,R808:R827)</f>
        <v>16</v>
      </c>
      <c r="AK827" s="9">
        <f ca="1">LOOKUP(AH827,P808:P827,S808:S827)</f>
        <v>2</v>
      </c>
      <c r="AL827" s="9">
        <f ca="1">LOOKUP(AH827,P808:P827,T808:T827)</f>
        <v>5</v>
      </c>
      <c r="AM827" s="9">
        <f ca="1">LOOKUP(AH827,P808:P827,U808:U827)</f>
        <v>9</v>
      </c>
      <c r="AN827" s="9">
        <f ca="1">LOOKUP(AH827,P808:P827,V808:V827)</f>
        <v>12</v>
      </c>
      <c r="AO827" s="9">
        <f ca="1">LOOKUP(AH827,P808:P827,W808:W827)</f>
        <v>29</v>
      </c>
      <c r="AP827" s="11">
        <f ca="1">LOOKUP(AH827,P808:P827,X808:X827)</f>
        <v>-17</v>
      </c>
      <c r="AQ827" s="11">
        <f ca="1">LOOKUP(AH827,P808:P827,Y808:Y827)</f>
        <v>9312</v>
      </c>
    </row>
    <row r="828" spans="5:43" ht="15.75" thickBot="1" x14ac:dyDescent="0.3"/>
    <row r="829" spans="5:43" ht="15.75" thickBot="1" x14ac:dyDescent="0.3">
      <c r="E829" s="36">
        <v>37</v>
      </c>
      <c r="F829" s="43" t="s">
        <v>20</v>
      </c>
      <c r="G829" s="43" t="s">
        <v>21</v>
      </c>
      <c r="H829" s="43" t="s">
        <v>22</v>
      </c>
      <c r="I829" s="43" t="s">
        <v>23</v>
      </c>
      <c r="J829" s="43" t="s">
        <v>24</v>
      </c>
      <c r="K829" s="43" t="s">
        <v>25</v>
      </c>
      <c r="L829" s="43" t="s">
        <v>26</v>
      </c>
      <c r="M829" s="44" t="s">
        <v>90</v>
      </c>
      <c r="N829" s="46" t="s">
        <v>91</v>
      </c>
      <c r="P829" s="36">
        <f>E829</f>
        <v>37</v>
      </c>
      <c r="Q829" s="37" t="s">
        <v>20</v>
      </c>
      <c r="R829" s="35" t="s">
        <v>21</v>
      </c>
      <c r="S829" s="31" t="s">
        <v>22</v>
      </c>
      <c r="T829" s="31" t="s">
        <v>23</v>
      </c>
      <c r="U829" s="31" t="s">
        <v>24</v>
      </c>
      <c r="V829" s="31" t="s">
        <v>25</v>
      </c>
      <c r="W829" s="31" t="s">
        <v>26</v>
      </c>
      <c r="X829" s="32" t="s">
        <v>90</v>
      </c>
      <c r="Y829" s="32" t="s">
        <v>91</v>
      </c>
      <c r="Z829" s="136" t="s">
        <v>162</v>
      </c>
      <c r="AA829" t="s">
        <v>161</v>
      </c>
      <c r="AB829" t="s">
        <v>148</v>
      </c>
      <c r="AC829" t="s">
        <v>90</v>
      </c>
      <c r="AD829" t="s">
        <v>25</v>
      </c>
      <c r="AE829" t="s">
        <v>160</v>
      </c>
      <c r="AF829" s="38"/>
      <c r="AH829" s="36">
        <f>P829</f>
        <v>37</v>
      </c>
      <c r="AI829" s="37" t="s">
        <v>20</v>
      </c>
      <c r="AJ829" s="35" t="s">
        <v>21</v>
      </c>
      <c r="AK829" s="31" t="s">
        <v>22</v>
      </c>
      <c r="AL829" s="31" t="s">
        <v>23</v>
      </c>
      <c r="AM829" s="31" t="s">
        <v>24</v>
      </c>
      <c r="AN829" s="31" t="s">
        <v>25</v>
      </c>
      <c r="AO829" s="31" t="s">
        <v>26</v>
      </c>
      <c r="AP829" s="32" t="s">
        <v>90</v>
      </c>
      <c r="AQ829" s="32" t="s">
        <v>91</v>
      </c>
    </row>
    <row r="830" spans="5:43" ht="15.75" thickBot="1" x14ac:dyDescent="0.3">
      <c r="E830" s="39"/>
      <c r="F830" s="41" t="str">
        <f>'1-Rangos'!C37</f>
        <v>'1-Jornadas'!BP69:BP78</v>
      </c>
      <c r="G830" s="41" t="str">
        <f>'1-Rangos'!D37</f>
        <v>'1-Jornadas'!BN69:BN78</v>
      </c>
      <c r="H830" s="41" t="str">
        <f>'1-Rangos'!E37</f>
        <v>'1-Jornadas'!BS69:BS78</v>
      </c>
      <c r="I830" s="41" t="str">
        <f>'1-Rangos'!F37</f>
        <v>'1-Jornadas'!BU69:BU78</v>
      </c>
      <c r="J830" s="41" t="str">
        <f>'1-Rangos'!G37</f>
        <v>'1-Jornadas'!BM69:BM78</v>
      </c>
      <c r="K830" s="41" t="str">
        <f>'1-Rangos'!H37</f>
        <v>'1-Jornadas'!BQ69:BQ78</v>
      </c>
      <c r="L830" s="41" t="str">
        <f>'1-Rangos'!I37</f>
        <v>'1-Jornadas'!BR69:BR78</v>
      </c>
      <c r="M830" s="39"/>
      <c r="N830" s="39"/>
    </row>
    <row r="831" spans="5:43" x14ac:dyDescent="0.25">
      <c r="E831" s="29" t="str">
        <f>E808</f>
        <v>Athletic Club</v>
      </c>
      <c r="F831" s="45">
        <f ca="1">SUMIF(INDIRECT(F830),'1-Configuracion'!E831,INDIRECT(G830))+SUMIF(INDIRECT(H830),'1-Configuracion'!E831,INDIRECT(I830))</f>
        <v>0</v>
      </c>
      <c r="G831" s="42">
        <f ca="1">SUMIF(INDIRECT(F830),'1-Configuracion'!E831,INDIRECT(J830))+SUMIF(INDIRECT(H830),'1-Configuracion'!E831,INDIRECT(J830))</f>
        <v>0</v>
      </c>
      <c r="H831" s="42">
        <f ca="1">IF(G831&gt;0,IF(F831=3,1,0),0)</f>
        <v>0</v>
      </c>
      <c r="I831" s="42">
        <f ca="1">IF(G831&gt;0,IF(F831=1,1,0),0)</f>
        <v>0</v>
      </c>
      <c r="J831" s="42">
        <f ca="1">IF(G831&gt;0,IF(F831=0,1,0),0)</f>
        <v>0</v>
      </c>
      <c r="K831" s="42">
        <f ca="1">SUMIF(INDIRECT(F830),'1-Configuracion'!E831,INDIRECT(K830))+SUMIF(INDIRECT(H830),'1-Configuracion'!E831,INDIRECT(L830))</f>
        <v>0</v>
      </c>
      <c r="L831" s="42">
        <f ca="1">SUMIF(INDIRECT(F830),'1-Configuracion'!E831,INDIRECT(L830))+SUMIF(INDIRECT(H830),'1-Configuracion'!E831,INDIRECT(K830))</f>
        <v>0</v>
      </c>
      <c r="M831" s="47">
        <f ca="1">K831-L831</f>
        <v>0</v>
      </c>
      <c r="N831" s="50">
        <f ca="1">F831*1000+M831*100+K831</f>
        <v>0</v>
      </c>
      <c r="P831" s="29" t="str">
        <f>E831</f>
        <v>Athletic Club</v>
      </c>
      <c r="Q831" s="33">
        <f ca="1">F831+Q808</f>
        <v>24</v>
      </c>
      <c r="R831" s="1">
        <f t="shared" ref="R831:R850" ca="1" si="659">G831+R808</f>
        <v>16</v>
      </c>
      <c r="S831" s="1">
        <f t="shared" ref="S831:S850" ca="1" si="660">H831+S808</f>
        <v>7</v>
      </c>
      <c r="T831" s="1">
        <f t="shared" ref="T831:T850" ca="1" si="661">I831+T808</f>
        <v>3</v>
      </c>
      <c r="U831" s="1">
        <f t="shared" ref="U831:U850" ca="1" si="662">J831+U808</f>
        <v>6</v>
      </c>
      <c r="V831" s="1">
        <f t="shared" ref="V831:V850" ca="1" si="663">K831+V808</f>
        <v>24</v>
      </c>
      <c r="W831" s="1">
        <f t="shared" ref="W831:W850" ca="1" si="664">L831+W808</f>
        <v>18</v>
      </c>
      <c r="X831" s="3">
        <f t="shared" ref="X831:X850" ca="1" si="665">M831+X808</f>
        <v>6</v>
      </c>
      <c r="Y831" s="3">
        <f t="shared" ref="Y831:Y850" ca="1" si="666">N831+Y808</f>
        <v>24624</v>
      </c>
      <c r="Z831">
        <f ca="1">AA831+AE831</f>
        <v>7</v>
      </c>
      <c r="AA831">
        <f t="shared" ref="AA831:AA850" ca="1" si="667">SUM(AB831:AD831)</f>
        <v>7</v>
      </c>
      <c r="AB831" s="16">
        <f ca="1">_xlfn.RANK.EQ(Q831,Q831:Q850,0)</f>
        <v>7</v>
      </c>
      <c r="AC831" s="16">
        <f ca="1">SUMPRODUCT((AB831=AB831:AB850)*(X831&lt;X831:X850))</f>
        <v>0</v>
      </c>
      <c r="AD831" s="16">
        <f ca="1">SUMPRODUCT((AB831=AB831:AB850)*(AC831=AC831:AC850)*(V831&lt;V831:V850))</f>
        <v>0</v>
      </c>
      <c r="AE831" s="16">
        <f ca="1">COUNTIF(AA831:AA831,AA831)-1</f>
        <v>0</v>
      </c>
      <c r="AF831" s="39"/>
      <c r="AG831">
        <v>1</v>
      </c>
      <c r="AH831" s="29" t="str">
        <f ca="1">INDEX(P831:P850,MATCH(AG831,Z831:Z850,0))</f>
        <v>F.C. Barcelona</v>
      </c>
      <c r="AI831" s="33">
        <f ca="1">LOOKUP(AH831,P831:P850,Q831:Q850)</f>
        <v>35</v>
      </c>
      <c r="AJ831" s="1">
        <f ca="1">LOOKUP(AH831,P831:P850,R831:R850)</f>
        <v>15</v>
      </c>
      <c r="AK831" s="1">
        <f ca="1">LOOKUP(AH831,P831:P850,S831:S850)</f>
        <v>11</v>
      </c>
      <c r="AL831" s="1">
        <f ca="1">LOOKUP(AH831,P831:P850,T831:T850)</f>
        <v>2</v>
      </c>
      <c r="AM831" s="1">
        <f ca="1">LOOKUP(AH831,P831:P850,U831:U850)</f>
        <v>2</v>
      </c>
      <c r="AN831" s="1">
        <f ca="1">LOOKUP(AH831,P831:P850,V831:V850)</f>
        <v>36</v>
      </c>
      <c r="AO831" s="1">
        <f ca="1">LOOKUP(AH831,P831:P850,W831:W850)</f>
        <v>15</v>
      </c>
      <c r="AP831" s="3">
        <f ca="1">LOOKUP(AH831,P831:P850,X831:X850)</f>
        <v>21</v>
      </c>
      <c r="AQ831" s="3">
        <f ca="1">LOOKUP(AH831,P831:P850,Y831:Y850)</f>
        <v>37136</v>
      </c>
    </row>
    <row r="832" spans="5:43" x14ac:dyDescent="0.25">
      <c r="E832" s="29" t="str">
        <f t="shared" ref="E832:E850" si="668">E809</f>
        <v>Atlético de Madrid</v>
      </c>
      <c r="F832" s="33">
        <f ca="1">SUMIF(INDIRECT(F830),'1-Configuracion'!E832,INDIRECT(G830))+SUMIF(INDIRECT(H830),'1-Configuracion'!E832,INDIRECT(I830))</f>
        <v>0</v>
      </c>
      <c r="G832" s="1">
        <f ca="1">SUMIF(INDIRECT(F830),'1-Configuracion'!E832,INDIRECT(J830))+SUMIF(INDIRECT(H830),'1-Configuracion'!E832,INDIRECT(J830))</f>
        <v>0</v>
      </c>
      <c r="H832" s="1">
        <f t="shared" ref="H832:H850" ca="1" si="669">IF(G832&gt;0,IF(F832=3,1,0),0)</f>
        <v>0</v>
      </c>
      <c r="I832" s="1">
        <f t="shared" ref="I832:I850" ca="1" si="670">IF(G832&gt;0,IF(F832=1,1,0),0)</f>
        <v>0</v>
      </c>
      <c r="J832" s="1">
        <f t="shared" ref="J832:J850" ca="1" si="671">IF(G832&gt;0,IF(F832=0,1,0),0)</f>
        <v>0</v>
      </c>
      <c r="K832" s="1">
        <f ca="1">SUMIF(INDIRECT(F830),'1-Configuracion'!E832,INDIRECT(K830))+SUMIF(INDIRECT(H830),'1-Configuracion'!E832,INDIRECT(L830))</f>
        <v>0</v>
      </c>
      <c r="L832" s="1">
        <f ca="1">SUMIF(INDIRECT(F830),'1-Configuracion'!E832,INDIRECT(L830))+SUMIF(INDIRECT(H830),'1-Configuracion'!E832,INDIRECT(K830))</f>
        <v>0</v>
      </c>
      <c r="M832" s="48">
        <f t="shared" ref="M832:M850" ca="1" si="672">K832-L832</f>
        <v>0</v>
      </c>
      <c r="N832" s="14">
        <f t="shared" ref="N832:N850" ca="1" si="673">F832*1000+M832*100+K832</f>
        <v>0</v>
      </c>
      <c r="P832" s="29" t="str">
        <f t="shared" ref="P832:P850" si="674">E832</f>
        <v>Atlético de Madrid</v>
      </c>
      <c r="Q832" s="33">
        <f t="shared" ref="Q832:Q850" ca="1" si="675">F832+Q809</f>
        <v>35</v>
      </c>
      <c r="R832" s="1">
        <f t="shared" ca="1" si="659"/>
        <v>16</v>
      </c>
      <c r="S832" s="1">
        <f t="shared" ca="1" si="660"/>
        <v>11</v>
      </c>
      <c r="T832" s="1">
        <f t="shared" ca="1" si="661"/>
        <v>2</v>
      </c>
      <c r="U832" s="1">
        <f t="shared" ca="1" si="662"/>
        <v>3</v>
      </c>
      <c r="V832" s="1">
        <f t="shared" ca="1" si="663"/>
        <v>22</v>
      </c>
      <c r="W832" s="1">
        <f t="shared" ca="1" si="664"/>
        <v>8</v>
      </c>
      <c r="X832" s="3">
        <f t="shared" ca="1" si="665"/>
        <v>14</v>
      </c>
      <c r="Y832" s="3">
        <f t="shared" ca="1" si="666"/>
        <v>36422</v>
      </c>
      <c r="Z832">
        <f t="shared" ref="Z832:Z850" ca="1" si="676">AA832+AE832</f>
        <v>2</v>
      </c>
      <c r="AA832">
        <f t="shared" ca="1" si="667"/>
        <v>2</v>
      </c>
      <c r="AB832" s="16">
        <f ca="1">_xlfn.RANK.EQ(Q832,Q831:Q850,0)</f>
        <v>1</v>
      </c>
      <c r="AC832" s="16">
        <f ca="1">SUMPRODUCT((AB832=AB831:AB850)*(X832&lt;X831:X850))</f>
        <v>1</v>
      </c>
      <c r="AD832" s="16">
        <f ca="1">SUMPRODUCT((AB832=AB831:AB850)*(AC832=AC831:AC850)*(V832&lt;V831:V850))</f>
        <v>0</v>
      </c>
      <c r="AE832" s="16">
        <f ca="1">COUNTIF(AA831:AA832,AA832)-1</f>
        <v>0</v>
      </c>
      <c r="AF832" s="39"/>
      <c r="AG832">
        <v>2</v>
      </c>
      <c r="AH832" s="29" t="str">
        <f ca="1">INDEX(P831:P850,MATCH(AG832,Z831:Z850,0))</f>
        <v>Atlético de Madrid</v>
      </c>
      <c r="AI832" s="33">
        <f ca="1">LOOKUP(AH832,P831:P850,Q831:Q850)</f>
        <v>35</v>
      </c>
      <c r="AJ832" s="1">
        <f ca="1">LOOKUP(AH832,P831:P850,R831:R850)</f>
        <v>16</v>
      </c>
      <c r="AK832" s="1">
        <f ca="1">LOOKUP(AH832,P831:P850,S831:S850)</f>
        <v>11</v>
      </c>
      <c r="AL832" s="1">
        <f ca="1">LOOKUP(AH832,P831:P850,T831:T850)</f>
        <v>2</v>
      </c>
      <c r="AM832" s="1">
        <f ca="1">LOOKUP(AH832,P831:P850,U831:U850)</f>
        <v>3</v>
      </c>
      <c r="AN832" s="1">
        <f ca="1">LOOKUP(AH832,P831:P850,V831:V850)</f>
        <v>22</v>
      </c>
      <c r="AO832" s="1">
        <f ca="1">LOOKUP(AH832,P831:P850,W831:W850)</f>
        <v>8</v>
      </c>
      <c r="AP832" s="3">
        <f ca="1">LOOKUP(AH832,P831:P850,X831:X850)</f>
        <v>14</v>
      </c>
      <c r="AQ832" s="3">
        <f ca="1">LOOKUP(AH832,P831:P850,Y831:Y850)</f>
        <v>36422</v>
      </c>
    </row>
    <row r="833" spans="5:43" x14ac:dyDescent="0.25">
      <c r="E833" s="29" t="str">
        <f t="shared" si="668"/>
        <v>Deportivo de la Coruña</v>
      </c>
      <c r="F833" s="33">
        <f ca="1">SUMIF(INDIRECT(F830),'1-Configuracion'!E833,INDIRECT(G830))+SUMIF(INDIRECT(H830),'1-Configuracion'!E833,INDIRECT(I830))</f>
        <v>0</v>
      </c>
      <c r="G833" s="1">
        <f ca="1">SUMIF(INDIRECT(F830),'1-Configuracion'!E833,INDIRECT(J830))+SUMIF(INDIRECT(H830),'1-Configuracion'!E833,INDIRECT(J830))</f>
        <v>0</v>
      </c>
      <c r="H833" s="1">
        <f t="shared" ca="1" si="669"/>
        <v>0</v>
      </c>
      <c r="I833" s="1">
        <f t="shared" ca="1" si="670"/>
        <v>0</v>
      </c>
      <c r="J833" s="1">
        <f t="shared" ca="1" si="671"/>
        <v>0</v>
      </c>
      <c r="K833" s="1">
        <f ca="1">SUMIF(INDIRECT(F830),'1-Configuracion'!E833,INDIRECT(K830))+SUMIF(INDIRECT(H830),'1-Configuracion'!E833,INDIRECT(L830))</f>
        <v>0</v>
      </c>
      <c r="L833" s="1">
        <f ca="1">SUMIF(INDIRECT(F830),'1-Configuracion'!E833,INDIRECT(L830))+SUMIF(INDIRECT(H830),'1-Configuracion'!E833,INDIRECT(K830))</f>
        <v>0</v>
      </c>
      <c r="M833" s="48">
        <f t="shared" ca="1" si="672"/>
        <v>0</v>
      </c>
      <c r="N833" s="14">
        <f t="shared" ca="1" si="673"/>
        <v>0</v>
      </c>
      <c r="P833" s="29" t="str">
        <f t="shared" si="674"/>
        <v>Deportivo de la Coruña</v>
      </c>
      <c r="Q833" s="33">
        <f t="shared" ca="1" si="675"/>
        <v>26</v>
      </c>
      <c r="R833" s="1">
        <f t="shared" ca="1" si="659"/>
        <v>16</v>
      </c>
      <c r="S833" s="1">
        <f t="shared" ca="1" si="660"/>
        <v>6</v>
      </c>
      <c r="T833" s="1">
        <f t="shared" ca="1" si="661"/>
        <v>8</v>
      </c>
      <c r="U833" s="1">
        <f t="shared" ca="1" si="662"/>
        <v>2</v>
      </c>
      <c r="V833" s="1">
        <f t="shared" ca="1" si="663"/>
        <v>25</v>
      </c>
      <c r="W833" s="1">
        <f t="shared" ca="1" si="664"/>
        <v>16</v>
      </c>
      <c r="X833" s="3">
        <f t="shared" ca="1" si="665"/>
        <v>9</v>
      </c>
      <c r="Y833" s="3">
        <f t="shared" ca="1" si="666"/>
        <v>26925</v>
      </c>
      <c r="Z833">
        <f t="shared" ca="1" si="676"/>
        <v>6</v>
      </c>
      <c r="AA833">
        <f t="shared" ca="1" si="667"/>
        <v>6</v>
      </c>
      <c r="AB833" s="16">
        <f ca="1">_xlfn.RANK.EQ(Q833,Q831:Q850,0)</f>
        <v>6</v>
      </c>
      <c r="AC833" s="16">
        <f ca="1">SUMPRODUCT((AB833=AB831:AB850)*(X833&lt;X831:X850))</f>
        <v>0</v>
      </c>
      <c r="AD833" s="16">
        <f ca="1">SUMPRODUCT((AB833=AB831:AB850)*(AC833=AC831:AC850)*(V833&lt;V831:V850))</f>
        <v>0</v>
      </c>
      <c r="AE833" s="16">
        <f ca="1">COUNTIF(AA831:AA833,AA833)-1</f>
        <v>0</v>
      </c>
      <c r="AF833" s="39"/>
      <c r="AG833">
        <v>3</v>
      </c>
      <c r="AH833" s="29" t="str">
        <f ca="1">INDEX(P831:P850,MATCH(AG833,Z831:Z850,0))</f>
        <v>Real Madrid C.F.</v>
      </c>
      <c r="AI833" s="33">
        <f ca="1">LOOKUP(AH833,P831:P850,Q831:Q850)</f>
        <v>33</v>
      </c>
      <c r="AJ833" s="1">
        <f ca="1">LOOKUP(AH833,P831:P850,R831:R850)</f>
        <v>16</v>
      </c>
      <c r="AK833" s="1">
        <f ca="1">LOOKUP(AH833,P831:P850,S831:S850)</f>
        <v>10</v>
      </c>
      <c r="AL833" s="1">
        <f ca="1">LOOKUP(AH833,P831:P850,T831:T850)</f>
        <v>3</v>
      </c>
      <c r="AM833" s="1">
        <f ca="1">LOOKUP(AH833,P831:P850,U831:U850)</f>
        <v>3</v>
      </c>
      <c r="AN833" s="1">
        <f ca="1">LOOKUP(AH833,P831:P850,V831:V850)</f>
        <v>42</v>
      </c>
      <c r="AO833" s="1">
        <f ca="1">LOOKUP(AH833,P831:P850,W831:W850)</f>
        <v>15</v>
      </c>
      <c r="AP833" s="3">
        <f ca="1">LOOKUP(AH833,P831:P850,X831:X850)</f>
        <v>27</v>
      </c>
      <c r="AQ833" s="3">
        <f ca="1">LOOKUP(AH833,P831:P850,Y831:Y850)</f>
        <v>35742</v>
      </c>
    </row>
    <row r="834" spans="5:43" x14ac:dyDescent="0.25">
      <c r="E834" s="29" t="str">
        <f t="shared" si="668"/>
        <v>F.C. Barcelona</v>
      </c>
      <c r="F834" s="33">
        <f ca="1">SUMIF(INDIRECT(F830),'1-Configuracion'!E834,INDIRECT(G830))+SUMIF(INDIRECT(H830),'1-Configuracion'!E834,INDIRECT(I830))</f>
        <v>0</v>
      </c>
      <c r="G834" s="1">
        <f ca="1">SUMIF(INDIRECT(F830),'1-Configuracion'!E834,INDIRECT(J830))+SUMIF(INDIRECT(H830),'1-Configuracion'!E834,INDIRECT(J830))</f>
        <v>0</v>
      </c>
      <c r="H834" s="1">
        <f t="shared" ca="1" si="669"/>
        <v>0</v>
      </c>
      <c r="I834" s="1">
        <f t="shared" ca="1" si="670"/>
        <v>0</v>
      </c>
      <c r="J834" s="1">
        <f t="shared" ca="1" si="671"/>
        <v>0</v>
      </c>
      <c r="K834" s="1">
        <f ca="1">SUMIF(INDIRECT(F830),'1-Configuracion'!E834,INDIRECT(K830))+SUMIF(INDIRECT(H830),'1-Configuracion'!E834,INDIRECT(L830))</f>
        <v>0</v>
      </c>
      <c r="L834" s="1">
        <f ca="1">SUMIF(INDIRECT(F830),'1-Configuracion'!E834,INDIRECT(L830))+SUMIF(INDIRECT(H830),'1-Configuracion'!E834,INDIRECT(K830))</f>
        <v>0</v>
      </c>
      <c r="M834" s="48">
        <f t="shared" ca="1" si="672"/>
        <v>0</v>
      </c>
      <c r="N834" s="14">
        <f t="shared" ca="1" si="673"/>
        <v>0</v>
      </c>
      <c r="P834" s="29" t="str">
        <f t="shared" si="674"/>
        <v>F.C. Barcelona</v>
      </c>
      <c r="Q834" s="33">
        <f t="shared" ca="1" si="675"/>
        <v>35</v>
      </c>
      <c r="R834" s="1">
        <f t="shared" ca="1" si="659"/>
        <v>15</v>
      </c>
      <c r="S834" s="1">
        <f t="shared" ca="1" si="660"/>
        <v>11</v>
      </c>
      <c r="T834" s="1">
        <f t="shared" ca="1" si="661"/>
        <v>2</v>
      </c>
      <c r="U834" s="1">
        <f t="shared" ca="1" si="662"/>
        <v>2</v>
      </c>
      <c r="V834" s="1">
        <f t="shared" ca="1" si="663"/>
        <v>36</v>
      </c>
      <c r="W834" s="1">
        <f t="shared" ca="1" si="664"/>
        <v>15</v>
      </c>
      <c r="X834" s="3">
        <f t="shared" ca="1" si="665"/>
        <v>21</v>
      </c>
      <c r="Y834" s="3">
        <f t="shared" ca="1" si="666"/>
        <v>37136</v>
      </c>
      <c r="Z834">
        <f t="shared" ca="1" si="676"/>
        <v>1</v>
      </c>
      <c r="AA834">
        <f t="shared" ca="1" si="667"/>
        <v>1</v>
      </c>
      <c r="AB834" s="16">
        <f ca="1">_xlfn.RANK.EQ(Q834,Q831:Q850,0)</f>
        <v>1</v>
      </c>
      <c r="AC834" s="16">
        <f ca="1">SUMPRODUCT((AB834=AB831:AB850)*(X834&lt;X831:X850))</f>
        <v>0</v>
      </c>
      <c r="AD834" s="16">
        <f ca="1">SUMPRODUCT((AB834=AB831:AB850)*(AC834=AC831:AC850)*(V834&lt;V831:V850))</f>
        <v>0</v>
      </c>
      <c r="AE834" s="16">
        <f ca="1">COUNTIF(AA831:AA834,AA834)-1</f>
        <v>0</v>
      </c>
      <c r="AF834" s="39"/>
      <c r="AG834">
        <v>4</v>
      </c>
      <c r="AH834" s="29" t="str">
        <f ca="1">INDEX(P831:P850,MATCH(AG834,Z831:Z850,0))</f>
        <v>R.C. Celta de Vigo</v>
      </c>
      <c r="AI834" s="33">
        <f ca="1">LOOKUP(AH834,P831:P850,Q831:Q850)</f>
        <v>31</v>
      </c>
      <c r="AJ834" s="1">
        <f ca="1">LOOKUP(AH834,P831:P850,R831:R850)</f>
        <v>16</v>
      </c>
      <c r="AK834" s="1">
        <f ca="1">LOOKUP(AH834,P831:P850,S831:S850)</f>
        <v>9</v>
      </c>
      <c r="AL834" s="1">
        <f ca="1">LOOKUP(AH834,P831:P850,T831:T850)</f>
        <v>4</v>
      </c>
      <c r="AM834" s="1">
        <f ca="1">LOOKUP(AH834,P831:P850,U831:U850)</f>
        <v>3</v>
      </c>
      <c r="AN834" s="1">
        <f ca="1">LOOKUP(AH834,P831:P850,V831:V850)</f>
        <v>28</v>
      </c>
      <c r="AO834" s="1">
        <f ca="1">LOOKUP(AH834,P831:P850,W831:W850)</f>
        <v>22</v>
      </c>
      <c r="AP834" s="3">
        <f ca="1">LOOKUP(AH834,P831:P850,X831:X850)</f>
        <v>6</v>
      </c>
      <c r="AQ834" s="3">
        <f ca="1">LOOKUP(AH834,P831:P850,Y831:Y850)</f>
        <v>31628</v>
      </c>
    </row>
    <row r="835" spans="5:43" x14ac:dyDescent="0.25">
      <c r="E835" s="29" t="str">
        <f t="shared" si="668"/>
        <v>Getafe C.F.</v>
      </c>
      <c r="F835" s="33">
        <f ca="1">SUMIF(INDIRECT(F830),'1-Configuracion'!E835,INDIRECT(G830))+SUMIF(INDIRECT(H830),'1-Configuracion'!E835,INDIRECT(I830))</f>
        <v>0</v>
      </c>
      <c r="G835" s="1">
        <f ca="1">SUMIF(INDIRECT(F830),'1-Configuracion'!E835,INDIRECT(J830))+SUMIF(INDIRECT(H830),'1-Configuracion'!E835,INDIRECT(J830))</f>
        <v>0</v>
      </c>
      <c r="H835" s="1">
        <f t="shared" ca="1" si="669"/>
        <v>0</v>
      </c>
      <c r="I835" s="1">
        <f t="shared" ca="1" si="670"/>
        <v>0</v>
      </c>
      <c r="J835" s="1">
        <f t="shared" ca="1" si="671"/>
        <v>0</v>
      </c>
      <c r="K835" s="1">
        <f ca="1">SUMIF(INDIRECT(F830),'1-Configuracion'!E835,INDIRECT(K830))+SUMIF(INDIRECT(H830),'1-Configuracion'!E835,INDIRECT(L830))</f>
        <v>0</v>
      </c>
      <c r="L835" s="1">
        <f ca="1">SUMIF(INDIRECT(F830),'1-Configuracion'!E835,INDIRECT(L830))+SUMIF(INDIRECT(H830),'1-Configuracion'!E835,INDIRECT(K830))</f>
        <v>0</v>
      </c>
      <c r="M835" s="48">
        <f t="shared" ca="1" si="672"/>
        <v>0</v>
      </c>
      <c r="N835" s="14">
        <f t="shared" ca="1" si="673"/>
        <v>0</v>
      </c>
      <c r="P835" s="29" t="str">
        <f t="shared" si="674"/>
        <v>Getafe C.F.</v>
      </c>
      <c r="Q835" s="33">
        <f t="shared" ca="1" si="675"/>
        <v>16</v>
      </c>
      <c r="R835" s="1">
        <f t="shared" ca="1" si="659"/>
        <v>16</v>
      </c>
      <c r="S835" s="1">
        <f t="shared" ca="1" si="660"/>
        <v>4</v>
      </c>
      <c r="T835" s="1">
        <f t="shared" ca="1" si="661"/>
        <v>4</v>
      </c>
      <c r="U835" s="1">
        <f t="shared" ca="1" si="662"/>
        <v>8</v>
      </c>
      <c r="V835" s="1">
        <f t="shared" ca="1" si="663"/>
        <v>18</v>
      </c>
      <c r="W835" s="1">
        <f t="shared" ca="1" si="664"/>
        <v>26</v>
      </c>
      <c r="X835" s="3">
        <f t="shared" ca="1" si="665"/>
        <v>-8</v>
      </c>
      <c r="Y835" s="3">
        <f t="shared" ca="1" si="666"/>
        <v>15218</v>
      </c>
      <c r="Z835">
        <f t="shared" ca="1" si="676"/>
        <v>15</v>
      </c>
      <c r="AA835">
        <f t="shared" ca="1" si="667"/>
        <v>15</v>
      </c>
      <c r="AB835" s="16">
        <f ca="1">_xlfn.RANK.EQ(Q835,Q831:Q850,0)</f>
        <v>14</v>
      </c>
      <c r="AC835" s="16">
        <f ca="1">SUMPRODUCT((AB835=AB831:AB850)*(X835&lt;X831:X850))</f>
        <v>1</v>
      </c>
      <c r="AD835" s="16">
        <f ca="1">SUMPRODUCT((AB835=AB831:AB850)*(AC835=AC831:AC850)*(V835&lt;V831:V850))</f>
        <v>0</v>
      </c>
      <c r="AE835" s="16">
        <f ca="1">COUNTIF(AA831:AA835,AA835)-1</f>
        <v>0</v>
      </c>
      <c r="AF835" s="39"/>
      <c r="AG835">
        <v>5</v>
      </c>
      <c r="AH835" s="29" t="str">
        <f ca="1">INDEX(P831:P850,MATCH(AG835,Z831:Z850,0))</f>
        <v>Villarreal C.F.</v>
      </c>
      <c r="AI835" s="33">
        <f ca="1">LOOKUP(AH835,P831:P850,Q831:Q850)</f>
        <v>30</v>
      </c>
      <c r="AJ835" s="1">
        <f ca="1">LOOKUP(AH835,P831:P850,R831:R850)</f>
        <v>16</v>
      </c>
      <c r="AK835" s="1">
        <f ca="1">LOOKUP(AH835,P831:P850,S831:S850)</f>
        <v>9</v>
      </c>
      <c r="AL835" s="1">
        <f ca="1">LOOKUP(AH835,P831:P850,T831:T850)</f>
        <v>3</v>
      </c>
      <c r="AM835" s="1">
        <f ca="1">LOOKUP(AH835,P831:P850,U831:U850)</f>
        <v>4</v>
      </c>
      <c r="AN835" s="1">
        <f ca="1">LOOKUP(AH835,P831:P850,V831:V850)</f>
        <v>21</v>
      </c>
      <c r="AO835" s="1">
        <f ca="1">LOOKUP(AH835,P831:P850,W831:W850)</f>
        <v>15</v>
      </c>
      <c r="AP835" s="3">
        <f ca="1">LOOKUP(AH835,P831:P850,X831:X850)</f>
        <v>6</v>
      </c>
      <c r="AQ835" s="3">
        <f ca="1">LOOKUP(AH835,P831:P850,Y831:Y850)</f>
        <v>30621</v>
      </c>
    </row>
    <row r="836" spans="5:43" x14ac:dyDescent="0.25">
      <c r="E836" s="29" t="str">
        <f t="shared" si="668"/>
        <v>Granada C.F.</v>
      </c>
      <c r="F836" s="33">
        <f ca="1">SUMIF(INDIRECT(F830),'1-Configuracion'!E836,INDIRECT(G830))+SUMIF(INDIRECT(H830),'1-Configuracion'!E836,INDIRECT(I830))</f>
        <v>0</v>
      </c>
      <c r="G836" s="1">
        <f ca="1">SUMIF(INDIRECT(F830),'1-Configuracion'!E836,INDIRECT(J830))+SUMIF(INDIRECT(H830),'1-Configuracion'!E836,INDIRECT(J830))</f>
        <v>0</v>
      </c>
      <c r="H836" s="1">
        <f t="shared" ca="1" si="669"/>
        <v>0</v>
      </c>
      <c r="I836" s="1">
        <f t="shared" ca="1" si="670"/>
        <v>0</v>
      </c>
      <c r="J836" s="1">
        <f t="shared" ca="1" si="671"/>
        <v>0</v>
      </c>
      <c r="K836" s="1">
        <f ca="1">SUMIF(INDIRECT(F830),'1-Configuracion'!E836,INDIRECT(K830))+SUMIF(INDIRECT(H830),'1-Configuracion'!E836,INDIRECT(L830))</f>
        <v>0</v>
      </c>
      <c r="L836" s="1">
        <f ca="1">SUMIF(INDIRECT(F830),'1-Configuracion'!E836,INDIRECT(L830))+SUMIF(INDIRECT(H830),'1-Configuracion'!E836,INDIRECT(K830))</f>
        <v>0</v>
      </c>
      <c r="M836" s="48">
        <f t="shared" ca="1" si="672"/>
        <v>0</v>
      </c>
      <c r="N836" s="14">
        <f t="shared" ca="1" si="673"/>
        <v>0</v>
      </c>
      <c r="P836" s="29" t="str">
        <f t="shared" si="674"/>
        <v>Granada C.F.</v>
      </c>
      <c r="Q836" s="33">
        <f t="shared" ca="1" si="675"/>
        <v>14</v>
      </c>
      <c r="R836" s="1">
        <f t="shared" ca="1" si="659"/>
        <v>16</v>
      </c>
      <c r="S836" s="1">
        <f t="shared" ca="1" si="660"/>
        <v>3</v>
      </c>
      <c r="T836" s="1">
        <f t="shared" ca="1" si="661"/>
        <v>5</v>
      </c>
      <c r="U836" s="1">
        <f t="shared" ca="1" si="662"/>
        <v>8</v>
      </c>
      <c r="V836" s="1">
        <f t="shared" ca="1" si="663"/>
        <v>17</v>
      </c>
      <c r="W836" s="1">
        <f t="shared" ca="1" si="664"/>
        <v>26</v>
      </c>
      <c r="X836" s="3">
        <f t="shared" ca="1" si="665"/>
        <v>-9</v>
      </c>
      <c r="Y836" s="3">
        <f t="shared" ca="1" si="666"/>
        <v>13117</v>
      </c>
      <c r="Z836">
        <f t="shared" ca="1" si="676"/>
        <v>17</v>
      </c>
      <c r="AA836">
        <f t="shared" ca="1" si="667"/>
        <v>17</v>
      </c>
      <c r="AB836" s="16">
        <f ca="1">_xlfn.RANK.EQ(Q836,Q831:Q850,0)</f>
        <v>17</v>
      </c>
      <c r="AC836" s="16">
        <f ca="1">SUMPRODUCT((AB836=AB831:AB850)*(X836&lt;X831:X850))</f>
        <v>0</v>
      </c>
      <c r="AD836" s="16">
        <f ca="1">SUMPRODUCT((AB836=AB831:AB850)*(AC836=AC831:AC850)*(V836&lt;V831:V850))</f>
        <v>0</v>
      </c>
      <c r="AE836" s="16">
        <f ca="1">COUNTIF(AA831:AA836,AA836)-1</f>
        <v>0</v>
      </c>
      <c r="AF836" s="39"/>
      <c r="AG836">
        <v>6</v>
      </c>
      <c r="AH836" s="29" t="str">
        <f ca="1">INDEX(P831:P850,MATCH(AG836,Z831:Z850,0))</f>
        <v>Deportivo de la Coruña</v>
      </c>
      <c r="AI836" s="33">
        <f ca="1">LOOKUP(AH836,P831:P850,Q831:Q850)</f>
        <v>26</v>
      </c>
      <c r="AJ836" s="1">
        <f ca="1">LOOKUP(AH836,P831:P850,R831:R850)</f>
        <v>16</v>
      </c>
      <c r="AK836" s="1">
        <f ca="1">LOOKUP(AH836,P831:P850,S831:S850)</f>
        <v>6</v>
      </c>
      <c r="AL836" s="1">
        <f ca="1">LOOKUP(AH836,P831:P850,T831:T850)</f>
        <v>8</v>
      </c>
      <c r="AM836" s="1">
        <f ca="1">LOOKUP(AH836,P831:P850,U831:U850)</f>
        <v>2</v>
      </c>
      <c r="AN836" s="1">
        <f ca="1">LOOKUP(AH836,P831:P850,V831:V850)</f>
        <v>25</v>
      </c>
      <c r="AO836" s="1">
        <f ca="1">LOOKUP(AH836,P831:P850,W831:W850)</f>
        <v>16</v>
      </c>
      <c r="AP836" s="3">
        <f ca="1">LOOKUP(AH836,P831:P850,X831:X850)</f>
        <v>9</v>
      </c>
      <c r="AQ836" s="3">
        <f ca="1">LOOKUP(AH836,P831:P850,Y831:Y850)</f>
        <v>26925</v>
      </c>
    </row>
    <row r="837" spans="5:43" x14ac:dyDescent="0.25">
      <c r="E837" s="29" t="str">
        <f t="shared" si="668"/>
        <v>Levante U.D.</v>
      </c>
      <c r="F837" s="33">
        <f ca="1">SUMIF(INDIRECT(F830),'1-Configuracion'!E837,INDIRECT(G830))+SUMIF(INDIRECT(H830),'1-Configuracion'!E837,INDIRECT(I830))</f>
        <v>0</v>
      </c>
      <c r="G837" s="1">
        <f ca="1">SUMIF(INDIRECT(F830),'1-Configuracion'!E837,INDIRECT(J830))+SUMIF(INDIRECT(H830),'1-Configuracion'!E837,INDIRECT(J830))</f>
        <v>0</v>
      </c>
      <c r="H837" s="1">
        <f t="shared" ca="1" si="669"/>
        <v>0</v>
      </c>
      <c r="I837" s="1">
        <f t="shared" ca="1" si="670"/>
        <v>0</v>
      </c>
      <c r="J837" s="1">
        <f t="shared" ca="1" si="671"/>
        <v>0</v>
      </c>
      <c r="K837" s="1">
        <f ca="1">SUMIF(INDIRECT(F830),'1-Configuracion'!E837,INDIRECT(K830))+SUMIF(INDIRECT(H830),'1-Configuracion'!E837,INDIRECT(L830))</f>
        <v>0</v>
      </c>
      <c r="L837" s="1">
        <f ca="1">SUMIF(INDIRECT(F830),'1-Configuracion'!E837,INDIRECT(L830))+SUMIF(INDIRECT(H830),'1-Configuracion'!E837,INDIRECT(K830))</f>
        <v>0</v>
      </c>
      <c r="M837" s="48">
        <f t="shared" ca="1" si="672"/>
        <v>0</v>
      </c>
      <c r="N837" s="14">
        <f t="shared" ca="1" si="673"/>
        <v>0</v>
      </c>
      <c r="P837" s="29" t="str">
        <f t="shared" si="674"/>
        <v>Levante U.D.</v>
      </c>
      <c r="Q837" s="33">
        <f t="shared" ca="1" si="675"/>
        <v>11</v>
      </c>
      <c r="R837" s="1">
        <f t="shared" ca="1" si="659"/>
        <v>16</v>
      </c>
      <c r="S837" s="1">
        <f t="shared" ca="1" si="660"/>
        <v>2</v>
      </c>
      <c r="T837" s="1">
        <f t="shared" ca="1" si="661"/>
        <v>5</v>
      </c>
      <c r="U837" s="1">
        <f t="shared" ca="1" si="662"/>
        <v>9</v>
      </c>
      <c r="V837" s="1">
        <f t="shared" ca="1" si="663"/>
        <v>12</v>
      </c>
      <c r="W837" s="1">
        <f t="shared" ca="1" si="664"/>
        <v>29</v>
      </c>
      <c r="X837" s="3">
        <f t="shared" ca="1" si="665"/>
        <v>-17</v>
      </c>
      <c r="Y837" s="3">
        <f t="shared" ca="1" si="666"/>
        <v>9312</v>
      </c>
      <c r="Z837">
        <f t="shared" ca="1" si="676"/>
        <v>20</v>
      </c>
      <c r="AA837">
        <f t="shared" ca="1" si="667"/>
        <v>20</v>
      </c>
      <c r="AB837" s="16">
        <f ca="1">_xlfn.RANK.EQ(Q837,Q831:Q850,0)</f>
        <v>20</v>
      </c>
      <c r="AC837" s="16">
        <f ca="1">SUMPRODUCT((AB837=AB831:AB850)*(X837&lt;X831:X850))</f>
        <v>0</v>
      </c>
      <c r="AD837" s="16">
        <f ca="1">SUMPRODUCT((AB837=AB831:AB850)*(AC837=AC831:AC850)*(V837&lt;V831:V850))</f>
        <v>0</v>
      </c>
      <c r="AE837" s="16">
        <f ca="1">COUNTIF(AA831:AA837,AA837)-1</f>
        <v>0</v>
      </c>
      <c r="AF837" s="39"/>
      <c r="AG837">
        <v>7</v>
      </c>
      <c r="AH837" s="29" t="str">
        <f ca="1">INDEX(P831:P850,MATCH(AG837,Z831:Z850,0))</f>
        <v>Athletic Club</v>
      </c>
      <c r="AI837" s="33">
        <f ca="1">LOOKUP(AH837,P831:P850,Q831:Q850)</f>
        <v>24</v>
      </c>
      <c r="AJ837" s="1">
        <f ca="1">LOOKUP(AH837,P831:P850,R831:R850)</f>
        <v>16</v>
      </c>
      <c r="AK837" s="1">
        <f ca="1">LOOKUP(AH837,P831:P850,S831:S850)</f>
        <v>7</v>
      </c>
      <c r="AL837" s="1">
        <f ca="1">LOOKUP(AH837,P831:P850,T831:T850)</f>
        <v>3</v>
      </c>
      <c r="AM837" s="1">
        <f ca="1">LOOKUP(AH837,P831:P850,U831:U850)</f>
        <v>6</v>
      </c>
      <c r="AN837" s="1">
        <f ca="1">LOOKUP(AH837,P831:P850,V831:V850)</f>
        <v>24</v>
      </c>
      <c r="AO837" s="1">
        <f ca="1">LOOKUP(AH837,P831:P850,W831:W850)</f>
        <v>18</v>
      </c>
      <c r="AP837" s="3">
        <f ca="1">LOOKUP(AH837,P831:P850,X831:X850)</f>
        <v>6</v>
      </c>
      <c r="AQ837" s="3">
        <f ca="1">LOOKUP(AH837,P831:P850,Y831:Y850)</f>
        <v>24624</v>
      </c>
    </row>
    <row r="838" spans="5:43" x14ac:dyDescent="0.25">
      <c r="E838" s="29" t="str">
        <f t="shared" si="668"/>
        <v>Málaga C.F.</v>
      </c>
      <c r="F838" s="33">
        <f ca="1">SUMIF(INDIRECT(F830),'1-Configuracion'!E838,INDIRECT(G830))+SUMIF(INDIRECT(H830),'1-Configuracion'!E838,INDIRECT(I830))</f>
        <v>0</v>
      </c>
      <c r="G838" s="1">
        <f ca="1">SUMIF(INDIRECT(F830),'1-Configuracion'!E838,INDIRECT(J830))+SUMIF(INDIRECT(H830),'1-Configuracion'!E838,INDIRECT(J830))</f>
        <v>0</v>
      </c>
      <c r="H838" s="1">
        <f t="shared" ca="1" si="669"/>
        <v>0</v>
      </c>
      <c r="I838" s="1">
        <f t="shared" ca="1" si="670"/>
        <v>0</v>
      </c>
      <c r="J838" s="1">
        <f t="shared" ca="1" si="671"/>
        <v>0</v>
      </c>
      <c r="K838" s="1">
        <f ca="1">SUMIF(INDIRECT(F830),'1-Configuracion'!E838,INDIRECT(K830))+SUMIF(INDIRECT(H830),'1-Configuracion'!E838,INDIRECT(L830))</f>
        <v>0</v>
      </c>
      <c r="L838" s="1">
        <f ca="1">SUMIF(INDIRECT(F830),'1-Configuracion'!E838,INDIRECT(L830))+SUMIF(INDIRECT(H830),'1-Configuracion'!E838,INDIRECT(K830))</f>
        <v>0</v>
      </c>
      <c r="M838" s="48">
        <f t="shared" ca="1" si="672"/>
        <v>0</v>
      </c>
      <c r="N838" s="14">
        <f t="shared" ca="1" si="673"/>
        <v>0</v>
      </c>
      <c r="P838" s="29" t="str">
        <f t="shared" si="674"/>
        <v>Málaga C.F.</v>
      </c>
      <c r="Q838" s="33">
        <f t="shared" ca="1" si="675"/>
        <v>17</v>
      </c>
      <c r="R838" s="1">
        <f t="shared" ca="1" si="659"/>
        <v>16</v>
      </c>
      <c r="S838" s="1">
        <f t="shared" ca="1" si="660"/>
        <v>4</v>
      </c>
      <c r="T838" s="1">
        <f t="shared" ca="1" si="661"/>
        <v>5</v>
      </c>
      <c r="U838" s="1">
        <f t="shared" ca="1" si="662"/>
        <v>7</v>
      </c>
      <c r="V838" s="1">
        <f t="shared" ca="1" si="663"/>
        <v>10</v>
      </c>
      <c r="W838" s="1">
        <f t="shared" ca="1" si="664"/>
        <v>14</v>
      </c>
      <c r="X838" s="3">
        <f t="shared" ca="1" si="665"/>
        <v>-4</v>
      </c>
      <c r="Y838" s="3">
        <f t="shared" ca="1" si="666"/>
        <v>16610</v>
      </c>
      <c r="Z838">
        <f t="shared" ca="1" si="676"/>
        <v>13</v>
      </c>
      <c r="AA838">
        <f t="shared" ca="1" si="667"/>
        <v>13</v>
      </c>
      <c r="AB838" s="16">
        <f ca="1">_xlfn.RANK.EQ(Q838,Q831:Q850,0)</f>
        <v>13</v>
      </c>
      <c r="AC838" s="16">
        <f ca="1">SUMPRODUCT((AB838=AB831:AB850)*(X838&lt;X831:X850))</f>
        <v>0</v>
      </c>
      <c r="AD838" s="16">
        <f ca="1">SUMPRODUCT((AB838=AB831:AB850)*(AC838=AC831:AC850)*(V838&lt;V831:V850))</f>
        <v>0</v>
      </c>
      <c r="AE838" s="16">
        <f ca="1">COUNTIF(AA831:AA838,AA838)-1</f>
        <v>0</v>
      </c>
      <c r="AF838" s="39"/>
      <c r="AG838">
        <v>8</v>
      </c>
      <c r="AH838" s="29" t="str">
        <f ca="1">INDEX(P831:P850,MATCH(AG838,Z831:Z850,0))</f>
        <v>Sevilla F.C.</v>
      </c>
      <c r="AI838" s="33">
        <f ca="1">LOOKUP(AH838,P831:P850,Q831:Q850)</f>
        <v>23</v>
      </c>
      <c r="AJ838" s="1">
        <f ca="1">LOOKUP(AH838,P831:P850,R831:R850)</f>
        <v>16</v>
      </c>
      <c r="AK838" s="1">
        <f ca="1">LOOKUP(AH838,P831:P850,S831:S850)</f>
        <v>6</v>
      </c>
      <c r="AL838" s="1">
        <f ca="1">LOOKUP(AH838,P831:P850,T831:T850)</f>
        <v>5</v>
      </c>
      <c r="AM838" s="1">
        <f ca="1">LOOKUP(AH838,P831:P850,U831:U850)</f>
        <v>5</v>
      </c>
      <c r="AN838" s="1">
        <f ca="1">LOOKUP(AH838,P831:P850,V831:V850)</f>
        <v>21</v>
      </c>
      <c r="AO838" s="1">
        <f ca="1">LOOKUP(AH838,P831:P850,W831:W850)</f>
        <v>19</v>
      </c>
      <c r="AP838" s="3">
        <f ca="1">LOOKUP(AH838,P831:P850,X831:X850)</f>
        <v>2</v>
      </c>
      <c r="AQ838" s="3">
        <f ca="1">LOOKUP(AH838,P831:P850,Y831:Y850)</f>
        <v>23221</v>
      </c>
    </row>
    <row r="839" spans="5:43" x14ac:dyDescent="0.25">
      <c r="E839" s="29" t="str">
        <f t="shared" si="668"/>
        <v>R.C. Celta de Vigo</v>
      </c>
      <c r="F839" s="33">
        <f ca="1">SUMIF(INDIRECT(F830),'1-Configuracion'!E839,INDIRECT(G830))+SUMIF(INDIRECT(H830),'1-Configuracion'!E839,INDIRECT(I830))</f>
        <v>0</v>
      </c>
      <c r="G839" s="1">
        <f ca="1">SUMIF(INDIRECT(F830),'1-Configuracion'!E839,INDIRECT(J830))+SUMIF(INDIRECT(H830),'1-Configuracion'!E839,INDIRECT(J830))</f>
        <v>0</v>
      </c>
      <c r="H839" s="1">
        <f t="shared" ca="1" si="669"/>
        <v>0</v>
      </c>
      <c r="I839" s="1">
        <f t="shared" ca="1" si="670"/>
        <v>0</v>
      </c>
      <c r="J839" s="1">
        <f t="shared" ca="1" si="671"/>
        <v>0</v>
      </c>
      <c r="K839" s="1">
        <f ca="1">SUMIF(INDIRECT(F830),'1-Configuracion'!E839,INDIRECT(K830))+SUMIF(INDIRECT(H830),'1-Configuracion'!E839,INDIRECT(L830))</f>
        <v>0</v>
      </c>
      <c r="L839" s="1">
        <f ca="1">SUMIF(INDIRECT(F830),'1-Configuracion'!E839,INDIRECT(L830))+SUMIF(INDIRECT(H830),'1-Configuracion'!E839,INDIRECT(K830))</f>
        <v>0</v>
      </c>
      <c r="M839" s="48">
        <f t="shared" ca="1" si="672"/>
        <v>0</v>
      </c>
      <c r="N839" s="14">
        <f t="shared" ca="1" si="673"/>
        <v>0</v>
      </c>
      <c r="P839" s="29" t="str">
        <f t="shared" si="674"/>
        <v>R.C. Celta de Vigo</v>
      </c>
      <c r="Q839" s="33">
        <f t="shared" ca="1" si="675"/>
        <v>31</v>
      </c>
      <c r="R839" s="1">
        <f t="shared" ca="1" si="659"/>
        <v>16</v>
      </c>
      <c r="S839" s="1">
        <f t="shared" ca="1" si="660"/>
        <v>9</v>
      </c>
      <c r="T839" s="1">
        <f t="shared" ca="1" si="661"/>
        <v>4</v>
      </c>
      <c r="U839" s="1">
        <f t="shared" ca="1" si="662"/>
        <v>3</v>
      </c>
      <c r="V839" s="1">
        <f t="shared" ca="1" si="663"/>
        <v>28</v>
      </c>
      <c r="W839" s="1">
        <f t="shared" ca="1" si="664"/>
        <v>22</v>
      </c>
      <c r="X839" s="3">
        <f t="shared" ca="1" si="665"/>
        <v>6</v>
      </c>
      <c r="Y839" s="3">
        <f t="shared" ca="1" si="666"/>
        <v>31628</v>
      </c>
      <c r="Z839">
        <f t="shared" ca="1" si="676"/>
        <v>4</v>
      </c>
      <c r="AA839">
        <f t="shared" ca="1" si="667"/>
        <v>4</v>
      </c>
      <c r="AB839" s="16">
        <f ca="1">_xlfn.RANK.EQ(Q839,Q831:Q850,0)</f>
        <v>4</v>
      </c>
      <c r="AC839" s="16">
        <f ca="1">SUMPRODUCT((AB839=AB831:AB850)*(X839&lt;X831:X850))</f>
        <v>0</v>
      </c>
      <c r="AD839" s="16">
        <f ca="1">SUMPRODUCT((AB839=AB831:AB850)*(AC839=AC831:AC850)*(V839&lt;V831:V850))</f>
        <v>0</v>
      </c>
      <c r="AE839" s="16">
        <f ca="1">COUNTIF(AA831:AA839,AA839)-1</f>
        <v>0</v>
      </c>
      <c r="AF839" s="39"/>
      <c r="AG839">
        <v>9</v>
      </c>
      <c r="AH839" s="29" t="str">
        <f ca="1">INDEX(P831:P850,MATCH(AG839,Z831:Z850,0))</f>
        <v>Valencia C.F.</v>
      </c>
      <c r="AI839" s="33">
        <f ca="1">LOOKUP(AH839,P831:P850,Q831:Q850)</f>
        <v>22</v>
      </c>
      <c r="AJ839" s="1">
        <f ca="1">LOOKUP(AH839,P831:P850,R831:R850)</f>
        <v>16</v>
      </c>
      <c r="AK839" s="1">
        <f ca="1">LOOKUP(AH839,P831:P850,S831:S850)</f>
        <v>5</v>
      </c>
      <c r="AL839" s="1">
        <f ca="1">LOOKUP(AH839,P831:P850,T831:T850)</f>
        <v>7</v>
      </c>
      <c r="AM839" s="1">
        <f ca="1">LOOKUP(AH839,P831:P850,U831:U850)</f>
        <v>4</v>
      </c>
      <c r="AN839" s="1">
        <f ca="1">LOOKUP(AH839,P831:P850,V831:V850)</f>
        <v>21</v>
      </c>
      <c r="AO839" s="1">
        <f ca="1">LOOKUP(AH839,P831:P850,W831:W850)</f>
        <v>14</v>
      </c>
      <c r="AP839" s="3">
        <f ca="1">LOOKUP(AH839,P831:P850,X831:X850)</f>
        <v>7</v>
      </c>
      <c r="AQ839" s="3">
        <f ca="1">LOOKUP(AH839,P831:P850,Y831:Y850)</f>
        <v>22721</v>
      </c>
    </row>
    <row r="840" spans="5:43" x14ac:dyDescent="0.25">
      <c r="E840" s="29" t="str">
        <f t="shared" si="668"/>
        <v>R.C.D. Español</v>
      </c>
      <c r="F840" s="33">
        <f ca="1">SUMIF(INDIRECT(F830),'1-Configuracion'!E840,INDIRECT(G830))+SUMIF(INDIRECT(H830),'1-Configuracion'!E840,INDIRECT(I830))</f>
        <v>0</v>
      </c>
      <c r="G840" s="1">
        <f ca="1">SUMIF(INDIRECT(F830),'1-Configuracion'!E840,INDIRECT(J830))+SUMIF(INDIRECT(H830),'1-Configuracion'!E840,INDIRECT(J830))</f>
        <v>0</v>
      </c>
      <c r="H840" s="1">
        <f t="shared" ca="1" si="669"/>
        <v>0</v>
      </c>
      <c r="I840" s="1">
        <f t="shared" ca="1" si="670"/>
        <v>0</v>
      </c>
      <c r="J840" s="1">
        <f t="shared" ca="1" si="671"/>
        <v>0</v>
      </c>
      <c r="K840" s="1">
        <f ca="1">SUMIF(INDIRECT(F830),'1-Configuracion'!E840,INDIRECT(K830))+SUMIF(INDIRECT(H830),'1-Configuracion'!E840,INDIRECT(L830))</f>
        <v>0</v>
      </c>
      <c r="L840" s="1">
        <f ca="1">SUMIF(INDIRECT(F830),'1-Configuracion'!E840,INDIRECT(L830))+SUMIF(INDIRECT(H830),'1-Configuracion'!E840,INDIRECT(K830))</f>
        <v>0</v>
      </c>
      <c r="M840" s="48">
        <f t="shared" ca="1" si="672"/>
        <v>0</v>
      </c>
      <c r="N840" s="14">
        <f t="shared" ca="1" si="673"/>
        <v>0</v>
      </c>
      <c r="P840" s="29" t="str">
        <f t="shared" si="674"/>
        <v>R.C.D. Español</v>
      </c>
      <c r="Q840" s="33">
        <f t="shared" ca="1" si="675"/>
        <v>20</v>
      </c>
      <c r="R840" s="1">
        <f t="shared" ca="1" si="659"/>
        <v>16</v>
      </c>
      <c r="S840" s="1">
        <f t="shared" ca="1" si="660"/>
        <v>6</v>
      </c>
      <c r="T840" s="1">
        <f t="shared" ca="1" si="661"/>
        <v>2</v>
      </c>
      <c r="U840" s="1">
        <f t="shared" ca="1" si="662"/>
        <v>8</v>
      </c>
      <c r="V840" s="1">
        <f t="shared" ca="1" si="663"/>
        <v>16</v>
      </c>
      <c r="W840" s="1">
        <f t="shared" ca="1" si="664"/>
        <v>26</v>
      </c>
      <c r="X840" s="3">
        <f t="shared" ca="1" si="665"/>
        <v>-10</v>
      </c>
      <c r="Y840" s="3">
        <f t="shared" ca="1" si="666"/>
        <v>19016</v>
      </c>
      <c r="Z840">
        <f t="shared" ca="1" si="676"/>
        <v>12</v>
      </c>
      <c r="AA840">
        <f t="shared" ca="1" si="667"/>
        <v>12</v>
      </c>
      <c r="AB840" s="16">
        <f ca="1">_xlfn.RANK.EQ(Q840,Q831:Q850,0)</f>
        <v>11</v>
      </c>
      <c r="AC840" s="16">
        <f ca="1">SUMPRODUCT((AB840=AB831:AB850)*(X840&lt;X831:X850))</f>
        <v>1</v>
      </c>
      <c r="AD840" s="16">
        <f ca="1">SUMPRODUCT((AB840=AB831:AB850)*(AC840=AC831:AC850)*(V840&lt;V831:V850))</f>
        <v>0</v>
      </c>
      <c r="AE840" s="16">
        <f ca="1">COUNTIF(AA831:AA840,AA840)-1</f>
        <v>0</v>
      </c>
      <c r="AF840" s="39"/>
      <c r="AG840">
        <v>10</v>
      </c>
      <c r="AH840" s="29" t="str">
        <f ca="1">INDEX(P831:P850,MATCH(AG840,Z831:Z850,0))</f>
        <v>S.D. Eibar</v>
      </c>
      <c r="AI840" s="33">
        <f ca="1">LOOKUP(AH840,P831:P850,Q831:Q850)</f>
        <v>21</v>
      </c>
      <c r="AJ840" s="1">
        <f ca="1">LOOKUP(AH840,P831:P850,R831:R850)</f>
        <v>16</v>
      </c>
      <c r="AK840" s="1">
        <f ca="1">LOOKUP(AH840,P831:P850,S831:S850)</f>
        <v>5</v>
      </c>
      <c r="AL840" s="1">
        <f ca="1">LOOKUP(AH840,P831:P850,T831:T850)</f>
        <v>6</v>
      </c>
      <c r="AM840" s="1">
        <f ca="1">LOOKUP(AH840,P831:P850,U831:U850)</f>
        <v>5</v>
      </c>
      <c r="AN840" s="1">
        <f ca="1">LOOKUP(AH840,P831:P850,V831:V850)</f>
        <v>18</v>
      </c>
      <c r="AO840" s="1">
        <f ca="1">LOOKUP(AH840,P831:P850,W831:W850)</f>
        <v>19</v>
      </c>
      <c r="AP840" s="3">
        <f ca="1">LOOKUP(AH840,P831:P850,X831:X850)</f>
        <v>-1</v>
      </c>
      <c r="AQ840" s="3">
        <f ca="1">LOOKUP(AH840,P831:P850,Y831:Y850)</f>
        <v>20918</v>
      </c>
    </row>
    <row r="841" spans="5:43" x14ac:dyDescent="0.25">
      <c r="E841" s="29" t="str">
        <f t="shared" si="668"/>
        <v>Rayo Vallecano</v>
      </c>
      <c r="F841" s="33">
        <f ca="1">SUMIF(INDIRECT(F830),'1-Configuracion'!E841,INDIRECT(G830))+SUMIF(INDIRECT(H830),'1-Configuracion'!E841,INDIRECT(I830))</f>
        <v>0</v>
      </c>
      <c r="G841" s="1">
        <f ca="1">SUMIF(INDIRECT(F830),'1-Configuracion'!E841,INDIRECT(J830))+SUMIF(INDIRECT(H830),'1-Configuracion'!E841,INDIRECT(J830))</f>
        <v>0</v>
      </c>
      <c r="H841" s="1">
        <f t="shared" ca="1" si="669"/>
        <v>0</v>
      </c>
      <c r="I841" s="1">
        <f t="shared" ca="1" si="670"/>
        <v>0</v>
      </c>
      <c r="J841" s="1">
        <f t="shared" ca="1" si="671"/>
        <v>0</v>
      </c>
      <c r="K841" s="1">
        <f ca="1">SUMIF(INDIRECT(F830),'1-Configuracion'!E841,INDIRECT(K830))+SUMIF(INDIRECT(H830),'1-Configuracion'!E841,INDIRECT(L830))</f>
        <v>0</v>
      </c>
      <c r="L841" s="1">
        <f ca="1">SUMIF(INDIRECT(F830),'1-Configuracion'!E841,INDIRECT(L830))+SUMIF(INDIRECT(H830),'1-Configuracion'!E841,INDIRECT(K830))</f>
        <v>0</v>
      </c>
      <c r="M841" s="48">
        <f t="shared" ca="1" si="672"/>
        <v>0</v>
      </c>
      <c r="N841" s="14">
        <f t="shared" ca="1" si="673"/>
        <v>0</v>
      </c>
      <c r="P841" s="29" t="str">
        <f t="shared" si="674"/>
        <v>Rayo Vallecano</v>
      </c>
      <c r="Q841" s="33">
        <f t="shared" ca="1" si="675"/>
        <v>14</v>
      </c>
      <c r="R841" s="1">
        <f t="shared" ca="1" si="659"/>
        <v>16</v>
      </c>
      <c r="S841" s="1">
        <f t="shared" ca="1" si="660"/>
        <v>4</v>
      </c>
      <c r="T841" s="1">
        <f t="shared" ca="1" si="661"/>
        <v>2</v>
      </c>
      <c r="U841" s="1">
        <f t="shared" ca="1" si="662"/>
        <v>10</v>
      </c>
      <c r="V841" s="1">
        <f t="shared" ca="1" si="663"/>
        <v>18</v>
      </c>
      <c r="W841" s="1">
        <f t="shared" ca="1" si="664"/>
        <v>37</v>
      </c>
      <c r="X841" s="3">
        <f t="shared" ca="1" si="665"/>
        <v>-19</v>
      </c>
      <c r="Y841" s="3">
        <f t="shared" ca="1" si="666"/>
        <v>12118</v>
      </c>
      <c r="Z841">
        <f t="shared" ca="1" si="676"/>
        <v>18</v>
      </c>
      <c r="AA841">
        <f t="shared" ca="1" si="667"/>
        <v>18</v>
      </c>
      <c r="AB841" s="16">
        <f ca="1">_xlfn.RANK.EQ(Q841,Q831:Q850,0)</f>
        <v>17</v>
      </c>
      <c r="AC841" s="16">
        <f ca="1">SUMPRODUCT((AB841=AB831:AB850)*(X841&lt;X831:X850))</f>
        <v>1</v>
      </c>
      <c r="AD841" s="16">
        <f ca="1">SUMPRODUCT((AB841=AB831:AB850)*(AC841=AC831:AC850)*(V841&lt;V831:V850))</f>
        <v>0</v>
      </c>
      <c r="AE841" s="16">
        <f ca="1">COUNTIF(AA831:AA841,AA841)-1</f>
        <v>0</v>
      </c>
      <c r="AF841" s="39"/>
      <c r="AG841">
        <v>11</v>
      </c>
      <c r="AH841" s="29" t="str">
        <f ca="1">INDEX(P831:P850,MATCH(AG841,Z831:Z850,0))</f>
        <v>Real Betis Balompié</v>
      </c>
      <c r="AI841" s="33">
        <f ca="1">LOOKUP(AH841,P831:P850,Q831:Q850)</f>
        <v>20</v>
      </c>
      <c r="AJ841" s="1">
        <f ca="1">LOOKUP(AH841,P831:P850,R831:R850)</f>
        <v>16</v>
      </c>
      <c r="AK841" s="1">
        <f ca="1">LOOKUP(AH841,P831:P850,S831:S850)</f>
        <v>5</v>
      </c>
      <c r="AL841" s="1">
        <f ca="1">LOOKUP(AH841,P831:P850,T831:T850)</f>
        <v>5</v>
      </c>
      <c r="AM841" s="1">
        <f ca="1">LOOKUP(AH841,P831:P850,U831:U850)</f>
        <v>6</v>
      </c>
      <c r="AN841" s="1">
        <f ca="1">LOOKUP(AH841,P831:P850,V831:V850)</f>
        <v>13</v>
      </c>
      <c r="AO841" s="1">
        <f ca="1">LOOKUP(AH841,P831:P850,W831:W850)</f>
        <v>19</v>
      </c>
      <c r="AP841" s="3">
        <f ca="1">LOOKUP(AH841,P831:P850,X831:X850)</f>
        <v>-6</v>
      </c>
      <c r="AQ841" s="3">
        <f ca="1">LOOKUP(AH841,P831:P850,Y831:Y850)</f>
        <v>19413</v>
      </c>
    </row>
    <row r="842" spans="5:43" x14ac:dyDescent="0.25">
      <c r="E842" s="29" t="str">
        <f t="shared" si="668"/>
        <v>Real Betis Balompié</v>
      </c>
      <c r="F842" s="33">
        <f ca="1">SUMIF(INDIRECT(F830),'1-Configuracion'!E842,INDIRECT(G830))+SUMIF(INDIRECT(H830),'1-Configuracion'!E842,INDIRECT(I830))</f>
        <v>0</v>
      </c>
      <c r="G842" s="1">
        <f ca="1">SUMIF(INDIRECT(F830),'1-Configuracion'!E842,INDIRECT(J830))+SUMIF(INDIRECT(H830),'1-Configuracion'!E842,INDIRECT(J830))</f>
        <v>0</v>
      </c>
      <c r="H842" s="1">
        <f t="shared" ca="1" si="669"/>
        <v>0</v>
      </c>
      <c r="I842" s="1">
        <f t="shared" ca="1" si="670"/>
        <v>0</v>
      </c>
      <c r="J842" s="1">
        <f t="shared" ca="1" si="671"/>
        <v>0</v>
      </c>
      <c r="K842" s="1">
        <f ca="1">SUMIF(INDIRECT(F830),'1-Configuracion'!E842,INDIRECT(K830))+SUMIF(INDIRECT(H830),'1-Configuracion'!E842,INDIRECT(L830))</f>
        <v>0</v>
      </c>
      <c r="L842" s="1">
        <f ca="1">SUMIF(INDIRECT(F830),'1-Configuracion'!E842,INDIRECT(L830))+SUMIF(INDIRECT(H830),'1-Configuracion'!E842,INDIRECT(K830))</f>
        <v>0</v>
      </c>
      <c r="M842" s="48">
        <f t="shared" ca="1" si="672"/>
        <v>0</v>
      </c>
      <c r="N842" s="14">
        <f t="shared" ca="1" si="673"/>
        <v>0</v>
      </c>
      <c r="P842" s="29" t="str">
        <f t="shared" si="674"/>
        <v>Real Betis Balompié</v>
      </c>
      <c r="Q842" s="33">
        <f t="shared" ca="1" si="675"/>
        <v>20</v>
      </c>
      <c r="R842" s="1">
        <f t="shared" ca="1" si="659"/>
        <v>16</v>
      </c>
      <c r="S842" s="1">
        <f t="shared" ca="1" si="660"/>
        <v>5</v>
      </c>
      <c r="T842" s="1">
        <f t="shared" ca="1" si="661"/>
        <v>5</v>
      </c>
      <c r="U842" s="1">
        <f t="shared" ca="1" si="662"/>
        <v>6</v>
      </c>
      <c r="V842" s="1">
        <f t="shared" ca="1" si="663"/>
        <v>13</v>
      </c>
      <c r="W842" s="1">
        <f t="shared" ca="1" si="664"/>
        <v>19</v>
      </c>
      <c r="X842" s="3">
        <f t="shared" ca="1" si="665"/>
        <v>-6</v>
      </c>
      <c r="Y842" s="3">
        <f t="shared" ca="1" si="666"/>
        <v>19413</v>
      </c>
      <c r="Z842">
        <f t="shared" ca="1" si="676"/>
        <v>11</v>
      </c>
      <c r="AA842">
        <f t="shared" ca="1" si="667"/>
        <v>11</v>
      </c>
      <c r="AB842" s="16">
        <f ca="1">_xlfn.RANK.EQ(Q842,Q831:Q850,0)</f>
        <v>11</v>
      </c>
      <c r="AC842" s="16">
        <f ca="1">SUMPRODUCT((AB842=AB831:AB850)*(X842&lt;X831:X850))</f>
        <v>0</v>
      </c>
      <c r="AD842" s="16">
        <f ca="1">SUMPRODUCT((AB842=AB831:AB850)*(AC842=AC831:AC850)*(V842&lt;V831:V850))</f>
        <v>0</v>
      </c>
      <c r="AE842" s="16">
        <f ca="1">COUNTIF(AA831:AA842,AA842)-1</f>
        <v>0</v>
      </c>
      <c r="AF842" s="39"/>
      <c r="AG842">
        <v>12</v>
      </c>
      <c r="AH842" s="29" t="str">
        <f ca="1">INDEX(P831:P850,MATCH(AG842,Z831:Z850,0))</f>
        <v>R.C.D. Español</v>
      </c>
      <c r="AI842" s="33">
        <f ca="1">LOOKUP(AH842,P831:P850,Q831:Q850)</f>
        <v>20</v>
      </c>
      <c r="AJ842" s="1">
        <f ca="1">LOOKUP(AH842,P831:P850,R831:R850)</f>
        <v>16</v>
      </c>
      <c r="AK842" s="1">
        <f ca="1">LOOKUP(AH842,P831:P850,S831:S850)</f>
        <v>6</v>
      </c>
      <c r="AL842" s="1">
        <f ca="1">LOOKUP(AH842,P831:P850,T831:T850)</f>
        <v>2</v>
      </c>
      <c r="AM842" s="1">
        <f ca="1">LOOKUP(AH842,P831:P850,U831:U850)</f>
        <v>8</v>
      </c>
      <c r="AN842" s="1">
        <f ca="1">LOOKUP(AH842,P831:P850,V831:V850)</f>
        <v>16</v>
      </c>
      <c r="AO842" s="1">
        <f ca="1">LOOKUP(AH842,P831:P850,W831:W850)</f>
        <v>26</v>
      </c>
      <c r="AP842" s="3">
        <f ca="1">LOOKUP(AH842,P831:P850,X831:X850)</f>
        <v>-10</v>
      </c>
      <c r="AQ842" s="3">
        <f ca="1">LOOKUP(AH842,P831:P850,Y831:Y850)</f>
        <v>19016</v>
      </c>
    </row>
    <row r="843" spans="5:43" x14ac:dyDescent="0.25">
      <c r="E843" s="29" t="str">
        <f t="shared" si="668"/>
        <v>Real Madrid C.F.</v>
      </c>
      <c r="F843" s="33">
        <f ca="1">SUMIF(INDIRECT(F830),'1-Configuracion'!E843,INDIRECT(G830))+SUMIF(INDIRECT(H830),'1-Configuracion'!E843,INDIRECT(I830))</f>
        <v>0</v>
      </c>
      <c r="G843" s="1">
        <f ca="1">SUMIF(INDIRECT(F830),'1-Configuracion'!E843,INDIRECT(J830))+SUMIF(INDIRECT(H830),'1-Configuracion'!E843,INDIRECT(J830))</f>
        <v>0</v>
      </c>
      <c r="H843" s="1">
        <f t="shared" ca="1" si="669"/>
        <v>0</v>
      </c>
      <c r="I843" s="1">
        <f t="shared" ca="1" si="670"/>
        <v>0</v>
      </c>
      <c r="J843" s="1">
        <f t="shared" ca="1" si="671"/>
        <v>0</v>
      </c>
      <c r="K843" s="1">
        <f ca="1">SUMIF(INDIRECT(F830),'1-Configuracion'!E843,INDIRECT(K830))+SUMIF(INDIRECT(H830),'1-Configuracion'!E843,INDIRECT(L830))</f>
        <v>0</v>
      </c>
      <c r="L843" s="1">
        <f ca="1">SUMIF(INDIRECT(F830),'1-Configuracion'!E843,INDIRECT(L830))+SUMIF(INDIRECT(H830),'1-Configuracion'!E843,INDIRECT(K830))</f>
        <v>0</v>
      </c>
      <c r="M843" s="48">
        <f t="shared" ca="1" si="672"/>
        <v>0</v>
      </c>
      <c r="N843" s="14">
        <f t="shared" ca="1" si="673"/>
        <v>0</v>
      </c>
      <c r="P843" s="29" t="str">
        <f t="shared" si="674"/>
        <v>Real Madrid C.F.</v>
      </c>
      <c r="Q843" s="33">
        <f t="shared" ca="1" si="675"/>
        <v>33</v>
      </c>
      <c r="R843" s="1">
        <f t="shared" ca="1" si="659"/>
        <v>16</v>
      </c>
      <c r="S843" s="1">
        <f t="shared" ca="1" si="660"/>
        <v>10</v>
      </c>
      <c r="T843" s="1">
        <f t="shared" ca="1" si="661"/>
        <v>3</v>
      </c>
      <c r="U843" s="1">
        <f t="shared" ca="1" si="662"/>
        <v>3</v>
      </c>
      <c r="V843" s="1">
        <f t="shared" ca="1" si="663"/>
        <v>42</v>
      </c>
      <c r="W843" s="1">
        <f t="shared" ca="1" si="664"/>
        <v>15</v>
      </c>
      <c r="X843" s="3">
        <f t="shared" ca="1" si="665"/>
        <v>27</v>
      </c>
      <c r="Y843" s="3">
        <f t="shared" ca="1" si="666"/>
        <v>35742</v>
      </c>
      <c r="Z843">
        <f t="shared" ca="1" si="676"/>
        <v>3</v>
      </c>
      <c r="AA843">
        <f t="shared" ca="1" si="667"/>
        <v>3</v>
      </c>
      <c r="AB843" s="16">
        <f ca="1">_xlfn.RANK.EQ(Q843,Q831:Q850,0)</f>
        <v>3</v>
      </c>
      <c r="AC843" s="16">
        <f ca="1">SUMPRODUCT((AB843=AB831:AB850)*(X843&lt;X831:X850))</f>
        <v>0</v>
      </c>
      <c r="AD843" s="16">
        <f ca="1">SUMPRODUCT((AB843=AB831:AB850)*(AC843=AC831:AC850)*(V843&lt;V831:V850))</f>
        <v>0</v>
      </c>
      <c r="AE843" s="16">
        <f ca="1">COUNTIF(AA831:AA843,AA843)-1</f>
        <v>0</v>
      </c>
      <c r="AF843" s="39"/>
      <c r="AG843">
        <v>13</v>
      </c>
      <c r="AH843" s="29" t="str">
        <f ca="1">INDEX(P831:P850,MATCH(AG843,Z831:Z850,0))</f>
        <v>Málaga C.F.</v>
      </c>
      <c r="AI843" s="33">
        <f ca="1">LOOKUP(AH843,P831:P850,Q831:Q850)</f>
        <v>17</v>
      </c>
      <c r="AJ843" s="1">
        <f ca="1">LOOKUP(AH843,P831:P850,R831:R850)</f>
        <v>16</v>
      </c>
      <c r="AK843" s="1">
        <f ca="1">LOOKUP(AH843,P831:P850,S831:S850)</f>
        <v>4</v>
      </c>
      <c r="AL843" s="1">
        <f ca="1">LOOKUP(AH843,P831:P850,T831:T850)</f>
        <v>5</v>
      </c>
      <c r="AM843" s="1">
        <f ca="1">LOOKUP(AH843,P831:P850,U831:U850)</f>
        <v>7</v>
      </c>
      <c r="AN843" s="1">
        <f ca="1">LOOKUP(AH843,P831:P850,V831:V850)</f>
        <v>10</v>
      </c>
      <c r="AO843" s="1">
        <f ca="1">LOOKUP(AH843,P831:P850,W831:W850)</f>
        <v>14</v>
      </c>
      <c r="AP843" s="3">
        <f ca="1">LOOKUP(AH843,P831:P850,X831:X850)</f>
        <v>-4</v>
      </c>
      <c r="AQ843" s="3">
        <f ca="1">LOOKUP(AH843,P831:P850,Y831:Y850)</f>
        <v>16610</v>
      </c>
    </row>
    <row r="844" spans="5:43" x14ac:dyDescent="0.25">
      <c r="E844" s="29" t="str">
        <f t="shared" si="668"/>
        <v>Real Sociedad</v>
      </c>
      <c r="F844" s="33">
        <f ca="1">SUMIF(INDIRECT(F830),'1-Configuracion'!E844,INDIRECT(G830))+SUMIF(INDIRECT(H830),'1-Configuracion'!E844,INDIRECT(I830))</f>
        <v>0</v>
      </c>
      <c r="G844" s="1">
        <f ca="1">SUMIF(INDIRECT(F830),'1-Configuracion'!E844,INDIRECT(J830))+SUMIF(INDIRECT(H830),'1-Configuracion'!E844,INDIRECT(J830))</f>
        <v>0</v>
      </c>
      <c r="H844" s="1">
        <f t="shared" ca="1" si="669"/>
        <v>0</v>
      </c>
      <c r="I844" s="1">
        <f t="shared" ca="1" si="670"/>
        <v>0</v>
      </c>
      <c r="J844" s="1">
        <f t="shared" ca="1" si="671"/>
        <v>0</v>
      </c>
      <c r="K844" s="1">
        <f ca="1">SUMIF(INDIRECT(F830),'1-Configuracion'!E844,INDIRECT(K830))+SUMIF(INDIRECT(H830),'1-Configuracion'!E844,INDIRECT(L830))</f>
        <v>0</v>
      </c>
      <c r="L844" s="1">
        <f ca="1">SUMIF(INDIRECT(F830),'1-Configuracion'!E844,INDIRECT(L830))+SUMIF(INDIRECT(H830),'1-Configuracion'!E844,INDIRECT(K830))</f>
        <v>0</v>
      </c>
      <c r="M844" s="48">
        <f t="shared" ca="1" si="672"/>
        <v>0</v>
      </c>
      <c r="N844" s="14">
        <f t="shared" ca="1" si="673"/>
        <v>0</v>
      </c>
      <c r="P844" s="29" t="str">
        <f t="shared" si="674"/>
        <v>Real Sociedad</v>
      </c>
      <c r="Q844" s="33">
        <f t="shared" ca="1" si="675"/>
        <v>16</v>
      </c>
      <c r="R844" s="1">
        <f t="shared" ca="1" si="659"/>
        <v>16</v>
      </c>
      <c r="S844" s="1">
        <f t="shared" ca="1" si="660"/>
        <v>4</v>
      </c>
      <c r="T844" s="1">
        <f t="shared" ca="1" si="661"/>
        <v>4</v>
      </c>
      <c r="U844" s="1">
        <f t="shared" ca="1" si="662"/>
        <v>8</v>
      </c>
      <c r="V844" s="1">
        <f t="shared" ca="1" si="663"/>
        <v>17</v>
      </c>
      <c r="W844" s="1">
        <f t="shared" ca="1" si="664"/>
        <v>22</v>
      </c>
      <c r="X844" s="3">
        <f t="shared" ca="1" si="665"/>
        <v>-5</v>
      </c>
      <c r="Y844" s="3">
        <f t="shared" ca="1" si="666"/>
        <v>15517</v>
      </c>
      <c r="Z844">
        <f t="shared" ca="1" si="676"/>
        <v>14</v>
      </c>
      <c r="AA844">
        <f t="shared" ca="1" si="667"/>
        <v>14</v>
      </c>
      <c r="AB844" s="16">
        <f ca="1">_xlfn.RANK.EQ(Q844,Q831:Q850,0)</f>
        <v>14</v>
      </c>
      <c r="AC844" s="16">
        <f ca="1">SUMPRODUCT((AB844=AB831:AB850)*(X844&lt;X831:X850))</f>
        <v>0</v>
      </c>
      <c r="AD844" s="16">
        <f ca="1">SUMPRODUCT((AB844=AB831:AB850)*(AC844=AC831:AC850)*(V844&lt;V831:V850))</f>
        <v>0</v>
      </c>
      <c r="AE844" s="16">
        <f ca="1">COUNTIF(AA831:AA844,AA844)-1</f>
        <v>0</v>
      </c>
      <c r="AF844" s="39"/>
      <c r="AG844">
        <v>14</v>
      </c>
      <c r="AH844" s="29" t="str">
        <f ca="1">INDEX(P831:P850,MATCH(AG844,Z831:Z850,0))</f>
        <v>Real Sociedad</v>
      </c>
      <c r="AI844" s="33">
        <f ca="1">LOOKUP(AH844,P831:P850,Q831:Q850)</f>
        <v>16</v>
      </c>
      <c r="AJ844" s="1">
        <f ca="1">LOOKUP(AH844,P831:P850,R831:R850)</f>
        <v>16</v>
      </c>
      <c r="AK844" s="1">
        <f ca="1">LOOKUP(AH844,P831:P850,S831:S850)</f>
        <v>4</v>
      </c>
      <c r="AL844" s="1">
        <f ca="1">LOOKUP(AH844,P831:P850,T831:T850)</f>
        <v>4</v>
      </c>
      <c r="AM844" s="1">
        <f ca="1">LOOKUP(AH844,P831:P850,U831:U850)</f>
        <v>8</v>
      </c>
      <c r="AN844" s="1">
        <f ca="1">LOOKUP(AH844,P831:P850,V831:V850)</f>
        <v>17</v>
      </c>
      <c r="AO844" s="1">
        <f ca="1">LOOKUP(AH844,P831:P850,W831:W850)</f>
        <v>22</v>
      </c>
      <c r="AP844" s="3">
        <f ca="1">LOOKUP(AH844,P831:P850,X831:X850)</f>
        <v>-5</v>
      </c>
      <c r="AQ844" s="3">
        <f ca="1">LOOKUP(AH844,P831:P850,Y831:Y850)</f>
        <v>15517</v>
      </c>
    </row>
    <row r="845" spans="5:43" x14ac:dyDescent="0.25">
      <c r="E845" s="29" t="str">
        <f t="shared" si="668"/>
        <v>Real Sporting de Gijón</v>
      </c>
      <c r="F845" s="33">
        <f ca="1">SUMIF(INDIRECT(F830),'1-Configuracion'!E845,INDIRECT(G830))+SUMIF(INDIRECT(H830),'1-Configuracion'!E845,INDIRECT(I830))</f>
        <v>0</v>
      </c>
      <c r="G845" s="1">
        <f ca="1">SUMIF(INDIRECT(F830),'1-Configuracion'!E845,INDIRECT(J830))+SUMIF(INDIRECT(H830),'1-Configuracion'!E845,INDIRECT(J830))</f>
        <v>0</v>
      </c>
      <c r="H845" s="1">
        <f t="shared" ca="1" si="669"/>
        <v>0</v>
      </c>
      <c r="I845" s="1">
        <f t="shared" ca="1" si="670"/>
        <v>0</v>
      </c>
      <c r="J845" s="1">
        <f t="shared" ca="1" si="671"/>
        <v>0</v>
      </c>
      <c r="K845" s="1">
        <f ca="1">SUMIF(INDIRECT(F830),'1-Configuracion'!E845,INDIRECT(K830))+SUMIF(INDIRECT(H830),'1-Configuracion'!E845,INDIRECT(L830))</f>
        <v>0</v>
      </c>
      <c r="L845" s="1">
        <f ca="1">SUMIF(INDIRECT(F830),'1-Configuracion'!E845,INDIRECT(L830))+SUMIF(INDIRECT(H830),'1-Configuracion'!E845,INDIRECT(K830))</f>
        <v>0</v>
      </c>
      <c r="M845" s="48">
        <f t="shared" ca="1" si="672"/>
        <v>0</v>
      </c>
      <c r="N845" s="14">
        <f t="shared" ca="1" si="673"/>
        <v>0</v>
      </c>
      <c r="P845" s="29" t="str">
        <f t="shared" si="674"/>
        <v>Real Sporting de Gijón</v>
      </c>
      <c r="Q845" s="33">
        <f t="shared" ca="1" si="675"/>
        <v>15</v>
      </c>
      <c r="R845" s="1">
        <f t="shared" ca="1" si="659"/>
        <v>15</v>
      </c>
      <c r="S845" s="1">
        <f t="shared" ca="1" si="660"/>
        <v>4</v>
      </c>
      <c r="T845" s="1">
        <f t="shared" ca="1" si="661"/>
        <v>3</v>
      </c>
      <c r="U845" s="1">
        <f t="shared" ca="1" si="662"/>
        <v>8</v>
      </c>
      <c r="V845" s="1">
        <f t="shared" ca="1" si="663"/>
        <v>15</v>
      </c>
      <c r="W845" s="1">
        <f t="shared" ca="1" si="664"/>
        <v>23</v>
      </c>
      <c r="X845" s="3">
        <f t="shared" ca="1" si="665"/>
        <v>-8</v>
      </c>
      <c r="Y845" s="3">
        <f t="shared" ca="1" si="666"/>
        <v>14215</v>
      </c>
      <c r="Z845">
        <f t="shared" ca="1" si="676"/>
        <v>16</v>
      </c>
      <c r="AA845">
        <f t="shared" ca="1" si="667"/>
        <v>16</v>
      </c>
      <c r="AB845" s="16">
        <f ca="1">_xlfn.RANK.EQ(Q845,Q831:Q850,0)</f>
        <v>16</v>
      </c>
      <c r="AC845" s="16">
        <f ca="1">SUMPRODUCT((AB845=AB831:AB850)*(X845&lt;X831:X850))</f>
        <v>0</v>
      </c>
      <c r="AD845" s="16">
        <f ca="1">SUMPRODUCT((AB845=AB831:AB850)*(AC845=AC831:AC850)*(V845&lt;V831:V850))</f>
        <v>0</v>
      </c>
      <c r="AE845" s="16">
        <f ca="1">COUNTIF(AA831:AA845,AA845)-1</f>
        <v>0</v>
      </c>
      <c r="AF845" s="39"/>
      <c r="AG845">
        <v>15</v>
      </c>
      <c r="AH845" s="29" t="str">
        <f ca="1">INDEX(P831:P850,MATCH(AG845,Z831:Z850,0))</f>
        <v>Getafe C.F.</v>
      </c>
      <c r="AI845" s="33">
        <f ca="1">LOOKUP(AH845,P831:P850,Q831:Q850)</f>
        <v>16</v>
      </c>
      <c r="AJ845" s="1">
        <f ca="1">LOOKUP(AH845,P831:P850,R831:R850)</f>
        <v>16</v>
      </c>
      <c r="AK845" s="1">
        <f ca="1">LOOKUP(AH845,P831:P850,S831:S850)</f>
        <v>4</v>
      </c>
      <c r="AL845" s="1">
        <f ca="1">LOOKUP(AH845,P831:P850,T831:T850)</f>
        <v>4</v>
      </c>
      <c r="AM845" s="1">
        <f ca="1">LOOKUP(AH845,P831:P850,U831:U850)</f>
        <v>8</v>
      </c>
      <c r="AN845" s="1">
        <f ca="1">LOOKUP(AH845,P831:P850,V831:V850)</f>
        <v>18</v>
      </c>
      <c r="AO845" s="1">
        <f ca="1">LOOKUP(AH845,P831:P850,W831:W850)</f>
        <v>26</v>
      </c>
      <c r="AP845" s="3">
        <f ca="1">LOOKUP(AH845,P831:P850,X831:X850)</f>
        <v>-8</v>
      </c>
      <c r="AQ845" s="3">
        <f ca="1">LOOKUP(AH845,P831:P850,Y831:Y850)</f>
        <v>15218</v>
      </c>
    </row>
    <row r="846" spans="5:43" x14ac:dyDescent="0.25">
      <c r="E846" s="29" t="str">
        <f t="shared" si="668"/>
        <v>S.D. Eibar</v>
      </c>
      <c r="F846" s="33">
        <f ca="1">SUMIF(INDIRECT(F830),'1-Configuracion'!E846,INDIRECT(G830))+SUMIF(INDIRECT(H830),'1-Configuracion'!E846,INDIRECT(I830))</f>
        <v>0</v>
      </c>
      <c r="G846" s="1">
        <f ca="1">SUMIF(INDIRECT(F830),'1-Configuracion'!E846,INDIRECT(J830))+SUMIF(INDIRECT(H830),'1-Configuracion'!E846,INDIRECT(J830))</f>
        <v>0</v>
      </c>
      <c r="H846" s="1">
        <f t="shared" ca="1" si="669"/>
        <v>0</v>
      </c>
      <c r="I846" s="1">
        <f t="shared" ca="1" si="670"/>
        <v>0</v>
      </c>
      <c r="J846" s="1">
        <f t="shared" ca="1" si="671"/>
        <v>0</v>
      </c>
      <c r="K846" s="1">
        <f ca="1">SUMIF(INDIRECT(F830),'1-Configuracion'!E846,INDIRECT(K830))+SUMIF(INDIRECT(H830),'1-Configuracion'!E846,INDIRECT(L830))</f>
        <v>0</v>
      </c>
      <c r="L846" s="1">
        <f ca="1">SUMIF(INDIRECT(F830),'1-Configuracion'!E846,INDIRECT(L830))+SUMIF(INDIRECT(H830),'1-Configuracion'!E846,INDIRECT(K830))</f>
        <v>0</v>
      </c>
      <c r="M846" s="48">
        <f t="shared" ca="1" si="672"/>
        <v>0</v>
      </c>
      <c r="N846" s="14">
        <f t="shared" ca="1" si="673"/>
        <v>0</v>
      </c>
      <c r="P846" s="29" t="str">
        <f t="shared" si="674"/>
        <v>S.D. Eibar</v>
      </c>
      <c r="Q846" s="33">
        <f t="shared" ca="1" si="675"/>
        <v>21</v>
      </c>
      <c r="R846" s="1">
        <f t="shared" ca="1" si="659"/>
        <v>16</v>
      </c>
      <c r="S846" s="1">
        <f t="shared" ca="1" si="660"/>
        <v>5</v>
      </c>
      <c r="T846" s="1">
        <f t="shared" ca="1" si="661"/>
        <v>6</v>
      </c>
      <c r="U846" s="1">
        <f t="shared" ca="1" si="662"/>
        <v>5</v>
      </c>
      <c r="V846" s="1">
        <f t="shared" ca="1" si="663"/>
        <v>18</v>
      </c>
      <c r="W846" s="1">
        <f t="shared" ca="1" si="664"/>
        <v>19</v>
      </c>
      <c r="X846" s="3">
        <f t="shared" ca="1" si="665"/>
        <v>-1</v>
      </c>
      <c r="Y846" s="3">
        <f t="shared" ca="1" si="666"/>
        <v>20918</v>
      </c>
      <c r="Z846">
        <f t="shared" ca="1" si="676"/>
        <v>10</v>
      </c>
      <c r="AA846">
        <f t="shared" ca="1" si="667"/>
        <v>10</v>
      </c>
      <c r="AB846" s="16">
        <f ca="1">_xlfn.RANK.EQ(Q846,Q831:Q850,0)</f>
        <v>10</v>
      </c>
      <c r="AC846" s="16">
        <f ca="1">SUMPRODUCT((AB846=AB831:AB850)*(X846&lt;X831:X850))</f>
        <v>0</v>
      </c>
      <c r="AD846" s="16">
        <f ca="1">SUMPRODUCT((AB846=AB831:AB850)*(AC846=AC831:AC850)*(V846&lt;V831:V850))</f>
        <v>0</v>
      </c>
      <c r="AE846" s="16">
        <f ca="1">COUNTIF(AA831:AA846,AA846)-1</f>
        <v>0</v>
      </c>
      <c r="AF846" s="39"/>
      <c r="AG846">
        <v>16</v>
      </c>
      <c r="AH846" s="29" t="str">
        <f ca="1">INDEX(P831:P850,MATCH(AG846,Z831:Z850,0))</f>
        <v>Real Sporting de Gijón</v>
      </c>
      <c r="AI846" s="33">
        <f ca="1">LOOKUP(AH846,P831:P850,Q831:Q850)</f>
        <v>15</v>
      </c>
      <c r="AJ846" s="1">
        <f ca="1">LOOKUP(AH846,P831:P850,R831:R850)</f>
        <v>15</v>
      </c>
      <c r="AK846" s="1">
        <f ca="1">LOOKUP(AH846,P831:P850,S831:S850)</f>
        <v>4</v>
      </c>
      <c r="AL846" s="1">
        <f ca="1">LOOKUP(AH846,P831:P850,T831:T850)</f>
        <v>3</v>
      </c>
      <c r="AM846" s="1">
        <f ca="1">LOOKUP(AH846,P831:P850,U831:U850)</f>
        <v>8</v>
      </c>
      <c r="AN846" s="1">
        <f ca="1">LOOKUP(AH846,P831:P850,V831:V850)</f>
        <v>15</v>
      </c>
      <c r="AO846" s="1">
        <f ca="1">LOOKUP(AH846,P831:P850,W831:W850)</f>
        <v>23</v>
      </c>
      <c r="AP846" s="3">
        <f ca="1">LOOKUP(AH846,P831:P850,X831:X850)</f>
        <v>-8</v>
      </c>
      <c r="AQ846" s="3">
        <f ca="1">LOOKUP(AH846,P831:P850,Y831:Y850)</f>
        <v>14215</v>
      </c>
    </row>
    <row r="847" spans="5:43" x14ac:dyDescent="0.25">
      <c r="E847" s="29" t="str">
        <f t="shared" si="668"/>
        <v>Sevilla F.C.</v>
      </c>
      <c r="F847" s="33">
        <f ca="1">SUMIF(INDIRECT(F830),'1-Configuracion'!E847,INDIRECT(G830))+SUMIF(INDIRECT(H830),'1-Configuracion'!E847,INDIRECT(I830))</f>
        <v>0</v>
      </c>
      <c r="G847" s="1">
        <f ca="1">SUMIF(INDIRECT(F830),'1-Configuracion'!E847,INDIRECT(J830))+SUMIF(INDIRECT(H830),'1-Configuracion'!E847,INDIRECT(J830))</f>
        <v>0</v>
      </c>
      <c r="H847" s="1">
        <f t="shared" ca="1" si="669"/>
        <v>0</v>
      </c>
      <c r="I847" s="1">
        <f t="shared" ca="1" si="670"/>
        <v>0</v>
      </c>
      <c r="J847" s="1">
        <f t="shared" ca="1" si="671"/>
        <v>0</v>
      </c>
      <c r="K847" s="1">
        <f ca="1">SUMIF(INDIRECT(F830),'1-Configuracion'!E847,INDIRECT(K830))+SUMIF(INDIRECT(H830),'1-Configuracion'!E847,INDIRECT(L830))</f>
        <v>0</v>
      </c>
      <c r="L847" s="1">
        <f ca="1">SUMIF(INDIRECT(F830),'1-Configuracion'!E847,INDIRECT(L830))+SUMIF(INDIRECT(H830),'1-Configuracion'!E847,INDIRECT(K830))</f>
        <v>0</v>
      </c>
      <c r="M847" s="48">
        <f t="shared" ca="1" si="672"/>
        <v>0</v>
      </c>
      <c r="N847" s="14">
        <f t="shared" ca="1" si="673"/>
        <v>0</v>
      </c>
      <c r="P847" s="29" t="str">
        <f t="shared" si="674"/>
        <v>Sevilla F.C.</v>
      </c>
      <c r="Q847" s="33">
        <f t="shared" ca="1" si="675"/>
        <v>23</v>
      </c>
      <c r="R847" s="1">
        <f t="shared" ca="1" si="659"/>
        <v>16</v>
      </c>
      <c r="S847" s="1">
        <f t="shared" ca="1" si="660"/>
        <v>6</v>
      </c>
      <c r="T847" s="1">
        <f t="shared" ca="1" si="661"/>
        <v>5</v>
      </c>
      <c r="U847" s="1">
        <f t="shared" ca="1" si="662"/>
        <v>5</v>
      </c>
      <c r="V847" s="1">
        <f t="shared" ca="1" si="663"/>
        <v>21</v>
      </c>
      <c r="W847" s="1">
        <f t="shared" ca="1" si="664"/>
        <v>19</v>
      </c>
      <c r="X847" s="3">
        <f t="shared" ca="1" si="665"/>
        <v>2</v>
      </c>
      <c r="Y847" s="3">
        <f t="shared" ca="1" si="666"/>
        <v>23221</v>
      </c>
      <c r="Z847">
        <f t="shared" ca="1" si="676"/>
        <v>8</v>
      </c>
      <c r="AA847">
        <f t="shared" ca="1" si="667"/>
        <v>8</v>
      </c>
      <c r="AB847" s="16">
        <f ca="1">_xlfn.RANK.EQ(Q847,Q831:Q850,0)</f>
        <v>8</v>
      </c>
      <c r="AC847" s="16">
        <f ca="1">SUMPRODUCT((AB847=AB831:AB850)*(X847&lt;X831:X850))</f>
        <v>0</v>
      </c>
      <c r="AD847" s="16">
        <f ca="1">SUMPRODUCT((AB847=AB831:AB850)*(AC847=AC831:AC850)*(V847&lt;V831:V850))</f>
        <v>0</v>
      </c>
      <c r="AE847" s="16">
        <f ca="1">COUNTIF(AA831:AA847,AA847)-1</f>
        <v>0</v>
      </c>
      <c r="AF847" s="39"/>
      <c r="AG847">
        <v>17</v>
      </c>
      <c r="AH847" s="29" t="str">
        <f ca="1">INDEX(P831:P850,MATCH(AG847,Z831:Z850,0))</f>
        <v>Granada C.F.</v>
      </c>
      <c r="AI847" s="33">
        <f ca="1">LOOKUP(AH847,P831:P850,Q831:Q850)</f>
        <v>14</v>
      </c>
      <c r="AJ847" s="1">
        <f ca="1">LOOKUP(AH847,P831:P850,R831:R850)</f>
        <v>16</v>
      </c>
      <c r="AK847" s="1">
        <f ca="1">LOOKUP(AH847,P831:P850,S831:S850)</f>
        <v>3</v>
      </c>
      <c r="AL847" s="1">
        <f ca="1">LOOKUP(AH847,P831:P850,T831:T850)</f>
        <v>5</v>
      </c>
      <c r="AM847" s="1">
        <f ca="1">LOOKUP(AH847,P831:P850,U831:U850)</f>
        <v>8</v>
      </c>
      <c r="AN847" s="1">
        <f ca="1">LOOKUP(AH847,P831:P850,V831:V850)</f>
        <v>17</v>
      </c>
      <c r="AO847" s="1">
        <f ca="1">LOOKUP(AH847,P831:P850,W831:W850)</f>
        <v>26</v>
      </c>
      <c r="AP847" s="3">
        <f ca="1">LOOKUP(AH847,P831:P850,X831:X850)</f>
        <v>-9</v>
      </c>
      <c r="AQ847" s="3">
        <f ca="1">LOOKUP(AH847,P831:P850,Y831:Y850)</f>
        <v>13117</v>
      </c>
    </row>
    <row r="848" spans="5:43" x14ac:dyDescent="0.25">
      <c r="E848" s="29" t="str">
        <f t="shared" si="668"/>
        <v>U.D. Las Palmas</v>
      </c>
      <c r="F848" s="33">
        <f ca="1">SUMIF(INDIRECT(F830),'1-Configuracion'!E848,INDIRECT(G830))+SUMIF(INDIRECT(H830),'1-Configuracion'!E848,INDIRECT(I830))</f>
        <v>0</v>
      </c>
      <c r="G848" s="1">
        <f ca="1">SUMIF(INDIRECT(F830),'1-Configuracion'!E848,INDIRECT(J830))+SUMIF(INDIRECT(H830),'1-Configuracion'!E848,INDIRECT(J830))</f>
        <v>0</v>
      </c>
      <c r="H848" s="1">
        <f t="shared" ca="1" si="669"/>
        <v>0</v>
      </c>
      <c r="I848" s="1">
        <f t="shared" ca="1" si="670"/>
        <v>0</v>
      </c>
      <c r="J848" s="1">
        <f t="shared" ca="1" si="671"/>
        <v>0</v>
      </c>
      <c r="K848" s="1">
        <f ca="1">SUMIF(INDIRECT(F830),'1-Configuracion'!E848,INDIRECT(K830))+SUMIF(INDIRECT(H830),'1-Configuracion'!E848,INDIRECT(L830))</f>
        <v>0</v>
      </c>
      <c r="L848" s="1">
        <f ca="1">SUMIF(INDIRECT(F830),'1-Configuracion'!E848,INDIRECT(L830))+SUMIF(INDIRECT(H830),'1-Configuracion'!E848,INDIRECT(K830))</f>
        <v>0</v>
      </c>
      <c r="M848" s="48">
        <f t="shared" ca="1" si="672"/>
        <v>0</v>
      </c>
      <c r="N848" s="14">
        <f t="shared" ca="1" si="673"/>
        <v>0</v>
      </c>
      <c r="P848" s="29" t="str">
        <f t="shared" si="674"/>
        <v>U.D. Las Palmas</v>
      </c>
      <c r="Q848" s="33">
        <f t="shared" ca="1" si="675"/>
        <v>13</v>
      </c>
      <c r="R848" s="1">
        <f t="shared" ca="1" si="659"/>
        <v>16</v>
      </c>
      <c r="S848" s="1">
        <f t="shared" ca="1" si="660"/>
        <v>3</v>
      </c>
      <c r="T848" s="1">
        <f t="shared" ca="1" si="661"/>
        <v>4</v>
      </c>
      <c r="U848" s="1">
        <f t="shared" ca="1" si="662"/>
        <v>9</v>
      </c>
      <c r="V848" s="1">
        <f t="shared" ca="1" si="663"/>
        <v>12</v>
      </c>
      <c r="W848" s="1">
        <f t="shared" ca="1" si="664"/>
        <v>23</v>
      </c>
      <c r="X848" s="3">
        <f t="shared" ca="1" si="665"/>
        <v>-11</v>
      </c>
      <c r="Y848" s="3">
        <f t="shared" ca="1" si="666"/>
        <v>11912</v>
      </c>
      <c r="Z848">
        <f t="shared" ca="1" si="676"/>
        <v>19</v>
      </c>
      <c r="AA848">
        <f t="shared" ca="1" si="667"/>
        <v>19</v>
      </c>
      <c r="AB848" s="16">
        <f ca="1">_xlfn.RANK.EQ(Q848,Q831:Q850,0)</f>
        <v>19</v>
      </c>
      <c r="AC848" s="16">
        <f ca="1">SUMPRODUCT((AB848=AB831:AB850)*(X848&lt;X831:X850))</f>
        <v>0</v>
      </c>
      <c r="AD848" s="16">
        <f ca="1">SUMPRODUCT((AB848=AB831:AB850)*(AC848=AC831:AC850)*(V848&lt;V831:V850))</f>
        <v>0</v>
      </c>
      <c r="AE848" s="16">
        <f ca="1">COUNTIF(AA831:AA848,AA848)-1</f>
        <v>0</v>
      </c>
      <c r="AF848" s="39"/>
      <c r="AG848">
        <v>18</v>
      </c>
      <c r="AH848" s="29" t="str">
        <f ca="1">INDEX(P831:P850,MATCH(AG848,Z831:Z850,0))</f>
        <v>Rayo Vallecano</v>
      </c>
      <c r="AI848" s="33">
        <f ca="1">LOOKUP(AH848,P831:P850,Q831:Q850)</f>
        <v>14</v>
      </c>
      <c r="AJ848" s="1">
        <f ca="1">LOOKUP(AH848,P831:P850,R831:R850)</f>
        <v>16</v>
      </c>
      <c r="AK848" s="1">
        <f ca="1">LOOKUP(AH848,P831:P850,S831:S850)</f>
        <v>4</v>
      </c>
      <c r="AL848" s="1">
        <f ca="1">LOOKUP(AH848,P831:P850,T831:T850)</f>
        <v>2</v>
      </c>
      <c r="AM848" s="1">
        <f ca="1">LOOKUP(AH848,P831:P850,U831:U850)</f>
        <v>10</v>
      </c>
      <c r="AN848" s="1">
        <f ca="1">LOOKUP(AH848,P831:P850,V831:V850)</f>
        <v>18</v>
      </c>
      <c r="AO848" s="1">
        <f ca="1">LOOKUP(AH848,P831:P850,W831:W850)</f>
        <v>37</v>
      </c>
      <c r="AP848" s="3">
        <f ca="1">LOOKUP(AH848,P831:P850,X831:X850)</f>
        <v>-19</v>
      </c>
      <c r="AQ848" s="3">
        <f ca="1">LOOKUP(AH848,P831:P850,Y831:Y850)</f>
        <v>12118</v>
      </c>
    </row>
    <row r="849" spans="5:43" x14ac:dyDescent="0.25">
      <c r="E849" s="29" t="str">
        <f t="shared" si="668"/>
        <v>Valencia C.F.</v>
      </c>
      <c r="F849" s="33">
        <f ca="1">SUMIF(INDIRECT(F830),'1-Configuracion'!E849,INDIRECT(G830))+SUMIF(INDIRECT(H830),'1-Configuracion'!E849,INDIRECT(I830))</f>
        <v>0</v>
      </c>
      <c r="G849" s="1">
        <f ca="1">SUMIF(INDIRECT(F830),'1-Configuracion'!E849,INDIRECT(J830))+SUMIF(INDIRECT(H830),'1-Configuracion'!E849,INDIRECT(J830))</f>
        <v>0</v>
      </c>
      <c r="H849" s="1">
        <f t="shared" ca="1" si="669"/>
        <v>0</v>
      </c>
      <c r="I849" s="1">
        <f t="shared" ca="1" si="670"/>
        <v>0</v>
      </c>
      <c r="J849" s="1">
        <f t="shared" ca="1" si="671"/>
        <v>0</v>
      </c>
      <c r="K849" s="1">
        <f ca="1">SUMIF(INDIRECT(F830),'1-Configuracion'!E849,INDIRECT(K830))+SUMIF(INDIRECT(H830),'1-Configuracion'!E849,INDIRECT(L830))</f>
        <v>0</v>
      </c>
      <c r="L849" s="1">
        <f ca="1">SUMIF(INDIRECT(F830),'1-Configuracion'!E849,INDIRECT(L830))+SUMIF(INDIRECT(H830),'1-Configuracion'!E849,INDIRECT(K830))</f>
        <v>0</v>
      </c>
      <c r="M849" s="48">
        <f t="shared" ca="1" si="672"/>
        <v>0</v>
      </c>
      <c r="N849" s="14">
        <f t="shared" ca="1" si="673"/>
        <v>0</v>
      </c>
      <c r="P849" s="29" t="str">
        <f t="shared" si="674"/>
        <v>Valencia C.F.</v>
      </c>
      <c r="Q849" s="33">
        <f t="shared" ca="1" si="675"/>
        <v>22</v>
      </c>
      <c r="R849" s="1">
        <f t="shared" ca="1" si="659"/>
        <v>16</v>
      </c>
      <c r="S849" s="1">
        <f t="shared" ca="1" si="660"/>
        <v>5</v>
      </c>
      <c r="T849" s="1">
        <f t="shared" ca="1" si="661"/>
        <v>7</v>
      </c>
      <c r="U849" s="1">
        <f t="shared" ca="1" si="662"/>
        <v>4</v>
      </c>
      <c r="V849" s="1">
        <f t="shared" ca="1" si="663"/>
        <v>21</v>
      </c>
      <c r="W849" s="1">
        <f t="shared" ca="1" si="664"/>
        <v>14</v>
      </c>
      <c r="X849" s="3">
        <f t="shared" ca="1" si="665"/>
        <v>7</v>
      </c>
      <c r="Y849" s="3">
        <f t="shared" ca="1" si="666"/>
        <v>22721</v>
      </c>
      <c r="Z849">
        <f t="shared" ca="1" si="676"/>
        <v>9</v>
      </c>
      <c r="AA849">
        <f t="shared" ca="1" si="667"/>
        <v>9</v>
      </c>
      <c r="AB849" s="16">
        <f ca="1">_xlfn.RANK.EQ(Q849,Q831:Q850,0)</f>
        <v>9</v>
      </c>
      <c r="AC849" s="16">
        <f ca="1">SUMPRODUCT((AB849=AB831:AB850)*(X849&lt;X831:X850))</f>
        <v>0</v>
      </c>
      <c r="AD849" s="16">
        <f ca="1">SUMPRODUCT((AB849=AB831:AB850)*(AC849=AC831:AC850)*(V849&lt;V831:V850))</f>
        <v>0</v>
      </c>
      <c r="AE849" s="16">
        <f ca="1">COUNTIF(AA831:AA849,AA849)-1</f>
        <v>0</v>
      </c>
      <c r="AF849" s="39"/>
      <c r="AG849">
        <v>19</v>
      </c>
      <c r="AH849" s="29" t="str">
        <f ca="1">INDEX(P831:P850,MATCH(AG849,Z831:Z850,0))</f>
        <v>U.D. Las Palmas</v>
      </c>
      <c r="AI849" s="33">
        <f ca="1">LOOKUP(AH849,P831:P850,Q831:Q850)</f>
        <v>13</v>
      </c>
      <c r="AJ849" s="1">
        <f ca="1">LOOKUP(AH849,P831:P850,R831:R850)</f>
        <v>16</v>
      </c>
      <c r="AK849" s="1">
        <f ca="1">LOOKUP(AH849,P831:P850,S831:S850)</f>
        <v>3</v>
      </c>
      <c r="AL849" s="1">
        <f ca="1">LOOKUP(AH849,P831:P850,T831:T850)</f>
        <v>4</v>
      </c>
      <c r="AM849" s="1">
        <f ca="1">LOOKUP(AH849,P831:P850,U831:U850)</f>
        <v>9</v>
      </c>
      <c r="AN849" s="1">
        <f ca="1">LOOKUP(AH849,P831:P850,V831:V850)</f>
        <v>12</v>
      </c>
      <c r="AO849" s="1">
        <f ca="1">LOOKUP(AH849,P831:P850,W831:W850)</f>
        <v>23</v>
      </c>
      <c r="AP849" s="3">
        <f ca="1">LOOKUP(AH849,P831:P850,X831:X850)</f>
        <v>-11</v>
      </c>
      <c r="AQ849" s="3">
        <f ca="1">LOOKUP(AH849,P831:P850,Y831:Y850)</f>
        <v>11912</v>
      </c>
    </row>
    <row r="850" spans="5:43" ht="15.75" thickBot="1" x14ac:dyDescent="0.3">
      <c r="E850" s="30" t="str">
        <f t="shared" si="668"/>
        <v>Villarreal C.F.</v>
      </c>
      <c r="F850" s="34">
        <f ca="1">SUMIF(INDIRECT(F830),'1-Configuracion'!E850,INDIRECT(G830))+SUMIF(INDIRECT(H830),'1-Configuracion'!E850,INDIRECT(I830))</f>
        <v>0</v>
      </c>
      <c r="G850" s="9">
        <f ca="1">SUMIF(INDIRECT(F830),'1-Configuracion'!E850,INDIRECT(J830))+SUMIF(INDIRECT(H830),'1-Configuracion'!E850,INDIRECT(J830))</f>
        <v>0</v>
      </c>
      <c r="H850" s="9">
        <f t="shared" ca="1" si="669"/>
        <v>0</v>
      </c>
      <c r="I850" s="9">
        <f t="shared" ca="1" si="670"/>
        <v>0</v>
      </c>
      <c r="J850" s="9">
        <f t="shared" ca="1" si="671"/>
        <v>0</v>
      </c>
      <c r="K850" s="9">
        <f ca="1">SUMIF(INDIRECT(F830),'1-Configuracion'!E850,INDIRECT(K830))+SUMIF(INDIRECT(H830),'1-Configuracion'!E850,INDIRECT(L830))</f>
        <v>0</v>
      </c>
      <c r="L850" s="9">
        <f ca="1">SUMIF(INDIRECT(F830),'1-Configuracion'!E850,INDIRECT(L830))+SUMIF(INDIRECT(H830),'1-Configuracion'!E850,INDIRECT(K830))</f>
        <v>0</v>
      </c>
      <c r="M850" s="49">
        <f t="shared" ca="1" si="672"/>
        <v>0</v>
      </c>
      <c r="N850" s="15">
        <f t="shared" ca="1" si="673"/>
        <v>0</v>
      </c>
      <c r="P850" s="30" t="str">
        <f t="shared" si="674"/>
        <v>Villarreal C.F.</v>
      </c>
      <c r="Q850" s="34">
        <f t="shared" ca="1" si="675"/>
        <v>30</v>
      </c>
      <c r="R850" s="9">
        <f t="shared" ca="1" si="659"/>
        <v>16</v>
      </c>
      <c r="S850" s="9">
        <f t="shared" ca="1" si="660"/>
        <v>9</v>
      </c>
      <c r="T850" s="9">
        <f t="shared" ca="1" si="661"/>
        <v>3</v>
      </c>
      <c r="U850" s="9">
        <f t="shared" ca="1" si="662"/>
        <v>4</v>
      </c>
      <c r="V850" s="9">
        <f t="shared" ca="1" si="663"/>
        <v>21</v>
      </c>
      <c r="W850" s="9">
        <f t="shared" ca="1" si="664"/>
        <v>15</v>
      </c>
      <c r="X850" s="11">
        <f t="shared" ca="1" si="665"/>
        <v>6</v>
      </c>
      <c r="Y850" s="11">
        <f t="shared" ca="1" si="666"/>
        <v>30621</v>
      </c>
      <c r="Z850">
        <f t="shared" ca="1" si="676"/>
        <v>5</v>
      </c>
      <c r="AA850">
        <f t="shared" ca="1" si="667"/>
        <v>5</v>
      </c>
      <c r="AB850" s="16">
        <f ca="1">_xlfn.RANK.EQ(Q850,Q831:Q850,0)</f>
        <v>5</v>
      </c>
      <c r="AC850" s="16">
        <f ca="1">SUMPRODUCT((AB850=AB831:AB850)*(X850&lt;X831:X850))</f>
        <v>0</v>
      </c>
      <c r="AD850" s="16">
        <f ca="1">SUMPRODUCT((AB850=AB831:AB850)*(AC850=AC831:AC850)*(V850&lt;V831:V850))</f>
        <v>0</v>
      </c>
      <c r="AE850" s="16">
        <f ca="1">COUNTIF(AA831:AA850,AA850)-1</f>
        <v>0</v>
      </c>
      <c r="AF850" s="39"/>
      <c r="AG850">
        <v>20</v>
      </c>
      <c r="AH850" s="30" t="str">
        <f ca="1">INDEX(P831:P850,MATCH(AG850,Z831:Z850,0))</f>
        <v>Levante U.D.</v>
      </c>
      <c r="AI850" s="34">
        <f ca="1">LOOKUP(AH850,P831:P850,Q831:Q850)</f>
        <v>11</v>
      </c>
      <c r="AJ850" s="9">
        <f ca="1">LOOKUP(AH850,P831:P850,R831:R850)</f>
        <v>16</v>
      </c>
      <c r="AK850" s="9">
        <f ca="1">LOOKUP(AH850,P831:P850,S831:S850)</f>
        <v>2</v>
      </c>
      <c r="AL850" s="9">
        <f ca="1">LOOKUP(AH850,P831:P850,T831:T850)</f>
        <v>5</v>
      </c>
      <c r="AM850" s="9">
        <f ca="1">LOOKUP(AH850,P831:P850,U831:U850)</f>
        <v>9</v>
      </c>
      <c r="AN850" s="9">
        <f ca="1">LOOKUP(AH850,P831:P850,V831:V850)</f>
        <v>12</v>
      </c>
      <c r="AO850" s="9">
        <f ca="1">LOOKUP(AH850,P831:P850,W831:W850)</f>
        <v>29</v>
      </c>
      <c r="AP850" s="11">
        <f ca="1">LOOKUP(AH850,P831:P850,X831:X850)</f>
        <v>-17</v>
      </c>
      <c r="AQ850" s="11">
        <f ca="1">LOOKUP(AH850,P831:P850,Y831:Y850)</f>
        <v>9312</v>
      </c>
    </row>
    <row r="851" spans="5:43" ht="15.75" thickBot="1" x14ac:dyDescent="0.3"/>
    <row r="852" spans="5:43" ht="15.75" thickBot="1" x14ac:dyDescent="0.3">
      <c r="E852" s="36">
        <v>38</v>
      </c>
      <c r="F852" s="43" t="s">
        <v>20</v>
      </c>
      <c r="G852" s="43" t="s">
        <v>21</v>
      </c>
      <c r="H852" s="43" t="s">
        <v>22</v>
      </c>
      <c r="I852" s="43" t="s">
        <v>23</v>
      </c>
      <c r="J852" s="43" t="s">
        <v>24</v>
      </c>
      <c r="K852" s="43" t="s">
        <v>25</v>
      </c>
      <c r="L852" s="43" t="s">
        <v>26</v>
      </c>
      <c r="M852" s="44" t="s">
        <v>90</v>
      </c>
      <c r="N852" s="46" t="s">
        <v>91</v>
      </c>
      <c r="P852" s="36">
        <f>E852</f>
        <v>38</v>
      </c>
      <c r="Q852" s="37" t="s">
        <v>20</v>
      </c>
      <c r="R852" s="35" t="s">
        <v>21</v>
      </c>
      <c r="S852" s="31" t="s">
        <v>22</v>
      </c>
      <c r="T852" s="31" t="s">
        <v>23</v>
      </c>
      <c r="U852" s="31" t="s">
        <v>24</v>
      </c>
      <c r="V852" s="31" t="s">
        <v>25</v>
      </c>
      <c r="W852" s="31" t="s">
        <v>26</v>
      </c>
      <c r="X852" s="32" t="s">
        <v>90</v>
      </c>
      <c r="Y852" s="32" t="s">
        <v>91</v>
      </c>
      <c r="Z852" s="136" t="s">
        <v>162</v>
      </c>
      <c r="AA852" t="s">
        <v>161</v>
      </c>
      <c r="AB852" t="s">
        <v>148</v>
      </c>
      <c r="AC852" t="s">
        <v>90</v>
      </c>
      <c r="AD852" t="s">
        <v>25</v>
      </c>
      <c r="AE852" t="s">
        <v>160</v>
      </c>
      <c r="AH852" s="36">
        <f>P852</f>
        <v>38</v>
      </c>
      <c r="AI852" s="37" t="s">
        <v>20</v>
      </c>
      <c r="AJ852" s="35" t="s">
        <v>21</v>
      </c>
      <c r="AK852" s="31" t="s">
        <v>22</v>
      </c>
      <c r="AL852" s="31" t="s">
        <v>23</v>
      </c>
      <c r="AM852" s="31" t="s">
        <v>24</v>
      </c>
      <c r="AN852" s="31" t="s">
        <v>25</v>
      </c>
      <c r="AO852" s="31" t="s">
        <v>26</v>
      </c>
      <c r="AP852" s="32" t="s">
        <v>90</v>
      </c>
      <c r="AQ852" s="32" t="s">
        <v>91</v>
      </c>
    </row>
    <row r="853" spans="5:43" ht="15.75" thickBot="1" x14ac:dyDescent="0.3">
      <c r="E853" s="39"/>
      <c r="F853" s="41" t="str">
        <f>'1-Rangos'!C38</f>
        <v>'1-Jornadas'!BP81:BP90</v>
      </c>
      <c r="G853" s="41" t="str">
        <f>'1-Rangos'!D38</f>
        <v>'1-Jornadas'!BN81:BN90</v>
      </c>
      <c r="H853" s="41" t="str">
        <f>'1-Rangos'!E38</f>
        <v>'1-Jornadas'!BS81:BS90</v>
      </c>
      <c r="I853" s="41" t="str">
        <f>'1-Rangos'!F38</f>
        <v>'1-Jornadas'!BU81:BU90</v>
      </c>
      <c r="J853" s="41" t="str">
        <f>'1-Rangos'!G38</f>
        <v>'1-Jornadas'!BM81:BM90</v>
      </c>
      <c r="K853" s="41" t="str">
        <f>'1-Rangos'!H38</f>
        <v>'1-Jornadas'!BQ81:BQ90</v>
      </c>
      <c r="L853" s="41" t="str">
        <f>'1-Rangos'!I38</f>
        <v>'1-Jornadas'!BR81:BR90</v>
      </c>
      <c r="M853" s="39"/>
      <c r="N853" s="39"/>
      <c r="AF853" s="38"/>
    </row>
    <row r="854" spans="5:43" x14ac:dyDescent="0.25">
      <c r="E854" s="29" t="str">
        <f>E831</f>
        <v>Athletic Club</v>
      </c>
      <c r="F854" s="45">
        <f ca="1">SUMIF(INDIRECT(F853),'1-Configuracion'!E854,INDIRECT(G853))+SUMIF(INDIRECT(H853),'1-Configuracion'!E854,INDIRECT(I853))</f>
        <v>0</v>
      </c>
      <c r="G854" s="42">
        <f ca="1">SUMIF(INDIRECT(F853),'1-Configuracion'!E854,INDIRECT(J853))+SUMIF(INDIRECT(H853),'1-Configuracion'!E854,INDIRECT(J853))</f>
        <v>0</v>
      </c>
      <c r="H854" s="42">
        <f ca="1">IF(G854&gt;0,IF(F854=3,1,0),0)</f>
        <v>0</v>
      </c>
      <c r="I854" s="42">
        <f ca="1">IF(G854&gt;0,IF(F854=1,1,0),0)</f>
        <v>0</v>
      </c>
      <c r="J854" s="42">
        <f ca="1">IF(G854&gt;0,IF(F854=0,1,0),0)</f>
        <v>0</v>
      </c>
      <c r="K854" s="42">
        <f ca="1">SUMIF(INDIRECT(F853),'1-Configuracion'!E854,INDIRECT(K853))+SUMIF(INDIRECT(H853),'1-Configuracion'!E854,INDIRECT(L853))</f>
        <v>0</v>
      </c>
      <c r="L854" s="42">
        <f ca="1">SUMIF(INDIRECT(F853),'1-Configuracion'!E854,INDIRECT(L853))+SUMIF(INDIRECT(H853),'1-Configuracion'!E854,INDIRECT(K853))</f>
        <v>0</v>
      </c>
      <c r="M854" s="47">
        <f ca="1">K854-L854</f>
        <v>0</v>
      </c>
      <c r="N854" s="50">
        <f ca="1">F854*1000+M854*100+K854</f>
        <v>0</v>
      </c>
      <c r="P854" s="29" t="str">
        <f>E854</f>
        <v>Athletic Club</v>
      </c>
      <c r="Q854" s="33">
        <f ca="1">F854+Q831</f>
        <v>24</v>
      </c>
      <c r="R854" s="1">
        <f t="shared" ref="R854:R873" ca="1" si="677">G854+R831</f>
        <v>16</v>
      </c>
      <c r="S854" s="1">
        <f t="shared" ref="S854:S873" ca="1" si="678">H854+S831</f>
        <v>7</v>
      </c>
      <c r="T854" s="1">
        <f t="shared" ref="T854:T873" ca="1" si="679">I854+T831</f>
        <v>3</v>
      </c>
      <c r="U854" s="1">
        <f t="shared" ref="U854:U873" ca="1" si="680">J854+U831</f>
        <v>6</v>
      </c>
      <c r="V854" s="1">
        <f t="shared" ref="V854:V873" ca="1" si="681">K854+V831</f>
        <v>24</v>
      </c>
      <c r="W854" s="1">
        <f t="shared" ref="W854:W873" ca="1" si="682">L854+W831</f>
        <v>18</v>
      </c>
      <c r="X854" s="3">
        <f t="shared" ref="X854:X873" ca="1" si="683">M854+X831</f>
        <v>6</v>
      </c>
      <c r="Y854" s="3">
        <f t="shared" ref="Y854:Y873" ca="1" si="684">N854+Y831</f>
        <v>24624</v>
      </c>
      <c r="Z854">
        <f ca="1">AA854+AE854</f>
        <v>7</v>
      </c>
      <c r="AA854">
        <f t="shared" ref="AA854:AA873" ca="1" si="685">SUM(AB854:AD854)</f>
        <v>7</v>
      </c>
      <c r="AB854" s="16">
        <f ca="1">_xlfn.RANK.EQ(Q854,Q854:Q873,0)</f>
        <v>7</v>
      </c>
      <c r="AC854" s="16">
        <f ca="1">SUMPRODUCT((AB854=AB854:AB873)*(X854&lt;X854:X873))</f>
        <v>0</v>
      </c>
      <c r="AD854" s="16">
        <f ca="1">SUMPRODUCT((AB854=AB854:AB873)*(AC854=AC854:AC873)*(V854&lt;V854:V873))</f>
        <v>0</v>
      </c>
      <c r="AE854" s="16">
        <f ca="1">COUNTIF(AA854:AA854,AA854)-1</f>
        <v>0</v>
      </c>
      <c r="AF854" s="39"/>
      <c r="AG854">
        <v>1</v>
      </c>
      <c r="AH854" s="29" t="str">
        <f ca="1">INDEX(P854:P873,MATCH(AG854,Z854:Z873,0))</f>
        <v>F.C. Barcelona</v>
      </c>
      <c r="AI854" s="33">
        <f ca="1">LOOKUP(AH854,P854:P873,Q854:Q873)</f>
        <v>35</v>
      </c>
      <c r="AJ854" s="1">
        <f ca="1">LOOKUP(AH854,P854:P873,R854:R873)</f>
        <v>15</v>
      </c>
      <c r="AK854" s="1">
        <f ca="1">LOOKUP(AH854,P854:P873,S854:S873)</f>
        <v>11</v>
      </c>
      <c r="AL854" s="1">
        <f ca="1">LOOKUP(AH854,P854:P873,T854:T873)</f>
        <v>2</v>
      </c>
      <c r="AM854" s="1">
        <f ca="1">LOOKUP(AH854,P854:P873,U854:U873)</f>
        <v>2</v>
      </c>
      <c r="AN854" s="1">
        <f ca="1">LOOKUP(AH854,P854:P873,V854:V873)</f>
        <v>36</v>
      </c>
      <c r="AO854" s="1">
        <f ca="1">LOOKUP(AH854,P854:P873,W854:W873)</f>
        <v>15</v>
      </c>
      <c r="AP854" s="3">
        <f ca="1">LOOKUP(AH854,P854:P873,X854:X873)</f>
        <v>21</v>
      </c>
      <c r="AQ854" s="3">
        <f ca="1">LOOKUP(AH854,P854:P873,Y854:Y873)</f>
        <v>37136</v>
      </c>
    </row>
    <row r="855" spans="5:43" x14ac:dyDescent="0.25">
      <c r="E855" s="29" t="str">
        <f t="shared" ref="E855:E873" si="686">E832</f>
        <v>Atlético de Madrid</v>
      </c>
      <c r="F855" s="33">
        <f ca="1">SUMIF(INDIRECT(F853),'1-Configuracion'!E855,INDIRECT(G853))+SUMIF(INDIRECT(H853),'1-Configuracion'!E855,INDIRECT(I853))</f>
        <v>0</v>
      </c>
      <c r="G855" s="1">
        <f ca="1">SUMIF(INDIRECT(F853),'1-Configuracion'!E855,INDIRECT(J853))+SUMIF(INDIRECT(H853),'1-Configuracion'!E855,INDIRECT(J853))</f>
        <v>0</v>
      </c>
      <c r="H855" s="1">
        <f t="shared" ref="H855:H873" ca="1" si="687">IF(G855&gt;0,IF(F855=3,1,0),0)</f>
        <v>0</v>
      </c>
      <c r="I855" s="1">
        <f t="shared" ref="I855:I873" ca="1" si="688">IF(G855&gt;0,IF(F855=1,1,0),0)</f>
        <v>0</v>
      </c>
      <c r="J855" s="1">
        <f t="shared" ref="J855:J873" ca="1" si="689">IF(G855&gt;0,IF(F855=0,1,0),0)</f>
        <v>0</v>
      </c>
      <c r="K855" s="1">
        <f ca="1">SUMIF(INDIRECT(F853),'1-Configuracion'!E855,INDIRECT(K853))+SUMIF(INDIRECT(H853),'1-Configuracion'!E855,INDIRECT(L853))</f>
        <v>0</v>
      </c>
      <c r="L855" s="1">
        <f ca="1">SUMIF(INDIRECT(F853),'1-Configuracion'!E855,INDIRECT(L853))+SUMIF(INDIRECT(H853),'1-Configuracion'!E855,INDIRECT(K853))</f>
        <v>0</v>
      </c>
      <c r="M855" s="48">
        <f t="shared" ref="M855:M873" ca="1" si="690">K855-L855</f>
        <v>0</v>
      </c>
      <c r="N855" s="14">
        <f t="shared" ref="N855:N873" ca="1" si="691">F855*1000+M855*100+K855</f>
        <v>0</v>
      </c>
      <c r="P855" s="29" t="str">
        <f t="shared" ref="P855:P873" si="692">E855</f>
        <v>Atlético de Madrid</v>
      </c>
      <c r="Q855" s="33">
        <f t="shared" ref="Q855:Q873" ca="1" si="693">F855+Q832</f>
        <v>35</v>
      </c>
      <c r="R855" s="1">
        <f t="shared" ca="1" si="677"/>
        <v>16</v>
      </c>
      <c r="S855" s="1">
        <f t="shared" ca="1" si="678"/>
        <v>11</v>
      </c>
      <c r="T855" s="1">
        <f t="shared" ca="1" si="679"/>
        <v>2</v>
      </c>
      <c r="U855" s="1">
        <f t="shared" ca="1" si="680"/>
        <v>3</v>
      </c>
      <c r="V855" s="1">
        <f t="shared" ca="1" si="681"/>
        <v>22</v>
      </c>
      <c r="W855" s="1">
        <f t="shared" ca="1" si="682"/>
        <v>8</v>
      </c>
      <c r="X855" s="3">
        <f t="shared" ca="1" si="683"/>
        <v>14</v>
      </c>
      <c r="Y855" s="3">
        <f t="shared" ca="1" si="684"/>
        <v>36422</v>
      </c>
      <c r="Z855">
        <f t="shared" ref="Z855:Z873" ca="1" si="694">AA855+AE855</f>
        <v>2</v>
      </c>
      <c r="AA855">
        <f t="shared" ca="1" si="685"/>
        <v>2</v>
      </c>
      <c r="AB855" s="16">
        <f ca="1">_xlfn.RANK.EQ(Q855,Q854:Q873,0)</f>
        <v>1</v>
      </c>
      <c r="AC855" s="16">
        <f ca="1">SUMPRODUCT((AB855=AB854:AB873)*(X855&lt;X854:X873))</f>
        <v>1</v>
      </c>
      <c r="AD855" s="16">
        <f ca="1">SUMPRODUCT((AB855=AB854:AB873)*(AC855=AC854:AC873)*(V855&lt;V854:V873))</f>
        <v>0</v>
      </c>
      <c r="AE855" s="16">
        <f ca="1">COUNTIF(AA854:AA855,AA855)-1</f>
        <v>0</v>
      </c>
      <c r="AF855" s="39"/>
      <c r="AG855">
        <v>2</v>
      </c>
      <c r="AH855" s="29" t="str">
        <f ca="1">INDEX(P854:P873,MATCH(AG855,Z854:Z873,0))</f>
        <v>Atlético de Madrid</v>
      </c>
      <c r="AI855" s="33">
        <f ca="1">LOOKUP(AH855,P854:P873,Q854:Q873)</f>
        <v>35</v>
      </c>
      <c r="AJ855" s="1">
        <f ca="1">LOOKUP(AH855,P854:P873,R854:R873)</f>
        <v>16</v>
      </c>
      <c r="AK855" s="1">
        <f ca="1">LOOKUP(AH855,P854:P873,S854:S873)</f>
        <v>11</v>
      </c>
      <c r="AL855" s="1">
        <f ca="1">LOOKUP(AH855,P854:P873,T854:T873)</f>
        <v>2</v>
      </c>
      <c r="AM855" s="1">
        <f ca="1">LOOKUP(AH855,P854:P873,U854:U873)</f>
        <v>3</v>
      </c>
      <c r="AN855" s="1">
        <f ca="1">LOOKUP(AH855,P854:P873,V854:V873)</f>
        <v>22</v>
      </c>
      <c r="AO855" s="1">
        <f ca="1">LOOKUP(AH855,P854:P873,W854:W873)</f>
        <v>8</v>
      </c>
      <c r="AP855" s="3">
        <f ca="1">LOOKUP(AH855,P854:P873,X854:X873)</f>
        <v>14</v>
      </c>
      <c r="AQ855" s="3">
        <f ca="1">LOOKUP(AH855,P854:P873,Y854:Y873)</f>
        <v>36422</v>
      </c>
    </row>
    <row r="856" spans="5:43" x14ac:dyDescent="0.25">
      <c r="E856" s="29" t="str">
        <f t="shared" si="686"/>
        <v>Deportivo de la Coruña</v>
      </c>
      <c r="F856" s="33">
        <f ca="1">SUMIF(INDIRECT(F853),'1-Configuracion'!E856,INDIRECT(G853))+SUMIF(INDIRECT(H853),'1-Configuracion'!E856,INDIRECT(I853))</f>
        <v>0</v>
      </c>
      <c r="G856" s="1">
        <f ca="1">SUMIF(INDIRECT(F853),'1-Configuracion'!E856,INDIRECT(J853))+SUMIF(INDIRECT(H853),'1-Configuracion'!E856,INDIRECT(J853))</f>
        <v>0</v>
      </c>
      <c r="H856" s="1">
        <f t="shared" ca="1" si="687"/>
        <v>0</v>
      </c>
      <c r="I856" s="1">
        <f t="shared" ca="1" si="688"/>
        <v>0</v>
      </c>
      <c r="J856" s="1">
        <f t="shared" ca="1" si="689"/>
        <v>0</v>
      </c>
      <c r="K856" s="1">
        <f ca="1">SUMIF(INDIRECT(F853),'1-Configuracion'!E856,INDIRECT(K853))+SUMIF(INDIRECT(H853),'1-Configuracion'!E856,INDIRECT(L853))</f>
        <v>0</v>
      </c>
      <c r="L856" s="1">
        <f ca="1">SUMIF(INDIRECT(F853),'1-Configuracion'!E856,INDIRECT(L853))+SUMIF(INDIRECT(H853),'1-Configuracion'!E856,INDIRECT(K853))</f>
        <v>0</v>
      </c>
      <c r="M856" s="48">
        <f t="shared" ca="1" si="690"/>
        <v>0</v>
      </c>
      <c r="N856" s="14">
        <f t="shared" ca="1" si="691"/>
        <v>0</v>
      </c>
      <c r="P856" s="29" t="str">
        <f t="shared" si="692"/>
        <v>Deportivo de la Coruña</v>
      </c>
      <c r="Q856" s="33">
        <f t="shared" ca="1" si="693"/>
        <v>26</v>
      </c>
      <c r="R856" s="1">
        <f t="shared" ca="1" si="677"/>
        <v>16</v>
      </c>
      <c r="S856" s="1">
        <f t="shared" ca="1" si="678"/>
        <v>6</v>
      </c>
      <c r="T856" s="1">
        <f t="shared" ca="1" si="679"/>
        <v>8</v>
      </c>
      <c r="U856" s="1">
        <f t="shared" ca="1" si="680"/>
        <v>2</v>
      </c>
      <c r="V856" s="1">
        <f t="shared" ca="1" si="681"/>
        <v>25</v>
      </c>
      <c r="W856" s="1">
        <f t="shared" ca="1" si="682"/>
        <v>16</v>
      </c>
      <c r="X856" s="3">
        <f t="shared" ca="1" si="683"/>
        <v>9</v>
      </c>
      <c r="Y856" s="3">
        <f t="shared" ca="1" si="684"/>
        <v>26925</v>
      </c>
      <c r="Z856">
        <f t="shared" ca="1" si="694"/>
        <v>6</v>
      </c>
      <c r="AA856">
        <f t="shared" ca="1" si="685"/>
        <v>6</v>
      </c>
      <c r="AB856" s="16">
        <f ca="1">_xlfn.RANK.EQ(Q856,Q854:Q873,0)</f>
        <v>6</v>
      </c>
      <c r="AC856" s="16">
        <f ca="1">SUMPRODUCT((AB856=AB854:AB873)*(X856&lt;X854:X873))</f>
        <v>0</v>
      </c>
      <c r="AD856" s="16">
        <f ca="1">SUMPRODUCT((AB856=AB854:AB873)*(AC856=AC854:AC873)*(V856&lt;V854:V873))</f>
        <v>0</v>
      </c>
      <c r="AE856" s="16">
        <f ca="1">COUNTIF(AA854:AA856,AA856)-1</f>
        <v>0</v>
      </c>
      <c r="AF856" s="39"/>
      <c r="AG856">
        <v>3</v>
      </c>
      <c r="AH856" s="29" t="str">
        <f ca="1">INDEX(P854:P873,MATCH(AG856,Z854:Z873,0))</f>
        <v>Real Madrid C.F.</v>
      </c>
      <c r="AI856" s="33">
        <f ca="1">LOOKUP(AH856,P854:P873,Q854:Q873)</f>
        <v>33</v>
      </c>
      <c r="AJ856" s="1">
        <f ca="1">LOOKUP(AH856,P854:P873,R854:R873)</f>
        <v>16</v>
      </c>
      <c r="AK856" s="1">
        <f ca="1">LOOKUP(AH856,P854:P873,S854:S873)</f>
        <v>10</v>
      </c>
      <c r="AL856" s="1">
        <f ca="1">LOOKUP(AH856,P854:P873,T854:T873)</f>
        <v>3</v>
      </c>
      <c r="AM856" s="1">
        <f ca="1">LOOKUP(AH856,P854:P873,U854:U873)</f>
        <v>3</v>
      </c>
      <c r="AN856" s="1">
        <f ca="1">LOOKUP(AH856,P854:P873,V854:V873)</f>
        <v>42</v>
      </c>
      <c r="AO856" s="1">
        <f ca="1">LOOKUP(AH856,P854:P873,W854:W873)</f>
        <v>15</v>
      </c>
      <c r="AP856" s="3">
        <f ca="1">LOOKUP(AH856,P854:P873,X854:X873)</f>
        <v>27</v>
      </c>
      <c r="AQ856" s="3">
        <f ca="1">LOOKUP(AH856,P854:P873,Y854:Y873)</f>
        <v>35742</v>
      </c>
    </row>
    <row r="857" spans="5:43" x14ac:dyDescent="0.25">
      <c r="E857" s="29" t="str">
        <f t="shared" si="686"/>
        <v>F.C. Barcelona</v>
      </c>
      <c r="F857" s="33">
        <f ca="1">SUMIF(INDIRECT(F853),'1-Configuracion'!E857,INDIRECT(G853))+SUMIF(INDIRECT(H853),'1-Configuracion'!E857,INDIRECT(I853))</f>
        <v>0</v>
      </c>
      <c r="G857" s="1">
        <f ca="1">SUMIF(INDIRECT(F853),'1-Configuracion'!E857,INDIRECT(J853))+SUMIF(INDIRECT(H853),'1-Configuracion'!E857,INDIRECT(J853))</f>
        <v>0</v>
      </c>
      <c r="H857" s="1">
        <f t="shared" ca="1" si="687"/>
        <v>0</v>
      </c>
      <c r="I857" s="1">
        <f t="shared" ca="1" si="688"/>
        <v>0</v>
      </c>
      <c r="J857" s="1">
        <f t="shared" ca="1" si="689"/>
        <v>0</v>
      </c>
      <c r="K857" s="1">
        <f ca="1">SUMIF(INDIRECT(F853),'1-Configuracion'!E857,INDIRECT(K853))+SUMIF(INDIRECT(H853),'1-Configuracion'!E857,INDIRECT(L853))</f>
        <v>0</v>
      </c>
      <c r="L857" s="1">
        <f ca="1">SUMIF(INDIRECT(F853),'1-Configuracion'!E857,INDIRECT(L853))+SUMIF(INDIRECT(H853),'1-Configuracion'!E857,INDIRECT(K853))</f>
        <v>0</v>
      </c>
      <c r="M857" s="48">
        <f t="shared" ca="1" si="690"/>
        <v>0</v>
      </c>
      <c r="N857" s="14">
        <f t="shared" ca="1" si="691"/>
        <v>0</v>
      </c>
      <c r="P857" s="29" t="str">
        <f t="shared" si="692"/>
        <v>F.C. Barcelona</v>
      </c>
      <c r="Q857" s="33">
        <f t="shared" ca="1" si="693"/>
        <v>35</v>
      </c>
      <c r="R857" s="1">
        <f t="shared" ca="1" si="677"/>
        <v>15</v>
      </c>
      <c r="S857" s="1">
        <f t="shared" ca="1" si="678"/>
        <v>11</v>
      </c>
      <c r="T857" s="1">
        <f t="shared" ca="1" si="679"/>
        <v>2</v>
      </c>
      <c r="U857" s="1">
        <f t="shared" ca="1" si="680"/>
        <v>2</v>
      </c>
      <c r="V857" s="1">
        <f t="shared" ca="1" si="681"/>
        <v>36</v>
      </c>
      <c r="W857" s="1">
        <f t="shared" ca="1" si="682"/>
        <v>15</v>
      </c>
      <c r="X857" s="3">
        <f t="shared" ca="1" si="683"/>
        <v>21</v>
      </c>
      <c r="Y857" s="3">
        <f t="shared" ca="1" si="684"/>
        <v>37136</v>
      </c>
      <c r="Z857">
        <f t="shared" ca="1" si="694"/>
        <v>1</v>
      </c>
      <c r="AA857">
        <f t="shared" ca="1" si="685"/>
        <v>1</v>
      </c>
      <c r="AB857" s="16">
        <f ca="1">_xlfn.RANK.EQ(Q857,Q854:Q873,0)</f>
        <v>1</v>
      </c>
      <c r="AC857" s="16">
        <f ca="1">SUMPRODUCT((AB857=AB854:AB873)*(X857&lt;X854:X873))</f>
        <v>0</v>
      </c>
      <c r="AD857" s="16">
        <f ca="1">SUMPRODUCT((AB857=AB854:AB873)*(AC857=AC854:AC873)*(V857&lt;V854:V873))</f>
        <v>0</v>
      </c>
      <c r="AE857" s="16">
        <f ca="1">COUNTIF(AA854:AA857,AA857)-1</f>
        <v>0</v>
      </c>
      <c r="AF857" s="39"/>
      <c r="AG857">
        <v>4</v>
      </c>
      <c r="AH857" s="29" t="str">
        <f ca="1">INDEX(P854:P873,MATCH(AG857,Z854:Z873,0))</f>
        <v>R.C. Celta de Vigo</v>
      </c>
      <c r="AI857" s="33">
        <f ca="1">LOOKUP(AH857,P854:P873,Q854:Q873)</f>
        <v>31</v>
      </c>
      <c r="AJ857" s="1">
        <f ca="1">LOOKUP(AH857,P854:P873,R854:R873)</f>
        <v>16</v>
      </c>
      <c r="AK857" s="1">
        <f ca="1">LOOKUP(AH857,P854:P873,S854:S873)</f>
        <v>9</v>
      </c>
      <c r="AL857" s="1">
        <f ca="1">LOOKUP(AH857,P854:P873,T854:T873)</f>
        <v>4</v>
      </c>
      <c r="AM857" s="1">
        <f ca="1">LOOKUP(AH857,P854:P873,U854:U873)</f>
        <v>3</v>
      </c>
      <c r="AN857" s="1">
        <f ca="1">LOOKUP(AH857,P854:P873,V854:V873)</f>
        <v>28</v>
      </c>
      <c r="AO857" s="1">
        <f ca="1">LOOKUP(AH857,P854:P873,W854:W873)</f>
        <v>22</v>
      </c>
      <c r="AP857" s="3">
        <f ca="1">LOOKUP(AH857,P854:P873,X854:X873)</f>
        <v>6</v>
      </c>
      <c r="AQ857" s="3">
        <f ca="1">LOOKUP(AH857,P854:P873,Y854:Y873)</f>
        <v>31628</v>
      </c>
    </row>
    <row r="858" spans="5:43" x14ac:dyDescent="0.25">
      <c r="E858" s="29" t="str">
        <f t="shared" si="686"/>
        <v>Getafe C.F.</v>
      </c>
      <c r="F858" s="33">
        <f ca="1">SUMIF(INDIRECT(F853),'1-Configuracion'!E858,INDIRECT(G853))+SUMIF(INDIRECT(H853),'1-Configuracion'!E858,INDIRECT(I853))</f>
        <v>0</v>
      </c>
      <c r="G858" s="1">
        <f ca="1">SUMIF(INDIRECT(F853),'1-Configuracion'!E858,INDIRECT(J853))+SUMIF(INDIRECT(H853),'1-Configuracion'!E858,INDIRECT(J853))</f>
        <v>0</v>
      </c>
      <c r="H858" s="1">
        <f t="shared" ca="1" si="687"/>
        <v>0</v>
      </c>
      <c r="I858" s="1">
        <f t="shared" ca="1" si="688"/>
        <v>0</v>
      </c>
      <c r="J858" s="1">
        <f t="shared" ca="1" si="689"/>
        <v>0</v>
      </c>
      <c r="K858" s="1">
        <f ca="1">SUMIF(INDIRECT(F853),'1-Configuracion'!E858,INDIRECT(K853))+SUMIF(INDIRECT(H853),'1-Configuracion'!E858,INDIRECT(L853))</f>
        <v>0</v>
      </c>
      <c r="L858" s="1">
        <f ca="1">SUMIF(INDIRECT(F853),'1-Configuracion'!E858,INDIRECT(L853))+SUMIF(INDIRECT(H853),'1-Configuracion'!E858,INDIRECT(K853))</f>
        <v>0</v>
      </c>
      <c r="M858" s="48">
        <f t="shared" ca="1" si="690"/>
        <v>0</v>
      </c>
      <c r="N858" s="14">
        <f t="shared" ca="1" si="691"/>
        <v>0</v>
      </c>
      <c r="P858" s="29" t="str">
        <f t="shared" si="692"/>
        <v>Getafe C.F.</v>
      </c>
      <c r="Q858" s="33">
        <f t="shared" ca="1" si="693"/>
        <v>16</v>
      </c>
      <c r="R858" s="1">
        <f t="shared" ca="1" si="677"/>
        <v>16</v>
      </c>
      <c r="S858" s="1">
        <f t="shared" ca="1" si="678"/>
        <v>4</v>
      </c>
      <c r="T858" s="1">
        <f t="shared" ca="1" si="679"/>
        <v>4</v>
      </c>
      <c r="U858" s="1">
        <f t="shared" ca="1" si="680"/>
        <v>8</v>
      </c>
      <c r="V858" s="1">
        <f t="shared" ca="1" si="681"/>
        <v>18</v>
      </c>
      <c r="W858" s="1">
        <f t="shared" ca="1" si="682"/>
        <v>26</v>
      </c>
      <c r="X858" s="3">
        <f t="shared" ca="1" si="683"/>
        <v>-8</v>
      </c>
      <c r="Y858" s="3">
        <f t="shared" ca="1" si="684"/>
        <v>15218</v>
      </c>
      <c r="Z858">
        <f t="shared" ca="1" si="694"/>
        <v>15</v>
      </c>
      <c r="AA858">
        <f t="shared" ca="1" si="685"/>
        <v>15</v>
      </c>
      <c r="AB858" s="16">
        <f ca="1">_xlfn.RANK.EQ(Q858,Q854:Q873,0)</f>
        <v>14</v>
      </c>
      <c r="AC858" s="16">
        <f ca="1">SUMPRODUCT((AB858=AB854:AB873)*(X858&lt;X854:X873))</f>
        <v>1</v>
      </c>
      <c r="AD858" s="16">
        <f ca="1">SUMPRODUCT((AB858=AB854:AB873)*(AC858=AC854:AC873)*(V858&lt;V854:V873))</f>
        <v>0</v>
      </c>
      <c r="AE858" s="16">
        <f ca="1">COUNTIF(AA854:AA858,AA858)-1</f>
        <v>0</v>
      </c>
      <c r="AF858" s="39"/>
      <c r="AG858">
        <v>5</v>
      </c>
      <c r="AH858" s="29" t="str">
        <f ca="1">INDEX(P854:P873,MATCH(AG858,Z854:Z873,0))</f>
        <v>Villarreal C.F.</v>
      </c>
      <c r="AI858" s="33">
        <f ca="1">LOOKUP(AH858,P854:P873,Q854:Q873)</f>
        <v>30</v>
      </c>
      <c r="AJ858" s="1">
        <f ca="1">LOOKUP(AH858,P854:P873,R854:R873)</f>
        <v>16</v>
      </c>
      <c r="AK858" s="1">
        <f ca="1">LOOKUP(AH858,P854:P873,S854:S873)</f>
        <v>9</v>
      </c>
      <c r="AL858" s="1">
        <f ca="1">LOOKUP(AH858,P854:P873,T854:T873)</f>
        <v>3</v>
      </c>
      <c r="AM858" s="1">
        <f ca="1">LOOKUP(AH858,P854:P873,U854:U873)</f>
        <v>4</v>
      </c>
      <c r="AN858" s="1">
        <f ca="1">LOOKUP(AH858,P854:P873,V854:V873)</f>
        <v>21</v>
      </c>
      <c r="AO858" s="1">
        <f ca="1">LOOKUP(AH858,P854:P873,W854:W873)</f>
        <v>15</v>
      </c>
      <c r="AP858" s="3">
        <f ca="1">LOOKUP(AH858,P854:P873,X854:X873)</f>
        <v>6</v>
      </c>
      <c r="AQ858" s="3">
        <f ca="1">LOOKUP(AH858,P854:P873,Y854:Y873)</f>
        <v>30621</v>
      </c>
    </row>
    <row r="859" spans="5:43" x14ac:dyDescent="0.25">
      <c r="E859" s="29" t="str">
        <f t="shared" si="686"/>
        <v>Granada C.F.</v>
      </c>
      <c r="F859" s="33">
        <f ca="1">SUMIF(INDIRECT(F853),'1-Configuracion'!E859,INDIRECT(G853))+SUMIF(INDIRECT(H853),'1-Configuracion'!E859,INDIRECT(I853))</f>
        <v>0</v>
      </c>
      <c r="G859" s="1">
        <f ca="1">SUMIF(INDIRECT(F853),'1-Configuracion'!E859,INDIRECT(J853))+SUMIF(INDIRECT(H853),'1-Configuracion'!E859,INDIRECT(J853))</f>
        <v>0</v>
      </c>
      <c r="H859" s="1">
        <f t="shared" ca="1" si="687"/>
        <v>0</v>
      </c>
      <c r="I859" s="1">
        <f t="shared" ca="1" si="688"/>
        <v>0</v>
      </c>
      <c r="J859" s="1">
        <f t="shared" ca="1" si="689"/>
        <v>0</v>
      </c>
      <c r="K859" s="1">
        <f ca="1">SUMIF(INDIRECT(F853),'1-Configuracion'!E859,INDIRECT(K853))+SUMIF(INDIRECT(H853),'1-Configuracion'!E859,INDIRECT(L853))</f>
        <v>0</v>
      </c>
      <c r="L859" s="1">
        <f ca="1">SUMIF(INDIRECT(F853),'1-Configuracion'!E859,INDIRECT(L853))+SUMIF(INDIRECT(H853),'1-Configuracion'!E859,INDIRECT(K853))</f>
        <v>0</v>
      </c>
      <c r="M859" s="48">
        <f t="shared" ca="1" si="690"/>
        <v>0</v>
      </c>
      <c r="N859" s="14">
        <f t="shared" ca="1" si="691"/>
        <v>0</v>
      </c>
      <c r="P859" s="29" t="str">
        <f t="shared" si="692"/>
        <v>Granada C.F.</v>
      </c>
      <c r="Q859" s="33">
        <f t="shared" ca="1" si="693"/>
        <v>14</v>
      </c>
      <c r="R859" s="1">
        <f t="shared" ca="1" si="677"/>
        <v>16</v>
      </c>
      <c r="S859" s="1">
        <f t="shared" ca="1" si="678"/>
        <v>3</v>
      </c>
      <c r="T859" s="1">
        <f t="shared" ca="1" si="679"/>
        <v>5</v>
      </c>
      <c r="U859" s="1">
        <f t="shared" ca="1" si="680"/>
        <v>8</v>
      </c>
      <c r="V859" s="1">
        <f t="shared" ca="1" si="681"/>
        <v>17</v>
      </c>
      <c r="W859" s="1">
        <f t="shared" ca="1" si="682"/>
        <v>26</v>
      </c>
      <c r="X859" s="3">
        <f t="shared" ca="1" si="683"/>
        <v>-9</v>
      </c>
      <c r="Y859" s="3">
        <f t="shared" ca="1" si="684"/>
        <v>13117</v>
      </c>
      <c r="Z859">
        <f t="shared" ca="1" si="694"/>
        <v>17</v>
      </c>
      <c r="AA859">
        <f t="shared" ca="1" si="685"/>
        <v>17</v>
      </c>
      <c r="AB859" s="16">
        <f ca="1">_xlfn.RANK.EQ(Q859,Q854:Q873,0)</f>
        <v>17</v>
      </c>
      <c r="AC859" s="16">
        <f ca="1">SUMPRODUCT((AB859=AB854:AB873)*(X859&lt;X854:X873))</f>
        <v>0</v>
      </c>
      <c r="AD859" s="16">
        <f ca="1">SUMPRODUCT((AB859=AB854:AB873)*(AC859=AC854:AC873)*(V859&lt;V854:V873))</f>
        <v>0</v>
      </c>
      <c r="AE859" s="16">
        <f ca="1">COUNTIF(AA854:AA859,AA859)-1</f>
        <v>0</v>
      </c>
      <c r="AF859" s="39"/>
      <c r="AG859">
        <v>6</v>
      </c>
      <c r="AH859" s="29" t="str">
        <f ca="1">INDEX(P854:P873,MATCH(AG859,Z854:Z873,0))</f>
        <v>Deportivo de la Coruña</v>
      </c>
      <c r="AI859" s="33">
        <f ca="1">LOOKUP(AH859,P854:P873,Q854:Q873)</f>
        <v>26</v>
      </c>
      <c r="AJ859" s="1">
        <f ca="1">LOOKUP(AH859,P854:P873,R854:R873)</f>
        <v>16</v>
      </c>
      <c r="AK859" s="1">
        <f ca="1">LOOKUP(AH859,P854:P873,S854:S873)</f>
        <v>6</v>
      </c>
      <c r="AL859" s="1">
        <f ca="1">LOOKUP(AH859,P854:P873,T854:T873)</f>
        <v>8</v>
      </c>
      <c r="AM859" s="1">
        <f ca="1">LOOKUP(AH859,P854:P873,U854:U873)</f>
        <v>2</v>
      </c>
      <c r="AN859" s="1">
        <f ca="1">LOOKUP(AH859,P854:P873,V854:V873)</f>
        <v>25</v>
      </c>
      <c r="AO859" s="1">
        <f ca="1">LOOKUP(AH859,P854:P873,W854:W873)</f>
        <v>16</v>
      </c>
      <c r="AP859" s="3">
        <f ca="1">LOOKUP(AH859,P854:P873,X854:X873)</f>
        <v>9</v>
      </c>
      <c r="AQ859" s="3">
        <f ca="1">LOOKUP(AH859,P854:P873,Y854:Y873)</f>
        <v>26925</v>
      </c>
    </row>
    <row r="860" spans="5:43" x14ac:dyDescent="0.25">
      <c r="E860" s="29" t="str">
        <f t="shared" si="686"/>
        <v>Levante U.D.</v>
      </c>
      <c r="F860" s="33">
        <f ca="1">SUMIF(INDIRECT(F853),'1-Configuracion'!E860,INDIRECT(G853))+SUMIF(INDIRECT(H853),'1-Configuracion'!E860,INDIRECT(I853))</f>
        <v>0</v>
      </c>
      <c r="G860" s="1">
        <f ca="1">SUMIF(INDIRECT(F853),'1-Configuracion'!E860,INDIRECT(J853))+SUMIF(INDIRECT(H853),'1-Configuracion'!E860,INDIRECT(J853))</f>
        <v>0</v>
      </c>
      <c r="H860" s="1">
        <f t="shared" ca="1" si="687"/>
        <v>0</v>
      </c>
      <c r="I860" s="1">
        <f t="shared" ca="1" si="688"/>
        <v>0</v>
      </c>
      <c r="J860" s="1">
        <f t="shared" ca="1" si="689"/>
        <v>0</v>
      </c>
      <c r="K860" s="1">
        <f ca="1">SUMIF(INDIRECT(F853),'1-Configuracion'!E860,INDIRECT(K853))+SUMIF(INDIRECT(H853),'1-Configuracion'!E860,INDIRECT(L853))</f>
        <v>0</v>
      </c>
      <c r="L860" s="1">
        <f ca="1">SUMIF(INDIRECT(F853),'1-Configuracion'!E860,INDIRECT(L853))+SUMIF(INDIRECT(H853),'1-Configuracion'!E860,INDIRECT(K853))</f>
        <v>0</v>
      </c>
      <c r="M860" s="48">
        <f t="shared" ca="1" si="690"/>
        <v>0</v>
      </c>
      <c r="N860" s="14">
        <f t="shared" ca="1" si="691"/>
        <v>0</v>
      </c>
      <c r="P860" s="29" t="str">
        <f t="shared" si="692"/>
        <v>Levante U.D.</v>
      </c>
      <c r="Q860" s="33">
        <f t="shared" ca="1" si="693"/>
        <v>11</v>
      </c>
      <c r="R860" s="1">
        <f t="shared" ca="1" si="677"/>
        <v>16</v>
      </c>
      <c r="S860" s="1">
        <f t="shared" ca="1" si="678"/>
        <v>2</v>
      </c>
      <c r="T860" s="1">
        <f t="shared" ca="1" si="679"/>
        <v>5</v>
      </c>
      <c r="U860" s="1">
        <f t="shared" ca="1" si="680"/>
        <v>9</v>
      </c>
      <c r="V860" s="1">
        <f t="shared" ca="1" si="681"/>
        <v>12</v>
      </c>
      <c r="W860" s="1">
        <f t="shared" ca="1" si="682"/>
        <v>29</v>
      </c>
      <c r="X860" s="3">
        <f t="shared" ca="1" si="683"/>
        <v>-17</v>
      </c>
      <c r="Y860" s="3">
        <f t="shared" ca="1" si="684"/>
        <v>9312</v>
      </c>
      <c r="Z860">
        <f t="shared" ca="1" si="694"/>
        <v>20</v>
      </c>
      <c r="AA860">
        <f t="shared" ca="1" si="685"/>
        <v>20</v>
      </c>
      <c r="AB860" s="16">
        <f ca="1">_xlfn.RANK.EQ(Q860,Q854:Q873,0)</f>
        <v>20</v>
      </c>
      <c r="AC860" s="16">
        <f ca="1">SUMPRODUCT((AB860=AB854:AB873)*(X860&lt;X854:X873))</f>
        <v>0</v>
      </c>
      <c r="AD860" s="16">
        <f ca="1">SUMPRODUCT((AB860=AB854:AB873)*(AC860=AC854:AC873)*(V860&lt;V854:V873))</f>
        <v>0</v>
      </c>
      <c r="AE860" s="16">
        <f ca="1">COUNTIF(AA854:AA860,AA860)-1</f>
        <v>0</v>
      </c>
      <c r="AF860" s="39"/>
      <c r="AG860">
        <v>7</v>
      </c>
      <c r="AH860" s="29" t="str">
        <f ca="1">INDEX(P854:P873,MATCH(AG860,Z854:Z873,0))</f>
        <v>Athletic Club</v>
      </c>
      <c r="AI860" s="33">
        <f ca="1">LOOKUP(AH860,P854:P873,Q854:Q873)</f>
        <v>24</v>
      </c>
      <c r="AJ860" s="1">
        <f ca="1">LOOKUP(AH860,P854:P873,R854:R873)</f>
        <v>16</v>
      </c>
      <c r="AK860" s="1">
        <f ca="1">LOOKUP(AH860,P854:P873,S854:S873)</f>
        <v>7</v>
      </c>
      <c r="AL860" s="1">
        <f ca="1">LOOKUP(AH860,P854:P873,T854:T873)</f>
        <v>3</v>
      </c>
      <c r="AM860" s="1">
        <f ca="1">LOOKUP(AH860,P854:P873,U854:U873)</f>
        <v>6</v>
      </c>
      <c r="AN860" s="1">
        <f ca="1">LOOKUP(AH860,P854:P873,V854:V873)</f>
        <v>24</v>
      </c>
      <c r="AO860" s="1">
        <f ca="1">LOOKUP(AH860,P854:P873,W854:W873)</f>
        <v>18</v>
      </c>
      <c r="AP860" s="3">
        <f ca="1">LOOKUP(AH860,P854:P873,X854:X873)</f>
        <v>6</v>
      </c>
      <c r="AQ860" s="3">
        <f ca="1">LOOKUP(AH860,P854:P873,Y854:Y873)</f>
        <v>24624</v>
      </c>
    </row>
    <row r="861" spans="5:43" x14ac:dyDescent="0.25">
      <c r="E861" s="29" t="str">
        <f t="shared" si="686"/>
        <v>Málaga C.F.</v>
      </c>
      <c r="F861" s="33">
        <f ca="1">SUMIF(INDIRECT(F853),'1-Configuracion'!E861,INDIRECT(G853))+SUMIF(INDIRECT(H853),'1-Configuracion'!E861,INDIRECT(I853))</f>
        <v>0</v>
      </c>
      <c r="G861" s="1">
        <f ca="1">SUMIF(INDIRECT(F853),'1-Configuracion'!E861,INDIRECT(J853))+SUMIF(INDIRECT(H853),'1-Configuracion'!E861,INDIRECT(J853))</f>
        <v>0</v>
      </c>
      <c r="H861" s="1">
        <f t="shared" ca="1" si="687"/>
        <v>0</v>
      </c>
      <c r="I861" s="1">
        <f t="shared" ca="1" si="688"/>
        <v>0</v>
      </c>
      <c r="J861" s="1">
        <f t="shared" ca="1" si="689"/>
        <v>0</v>
      </c>
      <c r="K861" s="1">
        <f ca="1">SUMIF(INDIRECT(F853),'1-Configuracion'!E861,INDIRECT(K853))+SUMIF(INDIRECT(H853),'1-Configuracion'!E861,INDIRECT(L853))</f>
        <v>0</v>
      </c>
      <c r="L861" s="1">
        <f ca="1">SUMIF(INDIRECT(F853),'1-Configuracion'!E861,INDIRECT(L853))+SUMIF(INDIRECT(H853),'1-Configuracion'!E861,INDIRECT(K853))</f>
        <v>0</v>
      </c>
      <c r="M861" s="48">
        <f t="shared" ca="1" si="690"/>
        <v>0</v>
      </c>
      <c r="N861" s="14">
        <f t="shared" ca="1" si="691"/>
        <v>0</v>
      </c>
      <c r="P861" s="29" t="str">
        <f t="shared" si="692"/>
        <v>Málaga C.F.</v>
      </c>
      <c r="Q861" s="33">
        <f t="shared" ca="1" si="693"/>
        <v>17</v>
      </c>
      <c r="R861" s="1">
        <f t="shared" ca="1" si="677"/>
        <v>16</v>
      </c>
      <c r="S861" s="1">
        <f t="shared" ca="1" si="678"/>
        <v>4</v>
      </c>
      <c r="T861" s="1">
        <f t="shared" ca="1" si="679"/>
        <v>5</v>
      </c>
      <c r="U861" s="1">
        <f t="shared" ca="1" si="680"/>
        <v>7</v>
      </c>
      <c r="V861" s="1">
        <f t="shared" ca="1" si="681"/>
        <v>10</v>
      </c>
      <c r="W861" s="1">
        <f t="shared" ca="1" si="682"/>
        <v>14</v>
      </c>
      <c r="X861" s="3">
        <f t="shared" ca="1" si="683"/>
        <v>-4</v>
      </c>
      <c r="Y861" s="3">
        <f t="shared" ca="1" si="684"/>
        <v>16610</v>
      </c>
      <c r="Z861">
        <f t="shared" ca="1" si="694"/>
        <v>13</v>
      </c>
      <c r="AA861">
        <f t="shared" ca="1" si="685"/>
        <v>13</v>
      </c>
      <c r="AB861" s="16">
        <f ca="1">_xlfn.RANK.EQ(Q861,Q854:Q873,0)</f>
        <v>13</v>
      </c>
      <c r="AC861" s="16">
        <f ca="1">SUMPRODUCT((AB861=AB854:AB873)*(X861&lt;X854:X873))</f>
        <v>0</v>
      </c>
      <c r="AD861" s="16">
        <f ca="1">SUMPRODUCT((AB861=AB854:AB873)*(AC861=AC854:AC873)*(V861&lt;V854:V873))</f>
        <v>0</v>
      </c>
      <c r="AE861" s="16">
        <f ca="1">COUNTIF(AA854:AA861,AA861)-1</f>
        <v>0</v>
      </c>
      <c r="AF861" s="39"/>
      <c r="AG861">
        <v>8</v>
      </c>
      <c r="AH861" s="29" t="str">
        <f ca="1">INDEX(P854:P873,MATCH(AG861,Z854:Z873,0))</f>
        <v>Sevilla F.C.</v>
      </c>
      <c r="AI861" s="33">
        <f ca="1">LOOKUP(AH861,P854:P873,Q854:Q873)</f>
        <v>23</v>
      </c>
      <c r="AJ861" s="1">
        <f ca="1">LOOKUP(AH861,P854:P873,R854:R873)</f>
        <v>16</v>
      </c>
      <c r="AK861" s="1">
        <f ca="1">LOOKUP(AH861,P854:P873,S854:S873)</f>
        <v>6</v>
      </c>
      <c r="AL861" s="1">
        <f ca="1">LOOKUP(AH861,P854:P873,T854:T873)</f>
        <v>5</v>
      </c>
      <c r="AM861" s="1">
        <f ca="1">LOOKUP(AH861,P854:P873,U854:U873)</f>
        <v>5</v>
      </c>
      <c r="AN861" s="1">
        <f ca="1">LOOKUP(AH861,P854:P873,V854:V873)</f>
        <v>21</v>
      </c>
      <c r="AO861" s="1">
        <f ca="1">LOOKUP(AH861,P854:P873,W854:W873)</f>
        <v>19</v>
      </c>
      <c r="AP861" s="3">
        <f ca="1">LOOKUP(AH861,P854:P873,X854:X873)</f>
        <v>2</v>
      </c>
      <c r="AQ861" s="3">
        <f ca="1">LOOKUP(AH861,P854:P873,Y854:Y873)</f>
        <v>23221</v>
      </c>
    </row>
    <row r="862" spans="5:43" x14ac:dyDescent="0.25">
      <c r="E862" s="29" t="str">
        <f t="shared" si="686"/>
        <v>R.C. Celta de Vigo</v>
      </c>
      <c r="F862" s="33">
        <f ca="1">SUMIF(INDIRECT(F853),'1-Configuracion'!E862,INDIRECT(G853))+SUMIF(INDIRECT(H853),'1-Configuracion'!E862,INDIRECT(I853))</f>
        <v>0</v>
      </c>
      <c r="G862" s="1">
        <f ca="1">SUMIF(INDIRECT(F853),'1-Configuracion'!E862,INDIRECT(J853))+SUMIF(INDIRECT(H853),'1-Configuracion'!E862,INDIRECT(J853))</f>
        <v>0</v>
      </c>
      <c r="H862" s="1">
        <f t="shared" ca="1" si="687"/>
        <v>0</v>
      </c>
      <c r="I862" s="1">
        <f t="shared" ca="1" si="688"/>
        <v>0</v>
      </c>
      <c r="J862" s="1">
        <f t="shared" ca="1" si="689"/>
        <v>0</v>
      </c>
      <c r="K862" s="1">
        <f ca="1">SUMIF(INDIRECT(F853),'1-Configuracion'!E862,INDIRECT(K853))+SUMIF(INDIRECT(H853),'1-Configuracion'!E862,INDIRECT(L853))</f>
        <v>0</v>
      </c>
      <c r="L862" s="1">
        <f ca="1">SUMIF(INDIRECT(F853),'1-Configuracion'!E862,INDIRECT(L853))+SUMIF(INDIRECT(H853),'1-Configuracion'!E862,INDIRECT(K853))</f>
        <v>0</v>
      </c>
      <c r="M862" s="48">
        <f t="shared" ca="1" si="690"/>
        <v>0</v>
      </c>
      <c r="N862" s="14">
        <f t="shared" ca="1" si="691"/>
        <v>0</v>
      </c>
      <c r="P862" s="29" t="str">
        <f t="shared" si="692"/>
        <v>R.C. Celta de Vigo</v>
      </c>
      <c r="Q862" s="33">
        <f t="shared" ca="1" si="693"/>
        <v>31</v>
      </c>
      <c r="R862" s="1">
        <f t="shared" ca="1" si="677"/>
        <v>16</v>
      </c>
      <c r="S862" s="1">
        <f t="shared" ca="1" si="678"/>
        <v>9</v>
      </c>
      <c r="T862" s="1">
        <f t="shared" ca="1" si="679"/>
        <v>4</v>
      </c>
      <c r="U862" s="1">
        <f t="shared" ca="1" si="680"/>
        <v>3</v>
      </c>
      <c r="V862" s="1">
        <f t="shared" ca="1" si="681"/>
        <v>28</v>
      </c>
      <c r="W862" s="1">
        <f t="shared" ca="1" si="682"/>
        <v>22</v>
      </c>
      <c r="X862" s="3">
        <f t="shared" ca="1" si="683"/>
        <v>6</v>
      </c>
      <c r="Y862" s="3">
        <f t="shared" ca="1" si="684"/>
        <v>31628</v>
      </c>
      <c r="Z862">
        <f t="shared" ca="1" si="694"/>
        <v>4</v>
      </c>
      <c r="AA862">
        <f t="shared" ca="1" si="685"/>
        <v>4</v>
      </c>
      <c r="AB862" s="16">
        <f ca="1">_xlfn.RANK.EQ(Q862,Q854:Q873,0)</f>
        <v>4</v>
      </c>
      <c r="AC862" s="16">
        <f ca="1">SUMPRODUCT((AB862=AB854:AB873)*(X862&lt;X854:X873))</f>
        <v>0</v>
      </c>
      <c r="AD862" s="16">
        <f ca="1">SUMPRODUCT((AB862=AB854:AB873)*(AC862=AC854:AC873)*(V862&lt;V854:V873))</f>
        <v>0</v>
      </c>
      <c r="AE862" s="16">
        <f ca="1">COUNTIF(AA854:AA862,AA862)-1</f>
        <v>0</v>
      </c>
      <c r="AF862" s="39"/>
      <c r="AG862">
        <v>9</v>
      </c>
      <c r="AH862" s="29" t="str">
        <f ca="1">INDEX(P854:P873,MATCH(AG862,Z854:Z873,0))</f>
        <v>Valencia C.F.</v>
      </c>
      <c r="AI862" s="33">
        <f ca="1">LOOKUP(AH862,P854:P873,Q854:Q873)</f>
        <v>22</v>
      </c>
      <c r="AJ862" s="1">
        <f ca="1">LOOKUP(AH862,P854:P873,R854:R873)</f>
        <v>16</v>
      </c>
      <c r="AK862" s="1">
        <f ca="1">LOOKUP(AH862,P854:P873,S854:S873)</f>
        <v>5</v>
      </c>
      <c r="AL862" s="1">
        <f ca="1">LOOKUP(AH862,P854:P873,T854:T873)</f>
        <v>7</v>
      </c>
      <c r="AM862" s="1">
        <f ca="1">LOOKUP(AH862,P854:P873,U854:U873)</f>
        <v>4</v>
      </c>
      <c r="AN862" s="1">
        <f ca="1">LOOKUP(AH862,P854:P873,V854:V873)</f>
        <v>21</v>
      </c>
      <c r="AO862" s="1">
        <f ca="1">LOOKUP(AH862,P854:P873,W854:W873)</f>
        <v>14</v>
      </c>
      <c r="AP862" s="3">
        <f ca="1">LOOKUP(AH862,P854:P873,X854:X873)</f>
        <v>7</v>
      </c>
      <c r="AQ862" s="3">
        <f ca="1">LOOKUP(AH862,P854:P873,Y854:Y873)</f>
        <v>22721</v>
      </c>
    </row>
    <row r="863" spans="5:43" x14ac:dyDescent="0.25">
      <c r="E863" s="29" t="str">
        <f t="shared" si="686"/>
        <v>R.C.D. Español</v>
      </c>
      <c r="F863" s="33">
        <f ca="1">SUMIF(INDIRECT(F853),'1-Configuracion'!E863,INDIRECT(G853))+SUMIF(INDIRECT(H853),'1-Configuracion'!E863,INDIRECT(I853))</f>
        <v>0</v>
      </c>
      <c r="G863" s="1">
        <f ca="1">SUMIF(INDIRECT(F853),'1-Configuracion'!E863,INDIRECT(J853))+SUMIF(INDIRECT(H853),'1-Configuracion'!E863,INDIRECT(J853))</f>
        <v>0</v>
      </c>
      <c r="H863" s="1">
        <f t="shared" ca="1" si="687"/>
        <v>0</v>
      </c>
      <c r="I863" s="1">
        <f t="shared" ca="1" si="688"/>
        <v>0</v>
      </c>
      <c r="J863" s="1">
        <f t="shared" ca="1" si="689"/>
        <v>0</v>
      </c>
      <c r="K863" s="1">
        <f ca="1">SUMIF(INDIRECT(F853),'1-Configuracion'!E863,INDIRECT(K853))+SUMIF(INDIRECT(H853),'1-Configuracion'!E863,INDIRECT(L853))</f>
        <v>0</v>
      </c>
      <c r="L863" s="1">
        <f ca="1">SUMIF(INDIRECT(F853),'1-Configuracion'!E863,INDIRECT(L853))+SUMIF(INDIRECT(H853),'1-Configuracion'!E863,INDIRECT(K853))</f>
        <v>0</v>
      </c>
      <c r="M863" s="48">
        <f t="shared" ca="1" si="690"/>
        <v>0</v>
      </c>
      <c r="N863" s="14">
        <f t="shared" ca="1" si="691"/>
        <v>0</v>
      </c>
      <c r="P863" s="29" t="str">
        <f t="shared" si="692"/>
        <v>R.C.D. Español</v>
      </c>
      <c r="Q863" s="33">
        <f t="shared" ca="1" si="693"/>
        <v>20</v>
      </c>
      <c r="R863" s="1">
        <f t="shared" ca="1" si="677"/>
        <v>16</v>
      </c>
      <c r="S863" s="1">
        <f t="shared" ca="1" si="678"/>
        <v>6</v>
      </c>
      <c r="T863" s="1">
        <f t="shared" ca="1" si="679"/>
        <v>2</v>
      </c>
      <c r="U863" s="1">
        <f t="shared" ca="1" si="680"/>
        <v>8</v>
      </c>
      <c r="V863" s="1">
        <f t="shared" ca="1" si="681"/>
        <v>16</v>
      </c>
      <c r="W863" s="1">
        <f t="shared" ca="1" si="682"/>
        <v>26</v>
      </c>
      <c r="X863" s="3">
        <f t="shared" ca="1" si="683"/>
        <v>-10</v>
      </c>
      <c r="Y863" s="3">
        <f t="shared" ca="1" si="684"/>
        <v>19016</v>
      </c>
      <c r="Z863">
        <f t="shared" ca="1" si="694"/>
        <v>12</v>
      </c>
      <c r="AA863">
        <f t="shared" ca="1" si="685"/>
        <v>12</v>
      </c>
      <c r="AB863" s="16">
        <f ca="1">_xlfn.RANK.EQ(Q863,Q854:Q873,0)</f>
        <v>11</v>
      </c>
      <c r="AC863" s="16">
        <f ca="1">SUMPRODUCT((AB863=AB854:AB873)*(X863&lt;X854:X873))</f>
        <v>1</v>
      </c>
      <c r="AD863" s="16">
        <f ca="1">SUMPRODUCT((AB863=AB854:AB873)*(AC863=AC854:AC873)*(V863&lt;V854:V873))</f>
        <v>0</v>
      </c>
      <c r="AE863" s="16">
        <f ca="1">COUNTIF(AA854:AA863,AA863)-1</f>
        <v>0</v>
      </c>
      <c r="AF863" s="39"/>
      <c r="AG863">
        <v>10</v>
      </c>
      <c r="AH863" s="29" t="str">
        <f ca="1">INDEX(P854:P873,MATCH(AG863,Z854:Z873,0))</f>
        <v>S.D. Eibar</v>
      </c>
      <c r="AI863" s="33">
        <f ca="1">LOOKUP(AH863,P854:P873,Q854:Q873)</f>
        <v>21</v>
      </c>
      <c r="AJ863" s="1">
        <f ca="1">LOOKUP(AH863,P854:P873,R854:R873)</f>
        <v>16</v>
      </c>
      <c r="AK863" s="1">
        <f ca="1">LOOKUP(AH863,P854:P873,S854:S873)</f>
        <v>5</v>
      </c>
      <c r="AL863" s="1">
        <f ca="1">LOOKUP(AH863,P854:P873,T854:T873)</f>
        <v>6</v>
      </c>
      <c r="AM863" s="1">
        <f ca="1">LOOKUP(AH863,P854:P873,U854:U873)</f>
        <v>5</v>
      </c>
      <c r="AN863" s="1">
        <f ca="1">LOOKUP(AH863,P854:P873,V854:V873)</f>
        <v>18</v>
      </c>
      <c r="AO863" s="1">
        <f ca="1">LOOKUP(AH863,P854:P873,W854:W873)</f>
        <v>19</v>
      </c>
      <c r="AP863" s="3">
        <f ca="1">LOOKUP(AH863,P854:P873,X854:X873)</f>
        <v>-1</v>
      </c>
      <c r="AQ863" s="3">
        <f ca="1">LOOKUP(AH863,P854:P873,Y854:Y873)</f>
        <v>20918</v>
      </c>
    </row>
    <row r="864" spans="5:43" x14ac:dyDescent="0.25">
      <c r="E864" s="29" t="str">
        <f t="shared" si="686"/>
        <v>Rayo Vallecano</v>
      </c>
      <c r="F864" s="33">
        <f ca="1">SUMIF(INDIRECT(F853),'1-Configuracion'!E864,INDIRECT(G853))+SUMIF(INDIRECT(H853),'1-Configuracion'!E864,INDIRECT(I853))</f>
        <v>0</v>
      </c>
      <c r="G864" s="1">
        <f ca="1">SUMIF(INDIRECT(F853),'1-Configuracion'!E864,INDIRECT(J853))+SUMIF(INDIRECT(H853),'1-Configuracion'!E864,INDIRECT(J853))</f>
        <v>0</v>
      </c>
      <c r="H864" s="1">
        <f t="shared" ca="1" si="687"/>
        <v>0</v>
      </c>
      <c r="I864" s="1">
        <f t="shared" ca="1" si="688"/>
        <v>0</v>
      </c>
      <c r="J864" s="1">
        <f t="shared" ca="1" si="689"/>
        <v>0</v>
      </c>
      <c r="K864" s="1">
        <f ca="1">SUMIF(INDIRECT(F853),'1-Configuracion'!E864,INDIRECT(K853))+SUMIF(INDIRECT(H853),'1-Configuracion'!E864,INDIRECT(L853))</f>
        <v>0</v>
      </c>
      <c r="L864" s="1">
        <f ca="1">SUMIF(INDIRECT(F853),'1-Configuracion'!E864,INDIRECT(L853))+SUMIF(INDIRECT(H853),'1-Configuracion'!E864,INDIRECT(K853))</f>
        <v>0</v>
      </c>
      <c r="M864" s="48">
        <f t="shared" ca="1" si="690"/>
        <v>0</v>
      </c>
      <c r="N864" s="14">
        <f t="shared" ca="1" si="691"/>
        <v>0</v>
      </c>
      <c r="P864" s="29" t="str">
        <f t="shared" si="692"/>
        <v>Rayo Vallecano</v>
      </c>
      <c r="Q864" s="33">
        <f t="shared" ca="1" si="693"/>
        <v>14</v>
      </c>
      <c r="R864" s="1">
        <f t="shared" ca="1" si="677"/>
        <v>16</v>
      </c>
      <c r="S864" s="1">
        <f t="shared" ca="1" si="678"/>
        <v>4</v>
      </c>
      <c r="T864" s="1">
        <f t="shared" ca="1" si="679"/>
        <v>2</v>
      </c>
      <c r="U864" s="1">
        <f t="shared" ca="1" si="680"/>
        <v>10</v>
      </c>
      <c r="V864" s="1">
        <f t="shared" ca="1" si="681"/>
        <v>18</v>
      </c>
      <c r="W864" s="1">
        <f t="shared" ca="1" si="682"/>
        <v>37</v>
      </c>
      <c r="X864" s="3">
        <f t="shared" ca="1" si="683"/>
        <v>-19</v>
      </c>
      <c r="Y864" s="3">
        <f t="shared" ca="1" si="684"/>
        <v>12118</v>
      </c>
      <c r="Z864">
        <f t="shared" ca="1" si="694"/>
        <v>18</v>
      </c>
      <c r="AA864">
        <f t="shared" ca="1" si="685"/>
        <v>18</v>
      </c>
      <c r="AB864" s="16">
        <f ca="1">_xlfn.RANK.EQ(Q864,Q854:Q873,0)</f>
        <v>17</v>
      </c>
      <c r="AC864" s="16">
        <f ca="1">SUMPRODUCT((AB864=AB854:AB873)*(X864&lt;X854:X873))</f>
        <v>1</v>
      </c>
      <c r="AD864" s="16">
        <f ca="1">SUMPRODUCT((AB864=AB854:AB873)*(AC864=AC854:AC873)*(V864&lt;V854:V873))</f>
        <v>0</v>
      </c>
      <c r="AE864" s="16">
        <f ca="1">COUNTIF(AA854:AA864,AA864)-1</f>
        <v>0</v>
      </c>
      <c r="AF864" s="39"/>
      <c r="AG864">
        <v>11</v>
      </c>
      <c r="AH864" s="29" t="str">
        <f ca="1">INDEX(P854:P873,MATCH(AG864,Z854:Z873,0))</f>
        <v>Real Betis Balompié</v>
      </c>
      <c r="AI864" s="33">
        <f ca="1">LOOKUP(AH864,P854:P873,Q854:Q873)</f>
        <v>20</v>
      </c>
      <c r="AJ864" s="1">
        <f ca="1">LOOKUP(AH864,P854:P873,R854:R873)</f>
        <v>16</v>
      </c>
      <c r="AK864" s="1">
        <f ca="1">LOOKUP(AH864,P854:P873,S854:S873)</f>
        <v>5</v>
      </c>
      <c r="AL864" s="1">
        <f ca="1">LOOKUP(AH864,P854:P873,T854:T873)</f>
        <v>5</v>
      </c>
      <c r="AM864" s="1">
        <f ca="1">LOOKUP(AH864,P854:P873,U854:U873)</f>
        <v>6</v>
      </c>
      <c r="AN864" s="1">
        <f ca="1">LOOKUP(AH864,P854:P873,V854:V873)</f>
        <v>13</v>
      </c>
      <c r="AO864" s="1">
        <f ca="1">LOOKUP(AH864,P854:P873,W854:W873)</f>
        <v>19</v>
      </c>
      <c r="AP864" s="3">
        <f ca="1">LOOKUP(AH864,P854:P873,X854:X873)</f>
        <v>-6</v>
      </c>
      <c r="AQ864" s="3">
        <f ca="1">LOOKUP(AH864,P854:P873,Y854:Y873)</f>
        <v>19413</v>
      </c>
    </row>
    <row r="865" spans="5:43" x14ac:dyDescent="0.25">
      <c r="E865" s="29" t="str">
        <f t="shared" si="686"/>
        <v>Real Betis Balompié</v>
      </c>
      <c r="F865" s="33">
        <f ca="1">SUMIF(INDIRECT(F853),'1-Configuracion'!E865,INDIRECT(G853))+SUMIF(INDIRECT(H853),'1-Configuracion'!E865,INDIRECT(I853))</f>
        <v>0</v>
      </c>
      <c r="G865" s="1">
        <f ca="1">SUMIF(INDIRECT(F853),'1-Configuracion'!E865,INDIRECT(J853))+SUMIF(INDIRECT(H853),'1-Configuracion'!E865,INDIRECT(J853))</f>
        <v>0</v>
      </c>
      <c r="H865" s="1">
        <f t="shared" ca="1" si="687"/>
        <v>0</v>
      </c>
      <c r="I865" s="1">
        <f t="shared" ca="1" si="688"/>
        <v>0</v>
      </c>
      <c r="J865" s="1">
        <f t="shared" ca="1" si="689"/>
        <v>0</v>
      </c>
      <c r="K865" s="1">
        <f ca="1">SUMIF(INDIRECT(F853),'1-Configuracion'!E865,INDIRECT(K853))+SUMIF(INDIRECT(H853),'1-Configuracion'!E865,INDIRECT(L853))</f>
        <v>0</v>
      </c>
      <c r="L865" s="1">
        <f ca="1">SUMIF(INDIRECT(F853),'1-Configuracion'!E865,INDIRECT(L853))+SUMIF(INDIRECT(H853),'1-Configuracion'!E865,INDIRECT(K853))</f>
        <v>0</v>
      </c>
      <c r="M865" s="48">
        <f t="shared" ca="1" si="690"/>
        <v>0</v>
      </c>
      <c r="N865" s="14">
        <f t="shared" ca="1" si="691"/>
        <v>0</v>
      </c>
      <c r="P865" s="29" t="str">
        <f t="shared" si="692"/>
        <v>Real Betis Balompié</v>
      </c>
      <c r="Q865" s="33">
        <f t="shared" ca="1" si="693"/>
        <v>20</v>
      </c>
      <c r="R865" s="1">
        <f t="shared" ca="1" si="677"/>
        <v>16</v>
      </c>
      <c r="S865" s="1">
        <f t="shared" ca="1" si="678"/>
        <v>5</v>
      </c>
      <c r="T865" s="1">
        <f t="shared" ca="1" si="679"/>
        <v>5</v>
      </c>
      <c r="U865" s="1">
        <f t="shared" ca="1" si="680"/>
        <v>6</v>
      </c>
      <c r="V865" s="1">
        <f t="shared" ca="1" si="681"/>
        <v>13</v>
      </c>
      <c r="W865" s="1">
        <f t="shared" ca="1" si="682"/>
        <v>19</v>
      </c>
      <c r="X865" s="3">
        <f t="shared" ca="1" si="683"/>
        <v>-6</v>
      </c>
      <c r="Y865" s="3">
        <f t="shared" ca="1" si="684"/>
        <v>19413</v>
      </c>
      <c r="Z865">
        <f t="shared" ca="1" si="694"/>
        <v>11</v>
      </c>
      <c r="AA865">
        <f t="shared" ca="1" si="685"/>
        <v>11</v>
      </c>
      <c r="AB865" s="16">
        <f ca="1">_xlfn.RANK.EQ(Q865,Q854:Q873,0)</f>
        <v>11</v>
      </c>
      <c r="AC865" s="16">
        <f ca="1">SUMPRODUCT((AB865=AB854:AB873)*(X865&lt;X854:X873))</f>
        <v>0</v>
      </c>
      <c r="AD865" s="16">
        <f ca="1">SUMPRODUCT((AB865=AB854:AB873)*(AC865=AC854:AC873)*(V865&lt;V854:V873))</f>
        <v>0</v>
      </c>
      <c r="AE865" s="16">
        <f ca="1">COUNTIF(AA854:AA865,AA865)-1</f>
        <v>0</v>
      </c>
      <c r="AF865" s="39"/>
      <c r="AG865">
        <v>12</v>
      </c>
      <c r="AH865" s="29" t="str">
        <f ca="1">INDEX(P854:P873,MATCH(AG865,Z854:Z873,0))</f>
        <v>R.C.D. Español</v>
      </c>
      <c r="AI865" s="33">
        <f ca="1">LOOKUP(AH865,P854:P873,Q854:Q873)</f>
        <v>20</v>
      </c>
      <c r="AJ865" s="1">
        <f ca="1">LOOKUP(AH865,P854:P873,R854:R873)</f>
        <v>16</v>
      </c>
      <c r="AK865" s="1">
        <f ca="1">LOOKUP(AH865,P854:P873,S854:S873)</f>
        <v>6</v>
      </c>
      <c r="AL865" s="1">
        <f ca="1">LOOKUP(AH865,P854:P873,T854:T873)</f>
        <v>2</v>
      </c>
      <c r="AM865" s="1">
        <f ca="1">LOOKUP(AH865,P854:P873,U854:U873)</f>
        <v>8</v>
      </c>
      <c r="AN865" s="1">
        <f ca="1">LOOKUP(AH865,P854:P873,V854:V873)</f>
        <v>16</v>
      </c>
      <c r="AO865" s="1">
        <f ca="1">LOOKUP(AH865,P854:P873,W854:W873)</f>
        <v>26</v>
      </c>
      <c r="AP865" s="3">
        <f ca="1">LOOKUP(AH865,P854:P873,X854:X873)</f>
        <v>-10</v>
      </c>
      <c r="AQ865" s="3">
        <f ca="1">LOOKUP(AH865,P854:P873,Y854:Y873)</f>
        <v>19016</v>
      </c>
    </row>
    <row r="866" spans="5:43" x14ac:dyDescent="0.25">
      <c r="E866" s="29" t="str">
        <f t="shared" si="686"/>
        <v>Real Madrid C.F.</v>
      </c>
      <c r="F866" s="33">
        <f ca="1">SUMIF(INDIRECT(F853),'1-Configuracion'!E866,INDIRECT(G853))+SUMIF(INDIRECT(H853),'1-Configuracion'!E866,INDIRECT(I853))</f>
        <v>0</v>
      </c>
      <c r="G866" s="1">
        <f ca="1">SUMIF(INDIRECT(F853),'1-Configuracion'!E866,INDIRECT(J853))+SUMIF(INDIRECT(H853),'1-Configuracion'!E866,INDIRECT(J853))</f>
        <v>0</v>
      </c>
      <c r="H866" s="1">
        <f t="shared" ca="1" si="687"/>
        <v>0</v>
      </c>
      <c r="I866" s="1">
        <f t="shared" ca="1" si="688"/>
        <v>0</v>
      </c>
      <c r="J866" s="1">
        <f t="shared" ca="1" si="689"/>
        <v>0</v>
      </c>
      <c r="K866" s="1">
        <f ca="1">SUMIF(INDIRECT(F853),'1-Configuracion'!E866,INDIRECT(K853))+SUMIF(INDIRECT(H853),'1-Configuracion'!E866,INDIRECT(L853))</f>
        <v>0</v>
      </c>
      <c r="L866" s="1">
        <f ca="1">SUMIF(INDIRECT(F853),'1-Configuracion'!E866,INDIRECT(L853))+SUMIF(INDIRECT(H853),'1-Configuracion'!E866,INDIRECT(K853))</f>
        <v>0</v>
      </c>
      <c r="M866" s="48">
        <f t="shared" ca="1" si="690"/>
        <v>0</v>
      </c>
      <c r="N866" s="14">
        <f t="shared" ca="1" si="691"/>
        <v>0</v>
      </c>
      <c r="P866" s="29" t="str">
        <f t="shared" si="692"/>
        <v>Real Madrid C.F.</v>
      </c>
      <c r="Q866" s="33">
        <f t="shared" ca="1" si="693"/>
        <v>33</v>
      </c>
      <c r="R866" s="1">
        <f t="shared" ca="1" si="677"/>
        <v>16</v>
      </c>
      <c r="S866" s="1">
        <f t="shared" ca="1" si="678"/>
        <v>10</v>
      </c>
      <c r="T866" s="1">
        <f t="shared" ca="1" si="679"/>
        <v>3</v>
      </c>
      <c r="U866" s="1">
        <f t="shared" ca="1" si="680"/>
        <v>3</v>
      </c>
      <c r="V866" s="1">
        <f t="shared" ca="1" si="681"/>
        <v>42</v>
      </c>
      <c r="W866" s="1">
        <f t="shared" ca="1" si="682"/>
        <v>15</v>
      </c>
      <c r="X866" s="3">
        <f t="shared" ca="1" si="683"/>
        <v>27</v>
      </c>
      <c r="Y866" s="3">
        <f t="shared" ca="1" si="684"/>
        <v>35742</v>
      </c>
      <c r="Z866">
        <f t="shared" ca="1" si="694"/>
        <v>3</v>
      </c>
      <c r="AA866">
        <f t="shared" ca="1" si="685"/>
        <v>3</v>
      </c>
      <c r="AB866" s="16">
        <f ca="1">_xlfn.RANK.EQ(Q866,Q854:Q873,0)</f>
        <v>3</v>
      </c>
      <c r="AC866" s="16">
        <f ca="1">SUMPRODUCT((AB866=AB854:AB873)*(X866&lt;X854:X873))</f>
        <v>0</v>
      </c>
      <c r="AD866" s="16">
        <f ca="1">SUMPRODUCT((AB866=AB854:AB873)*(AC866=AC854:AC873)*(V866&lt;V854:V873))</f>
        <v>0</v>
      </c>
      <c r="AE866" s="16">
        <f ca="1">COUNTIF(AA854:AA866,AA866)-1</f>
        <v>0</v>
      </c>
      <c r="AF866" s="39"/>
      <c r="AG866">
        <v>13</v>
      </c>
      <c r="AH866" s="29" t="str">
        <f ca="1">INDEX(P854:P873,MATCH(AG866,Z854:Z873,0))</f>
        <v>Málaga C.F.</v>
      </c>
      <c r="AI866" s="33">
        <f ca="1">LOOKUP(AH866,P854:P873,Q854:Q873)</f>
        <v>17</v>
      </c>
      <c r="AJ866" s="1">
        <f ca="1">LOOKUP(AH866,P854:P873,R854:R873)</f>
        <v>16</v>
      </c>
      <c r="AK866" s="1">
        <f ca="1">LOOKUP(AH866,P854:P873,S854:S873)</f>
        <v>4</v>
      </c>
      <c r="AL866" s="1">
        <f ca="1">LOOKUP(AH866,P854:P873,T854:T873)</f>
        <v>5</v>
      </c>
      <c r="AM866" s="1">
        <f ca="1">LOOKUP(AH866,P854:P873,U854:U873)</f>
        <v>7</v>
      </c>
      <c r="AN866" s="1">
        <f ca="1">LOOKUP(AH866,P854:P873,V854:V873)</f>
        <v>10</v>
      </c>
      <c r="AO866" s="1">
        <f ca="1">LOOKUP(AH866,P854:P873,W854:W873)</f>
        <v>14</v>
      </c>
      <c r="AP866" s="3">
        <f ca="1">LOOKUP(AH866,P854:P873,X854:X873)</f>
        <v>-4</v>
      </c>
      <c r="AQ866" s="3">
        <f ca="1">LOOKUP(AH866,P854:P873,Y854:Y873)</f>
        <v>16610</v>
      </c>
    </row>
    <row r="867" spans="5:43" x14ac:dyDescent="0.25">
      <c r="E867" s="29" t="str">
        <f t="shared" si="686"/>
        <v>Real Sociedad</v>
      </c>
      <c r="F867" s="33">
        <f ca="1">SUMIF(INDIRECT(F853),'1-Configuracion'!E867,INDIRECT(G853))+SUMIF(INDIRECT(H853),'1-Configuracion'!E867,INDIRECT(I853))</f>
        <v>0</v>
      </c>
      <c r="G867" s="1">
        <f ca="1">SUMIF(INDIRECT(F853),'1-Configuracion'!E867,INDIRECT(J853))+SUMIF(INDIRECT(H853),'1-Configuracion'!E867,INDIRECT(J853))</f>
        <v>0</v>
      </c>
      <c r="H867" s="1">
        <f t="shared" ca="1" si="687"/>
        <v>0</v>
      </c>
      <c r="I867" s="1">
        <f t="shared" ca="1" si="688"/>
        <v>0</v>
      </c>
      <c r="J867" s="1">
        <f t="shared" ca="1" si="689"/>
        <v>0</v>
      </c>
      <c r="K867" s="1">
        <f ca="1">SUMIF(INDIRECT(F853),'1-Configuracion'!E867,INDIRECT(K853))+SUMIF(INDIRECT(H853),'1-Configuracion'!E867,INDIRECT(L853))</f>
        <v>0</v>
      </c>
      <c r="L867" s="1">
        <f ca="1">SUMIF(INDIRECT(F853),'1-Configuracion'!E867,INDIRECT(L853))+SUMIF(INDIRECT(H853),'1-Configuracion'!E867,INDIRECT(K853))</f>
        <v>0</v>
      </c>
      <c r="M867" s="48">
        <f t="shared" ca="1" si="690"/>
        <v>0</v>
      </c>
      <c r="N867" s="14">
        <f t="shared" ca="1" si="691"/>
        <v>0</v>
      </c>
      <c r="P867" s="29" t="str">
        <f t="shared" si="692"/>
        <v>Real Sociedad</v>
      </c>
      <c r="Q867" s="33">
        <f t="shared" ca="1" si="693"/>
        <v>16</v>
      </c>
      <c r="R867" s="1">
        <f t="shared" ca="1" si="677"/>
        <v>16</v>
      </c>
      <c r="S867" s="1">
        <f t="shared" ca="1" si="678"/>
        <v>4</v>
      </c>
      <c r="T867" s="1">
        <f t="shared" ca="1" si="679"/>
        <v>4</v>
      </c>
      <c r="U867" s="1">
        <f t="shared" ca="1" si="680"/>
        <v>8</v>
      </c>
      <c r="V867" s="1">
        <f t="shared" ca="1" si="681"/>
        <v>17</v>
      </c>
      <c r="W867" s="1">
        <f t="shared" ca="1" si="682"/>
        <v>22</v>
      </c>
      <c r="X867" s="3">
        <f t="shared" ca="1" si="683"/>
        <v>-5</v>
      </c>
      <c r="Y867" s="3">
        <f t="shared" ca="1" si="684"/>
        <v>15517</v>
      </c>
      <c r="Z867">
        <f t="shared" ca="1" si="694"/>
        <v>14</v>
      </c>
      <c r="AA867">
        <f t="shared" ca="1" si="685"/>
        <v>14</v>
      </c>
      <c r="AB867" s="16">
        <f ca="1">_xlfn.RANK.EQ(Q867,Q854:Q873,0)</f>
        <v>14</v>
      </c>
      <c r="AC867" s="16">
        <f ca="1">SUMPRODUCT((AB867=AB854:AB873)*(X867&lt;X854:X873))</f>
        <v>0</v>
      </c>
      <c r="AD867" s="16">
        <f ca="1">SUMPRODUCT((AB867=AB854:AB873)*(AC867=AC854:AC873)*(V867&lt;V854:V873))</f>
        <v>0</v>
      </c>
      <c r="AE867" s="16">
        <f ca="1">COUNTIF(AA854:AA867,AA867)-1</f>
        <v>0</v>
      </c>
      <c r="AF867" s="39"/>
      <c r="AG867">
        <v>14</v>
      </c>
      <c r="AH867" s="29" t="str">
        <f ca="1">INDEX(P854:P873,MATCH(AG867,Z854:Z873,0))</f>
        <v>Real Sociedad</v>
      </c>
      <c r="AI867" s="33">
        <f ca="1">LOOKUP(AH867,P854:P873,Q854:Q873)</f>
        <v>16</v>
      </c>
      <c r="AJ867" s="1">
        <f ca="1">LOOKUP(AH867,P854:P873,R854:R873)</f>
        <v>16</v>
      </c>
      <c r="AK867" s="1">
        <f ca="1">LOOKUP(AH867,P854:P873,S854:S873)</f>
        <v>4</v>
      </c>
      <c r="AL867" s="1">
        <f ca="1">LOOKUP(AH867,P854:P873,T854:T873)</f>
        <v>4</v>
      </c>
      <c r="AM867" s="1">
        <f ca="1">LOOKUP(AH867,P854:P873,U854:U873)</f>
        <v>8</v>
      </c>
      <c r="AN867" s="1">
        <f ca="1">LOOKUP(AH867,P854:P873,V854:V873)</f>
        <v>17</v>
      </c>
      <c r="AO867" s="1">
        <f ca="1">LOOKUP(AH867,P854:P873,W854:W873)</f>
        <v>22</v>
      </c>
      <c r="AP867" s="3">
        <f ca="1">LOOKUP(AH867,P854:P873,X854:X873)</f>
        <v>-5</v>
      </c>
      <c r="AQ867" s="3">
        <f ca="1">LOOKUP(AH867,P854:P873,Y854:Y873)</f>
        <v>15517</v>
      </c>
    </row>
    <row r="868" spans="5:43" x14ac:dyDescent="0.25">
      <c r="E868" s="29" t="str">
        <f t="shared" si="686"/>
        <v>Real Sporting de Gijón</v>
      </c>
      <c r="F868" s="33">
        <f ca="1">SUMIF(INDIRECT(F853),'1-Configuracion'!E868,INDIRECT(G853))+SUMIF(INDIRECT(H853),'1-Configuracion'!E868,INDIRECT(I853))</f>
        <v>0</v>
      </c>
      <c r="G868" s="1">
        <f ca="1">SUMIF(INDIRECT(F853),'1-Configuracion'!E868,INDIRECT(J853))+SUMIF(INDIRECT(H853),'1-Configuracion'!E868,INDIRECT(J853))</f>
        <v>0</v>
      </c>
      <c r="H868" s="1">
        <f t="shared" ca="1" si="687"/>
        <v>0</v>
      </c>
      <c r="I868" s="1">
        <f t="shared" ca="1" si="688"/>
        <v>0</v>
      </c>
      <c r="J868" s="1">
        <f t="shared" ca="1" si="689"/>
        <v>0</v>
      </c>
      <c r="K868" s="1">
        <f ca="1">SUMIF(INDIRECT(F853),'1-Configuracion'!E868,INDIRECT(K853))+SUMIF(INDIRECT(H853),'1-Configuracion'!E868,INDIRECT(L853))</f>
        <v>0</v>
      </c>
      <c r="L868" s="1">
        <f ca="1">SUMIF(INDIRECT(F853),'1-Configuracion'!E868,INDIRECT(L853))+SUMIF(INDIRECT(H853),'1-Configuracion'!E868,INDIRECT(K853))</f>
        <v>0</v>
      </c>
      <c r="M868" s="48">
        <f t="shared" ca="1" si="690"/>
        <v>0</v>
      </c>
      <c r="N868" s="14">
        <f t="shared" ca="1" si="691"/>
        <v>0</v>
      </c>
      <c r="P868" s="29" t="str">
        <f t="shared" si="692"/>
        <v>Real Sporting de Gijón</v>
      </c>
      <c r="Q868" s="33">
        <f t="shared" ca="1" si="693"/>
        <v>15</v>
      </c>
      <c r="R868" s="1">
        <f t="shared" ca="1" si="677"/>
        <v>15</v>
      </c>
      <c r="S868" s="1">
        <f t="shared" ca="1" si="678"/>
        <v>4</v>
      </c>
      <c r="T868" s="1">
        <f t="shared" ca="1" si="679"/>
        <v>3</v>
      </c>
      <c r="U868" s="1">
        <f t="shared" ca="1" si="680"/>
        <v>8</v>
      </c>
      <c r="V868" s="1">
        <f t="shared" ca="1" si="681"/>
        <v>15</v>
      </c>
      <c r="W868" s="1">
        <f t="shared" ca="1" si="682"/>
        <v>23</v>
      </c>
      <c r="X868" s="3">
        <f t="shared" ca="1" si="683"/>
        <v>-8</v>
      </c>
      <c r="Y868" s="3">
        <f t="shared" ca="1" si="684"/>
        <v>14215</v>
      </c>
      <c r="Z868">
        <f t="shared" ca="1" si="694"/>
        <v>16</v>
      </c>
      <c r="AA868">
        <f t="shared" ca="1" si="685"/>
        <v>16</v>
      </c>
      <c r="AB868" s="16">
        <f ca="1">_xlfn.RANK.EQ(Q868,Q854:Q873,0)</f>
        <v>16</v>
      </c>
      <c r="AC868" s="16">
        <f ca="1">SUMPRODUCT((AB868=AB854:AB873)*(X868&lt;X854:X873))</f>
        <v>0</v>
      </c>
      <c r="AD868" s="16">
        <f ca="1">SUMPRODUCT((AB868=AB854:AB873)*(AC868=AC854:AC873)*(V868&lt;V854:V873))</f>
        <v>0</v>
      </c>
      <c r="AE868" s="16">
        <f ca="1">COUNTIF(AA854:AA868,AA868)-1</f>
        <v>0</v>
      </c>
      <c r="AF868" s="39"/>
      <c r="AG868">
        <v>15</v>
      </c>
      <c r="AH868" s="29" t="str">
        <f ca="1">INDEX(P854:P873,MATCH(AG868,Z854:Z873,0))</f>
        <v>Getafe C.F.</v>
      </c>
      <c r="AI868" s="33">
        <f ca="1">LOOKUP(AH868,P854:P873,Q854:Q873)</f>
        <v>16</v>
      </c>
      <c r="AJ868" s="1">
        <f ca="1">LOOKUP(AH868,P854:P873,R854:R873)</f>
        <v>16</v>
      </c>
      <c r="AK868" s="1">
        <f ca="1">LOOKUP(AH868,P854:P873,S854:S873)</f>
        <v>4</v>
      </c>
      <c r="AL868" s="1">
        <f ca="1">LOOKUP(AH868,P854:P873,T854:T873)</f>
        <v>4</v>
      </c>
      <c r="AM868" s="1">
        <f ca="1">LOOKUP(AH868,P854:P873,U854:U873)</f>
        <v>8</v>
      </c>
      <c r="AN868" s="1">
        <f ca="1">LOOKUP(AH868,P854:P873,V854:V873)</f>
        <v>18</v>
      </c>
      <c r="AO868" s="1">
        <f ca="1">LOOKUP(AH868,P854:P873,W854:W873)</f>
        <v>26</v>
      </c>
      <c r="AP868" s="3">
        <f ca="1">LOOKUP(AH868,P854:P873,X854:X873)</f>
        <v>-8</v>
      </c>
      <c r="AQ868" s="3">
        <f ca="1">LOOKUP(AH868,P854:P873,Y854:Y873)</f>
        <v>15218</v>
      </c>
    </row>
    <row r="869" spans="5:43" x14ac:dyDescent="0.25">
      <c r="E869" s="29" t="str">
        <f t="shared" si="686"/>
        <v>S.D. Eibar</v>
      </c>
      <c r="F869" s="33">
        <f ca="1">SUMIF(INDIRECT(F853),'1-Configuracion'!E869,INDIRECT(G853))+SUMIF(INDIRECT(H853),'1-Configuracion'!E869,INDIRECT(I853))</f>
        <v>0</v>
      </c>
      <c r="G869" s="1">
        <f ca="1">SUMIF(INDIRECT(F853),'1-Configuracion'!E869,INDIRECT(J853))+SUMIF(INDIRECT(H853),'1-Configuracion'!E869,INDIRECT(J853))</f>
        <v>0</v>
      </c>
      <c r="H869" s="1">
        <f t="shared" ca="1" si="687"/>
        <v>0</v>
      </c>
      <c r="I869" s="1">
        <f t="shared" ca="1" si="688"/>
        <v>0</v>
      </c>
      <c r="J869" s="1">
        <f t="shared" ca="1" si="689"/>
        <v>0</v>
      </c>
      <c r="K869" s="1">
        <f ca="1">SUMIF(INDIRECT(F853),'1-Configuracion'!E869,INDIRECT(K853))+SUMIF(INDIRECT(H853),'1-Configuracion'!E869,INDIRECT(L853))</f>
        <v>0</v>
      </c>
      <c r="L869" s="1">
        <f ca="1">SUMIF(INDIRECT(F853),'1-Configuracion'!E869,INDIRECT(L853))+SUMIF(INDIRECT(H853),'1-Configuracion'!E869,INDIRECT(K853))</f>
        <v>0</v>
      </c>
      <c r="M869" s="48">
        <f t="shared" ca="1" si="690"/>
        <v>0</v>
      </c>
      <c r="N869" s="14">
        <f t="shared" ca="1" si="691"/>
        <v>0</v>
      </c>
      <c r="P869" s="29" t="str">
        <f t="shared" si="692"/>
        <v>S.D. Eibar</v>
      </c>
      <c r="Q869" s="33">
        <f t="shared" ca="1" si="693"/>
        <v>21</v>
      </c>
      <c r="R869" s="1">
        <f t="shared" ca="1" si="677"/>
        <v>16</v>
      </c>
      <c r="S869" s="1">
        <f t="shared" ca="1" si="678"/>
        <v>5</v>
      </c>
      <c r="T869" s="1">
        <f t="shared" ca="1" si="679"/>
        <v>6</v>
      </c>
      <c r="U869" s="1">
        <f t="shared" ca="1" si="680"/>
        <v>5</v>
      </c>
      <c r="V869" s="1">
        <f t="shared" ca="1" si="681"/>
        <v>18</v>
      </c>
      <c r="W869" s="1">
        <f t="shared" ca="1" si="682"/>
        <v>19</v>
      </c>
      <c r="X869" s="3">
        <f t="shared" ca="1" si="683"/>
        <v>-1</v>
      </c>
      <c r="Y869" s="3">
        <f t="shared" ca="1" si="684"/>
        <v>20918</v>
      </c>
      <c r="Z869">
        <f t="shared" ca="1" si="694"/>
        <v>10</v>
      </c>
      <c r="AA869">
        <f t="shared" ca="1" si="685"/>
        <v>10</v>
      </c>
      <c r="AB869" s="16">
        <f ca="1">_xlfn.RANK.EQ(Q869,Q854:Q873,0)</f>
        <v>10</v>
      </c>
      <c r="AC869" s="16">
        <f ca="1">SUMPRODUCT((AB869=AB854:AB873)*(X869&lt;X854:X873))</f>
        <v>0</v>
      </c>
      <c r="AD869" s="16">
        <f ca="1">SUMPRODUCT((AB869=AB854:AB873)*(AC869=AC854:AC873)*(V869&lt;V854:V873))</f>
        <v>0</v>
      </c>
      <c r="AE869" s="16">
        <f ca="1">COUNTIF(AA854:AA869,AA869)-1</f>
        <v>0</v>
      </c>
      <c r="AF869" s="39"/>
      <c r="AG869">
        <v>16</v>
      </c>
      <c r="AH869" s="29" t="str">
        <f ca="1">INDEX(P854:P873,MATCH(AG869,Z854:Z873,0))</f>
        <v>Real Sporting de Gijón</v>
      </c>
      <c r="AI869" s="33">
        <f ca="1">LOOKUP(AH869,P854:P873,Q854:Q873)</f>
        <v>15</v>
      </c>
      <c r="AJ869" s="1">
        <f ca="1">LOOKUP(AH869,P854:P873,R854:R873)</f>
        <v>15</v>
      </c>
      <c r="AK869" s="1">
        <f ca="1">LOOKUP(AH869,P854:P873,S854:S873)</f>
        <v>4</v>
      </c>
      <c r="AL869" s="1">
        <f ca="1">LOOKUP(AH869,P854:P873,T854:T873)</f>
        <v>3</v>
      </c>
      <c r="AM869" s="1">
        <f ca="1">LOOKUP(AH869,P854:P873,U854:U873)</f>
        <v>8</v>
      </c>
      <c r="AN869" s="1">
        <f ca="1">LOOKUP(AH869,P854:P873,V854:V873)</f>
        <v>15</v>
      </c>
      <c r="AO869" s="1">
        <f ca="1">LOOKUP(AH869,P854:P873,W854:W873)</f>
        <v>23</v>
      </c>
      <c r="AP869" s="3">
        <f ca="1">LOOKUP(AH869,P854:P873,X854:X873)</f>
        <v>-8</v>
      </c>
      <c r="AQ869" s="3">
        <f ca="1">LOOKUP(AH869,P854:P873,Y854:Y873)</f>
        <v>14215</v>
      </c>
    </row>
    <row r="870" spans="5:43" x14ac:dyDescent="0.25">
      <c r="E870" s="29" t="str">
        <f t="shared" si="686"/>
        <v>Sevilla F.C.</v>
      </c>
      <c r="F870" s="33">
        <f ca="1">SUMIF(INDIRECT(F853),'1-Configuracion'!E870,INDIRECT(G853))+SUMIF(INDIRECT(H853),'1-Configuracion'!E870,INDIRECT(I853))</f>
        <v>0</v>
      </c>
      <c r="G870" s="1">
        <f ca="1">SUMIF(INDIRECT(F853),'1-Configuracion'!E870,INDIRECT(J853))+SUMIF(INDIRECT(H853),'1-Configuracion'!E870,INDIRECT(J853))</f>
        <v>0</v>
      </c>
      <c r="H870" s="1">
        <f t="shared" ca="1" si="687"/>
        <v>0</v>
      </c>
      <c r="I870" s="1">
        <f t="shared" ca="1" si="688"/>
        <v>0</v>
      </c>
      <c r="J870" s="1">
        <f t="shared" ca="1" si="689"/>
        <v>0</v>
      </c>
      <c r="K870" s="1">
        <f ca="1">SUMIF(INDIRECT(F853),'1-Configuracion'!E870,INDIRECT(K853))+SUMIF(INDIRECT(H853),'1-Configuracion'!E870,INDIRECT(L853))</f>
        <v>0</v>
      </c>
      <c r="L870" s="1">
        <f ca="1">SUMIF(INDIRECT(F853),'1-Configuracion'!E870,INDIRECT(L853))+SUMIF(INDIRECT(H853),'1-Configuracion'!E870,INDIRECT(K853))</f>
        <v>0</v>
      </c>
      <c r="M870" s="48">
        <f t="shared" ca="1" si="690"/>
        <v>0</v>
      </c>
      <c r="N870" s="14">
        <f t="shared" ca="1" si="691"/>
        <v>0</v>
      </c>
      <c r="P870" s="29" t="str">
        <f t="shared" si="692"/>
        <v>Sevilla F.C.</v>
      </c>
      <c r="Q870" s="33">
        <f t="shared" ca="1" si="693"/>
        <v>23</v>
      </c>
      <c r="R870" s="1">
        <f t="shared" ca="1" si="677"/>
        <v>16</v>
      </c>
      <c r="S870" s="1">
        <f t="shared" ca="1" si="678"/>
        <v>6</v>
      </c>
      <c r="T870" s="1">
        <f t="shared" ca="1" si="679"/>
        <v>5</v>
      </c>
      <c r="U870" s="1">
        <f t="shared" ca="1" si="680"/>
        <v>5</v>
      </c>
      <c r="V870" s="1">
        <f t="shared" ca="1" si="681"/>
        <v>21</v>
      </c>
      <c r="W870" s="1">
        <f t="shared" ca="1" si="682"/>
        <v>19</v>
      </c>
      <c r="X870" s="3">
        <f t="shared" ca="1" si="683"/>
        <v>2</v>
      </c>
      <c r="Y870" s="3">
        <f t="shared" ca="1" si="684"/>
        <v>23221</v>
      </c>
      <c r="Z870">
        <f t="shared" ca="1" si="694"/>
        <v>8</v>
      </c>
      <c r="AA870">
        <f t="shared" ca="1" si="685"/>
        <v>8</v>
      </c>
      <c r="AB870" s="16">
        <f ca="1">_xlfn.RANK.EQ(Q870,Q854:Q873,0)</f>
        <v>8</v>
      </c>
      <c r="AC870" s="16">
        <f ca="1">SUMPRODUCT((AB870=AB854:AB873)*(X870&lt;X854:X873))</f>
        <v>0</v>
      </c>
      <c r="AD870" s="16">
        <f ca="1">SUMPRODUCT((AB870=AB854:AB873)*(AC870=AC854:AC873)*(V870&lt;V854:V873))</f>
        <v>0</v>
      </c>
      <c r="AE870" s="16">
        <f ca="1">COUNTIF(AA854:AA870,AA870)-1</f>
        <v>0</v>
      </c>
      <c r="AF870" s="39"/>
      <c r="AG870">
        <v>17</v>
      </c>
      <c r="AH870" s="29" t="str">
        <f ca="1">INDEX(P854:P873,MATCH(AG870,Z854:Z873,0))</f>
        <v>Granada C.F.</v>
      </c>
      <c r="AI870" s="33">
        <f ca="1">LOOKUP(AH870,P854:P873,Q854:Q873)</f>
        <v>14</v>
      </c>
      <c r="AJ870" s="1">
        <f ca="1">LOOKUP(AH870,P854:P873,R854:R873)</f>
        <v>16</v>
      </c>
      <c r="AK870" s="1">
        <f ca="1">LOOKUP(AH870,P854:P873,S854:S873)</f>
        <v>3</v>
      </c>
      <c r="AL870" s="1">
        <f ca="1">LOOKUP(AH870,P854:P873,T854:T873)</f>
        <v>5</v>
      </c>
      <c r="AM870" s="1">
        <f ca="1">LOOKUP(AH870,P854:P873,U854:U873)</f>
        <v>8</v>
      </c>
      <c r="AN870" s="1">
        <f ca="1">LOOKUP(AH870,P854:P873,V854:V873)</f>
        <v>17</v>
      </c>
      <c r="AO870" s="1">
        <f ca="1">LOOKUP(AH870,P854:P873,W854:W873)</f>
        <v>26</v>
      </c>
      <c r="AP870" s="3">
        <f ca="1">LOOKUP(AH870,P854:P873,X854:X873)</f>
        <v>-9</v>
      </c>
      <c r="AQ870" s="3">
        <f ca="1">LOOKUP(AH870,P854:P873,Y854:Y873)</f>
        <v>13117</v>
      </c>
    </row>
    <row r="871" spans="5:43" x14ac:dyDescent="0.25">
      <c r="E871" s="29" t="str">
        <f t="shared" si="686"/>
        <v>U.D. Las Palmas</v>
      </c>
      <c r="F871" s="33">
        <f ca="1">SUMIF(INDIRECT(F853),'1-Configuracion'!E871,INDIRECT(G853))+SUMIF(INDIRECT(H853),'1-Configuracion'!E871,INDIRECT(I853))</f>
        <v>0</v>
      </c>
      <c r="G871" s="1">
        <f ca="1">SUMIF(INDIRECT(F853),'1-Configuracion'!E871,INDIRECT(J853))+SUMIF(INDIRECT(H853),'1-Configuracion'!E871,INDIRECT(J853))</f>
        <v>0</v>
      </c>
      <c r="H871" s="1">
        <f t="shared" ca="1" si="687"/>
        <v>0</v>
      </c>
      <c r="I871" s="1">
        <f t="shared" ca="1" si="688"/>
        <v>0</v>
      </c>
      <c r="J871" s="1">
        <f t="shared" ca="1" si="689"/>
        <v>0</v>
      </c>
      <c r="K871" s="1">
        <f ca="1">SUMIF(INDIRECT(F853),'1-Configuracion'!E871,INDIRECT(K853))+SUMIF(INDIRECT(H853),'1-Configuracion'!E871,INDIRECT(L853))</f>
        <v>0</v>
      </c>
      <c r="L871" s="1">
        <f ca="1">SUMIF(INDIRECT(F853),'1-Configuracion'!E871,INDIRECT(L853))+SUMIF(INDIRECT(H853),'1-Configuracion'!E871,INDIRECT(K853))</f>
        <v>0</v>
      </c>
      <c r="M871" s="48">
        <f t="shared" ca="1" si="690"/>
        <v>0</v>
      </c>
      <c r="N871" s="14">
        <f t="shared" ca="1" si="691"/>
        <v>0</v>
      </c>
      <c r="P871" s="29" t="str">
        <f t="shared" si="692"/>
        <v>U.D. Las Palmas</v>
      </c>
      <c r="Q871" s="33">
        <f t="shared" ca="1" si="693"/>
        <v>13</v>
      </c>
      <c r="R871" s="1">
        <f t="shared" ca="1" si="677"/>
        <v>16</v>
      </c>
      <c r="S871" s="1">
        <f t="shared" ca="1" si="678"/>
        <v>3</v>
      </c>
      <c r="T871" s="1">
        <f t="shared" ca="1" si="679"/>
        <v>4</v>
      </c>
      <c r="U871" s="1">
        <f t="shared" ca="1" si="680"/>
        <v>9</v>
      </c>
      <c r="V871" s="1">
        <f t="shared" ca="1" si="681"/>
        <v>12</v>
      </c>
      <c r="W871" s="1">
        <f t="shared" ca="1" si="682"/>
        <v>23</v>
      </c>
      <c r="X871" s="3">
        <f t="shared" ca="1" si="683"/>
        <v>-11</v>
      </c>
      <c r="Y871" s="3">
        <f t="shared" ca="1" si="684"/>
        <v>11912</v>
      </c>
      <c r="Z871">
        <f t="shared" ca="1" si="694"/>
        <v>19</v>
      </c>
      <c r="AA871">
        <f t="shared" ca="1" si="685"/>
        <v>19</v>
      </c>
      <c r="AB871" s="16">
        <f ca="1">_xlfn.RANK.EQ(Q871,Q854:Q873,0)</f>
        <v>19</v>
      </c>
      <c r="AC871" s="16">
        <f ca="1">SUMPRODUCT((AB871=AB854:AB873)*(X871&lt;X854:X873))</f>
        <v>0</v>
      </c>
      <c r="AD871" s="16">
        <f ca="1">SUMPRODUCT((AB871=AB854:AB873)*(AC871=AC854:AC873)*(V871&lt;V854:V873))</f>
        <v>0</v>
      </c>
      <c r="AE871" s="16">
        <f ca="1">COUNTIF(AA854:AA871,AA871)-1</f>
        <v>0</v>
      </c>
      <c r="AF871" s="39"/>
      <c r="AG871">
        <v>18</v>
      </c>
      <c r="AH871" s="29" t="str">
        <f ca="1">INDEX(P854:P873,MATCH(AG871,Z854:Z873,0))</f>
        <v>Rayo Vallecano</v>
      </c>
      <c r="AI871" s="33">
        <f ca="1">LOOKUP(AH871,P854:P873,Q854:Q873)</f>
        <v>14</v>
      </c>
      <c r="AJ871" s="1">
        <f ca="1">LOOKUP(AH871,P854:P873,R854:R873)</f>
        <v>16</v>
      </c>
      <c r="AK871" s="1">
        <f ca="1">LOOKUP(AH871,P854:P873,S854:S873)</f>
        <v>4</v>
      </c>
      <c r="AL871" s="1">
        <f ca="1">LOOKUP(AH871,P854:P873,T854:T873)</f>
        <v>2</v>
      </c>
      <c r="AM871" s="1">
        <f ca="1">LOOKUP(AH871,P854:P873,U854:U873)</f>
        <v>10</v>
      </c>
      <c r="AN871" s="1">
        <f ca="1">LOOKUP(AH871,P854:P873,V854:V873)</f>
        <v>18</v>
      </c>
      <c r="AO871" s="1">
        <f ca="1">LOOKUP(AH871,P854:P873,W854:W873)</f>
        <v>37</v>
      </c>
      <c r="AP871" s="3">
        <f ca="1">LOOKUP(AH871,P854:P873,X854:X873)</f>
        <v>-19</v>
      </c>
      <c r="AQ871" s="3">
        <f ca="1">LOOKUP(AH871,P854:P873,Y854:Y873)</f>
        <v>12118</v>
      </c>
    </row>
    <row r="872" spans="5:43" x14ac:dyDescent="0.25">
      <c r="E872" s="29" t="str">
        <f t="shared" si="686"/>
        <v>Valencia C.F.</v>
      </c>
      <c r="F872" s="33">
        <f ca="1">SUMIF(INDIRECT(F853),'1-Configuracion'!E872,INDIRECT(G853))+SUMIF(INDIRECT(H853),'1-Configuracion'!E872,INDIRECT(I853))</f>
        <v>0</v>
      </c>
      <c r="G872" s="1">
        <f ca="1">SUMIF(INDIRECT(F853),'1-Configuracion'!E872,INDIRECT(J853))+SUMIF(INDIRECT(H853),'1-Configuracion'!E872,INDIRECT(J853))</f>
        <v>0</v>
      </c>
      <c r="H872" s="1">
        <f t="shared" ca="1" si="687"/>
        <v>0</v>
      </c>
      <c r="I872" s="1">
        <f t="shared" ca="1" si="688"/>
        <v>0</v>
      </c>
      <c r="J872" s="1">
        <f t="shared" ca="1" si="689"/>
        <v>0</v>
      </c>
      <c r="K872" s="1">
        <f ca="1">SUMIF(INDIRECT(F853),'1-Configuracion'!E872,INDIRECT(K853))+SUMIF(INDIRECT(H853),'1-Configuracion'!E872,INDIRECT(L853))</f>
        <v>0</v>
      </c>
      <c r="L872" s="1">
        <f ca="1">SUMIF(INDIRECT(F853),'1-Configuracion'!E872,INDIRECT(L853))+SUMIF(INDIRECT(H853),'1-Configuracion'!E872,INDIRECT(K853))</f>
        <v>0</v>
      </c>
      <c r="M872" s="48">
        <f t="shared" ca="1" si="690"/>
        <v>0</v>
      </c>
      <c r="N872" s="14">
        <f t="shared" ca="1" si="691"/>
        <v>0</v>
      </c>
      <c r="P872" s="29" t="str">
        <f t="shared" si="692"/>
        <v>Valencia C.F.</v>
      </c>
      <c r="Q872" s="33">
        <f t="shared" ca="1" si="693"/>
        <v>22</v>
      </c>
      <c r="R872" s="1">
        <f t="shared" ca="1" si="677"/>
        <v>16</v>
      </c>
      <c r="S872" s="1">
        <f t="shared" ca="1" si="678"/>
        <v>5</v>
      </c>
      <c r="T872" s="1">
        <f t="shared" ca="1" si="679"/>
        <v>7</v>
      </c>
      <c r="U872" s="1">
        <f t="shared" ca="1" si="680"/>
        <v>4</v>
      </c>
      <c r="V872" s="1">
        <f t="shared" ca="1" si="681"/>
        <v>21</v>
      </c>
      <c r="W872" s="1">
        <f t="shared" ca="1" si="682"/>
        <v>14</v>
      </c>
      <c r="X872" s="3">
        <f t="shared" ca="1" si="683"/>
        <v>7</v>
      </c>
      <c r="Y872" s="3">
        <f t="shared" ca="1" si="684"/>
        <v>22721</v>
      </c>
      <c r="Z872">
        <f t="shared" ca="1" si="694"/>
        <v>9</v>
      </c>
      <c r="AA872">
        <f t="shared" ca="1" si="685"/>
        <v>9</v>
      </c>
      <c r="AB872" s="16">
        <f ca="1">_xlfn.RANK.EQ(Q872,Q854:Q873,0)</f>
        <v>9</v>
      </c>
      <c r="AC872" s="16">
        <f ca="1">SUMPRODUCT((AB872=AB854:AB873)*(X872&lt;X854:X873))</f>
        <v>0</v>
      </c>
      <c r="AD872" s="16">
        <f ca="1">SUMPRODUCT((AB872=AB854:AB873)*(AC872=AC854:AC873)*(V872&lt;V854:V873))</f>
        <v>0</v>
      </c>
      <c r="AE872" s="16">
        <f ca="1">COUNTIF(AA854:AA872,AA872)-1</f>
        <v>0</v>
      </c>
      <c r="AF872" s="39"/>
      <c r="AG872">
        <v>19</v>
      </c>
      <c r="AH872" s="29" t="str">
        <f ca="1">INDEX(P854:P873,MATCH(AG872,Z854:Z873,0))</f>
        <v>U.D. Las Palmas</v>
      </c>
      <c r="AI872" s="33">
        <f ca="1">LOOKUP(AH872,P854:P873,Q854:Q873)</f>
        <v>13</v>
      </c>
      <c r="AJ872" s="1">
        <f ca="1">LOOKUP(AH872,P854:P873,R854:R873)</f>
        <v>16</v>
      </c>
      <c r="AK872" s="1">
        <f ca="1">LOOKUP(AH872,P854:P873,S854:S873)</f>
        <v>3</v>
      </c>
      <c r="AL872" s="1">
        <f ca="1">LOOKUP(AH872,P854:P873,T854:T873)</f>
        <v>4</v>
      </c>
      <c r="AM872" s="1">
        <f ca="1">LOOKUP(AH872,P854:P873,U854:U873)</f>
        <v>9</v>
      </c>
      <c r="AN872" s="1">
        <f ca="1">LOOKUP(AH872,P854:P873,V854:V873)</f>
        <v>12</v>
      </c>
      <c r="AO872" s="1">
        <f ca="1">LOOKUP(AH872,P854:P873,W854:W873)</f>
        <v>23</v>
      </c>
      <c r="AP872" s="3">
        <f ca="1">LOOKUP(AH872,P854:P873,X854:X873)</f>
        <v>-11</v>
      </c>
      <c r="AQ872" s="3">
        <f ca="1">LOOKUP(AH872,P854:P873,Y854:Y873)</f>
        <v>11912</v>
      </c>
    </row>
    <row r="873" spans="5:43" ht="15.75" thickBot="1" x14ac:dyDescent="0.3">
      <c r="E873" s="30" t="str">
        <f t="shared" si="686"/>
        <v>Villarreal C.F.</v>
      </c>
      <c r="F873" s="34">
        <f ca="1">SUMIF(INDIRECT(F853),'1-Configuracion'!E873,INDIRECT(G853))+SUMIF(INDIRECT(H853),'1-Configuracion'!E873,INDIRECT(I853))</f>
        <v>0</v>
      </c>
      <c r="G873" s="9">
        <f ca="1">SUMIF(INDIRECT(F853),'1-Configuracion'!E873,INDIRECT(J853))+SUMIF(INDIRECT(H853),'1-Configuracion'!E873,INDIRECT(J853))</f>
        <v>0</v>
      </c>
      <c r="H873" s="9">
        <f t="shared" ca="1" si="687"/>
        <v>0</v>
      </c>
      <c r="I873" s="9">
        <f t="shared" ca="1" si="688"/>
        <v>0</v>
      </c>
      <c r="J873" s="9">
        <f t="shared" ca="1" si="689"/>
        <v>0</v>
      </c>
      <c r="K873" s="9">
        <f ca="1">SUMIF(INDIRECT(F853),'1-Configuracion'!E873,INDIRECT(K853))+SUMIF(INDIRECT(H853),'1-Configuracion'!E873,INDIRECT(L853))</f>
        <v>0</v>
      </c>
      <c r="L873" s="9">
        <f ca="1">SUMIF(INDIRECT(F853),'1-Configuracion'!E873,INDIRECT(L853))+SUMIF(INDIRECT(H853),'1-Configuracion'!E873,INDIRECT(K853))</f>
        <v>0</v>
      </c>
      <c r="M873" s="49">
        <f t="shared" ca="1" si="690"/>
        <v>0</v>
      </c>
      <c r="N873" s="15">
        <f t="shared" ca="1" si="691"/>
        <v>0</v>
      </c>
      <c r="P873" s="30" t="str">
        <f t="shared" si="692"/>
        <v>Villarreal C.F.</v>
      </c>
      <c r="Q873" s="34">
        <f t="shared" ca="1" si="693"/>
        <v>30</v>
      </c>
      <c r="R873" s="9">
        <f t="shared" ca="1" si="677"/>
        <v>16</v>
      </c>
      <c r="S873" s="9">
        <f t="shared" ca="1" si="678"/>
        <v>9</v>
      </c>
      <c r="T873" s="9">
        <f t="shared" ca="1" si="679"/>
        <v>3</v>
      </c>
      <c r="U873" s="9">
        <f t="shared" ca="1" si="680"/>
        <v>4</v>
      </c>
      <c r="V873" s="9">
        <f t="shared" ca="1" si="681"/>
        <v>21</v>
      </c>
      <c r="W873" s="9">
        <f t="shared" ca="1" si="682"/>
        <v>15</v>
      </c>
      <c r="X873" s="11">
        <f t="shared" ca="1" si="683"/>
        <v>6</v>
      </c>
      <c r="Y873" s="11">
        <f t="shared" ca="1" si="684"/>
        <v>30621</v>
      </c>
      <c r="Z873">
        <f t="shared" ca="1" si="694"/>
        <v>5</v>
      </c>
      <c r="AA873">
        <f t="shared" ca="1" si="685"/>
        <v>5</v>
      </c>
      <c r="AB873" s="16">
        <f ca="1">_xlfn.RANK.EQ(Q873,Q854:Q873,0)</f>
        <v>5</v>
      </c>
      <c r="AC873" s="16">
        <f ca="1">SUMPRODUCT((AB873=AB854:AB873)*(X873&lt;X854:X873))</f>
        <v>0</v>
      </c>
      <c r="AD873" s="16">
        <f ca="1">SUMPRODUCT((AB873=AB854:AB873)*(AC873=AC854:AC873)*(V873&lt;V854:V873))</f>
        <v>0</v>
      </c>
      <c r="AE873" s="16">
        <f ca="1">COUNTIF(AA854:AA873,AA873)-1</f>
        <v>0</v>
      </c>
      <c r="AF873" s="39"/>
      <c r="AG873">
        <v>20</v>
      </c>
      <c r="AH873" s="30" t="str">
        <f ca="1">INDEX(P854:P873,MATCH(AG873,Z854:Z873,0))</f>
        <v>Levante U.D.</v>
      </c>
      <c r="AI873" s="34">
        <f ca="1">LOOKUP(AH873,P854:P873,Q854:Q873)</f>
        <v>11</v>
      </c>
      <c r="AJ873" s="9">
        <f ca="1">LOOKUP(AH873,P854:P873,R854:R873)</f>
        <v>16</v>
      </c>
      <c r="AK873" s="9">
        <f ca="1">LOOKUP(AH873,P854:P873,S854:S873)</f>
        <v>2</v>
      </c>
      <c r="AL873" s="9">
        <f ca="1">LOOKUP(AH873,P854:P873,T854:T873)</f>
        <v>5</v>
      </c>
      <c r="AM873" s="9">
        <f ca="1">LOOKUP(AH873,P854:P873,U854:U873)</f>
        <v>9</v>
      </c>
      <c r="AN873" s="9">
        <f ca="1">LOOKUP(AH873,P854:P873,V854:V873)</f>
        <v>12</v>
      </c>
      <c r="AO873" s="9">
        <f ca="1">LOOKUP(AH873,P854:P873,W854:W873)</f>
        <v>29</v>
      </c>
      <c r="AP873" s="11">
        <f ca="1">LOOKUP(AH873,P854:P873,X854:X873)</f>
        <v>-17</v>
      </c>
      <c r="AQ873" s="11">
        <f ca="1">LOOKUP(AH873,P854:P873,Y854:Y873)</f>
        <v>9312</v>
      </c>
    </row>
    <row r="874" spans="5:43" x14ac:dyDescent="0.25">
      <c r="P874">
        <f ca="1">ROUND((SUM(R854:R873)/20),0)</f>
        <v>16</v>
      </c>
      <c r="Q874" s="69">
        <f ca="1">ROUND(P874,0)</f>
        <v>16</v>
      </c>
    </row>
    <row r="875" spans="5:43" x14ac:dyDescent="0.25">
      <c r="E875" s="273"/>
      <c r="AG875" s="57"/>
      <c r="AH875" s="57"/>
      <c r="AI875" s="58"/>
      <c r="AJ875" s="58"/>
      <c r="AK875" s="58"/>
      <c r="AL875" s="58"/>
      <c r="AM875" s="58"/>
      <c r="AN875" s="58"/>
      <c r="AO875" s="58"/>
      <c r="AP875" s="38"/>
    </row>
    <row r="876" spans="5:43" x14ac:dyDescent="0.25">
      <c r="E876" s="273"/>
      <c r="AG876" s="59"/>
      <c r="AH876" s="59"/>
      <c r="AI876" s="59"/>
      <c r="AJ876" s="39"/>
      <c r="AK876" s="39"/>
      <c r="AL876" s="39"/>
      <c r="AM876" s="39"/>
      <c r="AN876" s="39"/>
      <c r="AO876" s="39"/>
      <c r="AP876" s="39"/>
    </row>
    <row r="877" spans="5:43" x14ac:dyDescent="0.25">
      <c r="E877" s="273"/>
      <c r="AG877" s="59"/>
      <c r="AH877" s="59"/>
      <c r="AI877" s="59"/>
      <c r="AJ877" s="39"/>
      <c r="AK877" s="39"/>
      <c r="AL877" s="39"/>
      <c r="AM877" s="39"/>
      <c r="AN877" s="39"/>
      <c r="AO877" s="39"/>
      <c r="AP877" s="39"/>
    </row>
    <row r="878" spans="5:43" x14ac:dyDescent="0.25">
      <c r="E878" s="273"/>
      <c r="AG878" s="59"/>
      <c r="AH878" s="59"/>
      <c r="AI878" s="59"/>
      <c r="AJ878" s="39"/>
      <c r="AK878" s="39"/>
      <c r="AL878" s="39"/>
      <c r="AM878" s="39"/>
      <c r="AN878" s="39"/>
      <c r="AO878" s="39"/>
      <c r="AP878" s="39"/>
    </row>
    <row r="879" spans="5:43" x14ac:dyDescent="0.25">
      <c r="E879" s="273"/>
      <c r="AG879" s="59"/>
      <c r="AH879" s="59"/>
      <c r="AI879" s="59"/>
      <c r="AJ879" s="39"/>
      <c r="AK879" s="39"/>
      <c r="AL879" s="39"/>
      <c r="AM879" s="39"/>
      <c r="AN879" s="39"/>
      <c r="AO879" s="39"/>
      <c r="AP879" s="39"/>
    </row>
    <row r="880" spans="5:43" x14ac:dyDescent="0.25">
      <c r="E880" s="273"/>
      <c r="AG880" s="59"/>
      <c r="AH880" s="59"/>
      <c r="AI880" s="59"/>
      <c r="AJ880" s="39"/>
      <c r="AK880" s="39"/>
      <c r="AL880" s="39"/>
      <c r="AM880" s="39"/>
      <c r="AN880" s="39"/>
      <c r="AO880" s="39"/>
      <c r="AP880" s="39"/>
    </row>
    <row r="881" spans="5:42" x14ac:dyDescent="0.25">
      <c r="E881" s="273"/>
      <c r="AG881" s="59"/>
      <c r="AH881" s="59"/>
      <c r="AI881" s="59"/>
      <c r="AJ881" s="39"/>
      <c r="AK881" s="39"/>
      <c r="AL881" s="39"/>
      <c r="AM881" s="39"/>
      <c r="AN881" s="39"/>
      <c r="AO881" s="39"/>
      <c r="AP881" s="39"/>
    </row>
    <row r="882" spans="5:42" x14ac:dyDescent="0.25">
      <c r="E882" s="273"/>
      <c r="AG882" s="59"/>
      <c r="AH882" s="59"/>
      <c r="AI882" s="59"/>
      <c r="AJ882" s="39"/>
      <c r="AK882" s="39"/>
      <c r="AL882" s="39"/>
      <c r="AM882" s="39"/>
      <c r="AN882" s="39"/>
      <c r="AO882" s="39"/>
      <c r="AP882" s="39"/>
    </row>
    <row r="883" spans="5:42" x14ac:dyDescent="0.25">
      <c r="E883" s="273"/>
      <c r="AG883" s="59"/>
      <c r="AH883" s="59"/>
      <c r="AI883" s="59"/>
      <c r="AJ883" s="39"/>
      <c r="AK883" s="39"/>
      <c r="AL883" s="39"/>
      <c r="AM883" s="39"/>
      <c r="AN883" s="39"/>
      <c r="AO883" s="39"/>
      <c r="AP883" s="39"/>
    </row>
    <row r="884" spans="5:42" x14ac:dyDescent="0.25">
      <c r="E884" s="273"/>
      <c r="AG884" s="59"/>
      <c r="AH884" s="59"/>
      <c r="AI884" s="59"/>
      <c r="AJ884" s="39"/>
      <c r="AK884" s="39"/>
      <c r="AL884" s="39"/>
      <c r="AM884" s="39"/>
      <c r="AN884" s="39"/>
      <c r="AO884" s="39"/>
      <c r="AP884" s="39"/>
    </row>
    <row r="885" spans="5:42" x14ac:dyDescent="0.25">
      <c r="E885" s="273"/>
      <c r="AG885" s="59"/>
      <c r="AH885" s="59"/>
      <c r="AI885" s="59"/>
      <c r="AJ885" s="39"/>
      <c r="AK885" s="39"/>
      <c r="AL885" s="39"/>
      <c r="AM885" s="39"/>
      <c r="AN885" s="39"/>
      <c r="AO885" s="39"/>
      <c r="AP885" s="39"/>
    </row>
    <row r="886" spans="5:42" x14ac:dyDescent="0.25">
      <c r="E886" s="273"/>
      <c r="AG886" s="59"/>
      <c r="AH886" s="59"/>
      <c r="AI886" s="59"/>
      <c r="AJ886" s="39"/>
      <c r="AK886" s="39"/>
      <c r="AL886" s="39"/>
      <c r="AM886" s="39"/>
      <c r="AN886" s="39"/>
      <c r="AO886" s="39"/>
      <c r="AP886" s="39"/>
    </row>
    <row r="887" spans="5:42" x14ac:dyDescent="0.25">
      <c r="E887" s="273"/>
      <c r="AG887" s="59"/>
      <c r="AH887" s="59"/>
      <c r="AI887" s="59"/>
      <c r="AJ887" s="39"/>
      <c r="AK887" s="39"/>
      <c r="AL887" s="39"/>
      <c r="AM887" s="39"/>
      <c r="AN887" s="39"/>
      <c r="AO887" s="39"/>
      <c r="AP887" s="39"/>
    </row>
    <row r="888" spans="5:42" x14ac:dyDescent="0.25">
      <c r="E888" s="273"/>
      <c r="AG888" s="59"/>
      <c r="AH888" s="59"/>
      <c r="AI888" s="59"/>
      <c r="AJ888" s="39"/>
      <c r="AK888" s="39"/>
      <c r="AL888" s="39"/>
      <c r="AM888" s="39"/>
      <c r="AN888" s="39"/>
      <c r="AO888" s="39"/>
      <c r="AP888" s="39"/>
    </row>
    <row r="889" spans="5:42" x14ac:dyDescent="0.25">
      <c r="AG889" s="59"/>
      <c r="AH889" s="59"/>
      <c r="AI889" s="59"/>
      <c r="AJ889" s="39"/>
      <c r="AK889" s="39"/>
      <c r="AL889" s="39"/>
      <c r="AM889" s="39"/>
      <c r="AN889" s="39"/>
      <c r="AO889" s="39"/>
      <c r="AP889" s="39"/>
    </row>
    <row r="890" spans="5:42" x14ac:dyDescent="0.25">
      <c r="AG890" s="59"/>
      <c r="AH890" s="59"/>
      <c r="AI890" s="59"/>
      <c r="AJ890" s="39"/>
      <c r="AK890" s="39"/>
      <c r="AL890" s="39"/>
      <c r="AM890" s="39"/>
      <c r="AN890" s="39"/>
      <c r="AO890" s="39"/>
      <c r="AP890" s="39"/>
    </row>
    <row r="891" spans="5:42" x14ac:dyDescent="0.25">
      <c r="AG891" s="59"/>
      <c r="AH891" s="59"/>
      <c r="AI891" s="59"/>
      <c r="AJ891" s="39"/>
      <c r="AK891" s="39"/>
      <c r="AL891" s="39"/>
      <c r="AM891" s="39"/>
      <c r="AN891" s="39"/>
      <c r="AO891" s="39"/>
      <c r="AP891" s="39"/>
    </row>
    <row r="892" spans="5:42" x14ac:dyDescent="0.25">
      <c r="AG892" s="59"/>
      <c r="AH892" s="59"/>
      <c r="AI892" s="59"/>
      <c r="AJ892" s="39"/>
      <c r="AK892" s="39"/>
      <c r="AL892" s="39"/>
      <c r="AM892" s="39"/>
      <c r="AN892" s="39"/>
      <c r="AO892" s="39"/>
      <c r="AP892" s="39"/>
    </row>
    <row r="893" spans="5:42" x14ac:dyDescent="0.25">
      <c r="AG893" s="59"/>
      <c r="AH893" s="59"/>
      <c r="AI893" s="59"/>
      <c r="AJ893" s="39"/>
      <c r="AK893" s="39"/>
      <c r="AL893" s="39"/>
      <c r="AM893" s="39"/>
      <c r="AN893" s="39"/>
      <c r="AO893" s="39"/>
      <c r="AP893" s="39"/>
    </row>
    <row r="894" spans="5:42" x14ac:dyDescent="0.25">
      <c r="AG894" s="59"/>
      <c r="AH894" s="59"/>
      <c r="AI894" s="59"/>
      <c r="AJ894" s="39"/>
      <c r="AK894" s="39"/>
      <c r="AL894" s="39"/>
      <c r="AM894" s="39"/>
      <c r="AN894" s="39"/>
      <c r="AO894" s="39"/>
      <c r="AP894" s="39"/>
    </row>
    <row r="895" spans="5:42" x14ac:dyDescent="0.25">
      <c r="AG895" s="59"/>
      <c r="AH895" s="59"/>
      <c r="AI895" s="59"/>
      <c r="AJ895" s="39"/>
      <c r="AK895" s="39"/>
      <c r="AL895" s="39"/>
      <c r="AM895" s="39"/>
      <c r="AN895" s="39"/>
      <c r="AO895" s="39"/>
      <c r="AP895" s="39"/>
    </row>
  </sheetData>
  <sortState ref="A46:C64">
    <sortCondition ref="A46:A64"/>
  </sortState>
  <mergeCells count="4">
    <mergeCell ref="B23:C23"/>
    <mergeCell ref="B1:C1"/>
    <mergeCell ref="E875:E881"/>
    <mergeCell ref="E882:E888"/>
  </mergeCells>
  <dataValidations count="1">
    <dataValidation type="list" allowBlank="1" showInputMessage="1" showErrorMessage="1" sqref="C2:C21">
      <formula1>equipos</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Y61"/>
  <sheetViews>
    <sheetView topLeftCell="A34" workbookViewId="0">
      <selection activeCell="A61" sqref="A61"/>
    </sheetView>
  </sheetViews>
  <sheetFormatPr baseColWidth="10" defaultColWidth="20.42578125" defaultRowHeight="15" x14ac:dyDescent="0.25"/>
  <cols>
    <col min="1" max="1" width="5.140625" customWidth="1"/>
    <col min="2" max="2" width="6.28515625" customWidth="1"/>
    <col min="10" max="10" width="8.42578125" customWidth="1"/>
    <col min="11" max="18" width="4.28515625" customWidth="1"/>
    <col min="19" max="26" width="4.85546875" customWidth="1"/>
  </cols>
  <sheetData>
    <row r="1" spans="1:25" x14ac:dyDescent="0.25">
      <c r="A1" s="51">
        <v>6</v>
      </c>
      <c r="B1" s="51" t="s">
        <v>92</v>
      </c>
      <c r="C1" s="40" t="str">
        <f>"'1-Jornadas'!" &amp; K1 &amp; $A1 &amp; ":" &amp; K1 &amp; $A1+9</f>
        <v>'1-Jornadas'!P6:P15</v>
      </c>
      <c r="D1" s="40" t="str">
        <f t="shared" ref="D1:I1" si="0">"'1-Jornadas'!" &amp; L1 &amp; $A1 &amp; ":" &amp; L1 &amp; $A1+9</f>
        <v>'1-Jornadas'!N6:N15</v>
      </c>
      <c r="E1" s="40" t="str">
        <f t="shared" si="0"/>
        <v>'1-Jornadas'!S6:S15</v>
      </c>
      <c r="F1" s="40" t="str">
        <f t="shared" si="0"/>
        <v>'1-Jornadas'!U6:U15</v>
      </c>
      <c r="G1" s="40" t="str">
        <f t="shared" si="0"/>
        <v>'1-Jornadas'!M6:M15</v>
      </c>
      <c r="H1" s="40" t="str">
        <f t="shared" si="0"/>
        <v>'1-Jornadas'!Q6:Q15</v>
      </c>
      <c r="I1" s="40" t="str">
        <f t="shared" si="0"/>
        <v>'1-Jornadas'!R6:R15</v>
      </c>
      <c r="K1" t="str">
        <f t="shared" ref="K1:K38" si="1">B1</f>
        <v>P</v>
      </c>
      <c r="L1" t="str">
        <f t="shared" ref="L1:Q1" si="2">INDEX(T$1:T$5,MATCH($K1,$S$1:$S$5,0))</f>
        <v>N</v>
      </c>
      <c r="M1" t="str">
        <f t="shared" si="2"/>
        <v>S</v>
      </c>
      <c r="N1" t="str">
        <f t="shared" si="2"/>
        <v>U</v>
      </c>
      <c r="O1" t="str">
        <f t="shared" si="2"/>
        <v>M</v>
      </c>
      <c r="P1" t="str">
        <f t="shared" si="2"/>
        <v>Q</v>
      </c>
      <c r="Q1" t="str">
        <f t="shared" si="2"/>
        <v>R</v>
      </c>
      <c r="S1" t="s">
        <v>92</v>
      </c>
      <c r="T1" t="s">
        <v>93</v>
      </c>
      <c r="U1" t="s">
        <v>94</v>
      </c>
      <c r="V1" t="s">
        <v>95</v>
      </c>
      <c r="W1" t="s">
        <v>96</v>
      </c>
      <c r="X1" t="s">
        <v>97</v>
      </c>
      <c r="Y1" t="s">
        <v>98</v>
      </c>
    </row>
    <row r="2" spans="1:25" x14ac:dyDescent="0.25">
      <c r="A2" s="51">
        <f>A1+12</f>
        <v>18</v>
      </c>
      <c r="B2" s="51" t="s">
        <v>92</v>
      </c>
      <c r="C2" s="40" t="str">
        <f t="shared" ref="C2:C38" si="3">"'1-Jornadas'!" &amp; K2 &amp; $A2 &amp; ":" &amp; K2 &amp; $A2+9</f>
        <v>'1-Jornadas'!P18:P27</v>
      </c>
      <c r="D2" s="40" t="str">
        <f t="shared" ref="D2:I5" si="4">"'1-Jornadas'!" &amp; L2 &amp; $A2 &amp; ":" &amp; L2 &amp; $A2+9</f>
        <v>'1-Jornadas'!N18:N27</v>
      </c>
      <c r="E2" s="40" t="str">
        <f t="shared" si="4"/>
        <v>'1-Jornadas'!S18:S27</v>
      </c>
      <c r="F2" s="40" t="str">
        <f t="shared" si="4"/>
        <v>'1-Jornadas'!U18:U27</v>
      </c>
      <c r="G2" s="40" t="str">
        <f t="shared" si="4"/>
        <v>'1-Jornadas'!M18:M27</v>
      </c>
      <c r="H2" s="40" t="str">
        <f t="shared" si="4"/>
        <v>'1-Jornadas'!Q18:Q27</v>
      </c>
      <c r="I2" s="40" t="str">
        <f t="shared" si="4"/>
        <v>'1-Jornadas'!R18:R27</v>
      </c>
      <c r="K2" t="str">
        <f t="shared" si="1"/>
        <v>P</v>
      </c>
      <c r="L2" t="str">
        <f t="shared" ref="L2:L38" si="5">INDEX(T$1:T$5,MATCH($K2,$S$1:$S$5,0))</f>
        <v>N</v>
      </c>
      <c r="M2" t="str">
        <f t="shared" ref="M2:Q5" si="6">INDEX(U$1:U$5,MATCH($K2,$S$1:$S$5,0))</f>
        <v>S</v>
      </c>
      <c r="N2" t="str">
        <f t="shared" si="6"/>
        <v>U</v>
      </c>
      <c r="O2" t="str">
        <f t="shared" si="6"/>
        <v>M</v>
      </c>
      <c r="P2" t="str">
        <f t="shared" si="6"/>
        <v>Q</v>
      </c>
      <c r="Q2" t="str">
        <f t="shared" si="6"/>
        <v>R</v>
      </c>
      <c r="S2" t="s">
        <v>99</v>
      </c>
      <c r="T2" t="s">
        <v>100</v>
      </c>
      <c r="U2" t="s">
        <v>101</v>
      </c>
      <c r="V2" t="s">
        <v>102</v>
      </c>
      <c r="W2" t="s">
        <v>103</v>
      </c>
      <c r="X2" t="s">
        <v>104</v>
      </c>
      <c r="Y2" t="s">
        <v>105</v>
      </c>
    </row>
    <row r="3" spans="1:25" x14ac:dyDescent="0.25">
      <c r="A3" s="51">
        <f>A2+12</f>
        <v>30</v>
      </c>
      <c r="B3" s="51" t="s">
        <v>92</v>
      </c>
      <c r="C3" s="40" t="str">
        <f t="shared" si="3"/>
        <v>'1-Jornadas'!P30:P39</v>
      </c>
      <c r="D3" s="40" t="str">
        <f t="shared" si="4"/>
        <v>'1-Jornadas'!N30:N39</v>
      </c>
      <c r="E3" s="40" t="str">
        <f t="shared" si="4"/>
        <v>'1-Jornadas'!S30:S39</v>
      </c>
      <c r="F3" s="40" t="str">
        <f t="shared" si="4"/>
        <v>'1-Jornadas'!U30:U39</v>
      </c>
      <c r="G3" s="40" t="str">
        <f t="shared" si="4"/>
        <v>'1-Jornadas'!M30:M39</v>
      </c>
      <c r="H3" s="40" t="str">
        <f t="shared" si="4"/>
        <v>'1-Jornadas'!Q30:Q39</v>
      </c>
      <c r="I3" s="40" t="str">
        <f t="shared" si="4"/>
        <v>'1-Jornadas'!R30:R39</v>
      </c>
      <c r="K3" t="str">
        <f t="shared" si="1"/>
        <v>P</v>
      </c>
      <c r="L3" t="str">
        <f t="shared" si="5"/>
        <v>N</v>
      </c>
      <c r="M3" t="str">
        <f t="shared" si="6"/>
        <v>S</v>
      </c>
      <c r="N3" t="str">
        <f t="shared" si="6"/>
        <v>U</v>
      </c>
      <c r="O3" t="str">
        <f t="shared" si="6"/>
        <v>M</v>
      </c>
      <c r="P3" t="str">
        <f t="shared" si="6"/>
        <v>Q</v>
      </c>
      <c r="Q3" t="str">
        <f t="shared" si="6"/>
        <v>R</v>
      </c>
      <c r="S3" t="s">
        <v>106</v>
      </c>
      <c r="T3" t="s">
        <v>107</v>
      </c>
      <c r="U3" t="s">
        <v>108</v>
      </c>
      <c r="V3" t="s">
        <v>109</v>
      </c>
      <c r="W3" t="s">
        <v>110</v>
      </c>
      <c r="X3" t="s">
        <v>111</v>
      </c>
      <c r="Y3" t="s">
        <v>112</v>
      </c>
    </row>
    <row r="4" spans="1:25" x14ac:dyDescent="0.25">
      <c r="A4" s="51">
        <f>A3+12</f>
        <v>42</v>
      </c>
      <c r="B4" s="51" t="s">
        <v>92</v>
      </c>
      <c r="C4" s="40" t="str">
        <f t="shared" si="3"/>
        <v>'1-Jornadas'!P42:P51</v>
      </c>
      <c r="D4" s="40" t="str">
        <f t="shared" si="4"/>
        <v>'1-Jornadas'!N42:N51</v>
      </c>
      <c r="E4" s="40" t="str">
        <f t="shared" si="4"/>
        <v>'1-Jornadas'!S42:S51</v>
      </c>
      <c r="F4" s="40" t="str">
        <f t="shared" si="4"/>
        <v>'1-Jornadas'!U42:U51</v>
      </c>
      <c r="G4" s="40" t="str">
        <f t="shared" si="4"/>
        <v>'1-Jornadas'!M42:M51</v>
      </c>
      <c r="H4" s="40" t="str">
        <f t="shared" si="4"/>
        <v>'1-Jornadas'!Q42:Q51</v>
      </c>
      <c r="I4" s="40" t="str">
        <f t="shared" si="4"/>
        <v>'1-Jornadas'!R42:R51</v>
      </c>
      <c r="K4" t="str">
        <f t="shared" si="1"/>
        <v>P</v>
      </c>
      <c r="L4" t="str">
        <f t="shared" si="5"/>
        <v>N</v>
      </c>
      <c r="M4" t="str">
        <f t="shared" si="6"/>
        <v>S</v>
      </c>
      <c r="N4" t="str">
        <f t="shared" si="6"/>
        <v>U</v>
      </c>
      <c r="O4" t="str">
        <f t="shared" si="6"/>
        <v>M</v>
      </c>
      <c r="P4" t="str">
        <f t="shared" si="6"/>
        <v>Q</v>
      </c>
      <c r="Q4" t="str">
        <f t="shared" si="6"/>
        <v>R</v>
      </c>
      <c r="S4" t="s">
        <v>113</v>
      </c>
      <c r="T4" t="s">
        <v>114</v>
      </c>
      <c r="U4" t="s">
        <v>115</v>
      </c>
      <c r="V4" t="s">
        <v>116</v>
      </c>
      <c r="W4" t="s">
        <v>117</v>
      </c>
      <c r="X4" t="s">
        <v>118</v>
      </c>
      <c r="Y4" t="s">
        <v>119</v>
      </c>
    </row>
    <row r="5" spans="1:25" x14ac:dyDescent="0.25">
      <c r="A5" s="51">
        <v>6</v>
      </c>
      <c r="B5" s="51" t="s">
        <v>127</v>
      </c>
      <c r="C5" s="40" t="str">
        <f t="shared" si="3"/>
        <v>'1-Jornadas'!ac6:ac15</v>
      </c>
      <c r="D5" s="40" t="str">
        <f t="shared" si="4"/>
        <v>'1-Jornadas'!AA6:AA15</v>
      </c>
      <c r="E5" s="40" t="str">
        <f t="shared" si="4"/>
        <v>'1-Jornadas'!AF6:AF15</v>
      </c>
      <c r="F5" s="40" t="str">
        <f t="shared" si="4"/>
        <v>'1-Jornadas'!AH6:AH15</v>
      </c>
      <c r="G5" s="40" t="str">
        <f t="shared" si="4"/>
        <v>'1-Jornadas'!Z6:Z15</v>
      </c>
      <c r="H5" s="40" t="str">
        <f t="shared" si="4"/>
        <v>'1-Jornadas'!AD6:AD15</v>
      </c>
      <c r="I5" s="40" t="str">
        <f t="shared" si="4"/>
        <v>'1-Jornadas'!AE6:AE15</v>
      </c>
      <c r="K5" t="str">
        <f t="shared" si="1"/>
        <v>ac</v>
      </c>
      <c r="L5" t="str">
        <f t="shared" si="5"/>
        <v>AA</v>
      </c>
      <c r="M5" t="str">
        <f t="shared" si="6"/>
        <v>AF</v>
      </c>
      <c r="N5" t="str">
        <f t="shared" si="6"/>
        <v>AH</v>
      </c>
      <c r="O5" t="str">
        <f t="shared" si="6"/>
        <v>Z</v>
      </c>
      <c r="P5" t="str">
        <f t="shared" si="6"/>
        <v>AD</v>
      </c>
      <c r="Q5" t="str">
        <f t="shared" si="6"/>
        <v>AE</v>
      </c>
      <c r="S5" t="s">
        <v>120</v>
      </c>
      <c r="T5" t="s">
        <v>121</v>
      </c>
      <c r="U5" t="s">
        <v>122</v>
      </c>
      <c r="V5" t="s">
        <v>123</v>
      </c>
      <c r="W5" t="s">
        <v>124</v>
      </c>
      <c r="X5" t="s">
        <v>125</v>
      </c>
      <c r="Y5" t="s">
        <v>126</v>
      </c>
    </row>
    <row r="6" spans="1:25" x14ac:dyDescent="0.25">
      <c r="A6" s="51">
        <v>18</v>
      </c>
      <c r="B6" s="51" t="s">
        <v>127</v>
      </c>
      <c r="C6" s="40" t="str">
        <f t="shared" si="3"/>
        <v>'1-Jornadas'!ac18:ac27</v>
      </c>
      <c r="D6" s="40" t="str">
        <f t="shared" ref="D6:D38" si="7">"'1-Jornadas'!" &amp; L6 &amp; $A6 &amp; ":" &amp; L6 &amp; $A6+9</f>
        <v>'1-Jornadas'!AA18:AA27</v>
      </c>
      <c r="E6" s="40" t="str">
        <f t="shared" ref="E6:E38" si="8">"'1-Jornadas'!" &amp; M6 &amp; $A6 &amp; ":" &amp; M6 &amp; $A6+9</f>
        <v>'1-Jornadas'!AF18:AF27</v>
      </c>
      <c r="F6" s="40" t="str">
        <f t="shared" ref="F6:F38" si="9">"'1-Jornadas'!" &amp; N6 &amp; $A6 &amp; ":" &amp; N6 &amp; $A6+9</f>
        <v>'1-Jornadas'!AH18:AH27</v>
      </c>
      <c r="G6" s="40" t="str">
        <f t="shared" ref="G6:G38" si="10">"'1-Jornadas'!" &amp; O6 &amp; $A6 &amp; ":" &amp; O6 &amp; $A6+9</f>
        <v>'1-Jornadas'!Z18:Z27</v>
      </c>
      <c r="H6" s="40" t="str">
        <f t="shared" ref="H6:H38" si="11">"'1-Jornadas'!" &amp; P6 &amp; $A6 &amp; ":" &amp; P6 &amp; $A6+9</f>
        <v>'1-Jornadas'!AD18:AD27</v>
      </c>
      <c r="I6" s="40" t="str">
        <f t="shared" ref="I6:I38" si="12">"'1-Jornadas'!" &amp; Q6 &amp; $A6 &amp; ":" &amp; Q6 &amp; $A6+9</f>
        <v>'1-Jornadas'!AE18:AE27</v>
      </c>
      <c r="K6" t="str">
        <f t="shared" si="1"/>
        <v>ac</v>
      </c>
      <c r="L6" t="str">
        <f t="shared" si="5"/>
        <v>AA</v>
      </c>
      <c r="M6" t="str">
        <f t="shared" ref="M6:M38" si="13">INDEX(U$1:U$5,MATCH($K6,$S$1:$S$5,0))</f>
        <v>AF</v>
      </c>
      <c r="N6" t="str">
        <f t="shared" ref="N6:N38" si="14">INDEX(V$1:V$5,MATCH($K6,$S$1:$S$5,0))</f>
        <v>AH</v>
      </c>
      <c r="O6" t="str">
        <f t="shared" ref="O6:O38" si="15">INDEX(W$1:W$5,MATCH($K6,$S$1:$S$5,0))</f>
        <v>Z</v>
      </c>
      <c r="P6" t="str">
        <f t="shared" ref="P6:P38" si="16">INDEX(X$1:X$5,MATCH($K6,$S$1:$S$5,0))</f>
        <v>AD</v>
      </c>
      <c r="Q6" t="str">
        <f t="shared" ref="Q6:Q38" si="17">INDEX(Y$1:Y$5,MATCH($K6,$S$1:$S$5,0))</f>
        <v>AE</v>
      </c>
    </row>
    <row r="7" spans="1:25" x14ac:dyDescent="0.25">
      <c r="A7" s="51">
        <v>30</v>
      </c>
      <c r="B7" s="51" t="s">
        <v>127</v>
      </c>
      <c r="C7" s="40" t="str">
        <f t="shared" si="3"/>
        <v>'1-Jornadas'!ac30:ac39</v>
      </c>
      <c r="D7" s="40" t="str">
        <f t="shared" si="7"/>
        <v>'1-Jornadas'!AA30:AA39</v>
      </c>
      <c r="E7" s="40" t="str">
        <f t="shared" si="8"/>
        <v>'1-Jornadas'!AF30:AF39</v>
      </c>
      <c r="F7" s="40" t="str">
        <f t="shared" si="9"/>
        <v>'1-Jornadas'!AH30:AH39</v>
      </c>
      <c r="G7" s="40" t="str">
        <f t="shared" si="10"/>
        <v>'1-Jornadas'!Z30:Z39</v>
      </c>
      <c r="H7" s="40" t="str">
        <f t="shared" si="11"/>
        <v>'1-Jornadas'!AD30:AD39</v>
      </c>
      <c r="I7" s="40" t="str">
        <f t="shared" si="12"/>
        <v>'1-Jornadas'!AE30:AE39</v>
      </c>
      <c r="K7" t="str">
        <f t="shared" si="1"/>
        <v>ac</v>
      </c>
      <c r="L7" t="str">
        <f t="shared" si="5"/>
        <v>AA</v>
      </c>
      <c r="M7" t="str">
        <f t="shared" si="13"/>
        <v>AF</v>
      </c>
      <c r="N7" t="str">
        <f t="shared" si="14"/>
        <v>AH</v>
      </c>
      <c r="O7" t="str">
        <f t="shared" si="15"/>
        <v>Z</v>
      </c>
      <c r="P7" t="str">
        <f t="shared" si="16"/>
        <v>AD</v>
      </c>
      <c r="Q7" t="str">
        <f t="shared" si="17"/>
        <v>AE</v>
      </c>
    </row>
    <row r="8" spans="1:25" x14ac:dyDescent="0.25">
      <c r="A8" s="51">
        <v>42</v>
      </c>
      <c r="B8" s="51" t="s">
        <v>127</v>
      </c>
      <c r="C8" s="40" t="str">
        <f t="shared" si="3"/>
        <v>'1-Jornadas'!ac42:ac51</v>
      </c>
      <c r="D8" s="40" t="str">
        <f t="shared" si="7"/>
        <v>'1-Jornadas'!AA42:AA51</v>
      </c>
      <c r="E8" s="40" t="str">
        <f t="shared" si="8"/>
        <v>'1-Jornadas'!AF42:AF51</v>
      </c>
      <c r="F8" s="40" t="str">
        <f t="shared" si="9"/>
        <v>'1-Jornadas'!AH42:AH51</v>
      </c>
      <c r="G8" s="40" t="str">
        <f t="shared" si="10"/>
        <v>'1-Jornadas'!Z42:Z51</v>
      </c>
      <c r="H8" s="40" t="str">
        <f t="shared" si="11"/>
        <v>'1-Jornadas'!AD42:AD51</v>
      </c>
      <c r="I8" s="40" t="str">
        <f t="shared" si="12"/>
        <v>'1-Jornadas'!AE42:AE51</v>
      </c>
      <c r="K8" t="str">
        <f t="shared" si="1"/>
        <v>ac</v>
      </c>
      <c r="L8" t="str">
        <f t="shared" si="5"/>
        <v>AA</v>
      </c>
      <c r="M8" t="str">
        <f t="shared" si="13"/>
        <v>AF</v>
      </c>
      <c r="N8" t="str">
        <f t="shared" si="14"/>
        <v>AH</v>
      </c>
      <c r="O8" t="str">
        <f t="shared" si="15"/>
        <v>Z</v>
      </c>
      <c r="P8" t="str">
        <f t="shared" si="16"/>
        <v>AD</v>
      </c>
      <c r="Q8" t="str">
        <f t="shared" si="17"/>
        <v>AE</v>
      </c>
    </row>
    <row r="9" spans="1:25" x14ac:dyDescent="0.25">
      <c r="A9" s="51">
        <v>6</v>
      </c>
      <c r="B9" s="51" t="s">
        <v>106</v>
      </c>
      <c r="C9" s="40" t="str">
        <f t="shared" si="3"/>
        <v>'1-Jornadas'!AP6:AP15</v>
      </c>
      <c r="D9" s="40" t="str">
        <f t="shared" si="7"/>
        <v>'1-Jornadas'!AN6:AN15</v>
      </c>
      <c r="E9" s="40" t="str">
        <f t="shared" si="8"/>
        <v>'1-Jornadas'!AS6:AS15</v>
      </c>
      <c r="F9" s="40" t="str">
        <f t="shared" si="9"/>
        <v>'1-Jornadas'!AU6:AU15</v>
      </c>
      <c r="G9" s="40" t="str">
        <f t="shared" si="10"/>
        <v>'1-Jornadas'!AM6:AM15</v>
      </c>
      <c r="H9" s="40" t="str">
        <f t="shared" si="11"/>
        <v>'1-Jornadas'!AQ6:AQ15</v>
      </c>
      <c r="I9" s="40" t="str">
        <f t="shared" si="12"/>
        <v>'1-Jornadas'!AR6:AR15</v>
      </c>
      <c r="K9" t="str">
        <f t="shared" si="1"/>
        <v>AP</v>
      </c>
      <c r="L9" t="str">
        <f t="shared" si="5"/>
        <v>AN</v>
      </c>
      <c r="M9" t="str">
        <f t="shared" si="13"/>
        <v>AS</v>
      </c>
      <c r="N9" t="str">
        <f t="shared" si="14"/>
        <v>AU</v>
      </c>
      <c r="O9" t="str">
        <f t="shared" si="15"/>
        <v>AM</v>
      </c>
      <c r="P9" t="str">
        <f t="shared" si="16"/>
        <v>AQ</v>
      </c>
      <c r="Q9" t="str">
        <f t="shared" si="17"/>
        <v>AR</v>
      </c>
    </row>
    <row r="10" spans="1:25" x14ac:dyDescent="0.25">
      <c r="A10" s="51">
        <v>18</v>
      </c>
      <c r="B10" s="51" t="s">
        <v>106</v>
      </c>
      <c r="C10" s="40" t="str">
        <f t="shared" si="3"/>
        <v>'1-Jornadas'!AP18:AP27</v>
      </c>
      <c r="D10" s="40" t="str">
        <f t="shared" si="7"/>
        <v>'1-Jornadas'!AN18:AN27</v>
      </c>
      <c r="E10" s="40" t="str">
        <f t="shared" si="8"/>
        <v>'1-Jornadas'!AS18:AS27</v>
      </c>
      <c r="F10" s="40" t="str">
        <f t="shared" si="9"/>
        <v>'1-Jornadas'!AU18:AU27</v>
      </c>
      <c r="G10" s="40" t="str">
        <f t="shared" si="10"/>
        <v>'1-Jornadas'!AM18:AM27</v>
      </c>
      <c r="H10" s="40" t="str">
        <f t="shared" si="11"/>
        <v>'1-Jornadas'!AQ18:AQ27</v>
      </c>
      <c r="I10" s="40" t="str">
        <f t="shared" si="12"/>
        <v>'1-Jornadas'!AR18:AR27</v>
      </c>
      <c r="K10" t="str">
        <f t="shared" si="1"/>
        <v>AP</v>
      </c>
      <c r="L10" t="str">
        <f t="shared" si="5"/>
        <v>AN</v>
      </c>
      <c r="M10" t="str">
        <f t="shared" si="13"/>
        <v>AS</v>
      </c>
      <c r="N10" t="str">
        <f t="shared" si="14"/>
        <v>AU</v>
      </c>
      <c r="O10" t="str">
        <f t="shared" si="15"/>
        <v>AM</v>
      </c>
      <c r="P10" t="str">
        <f t="shared" si="16"/>
        <v>AQ</v>
      </c>
      <c r="Q10" t="str">
        <f t="shared" si="17"/>
        <v>AR</v>
      </c>
    </row>
    <row r="11" spans="1:25" x14ac:dyDescent="0.25">
      <c r="A11" s="51">
        <v>30</v>
      </c>
      <c r="B11" s="51" t="s">
        <v>106</v>
      </c>
      <c r="C11" s="40" t="str">
        <f t="shared" si="3"/>
        <v>'1-Jornadas'!AP30:AP39</v>
      </c>
      <c r="D11" s="40" t="str">
        <f t="shared" si="7"/>
        <v>'1-Jornadas'!AN30:AN39</v>
      </c>
      <c r="E11" s="40" t="str">
        <f t="shared" si="8"/>
        <v>'1-Jornadas'!AS30:AS39</v>
      </c>
      <c r="F11" s="40" t="str">
        <f t="shared" si="9"/>
        <v>'1-Jornadas'!AU30:AU39</v>
      </c>
      <c r="G11" s="40" t="str">
        <f t="shared" si="10"/>
        <v>'1-Jornadas'!AM30:AM39</v>
      </c>
      <c r="H11" s="40" t="str">
        <f t="shared" si="11"/>
        <v>'1-Jornadas'!AQ30:AQ39</v>
      </c>
      <c r="I11" s="40" t="str">
        <f t="shared" si="12"/>
        <v>'1-Jornadas'!AR30:AR39</v>
      </c>
      <c r="K11" t="str">
        <f t="shared" si="1"/>
        <v>AP</v>
      </c>
      <c r="L11" t="str">
        <f t="shared" si="5"/>
        <v>AN</v>
      </c>
      <c r="M11" t="str">
        <f t="shared" si="13"/>
        <v>AS</v>
      </c>
      <c r="N11" t="str">
        <f t="shared" si="14"/>
        <v>AU</v>
      </c>
      <c r="O11" t="str">
        <f t="shared" si="15"/>
        <v>AM</v>
      </c>
      <c r="P11" t="str">
        <f t="shared" si="16"/>
        <v>AQ</v>
      </c>
      <c r="Q11" t="str">
        <f t="shared" si="17"/>
        <v>AR</v>
      </c>
    </row>
    <row r="12" spans="1:25" x14ac:dyDescent="0.25">
      <c r="A12" s="51">
        <v>42</v>
      </c>
      <c r="B12" s="51" t="s">
        <v>106</v>
      </c>
      <c r="C12" s="40" t="str">
        <f t="shared" si="3"/>
        <v>'1-Jornadas'!AP42:AP51</v>
      </c>
      <c r="D12" s="40" t="str">
        <f t="shared" si="7"/>
        <v>'1-Jornadas'!AN42:AN51</v>
      </c>
      <c r="E12" s="40" t="str">
        <f t="shared" si="8"/>
        <v>'1-Jornadas'!AS42:AS51</v>
      </c>
      <c r="F12" s="40" t="str">
        <f t="shared" si="9"/>
        <v>'1-Jornadas'!AU42:AU51</v>
      </c>
      <c r="G12" s="40" t="str">
        <f t="shared" si="10"/>
        <v>'1-Jornadas'!AM42:AM51</v>
      </c>
      <c r="H12" s="40" t="str">
        <f t="shared" si="11"/>
        <v>'1-Jornadas'!AQ42:AQ51</v>
      </c>
      <c r="I12" s="40" t="str">
        <f t="shared" si="12"/>
        <v>'1-Jornadas'!AR42:AR51</v>
      </c>
      <c r="K12" t="str">
        <f t="shared" si="1"/>
        <v>AP</v>
      </c>
      <c r="L12" t="str">
        <f t="shared" si="5"/>
        <v>AN</v>
      </c>
      <c r="M12" t="str">
        <f t="shared" si="13"/>
        <v>AS</v>
      </c>
      <c r="N12" t="str">
        <f t="shared" si="14"/>
        <v>AU</v>
      </c>
      <c r="O12" t="str">
        <f t="shared" si="15"/>
        <v>AM</v>
      </c>
      <c r="P12" t="str">
        <f t="shared" si="16"/>
        <v>AQ</v>
      </c>
      <c r="Q12" t="str">
        <f t="shared" si="17"/>
        <v>AR</v>
      </c>
    </row>
    <row r="13" spans="1:25" x14ac:dyDescent="0.25">
      <c r="A13" s="51">
        <v>6</v>
      </c>
      <c r="B13" s="51" t="s">
        <v>113</v>
      </c>
      <c r="C13" s="40" t="str">
        <f t="shared" si="3"/>
        <v>'1-Jornadas'!BC6:BC15</v>
      </c>
      <c r="D13" s="40" t="str">
        <f t="shared" si="7"/>
        <v>'1-Jornadas'!BA6:BA15</v>
      </c>
      <c r="E13" s="40" t="str">
        <f t="shared" si="8"/>
        <v>'1-Jornadas'!BF6:BF15</v>
      </c>
      <c r="F13" s="40" t="str">
        <f t="shared" si="9"/>
        <v>'1-Jornadas'!BH6:BH15</v>
      </c>
      <c r="G13" s="40" t="str">
        <f t="shared" si="10"/>
        <v>'1-Jornadas'!AZ6:AZ15</v>
      </c>
      <c r="H13" s="40" t="str">
        <f t="shared" si="11"/>
        <v>'1-Jornadas'!BD6:BD15</v>
      </c>
      <c r="I13" s="40" t="str">
        <f t="shared" si="12"/>
        <v>'1-Jornadas'!BE6:BE15</v>
      </c>
      <c r="K13" t="str">
        <f t="shared" si="1"/>
        <v>BC</v>
      </c>
      <c r="L13" t="str">
        <f t="shared" si="5"/>
        <v>BA</v>
      </c>
      <c r="M13" t="str">
        <f t="shared" si="13"/>
        <v>BF</v>
      </c>
      <c r="N13" t="str">
        <f t="shared" si="14"/>
        <v>BH</v>
      </c>
      <c r="O13" t="str">
        <f t="shared" si="15"/>
        <v>AZ</v>
      </c>
      <c r="P13" t="str">
        <f t="shared" si="16"/>
        <v>BD</v>
      </c>
      <c r="Q13" t="str">
        <f t="shared" si="17"/>
        <v>BE</v>
      </c>
    </row>
    <row r="14" spans="1:25" x14ac:dyDescent="0.25">
      <c r="A14" s="51">
        <v>18</v>
      </c>
      <c r="B14" s="51" t="s">
        <v>113</v>
      </c>
      <c r="C14" s="40" t="str">
        <f t="shared" si="3"/>
        <v>'1-Jornadas'!BC18:BC27</v>
      </c>
      <c r="D14" s="40" t="str">
        <f t="shared" si="7"/>
        <v>'1-Jornadas'!BA18:BA27</v>
      </c>
      <c r="E14" s="40" t="str">
        <f t="shared" si="8"/>
        <v>'1-Jornadas'!BF18:BF27</v>
      </c>
      <c r="F14" s="40" t="str">
        <f t="shared" si="9"/>
        <v>'1-Jornadas'!BH18:BH27</v>
      </c>
      <c r="G14" s="40" t="str">
        <f t="shared" si="10"/>
        <v>'1-Jornadas'!AZ18:AZ27</v>
      </c>
      <c r="H14" s="40" t="str">
        <f t="shared" si="11"/>
        <v>'1-Jornadas'!BD18:BD27</v>
      </c>
      <c r="I14" s="40" t="str">
        <f t="shared" si="12"/>
        <v>'1-Jornadas'!BE18:BE27</v>
      </c>
      <c r="K14" t="str">
        <f t="shared" si="1"/>
        <v>BC</v>
      </c>
      <c r="L14" t="str">
        <f t="shared" si="5"/>
        <v>BA</v>
      </c>
      <c r="M14" t="str">
        <f t="shared" si="13"/>
        <v>BF</v>
      </c>
      <c r="N14" t="str">
        <f t="shared" si="14"/>
        <v>BH</v>
      </c>
      <c r="O14" t="str">
        <f t="shared" si="15"/>
        <v>AZ</v>
      </c>
      <c r="P14" t="str">
        <f t="shared" si="16"/>
        <v>BD</v>
      </c>
      <c r="Q14" t="str">
        <f t="shared" si="17"/>
        <v>BE</v>
      </c>
    </row>
    <row r="15" spans="1:25" x14ac:dyDescent="0.25">
      <c r="A15" s="51">
        <v>30</v>
      </c>
      <c r="B15" s="51" t="s">
        <v>113</v>
      </c>
      <c r="C15" s="40" t="str">
        <f t="shared" si="3"/>
        <v>'1-Jornadas'!BC30:BC39</v>
      </c>
      <c r="D15" s="40" t="str">
        <f t="shared" si="7"/>
        <v>'1-Jornadas'!BA30:BA39</v>
      </c>
      <c r="E15" s="40" t="str">
        <f t="shared" si="8"/>
        <v>'1-Jornadas'!BF30:BF39</v>
      </c>
      <c r="F15" s="40" t="str">
        <f t="shared" si="9"/>
        <v>'1-Jornadas'!BH30:BH39</v>
      </c>
      <c r="G15" s="40" t="str">
        <f t="shared" si="10"/>
        <v>'1-Jornadas'!AZ30:AZ39</v>
      </c>
      <c r="H15" s="40" t="str">
        <f t="shared" si="11"/>
        <v>'1-Jornadas'!BD30:BD39</v>
      </c>
      <c r="I15" s="40" t="str">
        <f t="shared" si="12"/>
        <v>'1-Jornadas'!BE30:BE39</v>
      </c>
      <c r="K15" t="str">
        <f t="shared" si="1"/>
        <v>BC</v>
      </c>
      <c r="L15" t="str">
        <f t="shared" si="5"/>
        <v>BA</v>
      </c>
      <c r="M15" t="str">
        <f t="shared" si="13"/>
        <v>BF</v>
      </c>
      <c r="N15" t="str">
        <f t="shared" si="14"/>
        <v>BH</v>
      </c>
      <c r="O15" t="str">
        <f t="shared" si="15"/>
        <v>AZ</v>
      </c>
      <c r="P15" t="str">
        <f t="shared" si="16"/>
        <v>BD</v>
      </c>
      <c r="Q15" t="str">
        <f t="shared" si="17"/>
        <v>BE</v>
      </c>
    </row>
    <row r="16" spans="1:25" x14ac:dyDescent="0.25">
      <c r="A16" s="51">
        <v>42</v>
      </c>
      <c r="B16" s="51" t="s">
        <v>113</v>
      </c>
      <c r="C16" s="40" t="str">
        <f t="shared" si="3"/>
        <v>'1-Jornadas'!BC42:BC51</v>
      </c>
      <c r="D16" s="40" t="str">
        <f t="shared" si="7"/>
        <v>'1-Jornadas'!BA42:BA51</v>
      </c>
      <c r="E16" s="40" t="str">
        <f t="shared" si="8"/>
        <v>'1-Jornadas'!BF42:BF51</v>
      </c>
      <c r="F16" s="40" t="str">
        <f t="shared" si="9"/>
        <v>'1-Jornadas'!BH42:BH51</v>
      </c>
      <c r="G16" s="40" t="str">
        <f t="shared" si="10"/>
        <v>'1-Jornadas'!AZ42:AZ51</v>
      </c>
      <c r="H16" s="40" t="str">
        <f t="shared" si="11"/>
        <v>'1-Jornadas'!BD42:BD51</v>
      </c>
      <c r="I16" s="40" t="str">
        <f t="shared" si="12"/>
        <v>'1-Jornadas'!BE42:BE51</v>
      </c>
      <c r="K16" t="str">
        <f t="shared" si="1"/>
        <v>BC</v>
      </c>
      <c r="L16" t="str">
        <f t="shared" si="5"/>
        <v>BA</v>
      </c>
      <c r="M16" t="str">
        <f t="shared" si="13"/>
        <v>BF</v>
      </c>
      <c r="N16" t="str">
        <f t="shared" si="14"/>
        <v>BH</v>
      </c>
      <c r="O16" t="str">
        <f t="shared" si="15"/>
        <v>AZ</v>
      </c>
      <c r="P16" t="str">
        <f t="shared" si="16"/>
        <v>BD</v>
      </c>
      <c r="Q16" t="str">
        <f t="shared" si="17"/>
        <v>BE</v>
      </c>
    </row>
    <row r="17" spans="1:17" x14ac:dyDescent="0.25">
      <c r="A17" s="51">
        <v>6</v>
      </c>
      <c r="B17" s="51" t="s">
        <v>120</v>
      </c>
      <c r="C17" s="40" t="str">
        <f t="shared" si="3"/>
        <v>'1-Jornadas'!BP6:BP15</v>
      </c>
      <c r="D17" s="40" t="str">
        <f t="shared" si="7"/>
        <v>'1-Jornadas'!BN6:BN15</v>
      </c>
      <c r="E17" s="40" t="str">
        <f t="shared" si="8"/>
        <v>'1-Jornadas'!BS6:BS15</v>
      </c>
      <c r="F17" s="40" t="str">
        <f t="shared" si="9"/>
        <v>'1-Jornadas'!BU6:BU15</v>
      </c>
      <c r="G17" s="40" t="str">
        <f t="shared" si="10"/>
        <v>'1-Jornadas'!BM6:BM15</v>
      </c>
      <c r="H17" s="40" t="str">
        <f t="shared" si="11"/>
        <v>'1-Jornadas'!BQ6:BQ15</v>
      </c>
      <c r="I17" s="40" t="str">
        <f t="shared" si="12"/>
        <v>'1-Jornadas'!BR6:BR15</v>
      </c>
      <c r="K17" t="str">
        <f t="shared" si="1"/>
        <v>BP</v>
      </c>
      <c r="L17" t="str">
        <f t="shared" si="5"/>
        <v>BN</v>
      </c>
      <c r="M17" t="str">
        <f t="shared" si="13"/>
        <v>BS</v>
      </c>
      <c r="N17" t="str">
        <f t="shared" si="14"/>
        <v>BU</v>
      </c>
      <c r="O17" t="str">
        <f t="shared" si="15"/>
        <v>BM</v>
      </c>
      <c r="P17" t="str">
        <f t="shared" si="16"/>
        <v>BQ</v>
      </c>
      <c r="Q17" t="str">
        <f t="shared" si="17"/>
        <v>BR</v>
      </c>
    </row>
    <row r="18" spans="1:17" x14ac:dyDescent="0.25">
      <c r="A18" s="51">
        <v>18</v>
      </c>
      <c r="B18" s="51" t="s">
        <v>120</v>
      </c>
      <c r="C18" s="40" t="str">
        <f t="shared" si="3"/>
        <v>'1-Jornadas'!BP18:BP27</v>
      </c>
      <c r="D18" s="40" t="str">
        <f t="shared" si="7"/>
        <v>'1-Jornadas'!BN18:BN27</v>
      </c>
      <c r="E18" s="40" t="str">
        <f t="shared" si="8"/>
        <v>'1-Jornadas'!BS18:BS27</v>
      </c>
      <c r="F18" s="40" t="str">
        <f t="shared" si="9"/>
        <v>'1-Jornadas'!BU18:BU27</v>
      </c>
      <c r="G18" s="40" t="str">
        <f t="shared" si="10"/>
        <v>'1-Jornadas'!BM18:BM27</v>
      </c>
      <c r="H18" s="40" t="str">
        <f t="shared" si="11"/>
        <v>'1-Jornadas'!BQ18:BQ27</v>
      </c>
      <c r="I18" s="40" t="str">
        <f t="shared" si="12"/>
        <v>'1-Jornadas'!BR18:BR27</v>
      </c>
      <c r="K18" t="str">
        <f t="shared" si="1"/>
        <v>BP</v>
      </c>
      <c r="L18" t="str">
        <f t="shared" si="5"/>
        <v>BN</v>
      </c>
      <c r="M18" t="str">
        <f t="shared" si="13"/>
        <v>BS</v>
      </c>
      <c r="N18" t="str">
        <f t="shared" si="14"/>
        <v>BU</v>
      </c>
      <c r="O18" t="str">
        <f t="shared" si="15"/>
        <v>BM</v>
      </c>
      <c r="P18" t="str">
        <f t="shared" si="16"/>
        <v>BQ</v>
      </c>
      <c r="Q18" t="str">
        <f t="shared" si="17"/>
        <v>BR</v>
      </c>
    </row>
    <row r="19" spans="1:17" x14ac:dyDescent="0.25">
      <c r="A19" s="52">
        <v>30</v>
      </c>
      <c r="B19" s="52" t="s">
        <v>120</v>
      </c>
      <c r="C19" s="53" t="str">
        <f t="shared" si="3"/>
        <v>'1-Jornadas'!BP30:BP39</v>
      </c>
      <c r="D19" s="53" t="str">
        <f t="shared" si="7"/>
        <v>'1-Jornadas'!BN30:BN39</v>
      </c>
      <c r="E19" s="53" t="str">
        <f t="shared" si="8"/>
        <v>'1-Jornadas'!BS30:BS39</v>
      </c>
      <c r="F19" s="53" t="str">
        <f t="shared" si="9"/>
        <v>'1-Jornadas'!BU30:BU39</v>
      </c>
      <c r="G19" s="53" t="str">
        <f t="shared" si="10"/>
        <v>'1-Jornadas'!BM30:BM39</v>
      </c>
      <c r="H19" s="53" t="str">
        <f t="shared" si="11"/>
        <v>'1-Jornadas'!BQ30:BQ39</v>
      </c>
      <c r="I19" s="53" t="str">
        <f t="shared" si="12"/>
        <v>'1-Jornadas'!BR30:BR39</v>
      </c>
      <c r="J19" s="13"/>
      <c r="K19" s="13" t="str">
        <f t="shared" si="1"/>
        <v>BP</v>
      </c>
      <c r="L19" s="13" t="str">
        <f t="shared" si="5"/>
        <v>BN</v>
      </c>
      <c r="M19" s="13" t="str">
        <f t="shared" si="13"/>
        <v>BS</v>
      </c>
      <c r="N19" s="13" t="str">
        <f t="shared" si="14"/>
        <v>BU</v>
      </c>
      <c r="O19" s="13" t="str">
        <f t="shared" si="15"/>
        <v>BM</v>
      </c>
      <c r="P19" s="13" t="str">
        <f t="shared" si="16"/>
        <v>BQ</v>
      </c>
      <c r="Q19" s="13" t="str">
        <f t="shared" si="17"/>
        <v>BR</v>
      </c>
    </row>
    <row r="20" spans="1:17" x14ac:dyDescent="0.25">
      <c r="A20" s="51">
        <v>57</v>
      </c>
      <c r="B20" s="51" t="s">
        <v>92</v>
      </c>
      <c r="C20" s="40" t="str">
        <f t="shared" si="3"/>
        <v>'1-Jornadas'!P57:P66</v>
      </c>
      <c r="D20" s="40" t="str">
        <f t="shared" si="7"/>
        <v>'1-Jornadas'!N57:N66</v>
      </c>
      <c r="E20" s="40" t="str">
        <f t="shared" si="8"/>
        <v>'1-Jornadas'!S57:S66</v>
      </c>
      <c r="F20" s="40" t="str">
        <f t="shared" si="9"/>
        <v>'1-Jornadas'!U57:U66</v>
      </c>
      <c r="G20" s="40" t="str">
        <f t="shared" si="10"/>
        <v>'1-Jornadas'!M57:M66</v>
      </c>
      <c r="H20" s="40" t="str">
        <f t="shared" si="11"/>
        <v>'1-Jornadas'!Q57:Q66</v>
      </c>
      <c r="I20" s="40" t="str">
        <f t="shared" si="12"/>
        <v>'1-Jornadas'!R57:R66</v>
      </c>
      <c r="K20" t="str">
        <f t="shared" si="1"/>
        <v>P</v>
      </c>
      <c r="L20" t="str">
        <f>INDEX(T$1:T$5,MATCH($K20,$S$1:$S$5,0))</f>
        <v>N</v>
      </c>
      <c r="M20" t="str">
        <f t="shared" si="13"/>
        <v>S</v>
      </c>
      <c r="N20" t="str">
        <f t="shared" si="14"/>
        <v>U</v>
      </c>
      <c r="O20" t="str">
        <f t="shared" si="15"/>
        <v>M</v>
      </c>
      <c r="P20" t="str">
        <f t="shared" si="16"/>
        <v>Q</v>
      </c>
      <c r="Q20" t="str">
        <f t="shared" si="17"/>
        <v>R</v>
      </c>
    </row>
    <row r="21" spans="1:17" x14ac:dyDescent="0.25">
      <c r="A21" s="51">
        <f>A20+12</f>
        <v>69</v>
      </c>
      <c r="B21" s="51" t="s">
        <v>92</v>
      </c>
      <c r="C21" s="40" t="str">
        <f t="shared" si="3"/>
        <v>'1-Jornadas'!P69:P78</v>
      </c>
      <c r="D21" s="40" t="str">
        <f t="shared" si="7"/>
        <v>'1-Jornadas'!N69:N78</v>
      </c>
      <c r="E21" s="40" t="str">
        <f t="shared" si="8"/>
        <v>'1-Jornadas'!S69:S78</v>
      </c>
      <c r="F21" s="40" t="str">
        <f t="shared" si="9"/>
        <v>'1-Jornadas'!U69:U78</v>
      </c>
      <c r="G21" s="40" t="str">
        <f t="shared" si="10"/>
        <v>'1-Jornadas'!M69:M78</v>
      </c>
      <c r="H21" s="40" t="str">
        <f t="shared" si="11"/>
        <v>'1-Jornadas'!Q69:Q78</v>
      </c>
      <c r="I21" s="40" t="str">
        <f t="shared" si="12"/>
        <v>'1-Jornadas'!R69:R78</v>
      </c>
      <c r="K21" t="str">
        <f t="shared" si="1"/>
        <v>P</v>
      </c>
      <c r="L21" t="str">
        <f t="shared" si="5"/>
        <v>N</v>
      </c>
      <c r="M21" t="str">
        <f t="shared" si="13"/>
        <v>S</v>
      </c>
      <c r="N21" t="str">
        <f t="shared" si="14"/>
        <v>U</v>
      </c>
      <c r="O21" t="str">
        <f t="shared" si="15"/>
        <v>M</v>
      </c>
      <c r="P21" t="str">
        <f t="shared" si="16"/>
        <v>Q</v>
      </c>
      <c r="Q21" t="str">
        <f t="shared" si="17"/>
        <v>R</v>
      </c>
    </row>
    <row r="22" spans="1:17" x14ac:dyDescent="0.25">
      <c r="A22" s="51">
        <f>A21+12</f>
        <v>81</v>
      </c>
      <c r="B22" s="51" t="s">
        <v>92</v>
      </c>
      <c r="C22" s="40" t="str">
        <f t="shared" si="3"/>
        <v>'1-Jornadas'!P81:P90</v>
      </c>
      <c r="D22" s="40" t="str">
        <f t="shared" si="7"/>
        <v>'1-Jornadas'!N81:N90</v>
      </c>
      <c r="E22" s="40" t="str">
        <f t="shared" si="8"/>
        <v>'1-Jornadas'!S81:S90</v>
      </c>
      <c r="F22" s="40" t="str">
        <f t="shared" si="9"/>
        <v>'1-Jornadas'!U81:U90</v>
      </c>
      <c r="G22" s="40" t="str">
        <f t="shared" si="10"/>
        <v>'1-Jornadas'!M81:M90</v>
      </c>
      <c r="H22" s="40" t="str">
        <f t="shared" si="11"/>
        <v>'1-Jornadas'!Q81:Q90</v>
      </c>
      <c r="I22" s="40" t="str">
        <f t="shared" si="12"/>
        <v>'1-Jornadas'!R81:R90</v>
      </c>
      <c r="K22" t="str">
        <f t="shared" si="1"/>
        <v>P</v>
      </c>
      <c r="L22" t="str">
        <f t="shared" si="5"/>
        <v>N</v>
      </c>
      <c r="M22" t="str">
        <f t="shared" si="13"/>
        <v>S</v>
      </c>
      <c r="N22" t="str">
        <f t="shared" si="14"/>
        <v>U</v>
      </c>
      <c r="O22" t="str">
        <f t="shared" si="15"/>
        <v>M</v>
      </c>
      <c r="P22" t="str">
        <f t="shared" si="16"/>
        <v>Q</v>
      </c>
      <c r="Q22" t="str">
        <f t="shared" si="17"/>
        <v>R</v>
      </c>
    </row>
    <row r="23" spans="1:17" x14ac:dyDescent="0.25">
      <c r="A23" s="51">
        <f>A22+12</f>
        <v>93</v>
      </c>
      <c r="B23" s="51" t="s">
        <v>92</v>
      </c>
      <c r="C23" s="40" t="str">
        <f t="shared" si="3"/>
        <v>'1-Jornadas'!P93:P102</v>
      </c>
      <c r="D23" s="40" t="str">
        <f t="shared" si="7"/>
        <v>'1-Jornadas'!N93:N102</v>
      </c>
      <c r="E23" s="40" t="str">
        <f t="shared" si="8"/>
        <v>'1-Jornadas'!S93:S102</v>
      </c>
      <c r="F23" s="40" t="str">
        <f t="shared" si="9"/>
        <v>'1-Jornadas'!U93:U102</v>
      </c>
      <c r="G23" s="40" t="str">
        <f t="shared" si="10"/>
        <v>'1-Jornadas'!M93:M102</v>
      </c>
      <c r="H23" s="40" t="str">
        <f t="shared" si="11"/>
        <v>'1-Jornadas'!Q93:Q102</v>
      </c>
      <c r="I23" s="40" t="str">
        <f t="shared" si="12"/>
        <v>'1-Jornadas'!R93:R102</v>
      </c>
      <c r="K23" t="str">
        <f t="shared" si="1"/>
        <v>P</v>
      </c>
      <c r="L23" t="str">
        <f t="shared" si="5"/>
        <v>N</v>
      </c>
      <c r="M23" t="str">
        <f t="shared" si="13"/>
        <v>S</v>
      </c>
      <c r="N23" t="str">
        <f t="shared" si="14"/>
        <v>U</v>
      </c>
      <c r="O23" t="str">
        <f t="shared" si="15"/>
        <v>M</v>
      </c>
      <c r="P23" t="str">
        <f t="shared" si="16"/>
        <v>Q</v>
      </c>
      <c r="Q23" t="str">
        <f t="shared" si="17"/>
        <v>R</v>
      </c>
    </row>
    <row r="24" spans="1:17" x14ac:dyDescent="0.25">
      <c r="A24" s="51">
        <v>57</v>
      </c>
      <c r="B24" s="51" t="s">
        <v>99</v>
      </c>
      <c r="C24" s="40" t="str">
        <f t="shared" si="3"/>
        <v>'1-Jornadas'!AC57:AC66</v>
      </c>
      <c r="D24" s="40" t="str">
        <f t="shared" si="7"/>
        <v>'1-Jornadas'!AA57:AA66</v>
      </c>
      <c r="E24" s="40" t="str">
        <f t="shared" si="8"/>
        <v>'1-Jornadas'!AF57:AF66</v>
      </c>
      <c r="F24" s="40" t="str">
        <f t="shared" si="9"/>
        <v>'1-Jornadas'!AH57:AH66</v>
      </c>
      <c r="G24" s="40" t="str">
        <f t="shared" si="10"/>
        <v>'1-Jornadas'!Z57:Z66</v>
      </c>
      <c r="H24" s="40" t="str">
        <f t="shared" si="11"/>
        <v>'1-Jornadas'!AD57:AD66</v>
      </c>
      <c r="I24" s="40" t="str">
        <f t="shared" si="12"/>
        <v>'1-Jornadas'!AE57:AE66</v>
      </c>
      <c r="K24" t="str">
        <f t="shared" si="1"/>
        <v>AC</v>
      </c>
      <c r="L24" t="str">
        <f t="shared" si="5"/>
        <v>AA</v>
      </c>
      <c r="M24" t="str">
        <f t="shared" si="13"/>
        <v>AF</v>
      </c>
      <c r="N24" t="str">
        <f t="shared" si="14"/>
        <v>AH</v>
      </c>
      <c r="O24" t="str">
        <f t="shared" si="15"/>
        <v>Z</v>
      </c>
      <c r="P24" t="str">
        <f t="shared" si="16"/>
        <v>AD</v>
      </c>
      <c r="Q24" t="str">
        <f t="shared" si="17"/>
        <v>AE</v>
      </c>
    </row>
    <row r="25" spans="1:17" x14ac:dyDescent="0.25">
      <c r="A25" s="51">
        <v>69</v>
      </c>
      <c r="B25" s="51" t="s">
        <v>99</v>
      </c>
      <c r="C25" s="40" t="str">
        <f t="shared" si="3"/>
        <v>'1-Jornadas'!AC69:AC78</v>
      </c>
      <c r="D25" s="40" t="str">
        <f t="shared" si="7"/>
        <v>'1-Jornadas'!AA69:AA78</v>
      </c>
      <c r="E25" s="40" t="str">
        <f t="shared" si="8"/>
        <v>'1-Jornadas'!AF69:AF78</v>
      </c>
      <c r="F25" s="40" t="str">
        <f t="shared" si="9"/>
        <v>'1-Jornadas'!AH69:AH78</v>
      </c>
      <c r="G25" s="40" t="str">
        <f t="shared" si="10"/>
        <v>'1-Jornadas'!Z69:Z78</v>
      </c>
      <c r="H25" s="40" t="str">
        <f t="shared" si="11"/>
        <v>'1-Jornadas'!AD69:AD78</v>
      </c>
      <c r="I25" s="40" t="str">
        <f t="shared" si="12"/>
        <v>'1-Jornadas'!AE69:AE78</v>
      </c>
      <c r="K25" t="str">
        <f t="shared" si="1"/>
        <v>AC</v>
      </c>
      <c r="L25" t="str">
        <f t="shared" si="5"/>
        <v>AA</v>
      </c>
      <c r="M25" t="str">
        <f t="shared" si="13"/>
        <v>AF</v>
      </c>
      <c r="N25" t="str">
        <f t="shared" si="14"/>
        <v>AH</v>
      </c>
      <c r="O25" t="str">
        <f t="shared" si="15"/>
        <v>Z</v>
      </c>
      <c r="P25" t="str">
        <f t="shared" si="16"/>
        <v>AD</v>
      </c>
      <c r="Q25" t="str">
        <f t="shared" si="17"/>
        <v>AE</v>
      </c>
    </row>
    <row r="26" spans="1:17" x14ac:dyDescent="0.25">
      <c r="A26" s="51">
        <v>81</v>
      </c>
      <c r="B26" s="51" t="s">
        <v>99</v>
      </c>
      <c r="C26" s="40" t="str">
        <f t="shared" si="3"/>
        <v>'1-Jornadas'!AC81:AC90</v>
      </c>
      <c r="D26" s="40" t="str">
        <f t="shared" si="7"/>
        <v>'1-Jornadas'!AA81:AA90</v>
      </c>
      <c r="E26" s="40" t="str">
        <f t="shared" si="8"/>
        <v>'1-Jornadas'!AF81:AF90</v>
      </c>
      <c r="F26" s="40" t="str">
        <f t="shared" si="9"/>
        <v>'1-Jornadas'!AH81:AH90</v>
      </c>
      <c r="G26" s="40" t="str">
        <f t="shared" si="10"/>
        <v>'1-Jornadas'!Z81:Z90</v>
      </c>
      <c r="H26" s="40" t="str">
        <f t="shared" si="11"/>
        <v>'1-Jornadas'!AD81:AD90</v>
      </c>
      <c r="I26" s="40" t="str">
        <f t="shared" si="12"/>
        <v>'1-Jornadas'!AE81:AE90</v>
      </c>
      <c r="K26" t="str">
        <f t="shared" si="1"/>
        <v>AC</v>
      </c>
      <c r="L26" t="str">
        <f t="shared" si="5"/>
        <v>AA</v>
      </c>
      <c r="M26" t="str">
        <f t="shared" si="13"/>
        <v>AF</v>
      </c>
      <c r="N26" t="str">
        <f t="shared" si="14"/>
        <v>AH</v>
      </c>
      <c r="O26" t="str">
        <f t="shared" si="15"/>
        <v>Z</v>
      </c>
      <c r="P26" t="str">
        <f t="shared" si="16"/>
        <v>AD</v>
      </c>
      <c r="Q26" t="str">
        <f t="shared" si="17"/>
        <v>AE</v>
      </c>
    </row>
    <row r="27" spans="1:17" x14ac:dyDescent="0.25">
      <c r="A27" s="51">
        <v>93</v>
      </c>
      <c r="B27" s="51" t="s">
        <v>99</v>
      </c>
      <c r="C27" s="40" t="str">
        <f t="shared" si="3"/>
        <v>'1-Jornadas'!AC93:AC102</v>
      </c>
      <c r="D27" s="40" t="str">
        <f t="shared" si="7"/>
        <v>'1-Jornadas'!AA93:AA102</v>
      </c>
      <c r="E27" s="40" t="str">
        <f t="shared" si="8"/>
        <v>'1-Jornadas'!AF93:AF102</v>
      </c>
      <c r="F27" s="40" t="str">
        <f t="shared" si="9"/>
        <v>'1-Jornadas'!AH93:AH102</v>
      </c>
      <c r="G27" s="40" t="str">
        <f t="shared" si="10"/>
        <v>'1-Jornadas'!Z93:Z102</v>
      </c>
      <c r="H27" s="40" t="str">
        <f t="shared" si="11"/>
        <v>'1-Jornadas'!AD93:AD102</v>
      </c>
      <c r="I27" s="40" t="str">
        <f t="shared" si="12"/>
        <v>'1-Jornadas'!AE93:AE102</v>
      </c>
      <c r="K27" t="str">
        <f t="shared" si="1"/>
        <v>AC</v>
      </c>
      <c r="L27" t="str">
        <f t="shared" si="5"/>
        <v>AA</v>
      </c>
      <c r="M27" t="str">
        <f t="shared" si="13"/>
        <v>AF</v>
      </c>
      <c r="N27" t="str">
        <f t="shared" si="14"/>
        <v>AH</v>
      </c>
      <c r="O27" t="str">
        <f t="shared" si="15"/>
        <v>Z</v>
      </c>
      <c r="P27" t="str">
        <f t="shared" si="16"/>
        <v>AD</v>
      </c>
      <c r="Q27" t="str">
        <f t="shared" si="17"/>
        <v>AE</v>
      </c>
    </row>
    <row r="28" spans="1:17" x14ac:dyDescent="0.25">
      <c r="A28" s="51">
        <v>57</v>
      </c>
      <c r="B28" s="51" t="s">
        <v>106</v>
      </c>
      <c r="C28" s="40" t="str">
        <f t="shared" si="3"/>
        <v>'1-Jornadas'!AP57:AP66</v>
      </c>
      <c r="D28" s="40" t="str">
        <f t="shared" si="7"/>
        <v>'1-Jornadas'!AN57:AN66</v>
      </c>
      <c r="E28" s="40" t="str">
        <f t="shared" si="8"/>
        <v>'1-Jornadas'!AS57:AS66</v>
      </c>
      <c r="F28" s="40" t="str">
        <f t="shared" si="9"/>
        <v>'1-Jornadas'!AU57:AU66</v>
      </c>
      <c r="G28" s="40" t="str">
        <f t="shared" si="10"/>
        <v>'1-Jornadas'!AM57:AM66</v>
      </c>
      <c r="H28" s="40" t="str">
        <f t="shared" si="11"/>
        <v>'1-Jornadas'!AQ57:AQ66</v>
      </c>
      <c r="I28" s="40" t="str">
        <f t="shared" si="12"/>
        <v>'1-Jornadas'!AR57:AR66</v>
      </c>
      <c r="K28" t="str">
        <f t="shared" si="1"/>
        <v>AP</v>
      </c>
      <c r="L28" t="str">
        <f t="shared" si="5"/>
        <v>AN</v>
      </c>
      <c r="M28" t="str">
        <f t="shared" si="13"/>
        <v>AS</v>
      </c>
      <c r="N28" t="str">
        <f t="shared" si="14"/>
        <v>AU</v>
      </c>
      <c r="O28" t="str">
        <f t="shared" si="15"/>
        <v>AM</v>
      </c>
      <c r="P28" t="str">
        <f t="shared" si="16"/>
        <v>AQ</v>
      </c>
      <c r="Q28" t="str">
        <f t="shared" si="17"/>
        <v>AR</v>
      </c>
    </row>
    <row r="29" spans="1:17" x14ac:dyDescent="0.25">
      <c r="A29" s="51">
        <v>69</v>
      </c>
      <c r="B29" s="51" t="s">
        <v>106</v>
      </c>
      <c r="C29" s="40" t="str">
        <f t="shared" si="3"/>
        <v>'1-Jornadas'!AP69:AP78</v>
      </c>
      <c r="D29" s="40" t="str">
        <f t="shared" si="7"/>
        <v>'1-Jornadas'!AN69:AN78</v>
      </c>
      <c r="E29" s="40" t="str">
        <f t="shared" si="8"/>
        <v>'1-Jornadas'!AS69:AS78</v>
      </c>
      <c r="F29" s="40" t="str">
        <f t="shared" si="9"/>
        <v>'1-Jornadas'!AU69:AU78</v>
      </c>
      <c r="G29" s="40" t="str">
        <f t="shared" si="10"/>
        <v>'1-Jornadas'!AM69:AM78</v>
      </c>
      <c r="H29" s="40" t="str">
        <f t="shared" si="11"/>
        <v>'1-Jornadas'!AQ69:AQ78</v>
      </c>
      <c r="I29" s="40" t="str">
        <f t="shared" si="12"/>
        <v>'1-Jornadas'!AR69:AR78</v>
      </c>
      <c r="K29" t="str">
        <f t="shared" si="1"/>
        <v>AP</v>
      </c>
      <c r="L29" t="str">
        <f t="shared" si="5"/>
        <v>AN</v>
      </c>
      <c r="M29" t="str">
        <f t="shared" si="13"/>
        <v>AS</v>
      </c>
      <c r="N29" t="str">
        <f t="shared" si="14"/>
        <v>AU</v>
      </c>
      <c r="O29" t="str">
        <f t="shared" si="15"/>
        <v>AM</v>
      </c>
      <c r="P29" t="str">
        <f t="shared" si="16"/>
        <v>AQ</v>
      </c>
      <c r="Q29" t="str">
        <f t="shared" si="17"/>
        <v>AR</v>
      </c>
    </row>
    <row r="30" spans="1:17" x14ac:dyDescent="0.25">
      <c r="A30" s="51">
        <v>81</v>
      </c>
      <c r="B30" s="51" t="s">
        <v>106</v>
      </c>
      <c r="C30" s="40" t="str">
        <f t="shared" si="3"/>
        <v>'1-Jornadas'!AP81:AP90</v>
      </c>
      <c r="D30" s="40" t="str">
        <f t="shared" si="7"/>
        <v>'1-Jornadas'!AN81:AN90</v>
      </c>
      <c r="E30" s="40" t="str">
        <f t="shared" si="8"/>
        <v>'1-Jornadas'!AS81:AS90</v>
      </c>
      <c r="F30" s="40" t="str">
        <f t="shared" si="9"/>
        <v>'1-Jornadas'!AU81:AU90</v>
      </c>
      <c r="G30" s="40" t="str">
        <f t="shared" si="10"/>
        <v>'1-Jornadas'!AM81:AM90</v>
      </c>
      <c r="H30" s="40" t="str">
        <f t="shared" si="11"/>
        <v>'1-Jornadas'!AQ81:AQ90</v>
      </c>
      <c r="I30" s="40" t="str">
        <f t="shared" si="12"/>
        <v>'1-Jornadas'!AR81:AR90</v>
      </c>
      <c r="K30" t="str">
        <f t="shared" si="1"/>
        <v>AP</v>
      </c>
      <c r="L30" t="str">
        <f t="shared" si="5"/>
        <v>AN</v>
      </c>
      <c r="M30" t="str">
        <f t="shared" si="13"/>
        <v>AS</v>
      </c>
      <c r="N30" t="str">
        <f t="shared" si="14"/>
        <v>AU</v>
      </c>
      <c r="O30" t="str">
        <f t="shared" si="15"/>
        <v>AM</v>
      </c>
      <c r="P30" t="str">
        <f t="shared" si="16"/>
        <v>AQ</v>
      </c>
      <c r="Q30" t="str">
        <f t="shared" si="17"/>
        <v>AR</v>
      </c>
    </row>
    <row r="31" spans="1:17" x14ac:dyDescent="0.25">
      <c r="A31" s="51">
        <v>93</v>
      </c>
      <c r="B31" s="51" t="s">
        <v>106</v>
      </c>
      <c r="C31" s="40" t="str">
        <f t="shared" si="3"/>
        <v>'1-Jornadas'!AP93:AP102</v>
      </c>
      <c r="D31" s="40" t="str">
        <f t="shared" si="7"/>
        <v>'1-Jornadas'!AN93:AN102</v>
      </c>
      <c r="E31" s="40" t="str">
        <f t="shared" si="8"/>
        <v>'1-Jornadas'!AS93:AS102</v>
      </c>
      <c r="F31" s="40" t="str">
        <f t="shared" si="9"/>
        <v>'1-Jornadas'!AU93:AU102</v>
      </c>
      <c r="G31" s="40" t="str">
        <f t="shared" si="10"/>
        <v>'1-Jornadas'!AM93:AM102</v>
      </c>
      <c r="H31" s="40" t="str">
        <f t="shared" si="11"/>
        <v>'1-Jornadas'!AQ93:AQ102</v>
      </c>
      <c r="I31" s="40" t="str">
        <f t="shared" si="12"/>
        <v>'1-Jornadas'!AR93:AR102</v>
      </c>
      <c r="K31" t="str">
        <f t="shared" si="1"/>
        <v>AP</v>
      </c>
      <c r="L31" t="str">
        <f t="shared" si="5"/>
        <v>AN</v>
      </c>
      <c r="M31" t="str">
        <f t="shared" si="13"/>
        <v>AS</v>
      </c>
      <c r="N31" t="str">
        <f t="shared" si="14"/>
        <v>AU</v>
      </c>
      <c r="O31" t="str">
        <f t="shared" si="15"/>
        <v>AM</v>
      </c>
      <c r="P31" t="str">
        <f t="shared" si="16"/>
        <v>AQ</v>
      </c>
      <c r="Q31" t="str">
        <f t="shared" si="17"/>
        <v>AR</v>
      </c>
    </row>
    <row r="32" spans="1:17" x14ac:dyDescent="0.25">
      <c r="A32" s="51">
        <v>57</v>
      </c>
      <c r="B32" s="51" t="s">
        <v>113</v>
      </c>
      <c r="C32" s="40" t="str">
        <f t="shared" si="3"/>
        <v>'1-Jornadas'!BC57:BC66</v>
      </c>
      <c r="D32" s="40" t="str">
        <f t="shared" si="7"/>
        <v>'1-Jornadas'!BA57:BA66</v>
      </c>
      <c r="E32" s="40" t="str">
        <f t="shared" si="8"/>
        <v>'1-Jornadas'!BF57:BF66</v>
      </c>
      <c r="F32" s="40" t="str">
        <f t="shared" si="9"/>
        <v>'1-Jornadas'!BH57:BH66</v>
      </c>
      <c r="G32" s="40" t="str">
        <f t="shared" si="10"/>
        <v>'1-Jornadas'!AZ57:AZ66</v>
      </c>
      <c r="H32" s="40" t="str">
        <f t="shared" si="11"/>
        <v>'1-Jornadas'!BD57:BD66</v>
      </c>
      <c r="I32" s="40" t="str">
        <f t="shared" si="12"/>
        <v>'1-Jornadas'!BE57:BE66</v>
      </c>
      <c r="K32" t="str">
        <f t="shared" si="1"/>
        <v>BC</v>
      </c>
      <c r="L32" t="str">
        <f t="shared" si="5"/>
        <v>BA</v>
      </c>
      <c r="M32" t="str">
        <f t="shared" si="13"/>
        <v>BF</v>
      </c>
      <c r="N32" t="str">
        <f t="shared" si="14"/>
        <v>BH</v>
      </c>
      <c r="O32" t="str">
        <f t="shared" si="15"/>
        <v>AZ</v>
      </c>
      <c r="P32" t="str">
        <f t="shared" si="16"/>
        <v>BD</v>
      </c>
      <c r="Q32" t="str">
        <f t="shared" si="17"/>
        <v>BE</v>
      </c>
    </row>
    <row r="33" spans="1:17" x14ac:dyDescent="0.25">
      <c r="A33" s="51">
        <v>69</v>
      </c>
      <c r="B33" s="51" t="s">
        <v>113</v>
      </c>
      <c r="C33" s="40" t="str">
        <f t="shared" si="3"/>
        <v>'1-Jornadas'!BC69:BC78</v>
      </c>
      <c r="D33" s="40" t="str">
        <f t="shared" si="7"/>
        <v>'1-Jornadas'!BA69:BA78</v>
      </c>
      <c r="E33" s="40" t="str">
        <f t="shared" si="8"/>
        <v>'1-Jornadas'!BF69:BF78</v>
      </c>
      <c r="F33" s="40" t="str">
        <f t="shared" si="9"/>
        <v>'1-Jornadas'!BH69:BH78</v>
      </c>
      <c r="G33" s="40" t="str">
        <f t="shared" si="10"/>
        <v>'1-Jornadas'!AZ69:AZ78</v>
      </c>
      <c r="H33" s="40" t="str">
        <f t="shared" si="11"/>
        <v>'1-Jornadas'!BD69:BD78</v>
      </c>
      <c r="I33" s="40" t="str">
        <f t="shared" si="12"/>
        <v>'1-Jornadas'!BE69:BE78</v>
      </c>
      <c r="K33" t="str">
        <f t="shared" si="1"/>
        <v>BC</v>
      </c>
      <c r="L33" t="str">
        <f t="shared" si="5"/>
        <v>BA</v>
      </c>
      <c r="M33" t="str">
        <f t="shared" si="13"/>
        <v>BF</v>
      </c>
      <c r="N33" t="str">
        <f t="shared" si="14"/>
        <v>BH</v>
      </c>
      <c r="O33" t="str">
        <f t="shared" si="15"/>
        <v>AZ</v>
      </c>
      <c r="P33" t="str">
        <f t="shared" si="16"/>
        <v>BD</v>
      </c>
      <c r="Q33" t="str">
        <f t="shared" si="17"/>
        <v>BE</v>
      </c>
    </row>
    <row r="34" spans="1:17" x14ac:dyDescent="0.25">
      <c r="A34" s="51">
        <v>81</v>
      </c>
      <c r="B34" s="51" t="s">
        <v>113</v>
      </c>
      <c r="C34" s="40" t="str">
        <f t="shared" si="3"/>
        <v>'1-Jornadas'!BC81:BC90</v>
      </c>
      <c r="D34" s="40" t="str">
        <f t="shared" si="7"/>
        <v>'1-Jornadas'!BA81:BA90</v>
      </c>
      <c r="E34" s="40" t="str">
        <f t="shared" si="8"/>
        <v>'1-Jornadas'!BF81:BF90</v>
      </c>
      <c r="F34" s="40" t="str">
        <f t="shared" si="9"/>
        <v>'1-Jornadas'!BH81:BH90</v>
      </c>
      <c r="G34" s="40" t="str">
        <f t="shared" si="10"/>
        <v>'1-Jornadas'!AZ81:AZ90</v>
      </c>
      <c r="H34" s="40" t="str">
        <f t="shared" si="11"/>
        <v>'1-Jornadas'!BD81:BD90</v>
      </c>
      <c r="I34" s="40" t="str">
        <f t="shared" si="12"/>
        <v>'1-Jornadas'!BE81:BE90</v>
      </c>
      <c r="K34" t="str">
        <f t="shared" si="1"/>
        <v>BC</v>
      </c>
      <c r="L34" t="str">
        <f t="shared" si="5"/>
        <v>BA</v>
      </c>
      <c r="M34" t="str">
        <f t="shared" si="13"/>
        <v>BF</v>
      </c>
      <c r="N34" t="str">
        <f t="shared" si="14"/>
        <v>BH</v>
      </c>
      <c r="O34" t="str">
        <f t="shared" si="15"/>
        <v>AZ</v>
      </c>
      <c r="P34" t="str">
        <f t="shared" si="16"/>
        <v>BD</v>
      </c>
      <c r="Q34" t="str">
        <f t="shared" si="17"/>
        <v>BE</v>
      </c>
    </row>
    <row r="35" spans="1:17" x14ac:dyDescent="0.25">
      <c r="A35" s="51">
        <v>93</v>
      </c>
      <c r="B35" s="51" t="s">
        <v>113</v>
      </c>
      <c r="C35" s="40" t="str">
        <f t="shared" si="3"/>
        <v>'1-Jornadas'!BC93:BC102</v>
      </c>
      <c r="D35" s="40" t="str">
        <f t="shared" si="7"/>
        <v>'1-Jornadas'!BA93:BA102</v>
      </c>
      <c r="E35" s="40" t="str">
        <f t="shared" si="8"/>
        <v>'1-Jornadas'!BF93:BF102</v>
      </c>
      <c r="F35" s="40" t="str">
        <f t="shared" si="9"/>
        <v>'1-Jornadas'!BH93:BH102</v>
      </c>
      <c r="G35" s="40" t="str">
        <f t="shared" si="10"/>
        <v>'1-Jornadas'!AZ93:AZ102</v>
      </c>
      <c r="H35" s="40" t="str">
        <f t="shared" si="11"/>
        <v>'1-Jornadas'!BD93:BD102</v>
      </c>
      <c r="I35" s="40" t="str">
        <f t="shared" si="12"/>
        <v>'1-Jornadas'!BE93:BE102</v>
      </c>
      <c r="K35" t="str">
        <f t="shared" si="1"/>
        <v>BC</v>
      </c>
      <c r="L35" t="str">
        <f t="shared" si="5"/>
        <v>BA</v>
      </c>
      <c r="M35" t="str">
        <f t="shared" si="13"/>
        <v>BF</v>
      </c>
      <c r="N35" t="str">
        <f t="shared" si="14"/>
        <v>BH</v>
      </c>
      <c r="O35" t="str">
        <f t="shared" si="15"/>
        <v>AZ</v>
      </c>
      <c r="P35" t="str">
        <f t="shared" si="16"/>
        <v>BD</v>
      </c>
      <c r="Q35" t="str">
        <f t="shared" si="17"/>
        <v>BE</v>
      </c>
    </row>
    <row r="36" spans="1:17" x14ac:dyDescent="0.25">
      <c r="A36" s="51">
        <v>57</v>
      </c>
      <c r="B36" s="51" t="s">
        <v>120</v>
      </c>
      <c r="C36" s="40" t="str">
        <f t="shared" si="3"/>
        <v>'1-Jornadas'!BP57:BP66</v>
      </c>
      <c r="D36" s="40" t="str">
        <f t="shared" si="7"/>
        <v>'1-Jornadas'!BN57:BN66</v>
      </c>
      <c r="E36" s="40" t="str">
        <f t="shared" si="8"/>
        <v>'1-Jornadas'!BS57:BS66</v>
      </c>
      <c r="F36" s="40" t="str">
        <f t="shared" si="9"/>
        <v>'1-Jornadas'!BU57:BU66</v>
      </c>
      <c r="G36" s="40" t="str">
        <f t="shared" si="10"/>
        <v>'1-Jornadas'!BM57:BM66</v>
      </c>
      <c r="H36" s="40" t="str">
        <f t="shared" si="11"/>
        <v>'1-Jornadas'!BQ57:BQ66</v>
      </c>
      <c r="I36" s="40" t="str">
        <f t="shared" si="12"/>
        <v>'1-Jornadas'!BR57:BR66</v>
      </c>
      <c r="K36" t="str">
        <f t="shared" si="1"/>
        <v>BP</v>
      </c>
      <c r="L36" t="str">
        <f t="shared" si="5"/>
        <v>BN</v>
      </c>
      <c r="M36" t="str">
        <f t="shared" si="13"/>
        <v>BS</v>
      </c>
      <c r="N36" t="str">
        <f t="shared" si="14"/>
        <v>BU</v>
      </c>
      <c r="O36" t="str">
        <f t="shared" si="15"/>
        <v>BM</v>
      </c>
      <c r="P36" t="str">
        <f t="shared" si="16"/>
        <v>BQ</v>
      </c>
      <c r="Q36" t="str">
        <f t="shared" si="17"/>
        <v>BR</v>
      </c>
    </row>
    <row r="37" spans="1:17" x14ac:dyDescent="0.25">
      <c r="A37" s="51">
        <v>69</v>
      </c>
      <c r="B37" s="51" t="s">
        <v>120</v>
      </c>
      <c r="C37" s="40" t="str">
        <f t="shared" si="3"/>
        <v>'1-Jornadas'!BP69:BP78</v>
      </c>
      <c r="D37" s="40" t="str">
        <f t="shared" si="7"/>
        <v>'1-Jornadas'!BN69:BN78</v>
      </c>
      <c r="E37" s="40" t="str">
        <f t="shared" si="8"/>
        <v>'1-Jornadas'!BS69:BS78</v>
      </c>
      <c r="F37" s="40" t="str">
        <f t="shared" si="9"/>
        <v>'1-Jornadas'!BU69:BU78</v>
      </c>
      <c r="G37" s="40" t="str">
        <f t="shared" si="10"/>
        <v>'1-Jornadas'!BM69:BM78</v>
      </c>
      <c r="H37" s="40" t="str">
        <f t="shared" si="11"/>
        <v>'1-Jornadas'!BQ69:BQ78</v>
      </c>
      <c r="I37" s="40" t="str">
        <f t="shared" si="12"/>
        <v>'1-Jornadas'!BR69:BR78</v>
      </c>
      <c r="K37" t="str">
        <f t="shared" si="1"/>
        <v>BP</v>
      </c>
      <c r="L37" t="str">
        <f t="shared" si="5"/>
        <v>BN</v>
      </c>
      <c r="M37" t="str">
        <f t="shared" si="13"/>
        <v>BS</v>
      </c>
      <c r="N37" t="str">
        <f t="shared" si="14"/>
        <v>BU</v>
      </c>
      <c r="O37" t="str">
        <f t="shared" si="15"/>
        <v>BM</v>
      </c>
      <c r="P37" t="str">
        <f t="shared" si="16"/>
        <v>BQ</v>
      </c>
      <c r="Q37" t="str">
        <f t="shared" si="17"/>
        <v>BR</v>
      </c>
    </row>
    <row r="38" spans="1:17" x14ac:dyDescent="0.25">
      <c r="A38" s="51">
        <v>81</v>
      </c>
      <c r="B38" s="51" t="s">
        <v>120</v>
      </c>
      <c r="C38" s="40" t="str">
        <f t="shared" si="3"/>
        <v>'1-Jornadas'!BP81:BP90</v>
      </c>
      <c r="D38" s="40" t="str">
        <f t="shared" si="7"/>
        <v>'1-Jornadas'!BN81:BN90</v>
      </c>
      <c r="E38" s="40" t="str">
        <f t="shared" si="8"/>
        <v>'1-Jornadas'!BS81:BS90</v>
      </c>
      <c r="F38" s="40" t="str">
        <f t="shared" si="9"/>
        <v>'1-Jornadas'!BU81:BU90</v>
      </c>
      <c r="G38" s="40" t="str">
        <f t="shared" si="10"/>
        <v>'1-Jornadas'!BM81:BM90</v>
      </c>
      <c r="H38" s="40" t="str">
        <f t="shared" si="11"/>
        <v>'1-Jornadas'!BQ81:BQ90</v>
      </c>
      <c r="I38" s="40" t="str">
        <f t="shared" si="12"/>
        <v>'1-Jornadas'!BR81:BR90</v>
      </c>
      <c r="K38" t="str">
        <f t="shared" si="1"/>
        <v>BP</v>
      </c>
      <c r="L38" t="str">
        <f t="shared" si="5"/>
        <v>BN</v>
      </c>
      <c r="M38" t="str">
        <f t="shared" si="13"/>
        <v>BS</v>
      </c>
      <c r="N38" t="str">
        <f t="shared" si="14"/>
        <v>BU</v>
      </c>
      <c r="O38" t="str">
        <f t="shared" si="15"/>
        <v>BM</v>
      </c>
      <c r="P38" t="str">
        <f t="shared" si="16"/>
        <v>BQ</v>
      </c>
      <c r="Q38" t="str">
        <f t="shared" si="17"/>
        <v>BR</v>
      </c>
    </row>
    <row r="61" spans="1:1" x14ac:dyDescent="0.25">
      <c r="A61">
        <v>39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A87"/>
  <sheetViews>
    <sheetView topLeftCell="A55" workbookViewId="0">
      <selection activeCell="E80" sqref="E80"/>
    </sheetView>
  </sheetViews>
  <sheetFormatPr baseColWidth="10" defaultColWidth="3.7109375" defaultRowHeight="15" x14ac:dyDescent="0.25"/>
  <cols>
    <col min="1" max="1" width="20.7109375" customWidth="1"/>
    <col min="41" max="41" width="20.7109375" customWidth="1"/>
    <col min="51" max="51" width="5.5703125" bestFit="1" customWidth="1"/>
  </cols>
  <sheetData>
    <row r="1" spans="1:79" ht="15.75" thickBot="1" x14ac:dyDescent="0.3">
      <c r="A1" s="64" t="s">
        <v>128</v>
      </c>
      <c r="B1" s="65">
        <v>1</v>
      </c>
      <c r="C1" s="66">
        <v>2</v>
      </c>
      <c r="D1" s="66">
        <v>3</v>
      </c>
      <c r="E1" s="66">
        <v>4</v>
      </c>
      <c r="F1" s="66">
        <v>5</v>
      </c>
      <c r="G1" s="66">
        <v>6</v>
      </c>
      <c r="H1" s="66">
        <v>7</v>
      </c>
      <c r="I1" s="66">
        <v>8</v>
      </c>
      <c r="J1" s="66">
        <v>9</v>
      </c>
      <c r="K1" s="66">
        <v>10</v>
      </c>
      <c r="L1" s="66">
        <v>11</v>
      </c>
      <c r="M1" s="66">
        <v>12</v>
      </c>
      <c r="N1" s="66">
        <v>13</v>
      </c>
      <c r="O1" s="66">
        <v>14</v>
      </c>
      <c r="P1" s="66">
        <v>15</v>
      </c>
      <c r="Q1" s="66">
        <v>16</v>
      </c>
      <c r="R1" s="66">
        <v>17</v>
      </c>
      <c r="S1" s="66">
        <v>18</v>
      </c>
      <c r="T1" s="67">
        <v>19</v>
      </c>
      <c r="U1" s="68">
        <v>20</v>
      </c>
      <c r="V1" s="66">
        <v>21</v>
      </c>
      <c r="W1" s="66">
        <v>22</v>
      </c>
      <c r="X1" s="66">
        <v>23</v>
      </c>
      <c r="Y1" s="66">
        <v>24</v>
      </c>
      <c r="Z1" s="66">
        <v>25</v>
      </c>
      <c r="AA1" s="66">
        <v>26</v>
      </c>
      <c r="AB1" s="66">
        <v>27</v>
      </c>
      <c r="AC1" s="66">
        <v>28</v>
      </c>
      <c r="AD1" s="66">
        <v>29</v>
      </c>
      <c r="AE1" s="66">
        <v>30</v>
      </c>
      <c r="AF1" s="66">
        <v>31</v>
      </c>
      <c r="AG1" s="66">
        <v>32</v>
      </c>
      <c r="AH1" s="66">
        <v>33</v>
      </c>
      <c r="AI1" s="66">
        <v>34</v>
      </c>
      <c r="AJ1" s="66">
        <v>35</v>
      </c>
      <c r="AK1" s="66">
        <v>36</v>
      </c>
      <c r="AL1" s="66">
        <v>37</v>
      </c>
      <c r="AM1" s="67">
        <v>38</v>
      </c>
      <c r="AO1" s="64" t="str">
        <f>A1</f>
        <v>Pts</v>
      </c>
      <c r="AP1" s="65">
        <f t="shared" ref="AP1:BS1" si="0">B1</f>
        <v>1</v>
      </c>
      <c r="AQ1" s="66">
        <f t="shared" si="0"/>
        <v>2</v>
      </c>
      <c r="AR1" s="66">
        <f t="shared" si="0"/>
        <v>3</v>
      </c>
      <c r="AS1" s="66">
        <f t="shared" si="0"/>
        <v>4</v>
      </c>
      <c r="AT1" s="66">
        <f t="shared" si="0"/>
        <v>5</v>
      </c>
      <c r="AU1" s="66">
        <f t="shared" si="0"/>
        <v>6</v>
      </c>
      <c r="AV1" s="66">
        <f t="shared" si="0"/>
        <v>7</v>
      </c>
      <c r="AW1" s="66">
        <f t="shared" si="0"/>
        <v>8</v>
      </c>
      <c r="AX1" s="66">
        <f t="shared" si="0"/>
        <v>9</v>
      </c>
      <c r="AY1" s="66">
        <f t="shared" si="0"/>
        <v>10</v>
      </c>
      <c r="AZ1" s="66">
        <f t="shared" si="0"/>
        <v>11</v>
      </c>
      <c r="BA1" s="66">
        <f t="shared" si="0"/>
        <v>12</v>
      </c>
      <c r="BB1" s="66">
        <f t="shared" si="0"/>
        <v>13</v>
      </c>
      <c r="BC1" s="66">
        <f t="shared" si="0"/>
        <v>14</v>
      </c>
      <c r="BD1" s="66">
        <f t="shared" si="0"/>
        <v>15</v>
      </c>
      <c r="BE1" s="66">
        <f t="shared" si="0"/>
        <v>16</v>
      </c>
      <c r="BF1" s="66">
        <f t="shared" si="0"/>
        <v>17</v>
      </c>
      <c r="BG1" s="66">
        <f t="shared" si="0"/>
        <v>18</v>
      </c>
      <c r="BH1" s="67">
        <f t="shared" si="0"/>
        <v>19</v>
      </c>
      <c r="BI1" s="68">
        <f t="shared" si="0"/>
        <v>20</v>
      </c>
      <c r="BJ1" s="66">
        <f t="shared" si="0"/>
        <v>21</v>
      </c>
      <c r="BK1" s="66">
        <f t="shared" si="0"/>
        <v>22</v>
      </c>
      <c r="BL1" s="66">
        <f t="shared" si="0"/>
        <v>23</v>
      </c>
      <c r="BM1" s="66">
        <f t="shared" si="0"/>
        <v>24</v>
      </c>
      <c r="BN1" s="66">
        <f t="shared" si="0"/>
        <v>25</v>
      </c>
      <c r="BO1" s="66">
        <f t="shared" si="0"/>
        <v>26</v>
      </c>
      <c r="BP1" s="66">
        <f t="shared" si="0"/>
        <v>27</v>
      </c>
      <c r="BQ1" s="66">
        <f t="shared" si="0"/>
        <v>28</v>
      </c>
      <c r="BR1" s="66">
        <f t="shared" si="0"/>
        <v>29</v>
      </c>
      <c r="BS1" s="66">
        <f t="shared" si="0"/>
        <v>30</v>
      </c>
      <c r="BT1" s="66">
        <f t="shared" ref="BT1:CA1" si="1">AF1</f>
        <v>31</v>
      </c>
      <c r="BU1" s="66">
        <f t="shared" si="1"/>
        <v>32</v>
      </c>
      <c r="BV1" s="66">
        <f t="shared" si="1"/>
        <v>33</v>
      </c>
      <c r="BW1" s="66">
        <f t="shared" si="1"/>
        <v>34</v>
      </c>
      <c r="BX1" s="66">
        <f t="shared" si="1"/>
        <v>35</v>
      </c>
      <c r="BY1" s="66">
        <f t="shared" si="1"/>
        <v>36</v>
      </c>
      <c r="BZ1" s="66">
        <f t="shared" si="1"/>
        <v>37</v>
      </c>
      <c r="CA1" s="67">
        <f t="shared" si="1"/>
        <v>38</v>
      </c>
    </row>
    <row r="2" spans="1:79" x14ac:dyDescent="0.25">
      <c r="A2" s="56" t="str">
        <f>'1-Configuracion'!B24</f>
        <v>Athletic Club</v>
      </c>
      <c r="B2" s="55">
        <f ca="1">INDIRECT(ADDRESS((COLUMN()-2)*23+ROW()+1,17,,,"1-Configuracion"))</f>
        <v>0</v>
      </c>
      <c r="C2" s="10">
        <f t="shared" ref="C2:Q3" ca="1" si="2">INDIRECT(ADDRESS((COLUMN()-2)*23+ROW()+1,17,,,"1-Configuracion"))</f>
        <v>0</v>
      </c>
      <c r="D2" s="10">
        <f t="shared" ca="1" si="2"/>
        <v>3</v>
      </c>
      <c r="E2" s="10">
        <f t="shared" ca="1" si="2"/>
        <v>3</v>
      </c>
      <c r="F2" s="10">
        <f t="shared" ca="1" si="2"/>
        <v>3</v>
      </c>
      <c r="G2" s="10">
        <f t="shared" ca="1" si="2"/>
        <v>4</v>
      </c>
      <c r="H2" s="10">
        <f t="shared" ca="1" si="2"/>
        <v>7</v>
      </c>
      <c r="I2" s="10">
        <f t="shared" ca="1" si="2"/>
        <v>8</v>
      </c>
      <c r="J2" s="10">
        <f t="shared" ca="1" si="2"/>
        <v>11</v>
      </c>
      <c r="K2" s="10">
        <f t="shared" ca="1" si="2"/>
        <v>14</v>
      </c>
      <c r="L2" s="10">
        <f t="shared" ca="1" si="2"/>
        <v>17</v>
      </c>
      <c r="M2" s="10">
        <f t="shared" ca="1" si="2"/>
        <v>17</v>
      </c>
      <c r="N2" s="10">
        <f t="shared" ca="1" si="2"/>
        <v>20</v>
      </c>
      <c r="O2" s="10">
        <f t="shared" ca="1" si="2"/>
        <v>21</v>
      </c>
      <c r="P2" s="10">
        <f t="shared" ca="1" si="2"/>
        <v>21</v>
      </c>
      <c r="Q2" s="10">
        <f t="shared" ca="1" si="2"/>
        <v>24</v>
      </c>
      <c r="R2" s="10">
        <f t="shared" ref="R2:AM2" ca="1" si="3">INDIRECT(ADDRESS((COLUMN()-2)*23+ROW()+1,17,,,"1-Configuracion"))</f>
        <v>24</v>
      </c>
      <c r="S2" s="10">
        <f t="shared" ca="1" si="3"/>
        <v>24</v>
      </c>
      <c r="T2" s="12">
        <f t="shared" ca="1" si="3"/>
        <v>24</v>
      </c>
      <c r="U2" s="63">
        <f t="shared" ca="1" si="3"/>
        <v>24</v>
      </c>
      <c r="V2" s="10">
        <f t="shared" ca="1" si="3"/>
        <v>24</v>
      </c>
      <c r="W2" s="10">
        <f t="shared" ca="1" si="3"/>
        <v>24</v>
      </c>
      <c r="X2" s="10">
        <f t="shared" ca="1" si="3"/>
        <v>24</v>
      </c>
      <c r="Y2" s="10">
        <f t="shared" ca="1" si="3"/>
        <v>24</v>
      </c>
      <c r="Z2" s="10">
        <f t="shared" ca="1" si="3"/>
        <v>24</v>
      </c>
      <c r="AA2" s="10">
        <f t="shared" ca="1" si="3"/>
        <v>24</v>
      </c>
      <c r="AB2" s="10">
        <f t="shared" ca="1" si="3"/>
        <v>24</v>
      </c>
      <c r="AC2" s="10">
        <f t="shared" ca="1" si="3"/>
        <v>24</v>
      </c>
      <c r="AD2" s="10">
        <f t="shared" ca="1" si="3"/>
        <v>24</v>
      </c>
      <c r="AE2" s="10">
        <f t="shared" ca="1" si="3"/>
        <v>24</v>
      </c>
      <c r="AF2" s="10">
        <f t="shared" ca="1" si="3"/>
        <v>24</v>
      </c>
      <c r="AG2" s="10">
        <f t="shared" ca="1" si="3"/>
        <v>24</v>
      </c>
      <c r="AH2" s="10">
        <f t="shared" ca="1" si="3"/>
        <v>24</v>
      </c>
      <c r="AI2" s="10">
        <f t="shared" ca="1" si="3"/>
        <v>24</v>
      </c>
      <c r="AJ2" s="10">
        <f t="shared" ca="1" si="3"/>
        <v>24</v>
      </c>
      <c r="AK2" s="10">
        <f t="shared" ca="1" si="3"/>
        <v>24</v>
      </c>
      <c r="AL2" s="10">
        <f t="shared" ca="1" si="3"/>
        <v>24</v>
      </c>
      <c r="AM2" s="12">
        <f t="shared" ca="1" si="3"/>
        <v>24</v>
      </c>
      <c r="AO2" s="56" t="str">
        <f>A2</f>
        <v>Athletic Club</v>
      </c>
      <c r="AP2" s="55">
        <f ca="1">IF(AP$1&lt;='1-Configuracion'!$P$874,'1-Estadisticas'!B2,NA())</f>
        <v>0</v>
      </c>
      <c r="AQ2" s="10">
        <f ca="1">IF(AQ$1&lt;='1-Configuracion'!$P$874,'1-Estadisticas'!C2,NA())</f>
        <v>0</v>
      </c>
      <c r="AR2" s="10">
        <f ca="1">IF(AR$1&lt;='1-Configuracion'!$P$874,'1-Estadisticas'!D2,NA())</f>
        <v>3</v>
      </c>
      <c r="AS2" s="10">
        <f ca="1">IF(AS$1&lt;='1-Configuracion'!$P$874,'1-Estadisticas'!E2,NA())</f>
        <v>3</v>
      </c>
      <c r="AT2" s="10">
        <f ca="1">IF(AT$1&lt;='1-Configuracion'!$P$874,'1-Estadisticas'!F2,NA())</f>
        <v>3</v>
      </c>
      <c r="AU2" s="10">
        <f ca="1">IF(AU$1&lt;='1-Configuracion'!$P$874,'1-Estadisticas'!G2,NA())</f>
        <v>4</v>
      </c>
      <c r="AV2" s="10">
        <f ca="1">IF(AV$1&lt;='1-Configuracion'!$P$874,'1-Estadisticas'!H2,NA())</f>
        <v>7</v>
      </c>
      <c r="AW2" s="10">
        <f ca="1">IF(AW$1&lt;='1-Configuracion'!$P$874,'1-Estadisticas'!I2,NA())</f>
        <v>8</v>
      </c>
      <c r="AX2" s="10">
        <f ca="1">IF(AX$1&lt;='1-Configuracion'!$P$874,'1-Estadisticas'!J2,NA())</f>
        <v>11</v>
      </c>
      <c r="AY2" s="10">
        <f ca="1">IF(AY$1&lt;='1-Configuracion'!$P$874,'1-Estadisticas'!K2,NA())</f>
        <v>14</v>
      </c>
      <c r="AZ2" s="10">
        <f ca="1">IF(AZ$1&lt;='1-Configuracion'!$P$874,'1-Estadisticas'!L2,NA())</f>
        <v>17</v>
      </c>
      <c r="BA2" s="10">
        <f ca="1">IF(BA$1&lt;='1-Configuracion'!$P$874,'1-Estadisticas'!M2,NA())</f>
        <v>17</v>
      </c>
      <c r="BB2" s="10">
        <f ca="1">IF(BB$1&lt;='1-Configuracion'!$P$874,'1-Estadisticas'!N2,NA())</f>
        <v>20</v>
      </c>
      <c r="BC2" s="10">
        <f ca="1">IF(BC$1&lt;='1-Configuracion'!$P$874,'1-Estadisticas'!O2,NA())</f>
        <v>21</v>
      </c>
      <c r="BD2" s="10">
        <f ca="1">IF(BD$1&lt;='1-Configuracion'!$P$874,'1-Estadisticas'!P2,NA())</f>
        <v>21</v>
      </c>
      <c r="BE2" s="10">
        <f ca="1">IF(BE$1&lt;='1-Configuracion'!$P$874,'1-Estadisticas'!Q2,NA())</f>
        <v>24</v>
      </c>
      <c r="BF2" s="10" t="e">
        <f ca="1">IF(BF$1&lt;='1-Configuracion'!$P$874,'1-Estadisticas'!R2,NA())</f>
        <v>#N/A</v>
      </c>
      <c r="BG2" s="10" t="e">
        <f ca="1">IF(BG$1&lt;='1-Configuracion'!$P$874,'1-Estadisticas'!S2,NA())</f>
        <v>#N/A</v>
      </c>
      <c r="BH2" s="12" t="e">
        <f ca="1">IF(BH$1&lt;='1-Configuracion'!$P$874,'1-Estadisticas'!T2,NA())</f>
        <v>#N/A</v>
      </c>
      <c r="BI2" s="63" t="e">
        <f ca="1">IF(BI$1&lt;='1-Configuracion'!$P$874,'1-Estadisticas'!U2,NA())</f>
        <v>#N/A</v>
      </c>
      <c r="BJ2" s="10" t="e">
        <f ca="1">IF(BJ$1&lt;='1-Configuracion'!$P$874,'1-Estadisticas'!V2,NA())</f>
        <v>#N/A</v>
      </c>
      <c r="BK2" s="10" t="e">
        <f ca="1">IF(BK$1&lt;='1-Configuracion'!$P$874,'1-Estadisticas'!W2,NA())</f>
        <v>#N/A</v>
      </c>
      <c r="BL2" s="10" t="e">
        <f ca="1">IF(BL$1&lt;='1-Configuracion'!$P$874,'1-Estadisticas'!X2,NA())</f>
        <v>#N/A</v>
      </c>
      <c r="BM2" s="10" t="e">
        <f ca="1">IF(BM$1&lt;='1-Configuracion'!$P$874,'1-Estadisticas'!Y2,NA())</f>
        <v>#N/A</v>
      </c>
      <c r="BN2" s="10" t="e">
        <f ca="1">IF(BN$1&lt;='1-Configuracion'!$P$874,'1-Estadisticas'!Z2,NA())</f>
        <v>#N/A</v>
      </c>
      <c r="BO2" s="10" t="e">
        <f ca="1">IF(BO$1&lt;='1-Configuracion'!$P$874,'1-Estadisticas'!AA2,NA())</f>
        <v>#N/A</v>
      </c>
      <c r="BP2" s="10" t="e">
        <f ca="1">IF(BP$1&lt;='1-Configuracion'!$P$874,'1-Estadisticas'!AB2,NA())</f>
        <v>#N/A</v>
      </c>
      <c r="BQ2" s="10" t="e">
        <f ca="1">IF(BQ$1&lt;='1-Configuracion'!$P$874,'1-Estadisticas'!AC2,NA())</f>
        <v>#N/A</v>
      </c>
      <c r="BR2" s="10" t="e">
        <f ca="1">IF(BR$1&lt;='1-Configuracion'!$P$874,'1-Estadisticas'!AD2,NA())</f>
        <v>#N/A</v>
      </c>
      <c r="BS2" s="10" t="e">
        <f ca="1">IF(BS$1&lt;='1-Configuracion'!$P$874,'1-Estadisticas'!AE2,NA())</f>
        <v>#N/A</v>
      </c>
      <c r="BT2" s="10" t="e">
        <f ca="1">IF(BT$1&lt;='1-Configuracion'!$P$874,'1-Estadisticas'!AF2,NA())</f>
        <v>#N/A</v>
      </c>
      <c r="BU2" s="10" t="e">
        <f ca="1">IF(BU$1&lt;='1-Configuracion'!$P$874,'1-Estadisticas'!AG2,NA())</f>
        <v>#N/A</v>
      </c>
      <c r="BV2" s="10" t="e">
        <f ca="1">IF(BV$1&lt;='1-Configuracion'!$P$874,'1-Estadisticas'!AH2,NA())</f>
        <v>#N/A</v>
      </c>
      <c r="BW2" s="10" t="e">
        <f ca="1">IF(BW$1&lt;='1-Configuracion'!$P$874,'1-Estadisticas'!AI2,NA())</f>
        <v>#N/A</v>
      </c>
      <c r="BX2" s="10" t="e">
        <f ca="1">IF(BX$1&lt;='1-Configuracion'!$P$874,'1-Estadisticas'!AJ2,NA())</f>
        <v>#N/A</v>
      </c>
      <c r="BY2" s="10" t="e">
        <f ca="1">IF(BY$1&lt;='1-Configuracion'!$P$874,'1-Estadisticas'!AK2,NA())</f>
        <v>#N/A</v>
      </c>
      <c r="BZ2" s="10" t="e">
        <f ca="1">IF(BZ$1&lt;='1-Configuracion'!$P$874,'1-Estadisticas'!AL2,NA())</f>
        <v>#N/A</v>
      </c>
      <c r="CA2" s="12" t="e">
        <f ca="1">IF(CA$1&lt;='1-Configuracion'!$P$874,'1-Estadisticas'!AM2,NA())</f>
        <v>#N/A</v>
      </c>
    </row>
    <row r="3" spans="1:79" x14ac:dyDescent="0.25">
      <c r="A3" s="29" t="str">
        <f>'1-Configuracion'!B25</f>
        <v>Atlético de Madrid</v>
      </c>
      <c r="B3" s="2">
        <f t="shared" ref="B3:AM9" ca="1" si="4">INDIRECT(ADDRESS((COLUMN()-2)*23+ROW()+1,17,,,"1-Configuracion"))</f>
        <v>3</v>
      </c>
      <c r="C3" s="1">
        <f t="shared" ca="1" si="2"/>
        <v>6</v>
      </c>
      <c r="D3" s="1">
        <f t="shared" ca="1" si="4"/>
        <v>6</v>
      </c>
      <c r="E3" s="1">
        <f t="shared" ca="1" si="4"/>
        <v>9</v>
      </c>
      <c r="F3" s="1">
        <f t="shared" ca="1" si="4"/>
        <v>12</v>
      </c>
      <c r="G3" s="1">
        <f t="shared" ca="1" si="4"/>
        <v>12</v>
      </c>
      <c r="H3" s="1">
        <f t="shared" ca="1" si="4"/>
        <v>13</v>
      </c>
      <c r="I3" s="1">
        <f t="shared" ca="1" si="4"/>
        <v>16</v>
      </c>
      <c r="J3" s="1">
        <f t="shared" ca="1" si="4"/>
        <v>19</v>
      </c>
      <c r="K3" s="1">
        <f t="shared" ca="1" si="4"/>
        <v>20</v>
      </c>
      <c r="L3" s="1">
        <f t="shared" ca="1" si="4"/>
        <v>23</v>
      </c>
      <c r="M3" s="1">
        <f t="shared" ca="1" si="4"/>
        <v>26</v>
      </c>
      <c r="N3" s="1">
        <f t="shared" ca="1" si="4"/>
        <v>29</v>
      </c>
      <c r="O3" s="1">
        <f t="shared" ca="1" si="4"/>
        <v>32</v>
      </c>
      <c r="P3" s="1">
        <f t="shared" ca="1" si="4"/>
        <v>35</v>
      </c>
      <c r="Q3" s="1">
        <f t="shared" ca="1" si="4"/>
        <v>35</v>
      </c>
      <c r="R3" s="1">
        <f t="shared" ca="1" si="4"/>
        <v>35</v>
      </c>
      <c r="S3" s="1">
        <f t="shared" ca="1" si="4"/>
        <v>35</v>
      </c>
      <c r="T3" s="3">
        <f t="shared" ca="1" si="4"/>
        <v>35</v>
      </c>
      <c r="U3" s="61">
        <f t="shared" ca="1" si="4"/>
        <v>35</v>
      </c>
      <c r="V3" s="1">
        <f t="shared" ca="1" si="4"/>
        <v>35</v>
      </c>
      <c r="W3" s="1">
        <f t="shared" ca="1" si="4"/>
        <v>35</v>
      </c>
      <c r="X3" s="1">
        <f t="shared" ca="1" si="4"/>
        <v>35</v>
      </c>
      <c r="Y3" s="1">
        <f t="shared" ca="1" si="4"/>
        <v>35</v>
      </c>
      <c r="Z3" s="1">
        <f t="shared" ca="1" si="4"/>
        <v>35</v>
      </c>
      <c r="AA3" s="1">
        <f t="shared" ca="1" si="4"/>
        <v>35</v>
      </c>
      <c r="AB3" s="1">
        <f t="shared" ca="1" si="4"/>
        <v>35</v>
      </c>
      <c r="AC3" s="1">
        <f t="shared" ca="1" si="4"/>
        <v>35</v>
      </c>
      <c r="AD3" s="1">
        <f t="shared" ca="1" si="4"/>
        <v>35</v>
      </c>
      <c r="AE3" s="1">
        <f t="shared" ca="1" si="4"/>
        <v>35</v>
      </c>
      <c r="AF3" s="1">
        <f t="shared" ca="1" si="4"/>
        <v>35</v>
      </c>
      <c r="AG3" s="1">
        <f t="shared" ca="1" si="4"/>
        <v>35</v>
      </c>
      <c r="AH3" s="1">
        <f t="shared" ca="1" si="4"/>
        <v>35</v>
      </c>
      <c r="AI3" s="1">
        <f t="shared" ca="1" si="4"/>
        <v>35</v>
      </c>
      <c r="AJ3" s="1">
        <f t="shared" ca="1" si="4"/>
        <v>35</v>
      </c>
      <c r="AK3" s="1">
        <f t="shared" ca="1" si="4"/>
        <v>35</v>
      </c>
      <c r="AL3" s="1">
        <f t="shared" ca="1" si="4"/>
        <v>35</v>
      </c>
      <c r="AM3" s="3">
        <f t="shared" ca="1" si="4"/>
        <v>35</v>
      </c>
      <c r="AO3" s="29" t="str">
        <f t="shared" ref="AO3:AO21" si="5">A3</f>
        <v>Atlético de Madrid</v>
      </c>
      <c r="AP3" s="2">
        <f ca="1">IF(AP$1&lt;='1-Configuracion'!$P$874,'1-Estadisticas'!B3,NA())</f>
        <v>3</v>
      </c>
      <c r="AQ3" s="1">
        <f ca="1">IF(AQ$1&lt;='1-Configuracion'!$P$874,'1-Estadisticas'!C3,NA())</f>
        <v>6</v>
      </c>
      <c r="AR3" s="1">
        <f ca="1">IF(AR$1&lt;='1-Configuracion'!$P$874,'1-Estadisticas'!D3,NA())</f>
        <v>6</v>
      </c>
      <c r="AS3" s="1">
        <f ca="1">IF(AS$1&lt;='1-Configuracion'!$P$874,'1-Estadisticas'!E3,NA())</f>
        <v>9</v>
      </c>
      <c r="AT3" s="1">
        <f ca="1">IF(AT$1&lt;='1-Configuracion'!$P$874,'1-Estadisticas'!F3,NA())</f>
        <v>12</v>
      </c>
      <c r="AU3" s="1">
        <f ca="1">IF(AU$1&lt;='1-Configuracion'!$P$874,'1-Estadisticas'!G3,NA())</f>
        <v>12</v>
      </c>
      <c r="AV3" s="1">
        <f ca="1">IF(AV$1&lt;='1-Configuracion'!$P$874,'1-Estadisticas'!H3,NA())</f>
        <v>13</v>
      </c>
      <c r="AW3" s="1">
        <f ca="1">IF(AW$1&lt;='1-Configuracion'!$P$874,'1-Estadisticas'!I3,NA())</f>
        <v>16</v>
      </c>
      <c r="AX3" s="1">
        <f ca="1">IF(AX$1&lt;='1-Configuracion'!$P$874,'1-Estadisticas'!J3,NA())</f>
        <v>19</v>
      </c>
      <c r="AY3" s="1">
        <f ca="1">IF(AY$1&lt;='1-Configuracion'!$P$874,'1-Estadisticas'!K3,NA())</f>
        <v>20</v>
      </c>
      <c r="AZ3" s="1">
        <f ca="1">IF(AZ$1&lt;='1-Configuracion'!$P$874,'1-Estadisticas'!L3,NA())</f>
        <v>23</v>
      </c>
      <c r="BA3" s="1">
        <f ca="1">IF(BA$1&lt;='1-Configuracion'!$P$874,'1-Estadisticas'!M3,NA())</f>
        <v>26</v>
      </c>
      <c r="BB3" s="1">
        <f ca="1">IF(BB$1&lt;='1-Configuracion'!$P$874,'1-Estadisticas'!N3,NA())</f>
        <v>29</v>
      </c>
      <c r="BC3" s="1">
        <f ca="1">IF(BC$1&lt;='1-Configuracion'!$P$874,'1-Estadisticas'!O3,NA())</f>
        <v>32</v>
      </c>
      <c r="BD3" s="1">
        <f ca="1">IF(BD$1&lt;='1-Configuracion'!$P$874,'1-Estadisticas'!P3,NA())</f>
        <v>35</v>
      </c>
      <c r="BE3" s="1">
        <f ca="1">IF(BE$1&lt;='1-Configuracion'!$P$874,'1-Estadisticas'!Q3,NA())</f>
        <v>35</v>
      </c>
      <c r="BF3" s="1" t="e">
        <f ca="1">IF(BF$1&lt;='1-Configuracion'!$P$874,'1-Estadisticas'!R3,NA())</f>
        <v>#N/A</v>
      </c>
      <c r="BG3" s="1" t="e">
        <f ca="1">IF(BG$1&lt;='1-Configuracion'!$P$874,'1-Estadisticas'!S3,NA())</f>
        <v>#N/A</v>
      </c>
      <c r="BH3" s="3" t="e">
        <f ca="1">IF(BH$1&lt;='1-Configuracion'!$P$874,'1-Estadisticas'!T3,NA())</f>
        <v>#N/A</v>
      </c>
      <c r="BI3" s="61" t="e">
        <f ca="1">IF(BI$1&lt;='1-Configuracion'!$P$874,'1-Estadisticas'!U3,NA())</f>
        <v>#N/A</v>
      </c>
      <c r="BJ3" s="1" t="e">
        <f ca="1">IF(BJ$1&lt;='1-Configuracion'!$P$874,'1-Estadisticas'!V3,NA())</f>
        <v>#N/A</v>
      </c>
      <c r="BK3" s="1" t="e">
        <f ca="1">IF(BK$1&lt;='1-Configuracion'!$P$874,'1-Estadisticas'!W3,NA())</f>
        <v>#N/A</v>
      </c>
      <c r="BL3" s="1" t="e">
        <f ca="1">IF(BL$1&lt;='1-Configuracion'!$P$874,'1-Estadisticas'!X3,NA())</f>
        <v>#N/A</v>
      </c>
      <c r="BM3" s="1" t="e">
        <f ca="1">IF(BM$1&lt;='1-Configuracion'!$P$874,'1-Estadisticas'!Y3,NA())</f>
        <v>#N/A</v>
      </c>
      <c r="BN3" s="1" t="e">
        <f ca="1">IF(BN$1&lt;='1-Configuracion'!$P$874,'1-Estadisticas'!Z3,NA())</f>
        <v>#N/A</v>
      </c>
      <c r="BO3" s="1" t="e">
        <f ca="1">IF(BO$1&lt;='1-Configuracion'!$P$874,'1-Estadisticas'!AA3,NA())</f>
        <v>#N/A</v>
      </c>
      <c r="BP3" s="1" t="e">
        <f ca="1">IF(BP$1&lt;='1-Configuracion'!$P$874,'1-Estadisticas'!AB3,NA())</f>
        <v>#N/A</v>
      </c>
      <c r="BQ3" s="1" t="e">
        <f ca="1">IF(BQ$1&lt;='1-Configuracion'!$P$874,'1-Estadisticas'!AC3,NA())</f>
        <v>#N/A</v>
      </c>
      <c r="BR3" s="1" t="e">
        <f ca="1">IF(BR$1&lt;='1-Configuracion'!$P$874,'1-Estadisticas'!AD3,NA())</f>
        <v>#N/A</v>
      </c>
      <c r="BS3" s="1" t="e">
        <f ca="1">IF(BS$1&lt;='1-Configuracion'!$P$874,'1-Estadisticas'!AE3,NA())</f>
        <v>#N/A</v>
      </c>
      <c r="BT3" s="1" t="e">
        <f ca="1">IF(BT$1&lt;='1-Configuracion'!$P$874,'1-Estadisticas'!AF3,NA())</f>
        <v>#N/A</v>
      </c>
      <c r="BU3" s="1" t="e">
        <f ca="1">IF(BU$1&lt;='1-Configuracion'!$P$874,'1-Estadisticas'!AG3,NA())</f>
        <v>#N/A</v>
      </c>
      <c r="BV3" s="1" t="e">
        <f ca="1">IF(BV$1&lt;='1-Configuracion'!$P$874,'1-Estadisticas'!AH3,NA())</f>
        <v>#N/A</v>
      </c>
      <c r="BW3" s="1" t="e">
        <f ca="1">IF(BW$1&lt;='1-Configuracion'!$P$874,'1-Estadisticas'!AI3,NA())</f>
        <v>#N/A</v>
      </c>
      <c r="BX3" s="1" t="e">
        <f ca="1">IF(BX$1&lt;='1-Configuracion'!$P$874,'1-Estadisticas'!AJ3,NA())</f>
        <v>#N/A</v>
      </c>
      <c r="BY3" s="1" t="e">
        <f ca="1">IF(BY$1&lt;='1-Configuracion'!$P$874,'1-Estadisticas'!AK3,NA())</f>
        <v>#N/A</v>
      </c>
      <c r="BZ3" s="1" t="e">
        <f ca="1">IF(BZ$1&lt;='1-Configuracion'!$P$874,'1-Estadisticas'!AL3,NA())</f>
        <v>#N/A</v>
      </c>
      <c r="CA3" s="3" t="e">
        <f ca="1">IF(CA$1&lt;='1-Configuracion'!$P$874,'1-Estadisticas'!AM3,NA())</f>
        <v>#N/A</v>
      </c>
    </row>
    <row r="4" spans="1:79" x14ac:dyDescent="0.25">
      <c r="A4" s="29" t="str">
        <f>'1-Configuracion'!B26</f>
        <v>Deportivo de la Coruña</v>
      </c>
      <c r="B4" s="2">
        <f t="shared" ca="1" si="4"/>
        <v>1</v>
      </c>
      <c r="C4" s="1">
        <f t="shared" ca="1" si="4"/>
        <v>2</v>
      </c>
      <c r="D4" s="1">
        <f t="shared" ca="1" si="4"/>
        <v>5</v>
      </c>
      <c r="E4" s="1">
        <f t="shared" ca="1" si="4"/>
        <v>5</v>
      </c>
      <c r="F4" s="1">
        <f t="shared" ca="1" si="4"/>
        <v>8</v>
      </c>
      <c r="G4" s="1">
        <f t="shared" ca="1" si="4"/>
        <v>11</v>
      </c>
      <c r="H4" s="1">
        <f t="shared" ca="1" si="4"/>
        <v>12</v>
      </c>
      <c r="I4" s="1">
        <f t="shared" ca="1" si="4"/>
        <v>13</v>
      </c>
      <c r="J4" s="1">
        <f t="shared" ca="1" si="4"/>
        <v>13</v>
      </c>
      <c r="K4" s="1">
        <f t="shared" ca="1" si="4"/>
        <v>14</v>
      </c>
      <c r="L4" s="1">
        <f t="shared" ca="1" si="4"/>
        <v>15</v>
      </c>
      <c r="M4" s="1">
        <f t="shared" ca="1" si="4"/>
        <v>18</v>
      </c>
      <c r="N4" s="1">
        <f t="shared" ca="1" si="4"/>
        <v>21</v>
      </c>
      <c r="O4" s="1">
        <f t="shared" ca="1" si="4"/>
        <v>22</v>
      </c>
      <c r="P4" s="1">
        <f t="shared" ca="1" si="4"/>
        <v>23</v>
      </c>
      <c r="Q4" s="1">
        <f t="shared" ca="1" si="4"/>
        <v>26</v>
      </c>
      <c r="R4" s="1">
        <f t="shared" ca="1" si="4"/>
        <v>26</v>
      </c>
      <c r="S4" s="1">
        <f t="shared" ca="1" si="4"/>
        <v>26</v>
      </c>
      <c r="T4" s="3">
        <f t="shared" ca="1" si="4"/>
        <v>26</v>
      </c>
      <c r="U4" s="61">
        <f t="shared" ca="1" si="4"/>
        <v>26</v>
      </c>
      <c r="V4" s="1">
        <f t="shared" ca="1" si="4"/>
        <v>26</v>
      </c>
      <c r="W4" s="1">
        <f t="shared" ca="1" si="4"/>
        <v>26</v>
      </c>
      <c r="X4" s="1">
        <f t="shared" ca="1" si="4"/>
        <v>26</v>
      </c>
      <c r="Y4" s="1">
        <f t="shared" ca="1" si="4"/>
        <v>26</v>
      </c>
      <c r="Z4" s="1">
        <f t="shared" ca="1" si="4"/>
        <v>26</v>
      </c>
      <c r="AA4" s="1">
        <f t="shared" ca="1" si="4"/>
        <v>26</v>
      </c>
      <c r="AB4" s="1">
        <f t="shared" ca="1" si="4"/>
        <v>26</v>
      </c>
      <c r="AC4" s="1">
        <f t="shared" ca="1" si="4"/>
        <v>26</v>
      </c>
      <c r="AD4" s="1">
        <f t="shared" ca="1" si="4"/>
        <v>26</v>
      </c>
      <c r="AE4" s="1">
        <f t="shared" ca="1" si="4"/>
        <v>26</v>
      </c>
      <c r="AF4" s="1">
        <f t="shared" ca="1" si="4"/>
        <v>26</v>
      </c>
      <c r="AG4" s="1">
        <f t="shared" ca="1" si="4"/>
        <v>26</v>
      </c>
      <c r="AH4" s="1">
        <f t="shared" ca="1" si="4"/>
        <v>26</v>
      </c>
      <c r="AI4" s="1">
        <f t="shared" ca="1" si="4"/>
        <v>26</v>
      </c>
      <c r="AJ4" s="1">
        <f t="shared" ca="1" si="4"/>
        <v>26</v>
      </c>
      <c r="AK4" s="1">
        <f t="shared" ca="1" si="4"/>
        <v>26</v>
      </c>
      <c r="AL4" s="1">
        <f t="shared" ca="1" si="4"/>
        <v>26</v>
      </c>
      <c r="AM4" s="3">
        <f t="shared" ca="1" si="4"/>
        <v>26</v>
      </c>
      <c r="AO4" s="29" t="str">
        <f t="shared" si="5"/>
        <v>Deportivo de la Coruña</v>
      </c>
      <c r="AP4" s="2">
        <f ca="1">IF(AP$1&lt;='1-Configuracion'!$P$874,'1-Estadisticas'!B4,NA())</f>
        <v>1</v>
      </c>
      <c r="AQ4" s="1">
        <f ca="1">IF(AQ$1&lt;='1-Configuracion'!$P$874,'1-Estadisticas'!C4,NA())</f>
        <v>2</v>
      </c>
      <c r="AR4" s="1">
        <f ca="1">IF(AR$1&lt;='1-Configuracion'!$P$874,'1-Estadisticas'!D4,NA())</f>
        <v>5</v>
      </c>
      <c r="AS4" s="1">
        <f ca="1">IF(AS$1&lt;='1-Configuracion'!$P$874,'1-Estadisticas'!E4,NA())</f>
        <v>5</v>
      </c>
      <c r="AT4" s="1">
        <f ca="1">IF(AT$1&lt;='1-Configuracion'!$P$874,'1-Estadisticas'!F4,NA())</f>
        <v>8</v>
      </c>
      <c r="AU4" s="1">
        <f ca="1">IF(AU$1&lt;='1-Configuracion'!$P$874,'1-Estadisticas'!G4,NA())</f>
        <v>11</v>
      </c>
      <c r="AV4" s="1">
        <f ca="1">IF(AV$1&lt;='1-Configuracion'!$P$874,'1-Estadisticas'!H4,NA())</f>
        <v>12</v>
      </c>
      <c r="AW4" s="1">
        <f ca="1">IF(AW$1&lt;='1-Configuracion'!$P$874,'1-Estadisticas'!I4,NA())</f>
        <v>13</v>
      </c>
      <c r="AX4" s="1">
        <f ca="1">IF(AX$1&lt;='1-Configuracion'!$P$874,'1-Estadisticas'!J4,NA())</f>
        <v>13</v>
      </c>
      <c r="AY4" s="1">
        <f ca="1">IF(AY$1&lt;='1-Configuracion'!$P$874,'1-Estadisticas'!K4,NA())</f>
        <v>14</v>
      </c>
      <c r="AZ4" s="1">
        <f ca="1">IF(AZ$1&lt;='1-Configuracion'!$P$874,'1-Estadisticas'!L4,NA())</f>
        <v>15</v>
      </c>
      <c r="BA4" s="1">
        <f ca="1">IF(BA$1&lt;='1-Configuracion'!$P$874,'1-Estadisticas'!M4,NA())</f>
        <v>18</v>
      </c>
      <c r="BB4" s="1">
        <f ca="1">IF(BB$1&lt;='1-Configuracion'!$P$874,'1-Estadisticas'!N4,NA())</f>
        <v>21</v>
      </c>
      <c r="BC4" s="1">
        <f ca="1">IF(BC$1&lt;='1-Configuracion'!$P$874,'1-Estadisticas'!O4,NA())</f>
        <v>22</v>
      </c>
      <c r="BD4" s="1">
        <f ca="1">IF(BD$1&lt;='1-Configuracion'!$P$874,'1-Estadisticas'!P4,NA())</f>
        <v>23</v>
      </c>
      <c r="BE4" s="1">
        <f ca="1">IF(BE$1&lt;='1-Configuracion'!$P$874,'1-Estadisticas'!Q4,NA())</f>
        <v>26</v>
      </c>
      <c r="BF4" s="1" t="e">
        <f ca="1">IF(BF$1&lt;='1-Configuracion'!$P$874,'1-Estadisticas'!R4,NA())</f>
        <v>#N/A</v>
      </c>
      <c r="BG4" s="1" t="e">
        <f ca="1">IF(BG$1&lt;='1-Configuracion'!$P$874,'1-Estadisticas'!S4,NA())</f>
        <v>#N/A</v>
      </c>
      <c r="BH4" s="3" t="e">
        <f ca="1">IF(BH$1&lt;='1-Configuracion'!$P$874,'1-Estadisticas'!T4,NA())</f>
        <v>#N/A</v>
      </c>
      <c r="BI4" s="61" t="e">
        <f ca="1">IF(BI$1&lt;='1-Configuracion'!$P$874,'1-Estadisticas'!U4,NA())</f>
        <v>#N/A</v>
      </c>
      <c r="BJ4" s="1" t="e">
        <f ca="1">IF(BJ$1&lt;='1-Configuracion'!$P$874,'1-Estadisticas'!V4,NA())</f>
        <v>#N/A</v>
      </c>
      <c r="BK4" s="1" t="e">
        <f ca="1">IF(BK$1&lt;='1-Configuracion'!$P$874,'1-Estadisticas'!W4,NA())</f>
        <v>#N/A</v>
      </c>
      <c r="BL4" s="1" t="e">
        <f ca="1">IF(BL$1&lt;='1-Configuracion'!$P$874,'1-Estadisticas'!X4,NA())</f>
        <v>#N/A</v>
      </c>
      <c r="BM4" s="1" t="e">
        <f ca="1">IF(BM$1&lt;='1-Configuracion'!$P$874,'1-Estadisticas'!Y4,NA())</f>
        <v>#N/A</v>
      </c>
      <c r="BN4" s="1" t="e">
        <f ca="1">IF(BN$1&lt;='1-Configuracion'!$P$874,'1-Estadisticas'!Z4,NA())</f>
        <v>#N/A</v>
      </c>
      <c r="BO4" s="1" t="e">
        <f ca="1">IF(BO$1&lt;='1-Configuracion'!$P$874,'1-Estadisticas'!AA4,NA())</f>
        <v>#N/A</v>
      </c>
      <c r="BP4" s="1" t="e">
        <f ca="1">IF(BP$1&lt;='1-Configuracion'!$P$874,'1-Estadisticas'!AB4,NA())</f>
        <v>#N/A</v>
      </c>
      <c r="BQ4" s="1" t="e">
        <f ca="1">IF(BQ$1&lt;='1-Configuracion'!$P$874,'1-Estadisticas'!AC4,NA())</f>
        <v>#N/A</v>
      </c>
      <c r="BR4" s="1" t="e">
        <f ca="1">IF(BR$1&lt;='1-Configuracion'!$P$874,'1-Estadisticas'!AD4,NA())</f>
        <v>#N/A</v>
      </c>
      <c r="BS4" s="1" t="e">
        <f ca="1">IF(BS$1&lt;='1-Configuracion'!$P$874,'1-Estadisticas'!AE4,NA())</f>
        <v>#N/A</v>
      </c>
      <c r="BT4" s="1" t="e">
        <f ca="1">IF(BT$1&lt;='1-Configuracion'!$P$874,'1-Estadisticas'!AF4,NA())</f>
        <v>#N/A</v>
      </c>
      <c r="BU4" s="1" t="e">
        <f ca="1">IF(BU$1&lt;='1-Configuracion'!$P$874,'1-Estadisticas'!AG4,NA())</f>
        <v>#N/A</v>
      </c>
      <c r="BV4" s="1" t="e">
        <f ca="1">IF(BV$1&lt;='1-Configuracion'!$P$874,'1-Estadisticas'!AH4,NA())</f>
        <v>#N/A</v>
      </c>
      <c r="BW4" s="1" t="e">
        <f ca="1">IF(BW$1&lt;='1-Configuracion'!$P$874,'1-Estadisticas'!AI4,NA())</f>
        <v>#N/A</v>
      </c>
      <c r="BX4" s="1" t="e">
        <f ca="1">IF(BX$1&lt;='1-Configuracion'!$P$874,'1-Estadisticas'!AJ4,NA())</f>
        <v>#N/A</v>
      </c>
      <c r="BY4" s="1" t="e">
        <f ca="1">IF(BY$1&lt;='1-Configuracion'!$P$874,'1-Estadisticas'!AK4,NA())</f>
        <v>#N/A</v>
      </c>
      <c r="BZ4" s="1" t="e">
        <f ca="1">IF(BZ$1&lt;='1-Configuracion'!$P$874,'1-Estadisticas'!AL4,NA())</f>
        <v>#N/A</v>
      </c>
      <c r="CA4" s="3" t="e">
        <f ca="1">IF(CA$1&lt;='1-Configuracion'!$P$874,'1-Estadisticas'!AM4,NA())</f>
        <v>#N/A</v>
      </c>
    </row>
    <row r="5" spans="1:79" x14ac:dyDescent="0.25">
      <c r="A5" s="29" t="str">
        <f>'1-Configuracion'!B27</f>
        <v>F.C. Barcelona</v>
      </c>
      <c r="B5" s="2">
        <f t="shared" ca="1" si="4"/>
        <v>3</v>
      </c>
      <c r="C5" s="1">
        <f t="shared" ca="1" si="4"/>
        <v>6</v>
      </c>
      <c r="D5" s="1">
        <f t="shared" ca="1" si="4"/>
        <v>9</v>
      </c>
      <c r="E5" s="1">
        <f t="shared" ca="1" si="4"/>
        <v>12</v>
      </c>
      <c r="F5" s="1">
        <f t="shared" ca="1" si="4"/>
        <v>12</v>
      </c>
      <c r="G5" s="1">
        <f t="shared" ca="1" si="4"/>
        <v>15</v>
      </c>
      <c r="H5" s="1">
        <f t="shared" ca="1" si="4"/>
        <v>15</v>
      </c>
      <c r="I5" s="1">
        <f t="shared" ca="1" si="4"/>
        <v>18</v>
      </c>
      <c r="J5" s="1">
        <f t="shared" ca="1" si="4"/>
        <v>21</v>
      </c>
      <c r="K5" s="1">
        <f t="shared" ca="1" si="4"/>
        <v>24</v>
      </c>
      <c r="L5" s="1">
        <f t="shared" ca="1" si="4"/>
        <v>27</v>
      </c>
      <c r="M5" s="1">
        <f t="shared" ca="1" si="4"/>
        <v>30</v>
      </c>
      <c r="N5" s="1">
        <f t="shared" ca="1" si="4"/>
        <v>33</v>
      </c>
      <c r="O5" s="1">
        <f t="shared" ca="1" si="4"/>
        <v>34</v>
      </c>
      <c r="P5" s="1">
        <f t="shared" ca="1" si="4"/>
        <v>35</v>
      </c>
      <c r="Q5" s="1">
        <f t="shared" ca="1" si="4"/>
        <v>35</v>
      </c>
      <c r="R5" s="1">
        <f t="shared" ca="1" si="4"/>
        <v>35</v>
      </c>
      <c r="S5" s="1">
        <f t="shared" ca="1" si="4"/>
        <v>35</v>
      </c>
      <c r="T5" s="3">
        <f t="shared" ca="1" si="4"/>
        <v>35</v>
      </c>
      <c r="U5" s="61">
        <f t="shared" ca="1" si="4"/>
        <v>35</v>
      </c>
      <c r="V5" s="1">
        <f t="shared" ca="1" si="4"/>
        <v>35</v>
      </c>
      <c r="W5" s="1">
        <f t="shared" ca="1" si="4"/>
        <v>35</v>
      </c>
      <c r="X5" s="1">
        <f t="shared" ca="1" si="4"/>
        <v>35</v>
      </c>
      <c r="Y5" s="1">
        <f t="shared" ca="1" si="4"/>
        <v>35</v>
      </c>
      <c r="Z5" s="1">
        <f t="shared" ca="1" si="4"/>
        <v>35</v>
      </c>
      <c r="AA5" s="1">
        <f t="shared" ca="1" si="4"/>
        <v>35</v>
      </c>
      <c r="AB5" s="1">
        <f t="shared" ca="1" si="4"/>
        <v>35</v>
      </c>
      <c r="AC5" s="1">
        <f t="shared" ca="1" si="4"/>
        <v>35</v>
      </c>
      <c r="AD5" s="1">
        <f t="shared" ca="1" si="4"/>
        <v>35</v>
      </c>
      <c r="AE5" s="1">
        <f t="shared" ca="1" si="4"/>
        <v>35</v>
      </c>
      <c r="AF5" s="1">
        <f t="shared" ca="1" si="4"/>
        <v>35</v>
      </c>
      <c r="AG5" s="1">
        <f t="shared" ca="1" si="4"/>
        <v>35</v>
      </c>
      <c r="AH5" s="1">
        <f t="shared" ca="1" si="4"/>
        <v>35</v>
      </c>
      <c r="AI5" s="1">
        <f t="shared" ca="1" si="4"/>
        <v>35</v>
      </c>
      <c r="AJ5" s="1">
        <f t="shared" ca="1" si="4"/>
        <v>35</v>
      </c>
      <c r="AK5" s="1">
        <f t="shared" ca="1" si="4"/>
        <v>35</v>
      </c>
      <c r="AL5" s="1">
        <f t="shared" ca="1" si="4"/>
        <v>35</v>
      </c>
      <c r="AM5" s="3">
        <f t="shared" ca="1" si="4"/>
        <v>35</v>
      </c>
      <c r="AO5" s="29" t="str">
        <f t="shared" si="5"/>
        <v>F.C. Barcelona</v>
      </c>
      <c r="AP5" s="2">
        <f ca="1">IF(AP$1&lt;='1-Configuracion'!$P$874,'1-Estadisticas'!B5,NA())</f>
        <v>3</v>
      </c>
      <c r="AQ5" s="1">
        <f ca="1">IF(AQ$1&lt;='1-Configuracion'!$P$874,'1-Estadisticas'!C5,NA())</f>
        <v>6</v>
      </c>
      <c r="AR5" s="1">
        <f ca="1">IF(AR$1&lt;='1-Configuracion'!$P$874,'1-Estadisticas'!D5,NA())</f>
        <v>9</v>
      </c>
      <c r="AS5" s="1">
        <f ca="1">IF(AS$1&lt;='1-Configuracion'!$P$874,'1-Estadisticas'!E5,NA())</f>
        <v>12</v>
      </c>
      <c r="AT5" s="1">
        <f ca="1">IF(AT$1&lt;='1-Configuracion'!$P$874,'1-Estadisticas'!F5,NA())</f>
        <v>12</v>
      </c>
      <c r="AU5" s="1">
        <f ca="1">IF(AU$1&lt;='1-Configuracion'!$P$874,'1-Estadisticas'!G5,NA())</f>
        <v>15</v>
      </c>
      <c r="AV5" s="1">
        <f ca="1">IF(AV$1&lt;='1-Configuracion'!$P$874,'1-Estadisticas'!H5,NA())</f>
        <v>15</v>
      </c>
      <c r="AW5" s="1">
        <f ca="1">IF(AW$1&lt;='1-Configuracion'!$P$874,'1-Estadisticas'!I5,NA())</f>
        <v>18</v>
      </c>
      <c r="AX5" s="1">
        <f ca="1">IF(AX$1&lt;='1-Configuracion'!$P$874,'1-Estadisticas'!J5,NA())</f>
        <v>21</v>
      </c>
      <c r="AY5" s="1">
        <f ca="1">IF(AY$1&lt;='1-Configuracion'!$P$874,'1-Estadisticas'!K5,NA())</f>
        <v>24</v>
      </c>
      <c r="AZ5" s="1">
        <f ca="1">IF(AZ$1&lt;='1-Configuracion'!$P$874,'1-Estadisticas'!L5,NA())</f>
        <v>27</v>
      </c>
      <c r="BA5" s="1">
        <f ca="1">IF(BA$1&lt;='1-Configuracion'!$P$874,'1-Estadisticas'!M5,NA())</f>
        <v>30</v>
      </c>
      <c r="BB5" s="1">
        <f ca="1">IF(BB$1&lt;='1-Configuracion'!$P$874,'1-Estadisticas'!N5,NA())</f>
        <v>33</v>
      </c>
      <c r="BC5" s="1">
        <f ca="1">IF(BC$1&lt;='1-Configuracion'!$P$874,'1-Estadisticas'!O5,NA())</f>
        <v>34</v>
      </c>
      <c r="BD5" s="1">
        <f ca="1">IF(BD$1&lt;='1-Configuracion'!$P$874,'1-Estadisticas'!P5,NA())</f>
        <v>35</v>
      </c>
      <c r="BE5" s="1">
        <f ca="1">IF(BE$1&lt;='1-Configuracion'!$P$874,'1-Estadisticas'!Q5,NA())</f>
        <v>35</v>
      </c>
      <c r="BF5" s="1" t="e">
        <f ca="1">IF(BF$1&lt;='1-Configuracion'!$P$874,'1-Estadisticas'!R5,NA())</f>
        <v>#N/A</v>
      </c>
      <c r="BG5" s="1" t="e">
        <f ca="1">IF(BG$1&lt;='1-Configuracion'!$P$874,'1-Estadisticas'!S5,NA())</f>
        <v>#N/A</v>
      </c>
      <c r="BH5" s="3" t="e">
        <f ca="1">IF(BH$1&lt;='1-Configuracion'!$P$874,'1-Estadisticas'!T5,NA())</f>
        <v>#N/A</v>
      </c>
      <c r="BI5" s="61" t="e">
        <f ca="1">IF(BI$1&lt;='1-Configuracion'!$P$874,'1-Estadisticas'!U5,NA())</f>
        <v>#N/A</v>
      </c>
      <c r="BJ5" s="1" t="e">
        <f ca="1">IF(BJ$1&lt;='1-Configuracion'!$P$874,'1-Estadisticas'!V5,NA())</f>
        <v>#N/A</v>
      </c>
      <c r="BK5" s="1" t="e">
        <f ca="1">IF(BK$1&lt;='1-Configuracion'!$P$874,'1-Estadisticas'!W5,NA())</f>
        <v>#N/A</v>
      </c>
      <c r="BL5" s="1" t="e">
        <f ca="1">IF(BL$1&lt;='1-Configuracion'!$P$874,'1-Estadisticas'!X5,NA())</f>
        <v>#N/A</v>
      </c>
      <c r="BM5" s="1" t="e">
        <f ca="1">IF(BM$1&lt;='1-Configuracion'!$P$874,'1-Estadisticas'!Y5,NA())</f>
        <v>#N/A</v>
      </c>
      <c r="BN5" s="1" t="e">
        <f ca="1">IF(BN$1&lt;='1-Configuracion'!$P$874,'1-Estadisticas'!Z5,NA())</f>
        <v>#N/A</v>
      </c>
      <c r="BO5" s="1" t="e">
        <f ca="1">IF(BO$1&lt;='1-Configuracion'!$P$874,'1-Estadisticas'!AA5,NA())</f>
        <v>#N/A</v>
      </c>
      <c r="BP5" s="1" t="e">
        <f ca="1">IF(BP$1&lt;='1-Configuracion'!$P$874,'1-Estadisticas'!AB5,NA())</f>
        <v>#N/A</v>
      </c>
      <c r="BQ5" s="1" t="e">
        <f ca="1">IF(BQ$1&lt;='1-Configuracion'!$P$874,'1-Estadisticas'!AC5,NA())</f>
        <v>#N/A</v>
      </c>
      <c r="BR5" s="1" t="e">
        <f ca="1">IF(BR$1&lt;='1-Configuracion'!$P$874,'1-Estadisticas'!AD5,NA())</f>
        <v>#N/A</v>
      </c>
      <c r="BS5" s="1" t="e">
        <f ca="1">IF(BS$1&lt;='1-Configuracion'!$P$874,'1-Estadisticas'!AE5,NA())</f>
        <v>#N/A</v>
      </c>
      <c r="BT5" s="1" t="e">
        <f ca="1">IF(BT$1&lt;='1-Configuracion'!$P$874,'1-Estadisticas'!AF5,NA())</f>
        <v>#N/A</v>
      </c>
      <c r="BU5" s="1" t="e">
        <f ca="1">IF(BU$1&lt;='1-Configuracion'!$P$874,'1-Estadisticas'!AG5,NA())</f>
        <v>#N/A</v>
      </c>
      <c r="BV5" s="1" t="e">
        <f ca="1">IF(BV$1&lt;='1-Configuracion'!$P$874,'1-Estadisticas'!AH5,NA())</f>
        <v>#N/A</v>
      </c>
      <c r="BW5" s="1" t="e">
        <f ca="1">IF(BW$1&lt;='1-Configuracion'!$P$874,'1-Estadisticas'!AI5,NA())</f>
        <v>#N/A</v>
      </c>
      <c r="BX5" s="1" t="e">
        <f ca="1">IF(BX$1&lt;='1-Configuracion'!$P$874,'1-Estadisticas'!AJ5,NA())</f>
        <v>#N/A</v>
      </c>
      <c r="BY5" s="1" t="e">
        <f ca="1">IF(BY$1&lt;='1-Configuracion'!$P$874,'1-Estadisticas'!AK5,NA())</f>
        <v>#N/A</v>
      </c>
      <c r="BZ5" s="1" t="e">
        <f ca="1">IF(BZ$1&lt;='1-Configuracion'!$P$874,'1-Estadisticas'!AL5,NA())</f>
        <v>#N/A</v>
      </c>
      <c r="CA5" s="3" t="e">
        <f ca="1">IF(CA$1&lt;='1-Configuracion'!$P$874,'1-Estadisticas'!AM5,NA())</f>
        <v>#N/A</v>
      </c>
    </row>
    <row r="6" spans="1:79" x14ac:dyDescent="0.25">
      <c r="A6" s="29" t="str">
        <f>'1-Configuracion'!B28</f>
        <v>Getafe C.F.</v>
      </c>
      <c r="B6" s="2">
        <f t="shared" ca="1" si="4"/>
        <v>0</v>
      </c>
      <c r="C6" s="1">
        <f t="shared" ca="1" si="4"/>
        <v>0</v>
      </c>
      <c r="D6" s="1">
        <f t="shared" ca="1" si="4"/>
        <v>0</v>
      </c>
      <c r="E6" s="1">
        <f t="shared" ca="1" si="4"/>
        <v>3</v>
      </c>
      <c r="F6" s="1">
        <f t="shared" ca="1" si="4"/>
        <v>3</v>
      </c>
      <c r="G6" s="1">
        <f t="shared" ca="1" si="4"/>
        <v>6</v>
      </c>
      <c r="H6" s="1">
        <f t="shared" ca="1" si="4"/>
        <v>7</v>
      </c>
      <c r="I6" s="1">
        <f t="shared" ca="1" si="4"/>
        <v>10</v>
      </c>
      <c r="J6" s="1">
        <f t="shared" ca="1" si="4"/>
        <v>10</v>
      </c>
      <c r="K6" s="1">
        <f t="shared" ca="1" si="4"/>
        <v>10</v>
      </c>
      <c r="L6" s="1">
        <f t="shared" ca="1" si="4"/>
        <v>10</v>
      </c>
      <c r="M6" s="1">
        <f t="shared" ca="1" si="4"/>
        <v>11</v>
      </c>
      <c r="N6" s="1">
        <f t="shared" ca="1" si="4"/>
        <v>14</v>
      </c>
      <c r="O6" s="1">
        <f t="shared" ca="1" si="4"/>
        <v>14</v>
      </c>
      <c r="P6" s="1">
        <f t="shared" ca="1" si="4"/>
        <v>15</v>
      </c>
      <c r="Q6" s="1">
        <f t="shared" ca="1" si="4"/>
        <v>16</v>
      </c>
      <c r="R6" s="1">
        <f t="shared" ca="1" si="4"/>
        <v>16</v>
      </c>
      <c r="S6" s="1">
        <f t="shared" ca="1" si="4"/>
        <v>16</v>
      </c>
      <c r="T6" s="3">
        <f t="shared" ca="1" si="4"/>
        <v>16</v>
      </c>
      <c r="U6" s="61">
        <f t="shared" ca="1" si="4"/>
        <v>16</v>
      </c>
      <c r="V6" s="1">
        <f t="shared" ca="1" si="4"/>
        <v>16</v>
      </c>
      <c r="W6" s="1">
        <f t="shared" ca="1" si="4"/>
        <v>16</v>
      </c>
      <c r="X6" s="1">
        <f t="shared" ca="1" si="4"/>
        <v>16</v>
      </c>
      <c r="Y6" s="1">
        <f t="shared" ca="1" si="4"/>
        <v>16</v>
      </c>
      <c r="Z6" s="1">
        <f t="shared" ca="1" si="4"/>
        <v>16</v>
      </c>
      <c r="AA6" s="1">
        <f t="shared" ca="1" si="4"/>
        <v>16</v>
      </c>
      <c r="AB6" s="1">
        <f t="shared" ca="1" si="4"/>
        <v>16</v>
      </c>
      <c r="AC6" s="1">
        <f t="shared" ca="1" si="4"/>
        <v>16</v>
      </c>
      <c r="AD6" s="1">
        <f t="shared" ca="1" si="4"/>
        <v>16</v>
      </c>
      <c r="AE6" s="1">
        <f t="shared" ca="1" si="4"/>
        <v>16</v>
      </c>
      <c r="AF6" s="1">
        <f t="shared" ca="1" si="4"/>
        <v>16</v>
      </c>
      <c r="AG6" s="1">
        <f t="shared" ca="1" si="4"/>
        <v>16</v>
      </c>
      <c r="AH6" s="1">
        <f t="shared" ca="1" si="4"/>
        <v>16</v>
      </c>
      <c r="AI6" s="1">
        <f t="shared" ca="1" si="4"/>
        <v>16</v>
      </c>
      <c r="AJ6" s="1">
        <f t="shared" ca="1" si="4"/>
        <v>16</v>
      </c>
      <c r="AK6" s="1">
        <f t="shared" ca="1" si="4"/>
        <v>16</v>
      </c>
      <c r="AL6" s="1">
        <f t="shared" ca="1" si="4"/>
        <v>16</v>
      </c>
      <c r="AM6" s="3">
        <f t="shared" ca="1" si="4"/>
        <v>16</v>
      </c>
      <c r="AO6" s="29" t="str">
        <f t="shared" si="5"/>
        <v>Getafe C.F.</v>
      </c>
      <c r="AP6" s="2">
        <f ca="1">IF(AP$1&lt;='1-Configuracion'!$P$874,'1-Estadisticas'!B6,NA())</f>
        <v>0</v>
      </c>
      <c r="AQ6" s="1">
        <f ca="1">IF(AQ$1&lt;='1-Configuracion'!$P$874,'1-Estadisticas'!C6,NA())</f>
        <v>0</v>
      </c>
      <c r="AR6" s="1">
        <f ca="1">IF(AR$1&lt;='1-Configuracion'!$P$874,'1-Estadisticas'!D6,NA())</f>
        <v>0</v>
      </c>
      <c r="AS6" s="1">
        <f ca="1">IF(AS$1&lt;='1-Configuracion'!$P$874,'1-Estadisticas'!E6,NA())</f>
        <v>3</v>
      </c>
      <c r="AT6" s="1">
        <f ca="1">IF(AT$1&lt;='1-Configuracion'!$P$874,'1-Estadisticas'!F6,NA())</f>
        <v>3</v>
      </c>
      <c r="AU6" s="1">
        <f ca="1">IF(AU$1&lt;='1-Configuracion'!$P$874,'1-Estadisticas'!G6,NA())</f>
        <v>6</v>
      </c>
      <c r="AV6" s="1">
        <f ca="1">IF(AV$1&lt;='1-Configuracion'!$P$874,'1-Estadisticas'!H6,NA())</f>
        <v>7</v>
      </c>
      <c r="AW6" s="1">
        <f ca="1">IF(AW$1&lt;='1-Configuracion'!$P$874,'1-Estadisticas'!I6,NA())</f>
        <v>10</v>
      </c>
      <c r="AX6" s="1">
        <f ca="1">IF(AX$1&lt;='1-Configuracion'!$P$874,'1-Estadisticas'!J6,NA())</f>
        <v>10</v>
      </c>
      <c r="AY6" s="1">
        <f ca="1">IF(AY$1&lt;='1-Configuracion'!$P$874,'1-Estadisticas'!K6,NA())</f>
        <v>10</v>
      </c>
      <c r="AZ6" s="1">
        <f ca="1">IF(AZ$1&lt;='1-Configuracion'!$P$874,'1-Estadisticas'!L6,NA())</f>
        <v>10</v>
      </c>
      <c r="BA6" s="1">
        <f ca="1">IF(BA$1&lt;='1-Configuracion'!$P$874,'1-Estadisticas'!M6,NA())</f>
        <v>11</v>
      </c>
      <c r="BB6" s="1">
        <f ca="1">IF(BB$1&lt;='1-Configuracion'!$P$874,'1-Estadisticas'!N6,NA())</f>
        <v>14</v>
      </c>
      <c r="BC6" s="1">
        <f ca="1">IF(BC$1&lt;='1-Configuracion'!$P$874,'1-Estadisticas'!O6,NA())</f>
        <v>14</v>
      </c>
      <c r="BD6" s="1">
        <f ca="1">IF(BD$1&lt;='1-Configuracion'!$P$874,'1-Estadisticas'!P6,NA())</f>
        <v>15</v>
      </c>
      <c r="BE6" s="1">
        <f ca="1">IF(BE$1&lt;='1-Configuracion'!$P$874,'1-Estadisticas'!Q6,NA())</f>
        <v>16</v>
      </c>
      <c r="BF6" s="1" t="e">
        <f ca="1">IF(BF$1&lt;='1-Configuracion'!$P$874,'1-Estadisticas'!R6,NA())</f>
        <v>#N/A</v>
      </c>
      <c r="BG6" s="1" t="e">
        <f ca="1">IF(BG$1&lt;='1-Configuracion'!$P$874,'1-Estadisticas'!S6,NA())</f>
        <v>#N/A</v>
      </c>
      <c r="BH6" s="3" t="e">
        <f ca="1">IF(BH$1&lt;='1-Configuracion'!$P$874,'1-Estadisticas'!T6,NA())</f>
        <v>#N/A</v>
      </c>
      <c r="BI6" s="61" t="e">
        <f ca="1">IF(BI$1&lt;='1-Configuracion'!$P$874,'1-Estadisticas'!U6,NA())</f>
        <v>#N/A</v>
      </c>
      <c r="BJ6" s="1" t="e">
        <f ca="1">IF(BJ$1&lt;='1-Configuracion'!$P$874,'1-Estadisticas'!V6,NA())</f>
        <v>#N/A</v>
      </c>
      <c r="BK6" s="1" t="e">
        <f ca="1">IF(BK$1&lt;='1-Configuracion'!$P$874,'1-Estadisticas'!W6,NA())</f>
        <v>#N/A</v>
      </c>
      <c r="BL6" s="1" t="e">
        <f ca="1">IF(BL$1&lt;='1-Configuracion'!$P$874,'1-Estadisticas'!X6,NA())</f>
        <v>#N/A</v>
      </c>
      <c r="BM6" s="1" t="e">
        <f ca="1">IF(BM$1&lt;='1-Configuracion'!$P$874,'1-Estadisticas'!Y6,NA())</f>
        <v>#N/A</v>
      </c>
      <c r="BN6" s="1" t="e">
        <f ca="1">IF(BN$1&lt;='1-Configuracion'!$P$874,'1-Estadisticas'!Z6,NA())</f>
        <v>#N/A</v>
      </c>
      <c r="BO6" s="1" t="e">
        <f ca="1">IF(BO$1&lt;='1-Configuracion'!$P$874,'1-Estadisticas'!AA6,NA())</f>
        <v>#N/A</v>
      </c>
      <c r="BP6" s="1" t="e">
        <f ca="1">IF(BP$1&lt;='1-Configuracion'!$P$874,'1-Estadisticas'!AB6,NA())</f>
        <v>#N/A</v>
      </c>
      <c r="BQ6" s="1" t="e">
        <f ca="1">IF(BQ$1&lt;='1-Configuracion'!$P$874,'1-Estadisticas'!AC6,NA())</f>
        <v>#N/A</v>
      </c>
      <c r="BR6" s="1" t="e">
        <f ca="1">IF(BR$1&lt;='1-Configuracion'!$P$874,'1-Estadisticas'!AD6,NA())</f>
        <v>#N/A</v>
      </c>
      <c r="BS6" s="1" t="e">
        <f ca="1">IF(BS$1&lt;='1-Configuracion'!$P$874,'1-Estadisticas'!AE6,NA())</f>
        <v>#N/A</v>
      </c>
      <c r="BT6" s="1" t="e">
        <f ca="1">IF(BT$1&lt;='1-Configuracion'!$P$874,'1-Estadisticas'!AF6,NA())</f>
        <v>#N/A</v>
      </c>
      <c r="BU6" s="1" t="e">
        <f ca="1">IF(BU$1&lt;='1-Configuracion'!$P$874,'1-Estadisticas'!AG6,NA())</f>
        <v>#N/A</v>
      </c>
      <c r="BV6" s="1" t="e">
        <f ca="1">IF(BV$1&lt;='1-Configuracion'!$P$874,'1-Estadisticas'!AH6,NA())</f>
        <v>#N/A</v>
      </c>
      <c r="BW6" s="1" t="e">
        <f ca="1">IF(BW$1&lt;='1-Configuracion'!$P$874,'1-Estadisticas'!AI6,NA())</f>
        <v>#N/A</v>
      </c>
      <c r="BX6" s="1" t="e">
        <f ca="1">IF(BX$1&lt;='1-Configuracion'!$P$874,'1-Estadisticas'!AJ6,NA())</f>
        <v>#N/A</v>
      </c>
      <c r="BY6" s="1" t="e">
        <f ca="1">IF(BY$1&lt;='1-Configuracion'!$P$874,'1-Estadisticas'!AK6,NA())</f>
        <v>#N/A</v>
      </c>
      <c r="BZ6" s="1" t="e">
        <f ca="1">IF(BZ$1&lt;='1-Configuracion'!$P$874,'1-Estadisticas'!AL6,NA())</f>
        <v>#N/A</v>
      </c>
      <c r="CA6" s="3" t="e">
        <f ca="1">IF(CA$1&lt;='1-Configuracion'!$P$874,'1-Estadisticas'!AM6,NA())</f>
        <v>#N/A</v>
      </c>
    </row>
    <row r="7" spans="1:79" x14ac:dyDescent="0.25">
      <c r="A7" s="29" t="str">
        <f>'1-Configuracion'!B29</f>
        <v>Granada C.F.</v>
      </c>
      <c r="B7" s="2">
        <f t="shared" ca="1" si="4"/>
        <v>0</v>
      </c>
      <c r="C7" s="1">
        <f t="shared" ca="1" si="4"/>
        <v>3</v>
      </c>
      <c r="D7" s="1">
        <f t="shared" ca="1" si="4"/>
        <v>3</v>
      </c>
      <c r="E7" s="1">
        <f t="shared" ca="1" si="4"/>
        <v>3</v>
      </c>
      <c r="F7" s="1">
        <f t="shared" ca="1" si="4"/>
        <v>3</v>
      </c>
      <c r="G7" s="1">
        <f t="shared" ca="1" si="4"/>
        <v>3</v>
      </c>
      <c r="H7" s="1">
        <f t="shared" ca="1" si="4"/>
        <v>4</v>
      </c>
      <c r="I7" s="1">
        <f t="shared" ca="1" si="4"/>
        <v>5</v>
      </c>
      <c r="J7" s="1">
        <f t="shared" ca="1" si="4"/>
        <v>6</v>
      </c>
      <c r="K7" s="1">
        <f t="shared" ca="1" si="4"/>
        <v>7</v>
      </c>
      <c r="L7" s="1">
        <f t="shared" ca="1" si="4"/>
        <v>7</v>
      </c>
      <c r="M7" s="1">
        <f t="shared" ca="1" si="4"/>
        <v>10</v>
      </c>
      <c r="N7" s="1">
        <f t="shared" ca="1" si="4"/>
        <v>11</v>
      </c>
      <c r="O7" s="1">
        <f t="shared" ca="1" si="4"/>
        <v>11</v>
      </c>
      <c r="P7" s="1">
        <f t="shared" ca="1" si="4"/>
        <v>14</v>
      </c>
      <c r="Q7" s="1">
        <f t="shared" ca="1" si="4"/>
        <v>14</v>
      </c>
      <c r="R7" s="1">
        <f t="shared" ca="1" si="4"/>
        <v>14</v>
      </c>
      <c r="S7" s="1">
        <f t="shared" ca="1" si="4"/>
        <v>14</v>
      </c>
      <c r="T7" s="3">
        <f t="shared" ca="1" si="4"/>
        <v>14</v>
      </c>
      <c r="U7" s="61">
        <f t="shared" ca="1" si="4"/>
        <v>14</v>
      </c>
      <c r="V7" s="1">
        <f t="shared" ca="1" si="4"/>
        <v>14</v>
      </c>
      <c r="W7" s="1">
        <f t="shared" ca="1" si="4"/>
        <v>14</v>
      </c>
      <c r="X7" s="1">
        <f t="shared" ca="1" si="4"/>
        <v>14</v>
      </c>
      <c r="Y7" s="1">
        <f t="shared" ca="1" si="4"/>
        <v>14</v>
      </c>
      <c r="Z7" s="1">
        <f t="shared" ca="1" si="4"/>
        <v>14</v>
      </c>
      <c r="AA7" s="1">
        <f t="shared" ca="1" si="4"/>
        <v>14</v>
      </c>
      <c r="AB7" s="1">
        <f t="shared" ca="1" si="4"/>
        <v>14</v>
      </c>
      <c r="AC7" s="1">
        <f t="shared" ca="1" si="4"/>
        <v>14</v>
      </c>
      <c r="AD7" s="1">
        <f t="shared" ca="1" si="4"/>
        <v>14</v>
      </c>
      <c r="AE7" s="1">
        <f t="shared" ca="1" si="4"/>
        <v>14</v>
      </c>
      <c r="AF7" s="1">
        <f t="shared" ca="1" si="4"/>
        <v>14</v>
      </c>
      <c r="AG7" s="1">
        <f t="shared" ca="1" si="4"/>
        <v>14</v>
      </c>
      <c r="AH7" s="1">
        <f t="shared" ca="1" si="4"/>
        <v>14</v>
      </c>
      <c r="AI7" s="1">
        <f t="shared" ca="1" si="4"/>
        <v>14</v>
      </c>
      <c r="AJ7" s="1">
        <f t="shared" ca="1" si="4"/>
        <v>14</v>
      </c>
      <c r="AK7" s="1">
        <f t="shared" ca="1" si="4"/>
        <v>14</v>
      </c>
      <c r="AL7" s="1">
        <f t="shared" ca="1" si="4"/>
        <v>14</v>
      </c>
      <c r="AM7" s="3">
        <f t="shared" ca="1" si="4"/>
        <v>14</v>
      </c>
      <c r="AO7" s="29" t="str">
        <f t="shared" si="5"/>
        <v>Granada C.F.</v>
      </c>
      <c r="AP7" s="2">
        <f ca="1">IF(AP$1&lt;='1-Configuracion'!$P$874,'1-Estadisticas'!B7,NA())</f>
        <v>0</v>
      </c>
      <c r="AQ7" s="1">
        <f ca="1">IF(AQ$1&lt;='1-Configuracion'!$P$874,'1-Estadisticas'!C7,NA())</f>
        <v>3</v>
      </c>
      <c r="AR7" s="1">
        <f ca="1">IF(AR$1&lt;='1-Configuracion'!$P$874,'1-Estadisticas'!D7,NA())</f>
        <v>3</v>
      </c>
      <c r="AS7" s="1">
        <f ca="1">IF(AS$1&lt;='1-Configuracion'!$P$874,'1-Estadisticas'!E7,NA())</f>
        <v>3</v>
      </c>
      <c r="AT7" s="1">
        <f ca="1">IF(AT$1&lt;='1-Configuracion'!$P$874,'1-Estadisticas'!F7,NA())</f>
        <v>3</v>
      </c>
      <c r="AU7" s="1">
        <f ca="1">IF(AU$1&lt;='1-Configuracion'!$P$874,'1-Estadisticas'!G7,NA())</f>
        <v>3</v>
      </c>
      <c r="AV7" s="1">
        <f ca="1">IF(AV$1&lt;='1-Configuracion'!$P$874,'1-Estadisticas'!H7,NA())</f>
        <v>4</v>
      </c>
      <c r="AW7" s="1">
        <f ca="1">IF(AW$1&lt;='1-Configuracion'!$P$874,'1-Estadisticas'!I7,NA())</f>
        <v>5</v>
      </c>
      <c r="AX7" s="1">
        <f ca="1">IF(AX$1&lt;='1-Configuracion'!$P$874,'1-Estadisticas'!J7,NA())</f>
        <v>6</v>
      </c>
      <c r="AY7" s="1">
        <f ca="1">IF(AY$1&lt;='1-Configuracion'!$P$874,'1-Estadisticas'!K7,NA())</f>
        <v>7</v>
      </c>
      <c r="AZ7" s="1">
        <f ca="1">IF(AZ$1&lt;='1-Configuracion'!$P$874,'1-Estadisticas'!L7,NA())</f>
        <v>7</v>
      </c>
      <c r="BA7" s="1">
        <f ca="1">IF(BA$1&lt;='1-Configuracion'!$P$874,'1-Estadisticas'!M7,NA())</f>
        <v>10</v>
      </c>
      <c r="BB7" s="1">
        <f ca="1">IF(BB$1&lt;='1-Configuracion'!$P$874,'1-Estadisticas'!N7,NA())</f>
        <v>11</v>
      </c>
      <c r="BC7" s="1">
        <f ca="1">IF(BC$1&lt;='1-Configuracion'!$P$874,'1-Estadisticas'!O7,NA())</f>
        <v>11</v>
      </c>
      <c r="BD7" s="1">
        <f ca="1">IF(BD$1&lt;='1-Configuracion'!$P$874,'1-Estadisticas'!P7,NA())</f>
        <v>14</v>
      </c>
      <c r="BE7" s="1">
        <f ca="1">IF(BE$1&lt;='1-Configuracion'!$P$874,'1-Estadisticas'!Q7,NA())</f>
        <v>14</v>
      </c>
      <c r="BF7" s="1" t="e">
        <f ca="1">IF(BF$1&lt;='1-Configuracion'!$P$874,'1-Estadisticas'!R7,NA())</f>
        <v>#N/A</v>
      </c>
      <c r="BG7" s="1" t="e">
        <f ca="1">IF(BG$1&lt;='1-Configuracion'!$P$874,'1-Estadisticas'!S7,NA())</f>
        <v>#N/A</v>
      </c>
      <c r="BH7" s="3" t="e">
        <f ca="1">IF(BH$1&lt;='1-Configuracion'!$P$874,'1-Estadisticas'!T7,NA())</f>
        <v>#N/A</v>
      </c>
      <c r="BI7" s="61" t="e">
        <f ca="1">IF(BI$1&lt;='1-Configuracion'!$P$874,'1-Estadisticas'!U7,NA())</f>
        <v>#N/A</v>
      </c>
      <c r="BJ7" s="1" t="e">
        <f ca="1">IF(BJ$1&lt;='1-Configuracion'!$P$874,'1-Estadisticas'!V7,NA())</f>
        <v>#N/A</v>
      </c>
      <c r="BK7" s="1" t="e">
        <f ca="1">IF(BK$1&lt;='1-Configuracion'!$P$874,'1-Estadisticas'!W7,NA())</f>
        <v>#N/A</v>
      </c>
      <c r="BL7" s="1" t="e">
        <f ca="1">IF(BL$1&lt;='1-Configuracion'!$P$874,'1-Estadisticas'!X7,NA())</f>
        <v>#N/A</v>
      </c>
      <c r="BM7" s="1" t="e">
        <f ca="1">IF(BM$1&lt;='1-Configuracion'!$P$874,'1-Estadisticas'!Y7,NA())</f>
        <v>#N/A</v>
      </c>
      <c r="BN7" s="1" t="e">
        <f ca="1">IF(BN$1&lt;='1-Configuracion'!$P$874,'1-Estadisticas'!Z7,NA())</f>
        <v>#N/A</v>
      </c>
      <c r="BO7" s="1" t="e">
        <f ca="1">IF(BO$1&lt;='1-Configuracion'!$P$874,'1-Estadisticas'!AA7,NA())</f>
        <v>#N/A</v>
      </c>
      <c r="BP7" s="1" t="e">
        <f ca="1">IF(BP$1&lt;='1-Configuracion'!$P$874,'1-Estadisticas'!AB7,NA())</f>
        <v>#N/A</v>
      </c>
      <c r="BQ7" s="1" t="e">
        <f ca="1">IF(BQ$1&lt;='1-Configuracion'!$P$874,'1-Estadisticas'!AC7,NA())</f>
        <v>#N/A</v>
      </c>
      <c r="BR7" s="1" t="e">
        <f ca="1">IF(BR$1&lt;='1-Configuracion'!$P$874,'1-Estadisticas'!AD7,NA())</f>
        <v>#N/A</v>
      </c>
      <c r="BS7" s="1" t="e">
        <f ca="1">IF(BS$1&lt;='1-Configuracion'!$P$874,'1-Estadisticas'!AE7,NA())</f>
        <v>#N/A</v>
      </c>
      <c r="BT7" s="1" t="e">
        <f ca="1">IF(BT$1&lt;='1-Configuracion'!$P$874,'1-Estadisticas'!AF7,NA())</f>
        <v>#N/A</v>
      </c>
      <c r="BU7" s="1" t="e">
        <f ca="1">IF(BU$1&lt;='1-Configuracion'!$P$874,'1-Estadisticas'!AG7,NA())</f>
        <v>#N/A</v>
      </c>
      <c r="BV7" s="1" t="e">
        <f ca="1">IF(BV$1&lt;='1-Configuracion'!$P$874,'1-Estadisticas'!AH7,NA())</f>
        <v>#N/A</v>
      </c>
      <c r="BW7" s="1" t="e">
        <f ca="1">IF(BW$1&lt;='1-Configuracion'!$P$874,'1-Estadisticas'!AI7,NA())</f>
        <v>#N/A</v>
      </c>
      <c r="BX7" s="1" t="e">
        <f ca="1">IF(BX$1&lt;='1-Configuracion'!$P$874,'1-Estadisticas'!AJ7,NA())</f>
        <v>#N/A</v>
      </c>
      <c r="BY7" s="1" t="e">
        <f ca="1">IF(BY$1&lt;='1-Configuracion'!$P$874,'1-Estadisticas'!AK7,NA())</f>
        <v>#N/A</v>
      </c>
      <c r="BZ7" s="1" t="e">
        <f ca="1">IF(BZ$1&lt;='1-Configuracion'!$P$874,'1-Estadisticas'!AL7,NA())</f>
        <v>#N/A</v>
      </c>
      <c r="CA7" s="3" t="e">
        <f ca="1">IF(CA$1&lt;='1-Configuracion'!$P$874,'1-Estadisticas'!AM7,NA())</f>
        <v>#N/A</v>
      </c>
    </row>
    <row r="8" spans="1:79" x14ac:dyDescent="0.25">
      <c r="A8" s="29" t="str">
        <f>'1-Configuracion'!B30</f>
        <v>Levante U.D.</v>
      </c>
      <c r="B8" s="2">
        <f ca="1">INDIRECT(ADDRESS((COLUMN()-2)*23+ROW()+1,17,,,"1-Configuracion"))</f>
        <v>0</v>
      </c>
      <c r="C8" s="1">
        <f t="shared" ca="1" si="4"/>
        <v>1</v>
      </c>
      <c r="D8" s="1">
        <f t="shared" ca="1" si="4"/>
        <v>2</v>
      </c>
      <c r="E8" s="1">
        <f t="shared" ca="1" si="4"/>
        <v>2</v>
      </c>
      <c r="F8" s="1">
        <f t="shared" ca="1" si="4"/>
        <v>3</v>
      </c>
      <c r="G8" s="1">
        <f t="shared" ca="1" si="4"/>
        <v>3</v>
      </c>
      <c r="H8" s="1">
        <f t="shared" ca="1" si="4"/>
        <v>6</v>
      </c>
      <c r="I8" s="1">
        <f t="shared" ca="1" si="4"/>
        <v>6</v>
      </c>
      <c r="J8" s="1">
        <f t="shared" ca="1" si="4"/>
        <v>6</v>
      </c>
      <c r="K8" s="1">
        <f t="shared" ca="1" si="4"/>
        <v>6</v>
      </c>
      <c r="L8" s="1">
        <f t="shared" ca="1" si="4"/>
        <v>7</v>
      </c>
      <c r="M8" s="1">
        <f t="shared" ca="1" si="4"/>
        <v>10</v>
      </c>
      <c r="N8" s="1">
        <f t="shared" ca="1" si="4"/>
        <v>10</v>
      </c>
      <c r="O8" s="1">
        <f t="shared" ca="1" si="4"/>
        <v>11</v>
      </c>
      <c r="P8" s="1">
        <f t="shared" ca="1" si="4"/>
        <v>11</v>
      </c>
      <c r="Q8" s="1">
        <f t="shared" ca="1" si="4"/>
        <v>11</v>
      </c>
      <c r="R8" s="1">
        <f t="shared" ca="1" si="4"/>
        <v>11</v>
      </c>
      <c r="S8" s="1">
        <f t="shared" ca="1" si="4"/>
        <v>11</v>
      </c>
      <c r="T8" s="3">
        <f t="shared" ca="1" si="4"/>
        <v>11</v>
      </c>
      <c r="U8" s="61">
        <f t="shared" ca="1" si="4"/>
        <v>11</v>
      </c>
      <c r="V8" s="1">
        <f t="shared" ca="1" si="4"/>
        <v>11</v>
      </c>
      <c r="W8" s="1">
        <f t="shared" ca="1" si="4"/>
        <v>11</v>
      </c>
      <c r="X8" s="1">
        <f t="shared" ca="1" si="4"/>
        <v>11</v>
      </c>
      <c r="Y8" s="1">
        <f t="shared" ca="1" si="4"/>
        <v>11</v>
      </c>
      <c r="Z8" s="1">
        <f t="shared" ca="1" si="4"/>
        <v>11</v>
      </c>
      <c r="AA8" s="1">
        <f t="shared" ca="1" si="4"/>
        <v>11</v>
      </c>
      <c r="AB8" s="1">
        <f t="shared" ca="1" si="4"/>
        <v>11</v>
      </c>
      <c r="AC8" s="1">
        <f t="shared" ca="1" si="4"/>
        <v>11</v>
      </c>
      <c r="AD8" s="1">
        <f t="shared" ca="1" si="4"/>
        <v>11</v>
      </c>
      <c r="AE8" s="1">
        <f t="shared" ca="1" si="4"/>
        <v>11</v>
      </c>
      <c r="AF8" s="1">
        <f t="shared" ca="1" si="4"/>
        <v>11</v>
      </c>
      <c r="AG8" s="1">
        <f t="shared" ca="1" si="4"/>
        <v>11</v>
      </c>
      <c r="AH8" s="1">
        <f t="shared" ca="1" si="4"/>
        <v>11</v>
      </c>
      <c r="AI8" s="1">
        <f t="shared" ca="1" si="4"/>
        <v>11</v>
      </c>
      <c r="AJ8" s="1">
        <f t="shared" ca="1" si="4"/>
        <v>11</v>
      </c>
      <c r="AK8" s="1">
        <f t="shared" ca="1" si="4"/>
        <v>11</v>
      </c>
      <c r="AL8" s="1">
        <f t="shared" ca="1" si="4"/>
        <v>11</v>
      </c>
      <c r="AM8" s="3">
        <f t="shared" ca="1" si="4"/>
        <v>11</v>
      </c>
      <c r="AO8" s="29" t="str">
        <f t="shared" si="5"/>
        <v>Levante U.D.</v>
      </c>
      <c r="AP8" s="2">
        <f ca="1">IF(AP$1&lt;='1-Configuracion'!$P$874,'1-Estadisticas'!B8,NA())</f>
        <v>0</v>
      </c>
      <c r="AQ8" s="1">
        <f ca="1">IF(AQ$1&lt;='1-Configuracion'!$P$874,'1-Estadisticas'!C8,NA())</f>
        <v>1</v>
      </c>
      <c r="AR8" s="1">
        <f ca="1">IF(AR$1&lt;='1-Configuracion'!$P$874,'1-Estadisticas'!D8,NA())</f>
        <v>2</v>
      </c>
      <c r="AS8" s="1">
        <f ca="1">IF(AS$1&lt;='1-Configuracion'!$P$874,'1-Estadisticas'!E8,NA())</f>
        <v>2</v>
      </c>
      <c r="AT8" s="1">
        <f ca="1">IF(AT$1&lt;='1-Configuracion'!$P$874,'1-Estadisticas'!F8,NA())</f>
        <v>3</v>
      </c>
      <c r="AU8" s="1">
        <f ca="1">IF(AU$1&lt;='1-Configuracion'!$P$874,'1-Estadisticas'!G8,NA())</f>
        <v>3</v>
      </c>
      <c r="AV8" s="1">
        <f ca="1">IF(AV$1&lt;='1-Configuracion'!$P$874,'1-Estadisticas'!H8,NA())</f>
        <v>6</v>
      </c>
      <c r="AW8" s="1">
        <f ca="1">IF(AW$1&lt;='1-Configuracion'!$P$874,'1-Estadisticas'!I8,NA())</f>
        <v>6</v>
      </c>
      <c r="AX8" s="1">
        <f ca="1">IF(AX$1&lt;='1-Configuracion'!$P$874,'1-Estadisticas'!J8,NA())</f>
        <v>6</v>
      </c>
      <c r="AY8" s="1">
        <f ca="1">IF(AY$1&lt;='1-Configuracion'!$P$874,'1-Estadisticas'!K8,NA())</f>
        <v>6</v>
      </c>
      <c r="AZ8" s="1">
        <f ca="1">IF(AZ$1&lt;='1-Configuracion'!$P$874,'1-Estadisticas'!L8,NA())</f>
        <v>7</v>
      </c>
      <c r="BA8" s="1">
        <f ca="1">IF(BA$1&lt;='1-Configuracion'!$P$874,'1-Estadisticas'!M8,NA())</f>
        <v>10</v>
      </c>
      <c r="BB8" s="1">
        <f ca="1">IF(BB$1&lt;='1-Configuracion'!$P$874,'1-Estadisticas'!N8,NA())</f>
        <v>10</v>
      </c>
      <c r="BC8" s="1">
        <f ca="1">IF(BC$1&lt;='1-Configuracion'!$P$874,'1-Estadisticas'!O8,NA())</f>
        <v>11</v>
      </c>
      <c r="BD8" s="1">
        <f ca="1">IF(BD$1&lt;='1-Configuracion'!$P$874,'1-Estadisticas'!P8,NA())</f>
        <v>11</v>
      </c>
      <c r="BE8" s="1">
        <f ca="1">IF(BE$1&lt;='1-Configuracion'!$P$874,'1-Estadisticas'!Q8,NA())</f>
        <v>11</v>
      </c>
      <c r="BF8" s="1" t="e">
        <f ca="1">IF(BF$1&lt;='1-Configuracion'!$P$874,'1-Estadisticas'!R8,NA())</f>
        <v>#N/A</v>
      </c>
      <c r="BG8" s="1" t="e">
        <f ca="1">IF(BG$1&lt;='1-Configuracion'!$P$874,'1-Estadisticas'!S8,NA())</f>
        <v>#N/A</v>
      </c>
      <c r="BH8" s="3" t="e">
        <f ca="1">IF(BH$1&lt;='1-Configuracion'!$P$874,'1-Estadisticas'!T8,NA())</f>
        <v>#N/A</v>
      </c>
      <c r="BI8" s="61" t="e">
        <f ca="1">IF(BI$1&lt;='1-Configuracion'!$P$874,'1-Estadisticas'!U8,NA())</f>
        <v>#N/A</v>
      </c>
      <c r="BJ8" s="1" t="e">
        <f ca="1">IF(BJ$1&lt;='1-Configuracion'!$P$874,'1-Estadisticas'!V8,NA())</f>
        <v>#N/A</v>
      </c>
      <c r="BK8" s="1" t="e">
        <f ca="1">IF(BK$1&lt;='1-Configuracion'!$P$874,'1-Estadisticas'!W8,NA())</f>
        <v>#N/A</v>
      </c>
      <c r="BL8" s="1" t="e">
        <f ca="1">IF(BL$1&lt;='1-Configuracion'!$P$874,'1-Estadisticas'!X8,NA())</f>
        <v>#N/A</v>
      </c>
      <c r="BM8" s="1" t="e">
        <f ca="1">IF(BM$1&lt;='1-Configuracion'!$P$874,'1-Estadisticas'!Y8,NA())</f>
        <v>#N/A</v>
      </c>
      <c r="BN8" s="1" t="e">
        <f ca="1">IF(BN$1&lt;='1-Configuracion'!$P$874,'1-Estadisticas'!Z8,NA())</f>
        <v>#N/A</v>
      </c>
      <c r="BO8" s="1" t="e">
        <f ca="1">IF(BO$1&lt;='1-Configuracion'!$P$874,'1-Estadisticas'!AA8,NA())</f>
        <v>#N/A</v>
      </c>
      <c r="BP8" s="1" t="e">
        <f ca="1">IF(BP$1&lt;='1-Configuracion'!$P$874,'1-Estadisticas'!AB8,NA())</f>
        <v>#N/A</v>
      </c>
      <c r="BQ8" s="1" t="e">
        <f ca="1">IF(BQ$1&lt;='1-Configuracion'!$P$874,'1-Estadisticas'!AC8,NA())</f>
        <v>#N/A</v>
      </c>
      <c r="BR8" s="1" t="e">
        <f ca="1">IF(BR$1&lt;='1-Configuracion'!$P$874,'1-Estadisticas'!AD8,NA())</f>
        <v>#N/A</v>
      </c>
      <c r="BS8" s="1" t="e">
        <f ca="1">IF(BS$1&lt;='1-Configuracion'!$P$874,'1-Estadisticas'!AE8,NA())</f>
        <v>#N/A</v>
      </c>
      <c r="BT8" s="1" t="e">
        <f ca="1">IF(BT$1&lt;='1-Configuracion'!$P$874,'1-Estadisticas'!AF8,NA())</f>
        <v>#N/A</v>
      </c>
      <c r="BU8" s="1" t="e">
        <f ca="1">IF(BU$1&lt;='1-Configuracion'!$P$874,'1-Estadisticas'!AG8,NA())</f>
        <v>#N/A</v>
      </c>
      <c r="BV8" s="1" t="e">
        <f ca="1">IF(BV$1&lt;='1-Configuracion'!$P$874,'1-Estadisticas'!AH8,NA())</f>
        <v>#N/A</v>
      </c>
      <c r="BW8" s="1" t="e">
        <f ca="1">IF(BW$1&lt;='1-Configuracion'!$P$874,'1-Estadisticas'!AI8,NA())</f>
        <v>#N/A</v>
      </c>
      <c r="BX8" s="1" t="e">
        <f ca="1">IF(BX$1&lt;='1-Configuracion'!$P$874,'1-Estadisticas'!AJ8,NA())</f>
        <v>#N/A</v>
      </c>
      <c r="BY8" s="1" t="e">
        <f ca="1">IF(BY$1&lt;='1-Configuracion'!$P$874,'1-Estadisticas'!AK8,NA())</f>
        <v>#N/A</v>
      </c>
      <c r="BZ8" s="1" t="e">
        <f ca="1">IF(BZ$1&lt;='1-Configuracion'!$P$874,'1-Estadisticas'!AL8,NA())</f>
        <v>#N/A</v>
      </c>
      <c r="CA8" s="3" t="e">
        <f ca="1">IF(CA$1&lt;='1-Configuracion'!$P$874,'1-Estadisticas'!AM8,NA())</f>
        <v>#N/A</v>
      </c>
    </row>
    <row r="9" spans="1:79" x14ac:dyDescent="0.25">
      <c r="A9" s="29" t="str">
        <f>'1-Configuracion'!B31</f>
        <v>Málaga C.F.</v>
      </c>
      <c r="B9" s="2">
        <f t="shared" ca="1" si="4"/>
        <v>1</v>
      </c>
      <c r="C9" s="1">
        <f t="shared" ca="1" si="4"/>
        <v>1</v>
      </c>
      <c r="D9" s="1">
        <f t="shared" ca="1" si="4"/>
        <v>2</v>
      </c>
      <c r="E9" s="1">
        <f t="shared" ca="1" si="4"/>
        <v>2</v>
      </c>
      <c r="F9" s="1">
        <f t="shared" ca="1" si="4"/>
        <v>2</v>
      </c>
      <c r="G9" s="1">
        <f t="shared" ca="1" si="4"/>
        <v>3</v>
      </c>
      <c r="H9" s="1">
        <f t="shared" ca="1" si="4"/>
        <v>6</v>
      </c>
      <c r="I9" s="1">
        <f t="shared" ca="1" si="4"/>
        <v>6</v>
      </c>
      <c r="J9" s="1">
        <f t="shared" ca="1" si="4"/>
        <v>9</v>
      </c>
      <c r="K9" s="1">
        <f t="shared" ca="1" si="4"/>
        <v>9</v>
      </c>
      <c r="L9" s="1">
        <f t="shared" ca="1" si="4"/>
        <v>9</v>
      </c>
      <c r="M9" s="1">
        <f t="shared" ca="1" si="4"/>
        <v>9</v>
      </c>
      <c r="N9" s="1">
        <f t="shared" ca="1" si="4"/>
        <v>10</v>
      </c>
      <c r="O9" s="1">
        <f t="shared" ca="1" si="4"/>
        <v>11</v>
      </c>
      <c r="P9" s="1">
        <f t="shared" ca="1" si="4"/>
        <v>14</v>
      </c>
      <c r="Q9" s="1">
        <f t="shared" ca="1" si="4"/>
        <v>17</v>
      </c>
      <c r="R9" s="1">
        <f t="shared" ca="1" si="4"/>
        <v>17</v>
      </c>
      <c r="S9" s="1">
        <f t="shared" ca="1" si="4"/>
        <v>17</v>
      </c>
      <c r="T9" s="3">
        <f t="shared" ca="1" si="4"/>
        <v>17</v>
      </c>
      <c r="U9" s="61">
        <f t="shared" ca="1" si="4"/>
        <v>17</v>
      </c>
      <c r="V9" s="1">
        <f t="shared" ca="1" si="4"/>
        <v>17</v>
      </c>
      <c r="W9" s="1">
        <f t="shared" ca="1" si="4"/>
        <v>17</v>
      </c>
      <c r="X9" s="1">
        <f t="shared" ca="1" si="4"/>
        <v>17</v>
      </c>
      <c r="Y9" s="1">
        <f t="shared" ca="1" si="4"/>
        <v>17</v>
      </c>
      <c r="Z9" s="1">
        <f t="shared" ca="1" si="4"/>
        <v>17</v>
      </c>
      <c r="AA9" s="1">
        <f t="shared" ca="1" si="4"/>
        <v>17</v>
      </c>
      <c r="AB9" s="1">
        <f t="shared" ca="1" si="4"/>
        <v>17</v>
      </c>
      <c r="AC9" s="1">
        <f t="shared" ca="1" si="4"/>
        <v>17</v>
      </c>
      <c r="AD9" s="1">
        <f t="shared" ref="AD9:AM9" ca="1" si="6">INDIRECT(ADDRESS((COLUMN()-2)*23+ROW()+1,17,,,"1-Configuracion"))</f>
        <v>17</v>
      </c>
      <c r="AE9" s="1">
        <f t="shared" ca="1" si="6"/>
        <v>17</v>
      </c>
      <c r="AF9" s="1">
        <f t="shared" ca="1" si="6"/>
        <v>17</v>
      </c>
      <c r="AG9" s="1">
        <f t="shared" ca="1" si="6"/>
        <v>17</v>
      </c>
      <c r="AH9" s="1">
        <f t="shared" ca="1" si="6"/>
        <v>17</v>
      </c>
      <c r="AI9" s="1">
        <f t="shared" ca="1" si="6"/>
        <v>17</v>
      </c>
      <c r="AJ9" s="1">
        <f t="shared" ca="1" si="6"/>
        <v>17</v>
      </c>
      <c r="AK9" s="1">
        <f t="shared" ca="1" si="6"/>
        <v>17</v>
      </c>
      <c r="AL9" s="1">
        <f t="shared" ca="1" si="6"/>
        <v>17</v>
      </c>
      <c r="AM9" s="3">
        <f t="shared" ca="1" si="6"/>
        <v>17</v>
      </c>
      <c r="AO9" s="29" t="str">
        <f t="shared" si="5"/>
        <v>Málaga C.F.</v>
      </c>
      <c r="AP9" s="2">
        <f ca="1">IF(AP$1&lt;='1-Configuracion'!$P$874,'1-Estadisticas'!B9,NA())</f>
        <v>1</v>
      </c>
      <c r="AQ9" s="1">
        <f ca="1">IF(AQ$1&lt;='1-Configuracion'!$P$874,'1-Estadisticas'!C9,NA())</f>
        <v>1</v>
      </c>
      <c r="AR9" s="1">
        <f ca="1">IF(AR$1&lt;='1-Configuracion'!$P$874,'1-Estadisticas'!D9,NA())</f>
        <v>2</v>
      </c>
      <c r="AS9" s="1">
        <f ca="1">IF(AS$1&lt;='1-Configuracion'!$P$874,'1-Estadisticas'!E9,NA())</f>
        <v>2</v>
      </c>
      <c r="AT9" s="1">
        <f ca="1">IF(AT$1&lt;='1-Configuracion'!$P$874,'1-Estadisticas'!F9,NA())</f>
        <v>2</v>
      </c>
      <c r="AU9" s="1">
        <f ca="1">IF(AU$1&lt;='1-Configuracion'!$P$874,'1-Estadisticas'!G9,NA())</f>
        <v>3</v>
      </c>
      <c r="AV9" s="1">
        <f ca="1">IF(AV$1&lt;='1-Configuracion'!$P$874,'1-Estadisticas'!H9,NA())</f>
        <v>6</v>
      </c>
      <c r="AW9" s="1">
        <f ca="1">IF(AW$1&lt;='1-Configuracion'!$P$874,'1-Estadisticas'!I9,NA())</f>
        <v>6</v>
      </c>
      <c r="AX9" s="1">
        <f ca="1">IF(AX$1&lt;='1-Configuracion'!$P$874,'1-Estadisticas'!J9,NA())</f>
        <v>9</v>
      </c>
      <c r="AY9" s="1">
        <f ca="1">IF(AY$1&lt;='1-Configuracion'!$P$874,'1-Estadisticas'!K9,NA())</f>
        <v>9</v>
      </c>
      <c r="AZ9" s="1">
        <f ca="1">IF(AZ$1&lt;='1-Configuracion'!$P$874,'1-Estadisticas'!L9,NA())</f>
        <v>9</v>
      </c>
      <c r="BA9" s="1">
        <f ca="1">IF(BA$1&lt;='1-Configuracion'!$P$874,'1-Estadisticas'!M9,NA())</f>
        <v>9</v>
      </c>
      <c r="BB9" s="1">
        <f ca="1">IF(BB$1&lt;='1-Configuracion'!$P$874,'1-Estadisticas'!N9,NA())</f>
        <v>10</v>
      </c>
      <c r="BC9" s="1">
        <f ca="1">IF(BC$1&lt;='1-Configuracion'!$P$874,'1-Estadisticas'!O9,NA())</f>
        <v>11</v>
      </c>
      <c r="BD9" s="1">
        <f ca="1">IF(BD$1&lt;='1-Configuracion'!$P$874,'1-Estadisticas'!P9,NA())</f>
        <v>14</v>
      </c>
      <c r="BE9" s="1">
        <f ca="1">IF(BE$1&lt;='1-Configuracion'!$P$874,'1-Estadisticas'!Q9,NA())</f>
        <v>17</v>
      </c>
      <c r="BF9" s="1" t="e">
        <f ca="1">IF(BF$1&lt;='1-Configuracion'!$P$874,'1-Estadisticas'!R9,NA())</f>
        <v>#N/A</v>
      </c>
      <c r="BG9" s="1" t="e">
        <f ca="1">IF(BG$1&lt;='1-Configuracion'!$P$874,'1-Estadisticas'!S9,NA())</f>
        <v>#N/A</v>
      </c>
      <c r="BH9" s="3" t="e">
        <f ca="1">IF(BH$1&lt;='1-Configuracion'!$P$874,'1-Estadisticas'!T9,NA())</f>
        <v>#N/A</v>
      </c>
      <c r="BI9" s="61" t="e">
        <f ca="1">IF(BI$1&lt;='1-Configuracion'!$P$874,'1-Estadisticas'!U9,NA())</f>
        <v>#N/A</v>
      </c>
      <c r="BJ9" s="1" t="e">
        <f ca="1">IF(BJ$1&lt;='1-Configuracion'!$P$874,'1-Estadisticas'!V9,NA())</f>
        <v>#N/A</v>
      </c>
      <c r="BK9" s="1" t="e">
        <f ca="1">IF(BK$1&lt;='1-Configuracion'!$P$874,'1-Estadisticas'!W9,NA())</f>
        <v>#N/A</v>
      </c>
      <c r="BL9" s="1" t="e">
        <f ca="1">IF(BL$1&lt;='1-Configuracion'!$P$874,'1-Estadisticas'!X9,NA())</f>
        <v>#N/A</v>
      </c>
      <c r="BM9" s="1" t="e">
        <f ca="1">IF(BM$1&lt;='1-Configuracion'!$P$874,'1-Estadisticas'!Y9,NA())</f>
        <v>#N/A</v>
      </c>
      <c r="BN9" s="1" t="e">
        <f ca="1">IF(BN$1&lt;='1-Configuracion'!$P$874,'1-Estadisticas'!Z9,NA())</f>
        <v>#N/A</v>
      </c>
      <c r="BO9" s="1" t="e">
        <f ca="1">IF(BO$1&lt;='1-Configuracion'!$P$874,'1-Estadisticas'!AA9,NA())</f>
        <v>#N/A</v>
      </c>
      <c r="BP9" s="1" t="e">
        <f ca="1">IF(BP$1&lt;='1-Configuracion'!$P$874,'1-Estadisticas'!AB9,NA())</f>
        <v>#N/A</v>
      </c>
      <c r="BQ9" s="1" t="e">
        <f ca="1">IF(BQ$1&lt;='1-Configuracion'!$P$874,'1-Estadisticas'!AC9,NA())</f>
        <v>#N/A</v>
      </c>
      <c r="BR9" s="1" t="e">
        <f ca="1">IF(BR$1&lt;='1-Configuracion'!$P$874,'1-Estadisticas'!AD9,NA())</f>
        <v>#N/A</v>
      </c>
      <c r="BS9" s="1" t="e">
        <f ca="1">IF(BS$1&lt;='1-Configuracion'!$P$874,'1-Estadisticas'!AE9,NA())</f>
        <v>#N/A</v>
      </c>
      <c r="BT9" s="1" t="e">
        <f ca="1">IF(BT$1&lt;='1-Configuracion'!$P$874,'1-Estadisticas'!AF9,NA())</f>
        <v>#N/A</v>
      </c>
      <c r="BU9" s="1" t="e">
        <f ca="1">IF(BU$1&lt;='1-Configuracion'!$P$874,'1-Estadisticas'!AG9,NA())</f>
        <v>#N/A</v>
      </c>
      <c r="BV9" s="1" t="e">
        <f ca="1">IF(BV$1&lt;='1-Configuracion'!$P$874,'1-Estadisticas'!AH9,NA())</f>
        <v>#N/A</v>
      </c>
      <c r="BW9" s="1" t="e">
        <f ca="1">IF(BW$1&lt;='1-Configuracion'!$P$874,'1-Estadisticas'!AI9,NA())</f>
        <v>#N/A</v>
      </c>
      <c r="BX9" s="1" t="e">
        <f ca="1">IF(BX$1&lt;='1-Configuracion'!$P$874,'1-Estadisticas'!AJ9,NA())</f>
        <v>#N/A</v>
      </c>
      <c r="BY9" s="1" t="e">
        <f ca="1">IF(BY$1&lt;='1-Configuracion'!$P$874,'1-Estadisticas'!AK9,NA())</f>
        <v>#N/A</v>
      </c>
      <c r="BZ9" s="1" t="e">
        <f ca="1">IF(BZ$1&lt;='1-Configuracion'!$P$874,'1-Estadisticas'!AL9,NA())</f>
        <v>#N/A</v>
      </c>
      <c r="CA9" s="3" t="e">
        <f ca="1">IF(CA$1&lt;='1-Configuracion'!$P$874,'1-Estadisticas'!AM9,NA())</f>
        <v>#N/A</v>
      </c>
    </row>
    <row r="10" spans="1:79" x14ac:dyDescent="0.25">
      <c r="A10" s="29" t="str">
        <f>'1-Configuracion'!B32</f>
        <v>R.C. Celta de Vigo</v>
      </c>
      <c r="B10" s="2">
        <f t="shared" ref="B10:AM16" ca="1" si="7">INDIRECT(ADDRESS((COLUMN()-2)*23+ROW()+1,17,,,"1-Configuracion"))</f>
        <v>3</v>
      </c>
      <c r="C10" s="1">
        <f t="shared" ca="1" si="7"/>
        <v>6</v>
      </c>
      <c r="D10" s="1">
        <f t="shared" ca="1" si="7"/>
        <v>7</v>
      </c>
      <c r="E10" s="1">
        <f t="shared" ca="1" si="7"/>
        <v>10</v>
      </c>
      <c r="F10" s="1">
        <f t="shared" ca="1" si="7"/>
        <v>13</v>
      </c>
      <c r="G10" s="1">
        <f t="shared" ca="1" si="7"/>
        <v>14</v>
      </c>
      <c r="H10" s="1">
        <f t="shared" ca="1" si="7"/>
        <v>15</v>
      </c>
      <c r="I10" s="1">
        <f t="shared" ca="1" si="7"/>
        <v>18</v>
      </c>
      <c r="J10" s="1">
        <f t="shared" ca="1" si="7"/>
        <v>18</v>
      </c>
      <c r="K10" s="1">
        <f t="shared" ca="1" si="7"/>
        <v>21</v>
      </c>
      <c r="L10" s="1">
        <f t="shared" ca="1" si="7"/>
        <v>21</v>
      </c>
      <c r="M10" s="1">
        <f t="shared" ca="1" si="7"/>
        <v>21</v>
      </c>
      <c r="N10" s="1">
        <f t="shared" ca="1" si="7"/>
        <v>24</v>
      </c>
      <c r="O10" s="1">
        <f t="shared" ca="1" si="7"/>
        <v>25</v>
      </c>
      <c r="P10" s="1">
        <f t="shared" ca="1" si="7"/>
        <v>28</v>
      </c>
      <c r="Q10" s="1">
        <f t="shared" ca="1" si="7"/>
        <v>31</v>
      </c>
      <c r="R10" s="1">
        <f t="shared" ca="1" si="7"/>
        <v>31</v>
      </c>
      <c r="S10" s="1">
        <f t="shared" ca="1" si="7"/>
        <v>31</v>
      </c>
      <c r="T10" s="3">
        <f t="shared" ca="1" si="7"/>
        <v>31</v>
      </c>
      <c r="U10" s="61">
        <f t="shared" ca="1" si="7"/>
        <v>31</v>
      </c>
      <c r="V10" s="1">
        <f t="shared" ca="1" si="7"/>
        <v>31</v>
      </c>
      <c r="W10" s="1">
        <f t="shared" ca="1" si="7"/>
        <v>31</v>
      </c>
      <c r="X10" s="1">
        <f t="shared" ca="1" si="7"/>
        <v>31</v>
      </c>
      <c r="Y10" s="1">
        <f t="shared" ca="1" si="7"/>
        <v>31</v>
      </c>
      <c r="Z10" s="1">
        <f t="shared" ca="1" si="7"/>
        <v>31</v>
      </c>
      <c r="AA10" s="1">
        <f t="shared" ca="1" si="7"/>
        <v>31</v>
      </c>
      <c r="AB10" s="1">
        <f t="shared" ca="1" si="7"/>
        <v>31</v>
      </c>
      <c r="AC10" s="1">
        <f t="shared" ca="1" si="7"/>
        <v>31</v>
      </c>
      <c r="AD10" s="1">
        <f t="shared" ca="1" si="7"/>
        <v>31</v>
      </c>
      <c r="AE10" s="1">
        <f t="shared" ca="1" si="7"/>
        <v>31</v>
      </c>
      <c r="AF10" s="1">
        <f t="shared" ca="1" si="7"/>
        <v>31</v>
      </c>
      <c r="AG10" s="1">
        <f t="shared" ca="1" si="7"/>
        <v>31</v>
      </c>
      <c r="AH10" s="1">
        <f t="shared" ca="1" si="7"/>
        <v>31</v>
      </c>
      <c r="AI10" s="1">
        <f t="shared" ca="1" si="7"/>
        <v>31</v>
      </c>
      <c r="AJ10" s="1">
        <f t="shared" ca="1" si="7"/>
        <v>31</v>
      </c>
      <c r="AK10" s="1">
        <f t="shared" ca="1" si="7"/>
        <v>31</v>
      </c>
      <c r="AL10" s="1">
        <f t="shared" ca="1" si="7"/>
        <v>31</v>
      </c>
      <c r="AM10" s="3">
        <f t="shared" ca="1" si="7"/>
        <v>31</v>
      </c>
      <c r="AO10" s="29" t="str">
        <f t="shared" si="5"/>
        <v>R.C. Celta de Vigo</v>
      </c>
      <c r="AP10" s="2">
        <f ca="1">IF(AP$1&lt;='1-Configuracion'!$P$874,'1-Estadisticas'!B10,NA())</f>
        <v>3</v>
      </c>
      <c r="AQ10" s="1">
        <f ca="1">IF(AQ$1&lt;='1-Configuracion'!$P$874,'1-Estadisticas'!C10,NA())</f>
        <v>6</v>
      </c>
      <c r="AR10" s="1">
        <f ca="1">IF(AR$1&lt;='1-Configuracion'!$P$874,'1-Estadisticas'!D10,NA())</f>
        <v>7</v>
      </c>
      <c r="AS10" s="1">
        <f ca="1">IF(AS$1&lt;='1-Configuracion'!$P$874,'1-Estadisticas'!E10,NA())</f>
        <v>10</v>
      </c>
      <c r="AT10" s="1">
        <f ca="1">IF(AT$1&lt;='1-Configuracion'!$P$874,'1-Estadisticas'!F10,NA())</f>
        <v>13</v>
      </c>
      <c r="AU10" s="1">
        <f ca="1">IF(AU$1&lt;='1-Configuracion'!$P$874,'1-Estadisticas'!G10,NA())</f>
        <v>14</v>
      </c>
      <c r="AV10" s="1">
        <f ca="1">IF(AV$1&lt;='1-Configuracion'!$P$874,'1-Estadisticas'!H10,NA())</f>
        <v>15</v>
      </c>
      <c r="AW10" s="1">
        <f ca="1">IF(AW$1&lt;='1-Configuracion'!$P$874,'1-Estadisticas'!I10,NA())</f>
        <v>18</v>
      </c>
      <c r="AX10" s="1">
        <f ca="1">IF(AX$1&lt;='1-Configuracion'!$P$874,'1-Estadisticas'!J10,NA())</f>
        <v>18</v>
      </c>
      <c r="AY10" s="1">
        <f ca="1">IF(AY$1&lt;='1-Configuracion'!$P$874,'1-Estadisticas'!K10,NA())</f>
        <v>21</v>
      </c>
      <c r="AZ10" s="1">
        <f ca="1">IF(AZ$1&lt;='1-Configuracion'!$P$874,'1-Estadisticas'!L10,NA())</f>
        <v>21</v>
      </c>
      <c r="BA10" s="1">
        <f ca="1">IF(BA$1&lt;='1-Configuracion'!$P$874,'1-Estadisticas'!M10,NA())</f>
        <v>21</v>
      </c>
      <c r="BB10" s="1">
        <f ca="1">IF(BB$1&lt;='1-Configuracion'!$P$874,'1-Estadisticas'!N10,NA())</f>
        <v>24</v>
      </c>
      <c r="BC10" s="1">
        <f ca="1">IF(BC$1&lt;='1-Configuracion'!$P$874,'1-Estadisticas'!O10,NA())</f>
        <v>25</v>
      </c>
      <c r="BD10" s="1">
        <f ca="1">IF(BD$1&lt;='1-Configuracion'!$P$874,'1-Estadisticas'!P10,NA())</f>
        <v>28</v>
      </c>
      <c r="BE10" s="1">
        <f ca="1">IF(BE$1&lt;='1-Configuracion'!$P$874,'1-Estadisticas'!Q10,NA())</f>
        <v>31</v>
      </c>
      <c r="BF10" s="1" t="e">
        <f ca="1">IF(BF$1&lt;='1-Configuracion'!$P$874,'1-Estadisticas'!R10,NA())</f>
        <v>#N/A</v>
      </c>
      <c r="BG10" s="1" t="e">
        <f ca="1">IF(BG$1&lt;='1-Configuracion'!$P$874,'1-Estadisticas'!S10,NA())</f>
        <v>#N/A</v>
      </c>
      <c r="BH10" s="3" t="e">
        <f ca="1">IF(BH$1&lt;='1-Configuracion'!$P$874,'1-Estadisticas'!T10,NA())</f>
        <v>#N/A</v>
      </c>
      <c r="BI10" s="61" t="e">
        <f ca="1">IF(BI$1&lt;='1-Configuracion'!$P$874,'1-Estadisticas'!U10,NA())</f>
        <v>#N/A</v>
      </c>
      <c r="BJ10" s="1" t="e">
        <f ca="1">IF(BJ$1&lt;='1-Configuracion'!$P$874,'1-Estadisticas'!V10,NA())</f>
        <v>#N/A</v>
      </c>
      <c r="BK10" s="1" t="e">
        <f ca="1">IF(BK$1&lt;='1-Configuracion'!$P$874,'1-Estadisticas'!W10,NA())</f>
        <v>#N/A</v>
      </c>
      <c r="BL10" s="1" t="e">
        <f ca="1">IF(BL$1&lt;='1-Configuracion'!$P$874,'1-Estadisticas'!X10,NA())</f>
        <v>#N/A</v>
      </c>
      <c r="BM10" s="1" t="e">
        <f ca="1">IF(BM$1&lt;='1-Configuracion'!$P$874,'1-Estadisticas'!Y10,NA())</f>
        <v>#N/A</v>
      </c>
      <c r="BN10" s="1" t="e">
        <f ca="1">IF(BN$1&lt;='1-Configuracion'!$P$874,'1-Estadisticas'!Z10,NA())</f>
        <v>#N/A</v>
      </c>
      <c r="BO10" s="1" t="e">
        <f ca="1">IF(BO$1&lt;='1-Configuracion'!$P$874,'1-Estadisticas'!AA10,NA())</f>
        <v>#N/A</v>
      </c>
      <c r="BP10" s="1" t="e">
        <f ca="1">IF(BP$1&lt;='1-Configuracion'!$P$874,'1-Estadisticas'!AB10,NA())</f>
        <v>#N/A</v>
      </c>
      <c r="BQ10" s="1" t="e">
        <f ca="1">IF(BQ$1&lt;='1-Configuracion'!$P$874,'1-Estadisticas'!AC10,NA())</f>
        <v>#N/A</v>
      </c>
      <c r="BR10" s="1" t="e">
        <f ca="1">IF(BR$1&lt;='1-Configuracion'!$P$874,'1-Estadisticas'!AD10,NA())</f>
        <v>#N/A</v>
      </c>
      <c r="BS10" s="1" t="e">
        <f ca="1">IF(BS$1&lt;='1-Configuracion'!$P$874,'1-Estadisticas'!AE10,NA())</f>
        <v>#N/A</v>
      </c>
      <c r="BT10" s="1" t="e">
        <f ca="1">IF(BT$1&lt;='1-Configuracion'!$P$874,'1-Estadisticas'!AF10,NA())</f>
        <v>#N/A</v>
      </c>
      <c r="BU10" s="1" t="e">
        <f ca="1">IF(BU$1&lt;='1-Configuracion'!$P$874,'1-Estadisticas'!AG10,NA())</f>
        <v>#N/A</v>
      </c>
      <c r="BV10" s="1" t="e">
        <f ca="1">IF(BV$1&lt;='1-Configuracion'!$P$874,'1-Estadisticas'!AH10,NA())</f>
        <v>#N/A</v>
      </c>
      <c r="BW10" s="1" t="e">
        <f ca="1">IF(BW$1&lt;='1-Configuracion'!$P$874,'1-Estadisticas'!AI10,NA())</f>
        <v>#N/A</v>
      </c>
      <c r="BX10" s="1" t="e">
        <f ca="1">IF(BX$1&lt;='1-Configuracion'!$P$874,'1-Estadisticas'!AJ10,NA())</f>
        <v>#N/A</v>
      </c>
      <c r="BY10" s="1" t="e">
        <f ca="1">IF(BY$1&lt;='1-Configuracion'!$P$874,'1-Estadisticas'!AK10,NA())</f>
        <v>#N/A</v>
      </c>
      <c r="BZ10" s="1" t="e">
        <f ca="1">IF(BZ$1&lt;='1-Configuracion'!$P$874,'1-Estadisticas'!AL10,NA())</f>
        <v>#N/A</v>
      </c>
      <c r="CA10" s="3" t="e">
        <f ca="1">IF(CA$1&lt;='1-Configuracion'!$P$874,'1-Estadisticas'!AM10,NA())</f>
        <v>#N/A</v>
      </c>
    </row>
    <row r="11" spans="1:79" x14ac:dyDescent="0.25">
      <c r="A11" s="29" t="str">
        <f>'1-Configuracion'!B33</f>
        <v>R.C.D. Español</v>
      </c>
      <c r="B11" s="2">
        <f t="shared" ca="1" si="7"/>
        <v>3</v>
      </c>
      <c r="C11" s="1">
        <f t="shared" ca="1" si="7"/>
        <v>3</v>
      </c>
      <c r="D11" s="1">
        <f t="shared" ca="1" si="7"/>
        <v>3</v>
      </c>
      <c r="E11" s="1">
        <f t="shared" ca="1" si="7"/>
        <v>6</v>
      </c>
      <c r="F11" s="1">
        <f t="shared" ca="1" si="7"/>
        <v>9</v>
      </c>
      <c r="G11" s="1">
        <f t="shared" ca="1" si="7"/>
        <v>9</v>
      </c>
      <c r="H11" s="1">
        <f t="shared" ca="1" si="7"/>
        <v>9</v>
      </c>
      <c r="I11" s="1">
        <f t="shared" ca="1" si="7"/>
        <v>12</v>
      </c>
      <c r="J11" s="1">
        <f t="shared" ca="1" si="7"/>
        <v>12</v>
      </c>
      <c r="K11" s="1">
        <f t="shared" ca="1" si="7"/>
        <v>13</v>
      </c>
      <c r="L11" s="1">
        <f t="shared" ca="1" si="7"/>
        <v>13</v>
      </c>
      <c r="M11" s="1">
        <f t="shared" ca="1" si="7"/>
        <v>16</v>
      </c>
      <c r="N11" s="1">
        <f t="shared" ca="1" si="7"/>
        <v>16</v>
      </c>
      <c r="O11" s="1">
        <f t="shared" ca="1" si="7"/>
        <v>17</v>
      </c>
      <c r="P11" s="1">
        <f t="shared" ca="1" si="7"/>
        <v>17</v>
      </c>
      <c r="Q11" s="1">
        <f t="shared" ca="1" si="7"/>
        <v>20</v>
      </c>
      <c r="R11" s="1">
        <f t="shared" ca="1" si="7"/>
        <v>20</v>
      </c>
      <c r="S11" s="1">
        <f t="shared" ca="1" si="7"/>
        <v>20</v>
      </c>
      <c r="T11" s="3">
        <f t="shared" ca="1" si="7"/>
        <v>20</v>
      </c>
      <c r="U11" s="61">
        <f t="shared" ca="1" si="7"/>
        <v>20</v>
      </c>
      <c r="V11" s="1">
        <f t="shared" ca="1" si="7"/>
        <v>20</v>
      </c>
      <c r="W11" s="1">
        <f t="shared" ca="1" si="7"/>
        <v>20</v>
      </c>
      <c r="X11" s="1">
        <f t="shared" ca="1" si="7"/>
        <v>20</v>
      </c>
      <c r="Y11" s="1">
        <f t="shared" ca="1" si="7"/>
        <v>20</v>
      </c>
      <c r="Z11" s="1">
        <f t="shared" ca="1" si="7"/>
        <v>20</v>
      </c>
      <c r="AA11" s="1">
        <f t="shared" ca="1" si="7"/>
        <v>20</v>
      </c>
      <c r="AB11" s="1">
        <f t="shared" ca="1" si="7"/>
        <v>20</v>
      </c>
      <c r="AC11" s="1">
        <f t="shared" ca="1" si="7"/>
        <v>20</v>
      </c>
      <c r="AD11" s="1">
        <f t="shared" ca="1" si="7"/>
        <v>20</v>
      </c>
      <c r="AE11" s="1">
        <f t="shared" ca="1" si="7"/>
        <v>20</v>
      </c>
      <c r="AF11" s="1">
        <f t="shared" ca="1" si="7"/>
        <v>20</v>
      </c>
      <c r="AG11" s="1">
        <f t="shared" ca="1" si="7"/>
        <v>20</v>
      </c>
      <c r="AH11" s="1">
        <f t="shared" ca="1" si="7"/>
        <v>20</v>
      </c>
      <c r="AI11" s="1">
        <f t="shared" ca="1" si="7"/>
        <v>20</v>
      </c>
      <c r="AJ11" s="1">
        <f t="shared" ca="1" si="7"/>
        <v>20</v>
      </c>
      <c r="AK11" s="1">
        <f t="shared" ca="1" si="7"/>
        <v>20</v>
      </c>
      <c r="AL11" s="1">
        <f t="shared" ca="1" si="7"/>
        <v>20</v>
      </c>
      <c r="AM11" s="3">
        <f t="shared" ca="1" si="7"/>
        <v>20</v>
      </c>
      <c r="AO11" s="29" t="str">
        <f t="shared" si="5"/>
        <v>R.C.D. Español</v>
      </c>
      <c r="AP11" s="2">
        <f ca="1">IF(AP$1&lt;='1-Configuracion'!$P$874,'1-Estadisticas'!B11,NA())</f>
        <v>3</v>
      </c>
      <c r="AQ11" s="1">
        <f ca="1">IF(AQ$1&lt;='1-Configuracion'!$P$874,'1-Estadisticas'!C11,NA())</f>
        <v>3</v>
      </c>
      <c r="AR11" s="1">
        <f ca="1">IF(AR$1&lt;='1-Configuracion'!$P$874,'1-Estadisticas'!D11,NA())</f>
        <v>3</v>
      </c>
      <c r="AS11" s="1">
        <f ca="1">IF(AS$1&lt;='1-Configuracion'!$P$874,'1-Estadisticas'!E11,NA())</f>
        <v>6</v>
      </c>
      <c r="AT11" s="1">
        <f ca="1">IF(AT$1&lt;='1-Configuracion'!$P$874,'1-Estadisticas'!F11,NA())</f>
        <v>9</v>
      </c>
      <c r="AU11" s="1">
        <f ca="1">IF(AU$1&lt;='1-Configuracion'!$P$874,'1-Estadisticas'!G11,NA())</f>
        <v>9</v>
      </c>
      <c r="AV11" s="1">
        <f ca="1">IF(AV$1&lt;='1-Configuracion'!$P$874,'1-Estadisticas'!H11,NA())</f>
        <v>9</v>
      </c>
      <c r="AW11" s="1">
        <f ca="1">IF(AW$1&lt;='1-Configuracion'!$P$874,'1-Estadisticas'!I11,NA())</f>
        <v>12</v>
      </c>
      <c r="AX11" s="1">
        <f ca="1">IF(AX$1&lt;='1-Configuracion'!$P$874,'1-Estadisticas'!J11,NA())</f>
        <v>12</v>
      </c>
      <c r="AY11" s="1">
        <f ca="1">IF(AY$1&lt;='1-Configuracion'!$P$874,'1-Estadisticas'!K11,NA())</f>
        <v>13</v>
      </c>
      <c r="AZ11" s="1">
        <f ca="1">IF(AZ$1&lt;='1-Configuracion'!$P$874,'1-Estadisticas'!L11,NA())</f>
        <v>13</v>
      </c>
      <c r="BA11" s="1">
        <f ca="1">IF(BA$1&lt;='1-Configuracion'!$P$874,'1-Estadisticas'!M11,NA())</f>
        <v>16</v>
      </c>
      <c r="BB11" s="1">
        <f ca="1">IF(BB$1&lt;='1-Configuracion'!$P$874,'1-Estadisticas'!N11,NA())</f>
        <v>16</v>
      </c>
      <c r="BC11" s="1">
        <f ca="1">IF(BC$1&lt;='1-Configuracion'!$P$874,'1-Estadisticas'!O11,NA())</f>
        <v>17</v>
      </c>
      <c r="BD11" s="1">
        <f ca="1">IF(BD$1&lt;='1-Configuracion'!$P$874,'1-Estadisticas'!P11,NA())</f>
        <v>17</v>
      </c>
      <c r="BE11" s="1">
        <f ca="1">IF(BE$1&lt;='1-Configuracion'!$P$874,'1-Estadisticas'!Q11,NA())</f>
        <v>20</v>
      </c>
      <c r="BF11" s="1" t="e">
        <f ca="1">IF(BF$1&lt;='1-Configuracion'!$P$874,'1-Estadisticas'!R11,NA())</f>
        <v>#N/A</v>
      </c>
      <c r="BG11" s="1" t="e">
        <f ca="1">IF(BG$1&lt;='1-Configuracion'!$P$874,'1-Estadisticas'!S11,NA())</f>
        <v>#N/A</v>
      </c>
      <c r="BH11" s="3" t="e">
        <f ca="1">IF(BH$1&lt;='1-Configuracion'!$P$874,'1-Estadisticas'!T11,NA())</f>
        <v>#N/A</v>
      </c>
      <c r="BI11" s="61" t="e">
        <f ca="1">IF(BI$1&lt;='1-Configuracion'!$P$874,'1-Estadisticas'!U11,NA())</f>
        <v>#N/A</v>
      </c>
      <c r="BJ11" s="1" t="e">
        <f ca="1">IF(BJ$1&lt;='1-Configuracion'!$P$874,'1-Estadisticas'!V11,NA())</f>
        <v>#N/A</v>
      </c>
      <c r="BK11" s="1" t="e">
        <f ca="1">IF(BK$1&lt;='1-Configuracion'!$P$874,'1-Estadisticas'!W11,NA())</f>
        <v>#N/A</v>
      </c>
      <c r="BL11" s="1" t="e">
        <f ca="1">IF(BL$1&lt;='1-Configuracion'!$P$874,'1-Estadisticas'!X11,NA())</f>
        <v>#N/A</v>
      </c>
      <c r="BM11" s="1" t="e">
        <f ca="1">IF(BM$1&lt;='1-Configuracion'!$P$874,'1-Estadisticas'!Y11,NA())</f>
        <v>#N/A</v>
      </c>
      <c r="BN11" s="1" t="e">
        <f ca="1">IF(BN$1&lt;='1-Configuracion'!$P$874,'1-Estadisticas'!Z11,NA())</f>
        <v>#N/A</v>
      </c>
      <c r="BO11" s="1" t="e">
        <f ca="1">IF(BO$1&lt;='1-Configuracion'!$P$874,'1-Estadisticas'!AA11,NA())</f>
        <v>#N/A</v>
      </c>
      <c r="BP11" s="1" t="e">
        <f ca="1">IF(BP$1&lt;='1-Configuracion'!$P$874,'1-Estadisticas'!AB11,NA())</f>
        <v>#N/A</v>
      </c>
      <c r="BQ11" s="1" t="e">
        <f ca="1">IF(BQ$1&lt;='1-Configuracion'!$P$874,'1-Estadisticas'!AC11,NA())</f>
        <v>#N/A</v>
      </c>
      <c r="BR11" s="1" t="e">
        <f ca="1">IF(BR$1&lt;='1-Configuracion'!$P$874,'1-Estadisticas'!AD11,NA())</f>
        <v>#N/A</v>
      </c>
      <c r="BS11" s="1" t="e">
        <f ca="1">IF(BS$1&lt;='1-Configuracion'!$P$874,'1-Estadisticas'!AE11,NA())</f>
        <v>#N/A</v>
      </c>
      <c r="BT11" s="1" t="e">
        <f ca="1">IF(BT$1&lt;='1-Configuracion'!$P$874,'1-Estadisticas'!AF11,NA())</f>
        <v>#N/A</v>
      </c>
      <c r="BU11" s="1" t="e">
        <f ca="1">IF(BU$1&lt;='1-Configuracion'!$P$874,'1-Estadisticas'!AG11,NA())</f>
        <v>#N/A</v>
      </c>
      <c r="BV11" s="1" t="e">
        <f ca="1">IF(BV$1&lt;='1-Configuracion'!$P$874,'1-Estadisticas'!AH11,NA())</f>
        <v>#N/A</v>
      </c>
      <c r="BW11" s="1" t="e">
        <f ca="1">IF(BW$1&lt;='1-Configuracion'!$P$874,'1-Estadisticas'!AI11,NA())</f>
        <v>#N/A</v>
      </c>
      <c r="BX11" s="1" t="e">
        <f ca="1">IF(BX$1&lt;='1-Configuracion'!$P$874,'1-Estadisticas'!AJ11,NA())</f>
        <v>#N/A</v>
      </c>
      <c r="BY11" s="1" t="e">
        <f ca="1">IF(BY$1&lt;='1-Configuracion'!$P$874,'1-Estadisticas'!AK11,NA())</f>
        <v>#N/A</v>
      </c>
      <c r="BZ11" s="1" t="e">
        <f ca="1">IF(BZ$1&lt;='1-Configuracion'!$P$874,'1-Estadisticas'!AL11,NA())</f>
        <v>#N/A</v>
      </c>
      <c r="CA11" s="3" t="e">
        <f ca="1">IF(CA$1&lt;='1-Configuracion'!$P$874,'1-Estadisticas'!AM11,NA())</f>
        <v>#N/A</v>
      </c>
    </row>
    <row r="12" spans="1:79" x14ac:dyDescent="0.25">
      <c r="A12" s="29" t="str">
        <f>'1-Configuracion'!B34</f>
        <v>Rayo Vallecano</v>
      </c>
      <c r="B12" s="2">
        <f t="shared" ca="1" si="7"/>
        <v>1</v>
      </c>
      <c r="C12" s="1">
        <f t="shared" ca="1" si="7"/>
        <v>1</v>
      </c>
      <c r="D12" s="1">
        <f t="shared" ca="1" si="7"/>
        <v>1</v>
      </c>
      <c r="E12" s="1">
        <f t="shared" ca="1" si="7"/>
        <v>4</v>
      </c>
      <c r="F12" s="1">
        <f t="shared" ca="1" si="7"/>
        <v>7</v>
      </c>
      <c r="G12" s="1">
        <f t="shared" ca="1" si="7"/>
        <v>7</v>
      </c>
      <c r="H12" s="1">
        <f t="shared" ca="1" si="7"/>
        <v>7</v>
      </c>
      <c r="I12" s="1">
        <f t="shared" ca="1" si="7"/>
        <v>7</v>
      </c>
      <c r="J12" s="1">
        <f t="shared" ca="1" si="7"/>
        <v>10</v>
      </c>
      <c r="K12" s="1">
        <f t="shared" ca="1" si="7"/>
        <v>10</v>
      </c>
      <c r="L12" s="1">
        <f t="shared" ca="1" si="7"/>
        <v>13</v>
      </c>
      <c r="M12" s="1">
        <f t="shared" ca="1" si="7"/>
        <v>14</v>
      </c>
      <c r="N12" s="1">
        <f t="shared" ca="1" si="7"/>
        <v>14</v>
      </c>
      <c r="O12" s="1">
        <f t="shared" ca="1" si="7"/>
        <v>14</v>
      </c>
      <c r="P12" s="1">
        <f t="shared" ca="1" si="7"/>
        <v>14</v>
      </c>
      <c r="Q12" s="1">
        <f t="shared" ca="1" si="7"/>
        <v>14</v>
      </c>
      <c r="R12" s="1">
        <f t="shared" ca="1" si="7"/>
        <v>14</v>
      </c>
      <c r="S12" s="1">
        <f t="shared" ca="1" si="7"/>
        <v>14</v>
      </c>
      <c r="T12" s="3">
        <f t="shared" ca="1" si="7"/>
        <v>14</v>
      </c>
      <c r="U12" s="61">
        <f t="shared" ca="1" si="7"/>
        <v>14</v>
      </c>
      <c r="V12" s="1">
        <f t="shared" ca="1" si="7"/>
        <v>14</v>
      </c>
      <c r="W12" s="1">
        <f t="shared" ca="1" si="7"/>
        <v>14</v>
      </c>
      <c r="X12" s="1">
        <f t="shared" ca="1" si="7"/>
        <v>14</v>
      </c>
      <c r="Y12" s="1">
        <f t="shared" ca="1" si="7"/>
        <v>14</v>
      </c>
      <c r="Z12" s="1">
        <f t="shared" ca="1" si="7"/>
        <v>14</v>
      </c>
      <c r="AA12" s="1">
        <f t="shared" ca="1" si="7"/>
        <v>14</v>
      </c>
      <c r="AB12" s="1">
        <f t="shared" ca="1" si="7"/>
        <v>14</v>
      </c>
      <c r="AC12" s="1">
        <f t="shared" ca="1" si="7"/>
        <v>14</v>
      </c>
      <c r="AD12" s="1">
        <f t="shared" ca="1" si="7"/>
        <v>14</v>
      </c>
      <c r="AE12" s="1">
        <f t="shared" ca="1" si="7"/>
        <v>14</v>
      </c>
      <c r="AF12" s="1">
        <f t="shared" ca="1" si="7"/>
        <v>14</v>
      </c>
      <c r="AG12" s="1">
        <f t="shared" ca="1" si="7"/>
        <v>14</v>
      </c>
      <c r="AH12" s="1">
        <f t="shared" ca="1" si="7"/>
        <v>14</v>
      </c>
      <c r="AI12" s="1">
        <f t="shared" ca="1" si="7"/>
        <v>14</v>
      </c>
      <c r="AJ12" s="1">
        <f t="shared" ca="1" si="7"/>
        <v>14</v>
      </c>
      <c r="AK12" s="1">
        <f t="shared" ca="1" si="7"/>
        <v>14</v>
      </c>
      <c r="AL12" s="1">
        <f t="shared" ca="1" si="7"/>
        <v>14</v>
      </c>
      <c r="AM12" s="3">
        <f t="shared" ca="1" si="7"/>
        <v>14</v>
      </c>
      <c r="AO12" s="29" t="str">
        <f t="shared" si="5"/>
        <v>Rayo Vallecano</v>
      </c>
      <c r="AP12" s="2">
        <f ca="1">IF(AP$1&lt;='1-Configuracion'!$P$874,'1-Estadisticas'!B12,NA())</f>
        <v>1</v>
      </c>
      <c r="AQ12" s="1">
        <f ca="1">IF(AQ$1&lt;='1-Configuracion'!$P$874,'1-Estadisticas'!C12,NA())</f>
        <v>1</v>
      </c>
      <c r="AR12" s="1">
        <f ca="1">IF(AR$1&lt;='1-Configuracion'!$P$874,'1-Estadisticas'!D12,NA())</f>
        <v>1</v>
      </c>
      <c r="AS12" s="1">
        <f ca="1">IF(AS$1&lt;='1-Configuracion'!$P$874,'1-Estadisticas'!E12,NA())</f>
        <v>4</v>
      </c>
      <c r="AT12" s="1">
        <f ca="1">IF(AT$1&lt;='1-Configuracion'!$P$874,'1-Estadisticas'!F12,NA())</f>
        <v>7</v>
      </c>
      <c r="AU12" s="1">
        <f ca="1">IF(AU$1&lt;='1-Configuracion'!$P$874,'1-Estadisticas'!G12,NA())</f>
        <v>7</v>
      </c>
      <c r="AV12" s="1">
        <f ca="1">IF(AV$1&lt;='1-Configuracion'!$P$874,'1-Estadisticas'!H12,NA())</f>
        <v>7</v>
      </c>
      <c r="AW12" s="1">
        <f ca="1">IF(AW$1&lt;='1-Configuracion'!$P$874,'1-Estadisticas'!I12,NA())</f>
        <v>7</v>
      </c>
      <c r="AX12" s="1">
        <f ca="1">IF(AX$1&lt;='1-Configuracion'!$P$874,'1-Estadisticas'!J12,NA())</f>
        <v>10</v>
      </c>
      <c r="AY12" s="1">
        <f ca="1">IF(AY$1&lt;='1-Configuracion'!$P$874,'1-Estadisticas'!K12,NA())</f>
        <v>10</v>
      </c>
      <c r="AZ12" s="1">
        <f ca="1">IF(AZ$1&lt;='1-Configuracion'!$P$874,'1-Estadisticas'!L12,NA())</f>
        <v>13</v>
      </c>
      <c r="BA12" s="1">
        <f ca="1">IF(BA$1&lt;='1-Configuracion'!$P$874,'1-Estadisticas'!M12,NA())</f>
        <v>14</v>
      </c>
      <c r="BB12" s="1">
        <f ca="1">IF(BB$1&lt;='1-Configuracion'!$P$874,'1-Estadisticas'!N12,NA())</f>
        <v>14</v>
      </c>
      <c r="BC12" s="1">
        <f ca="1">IF(BC$1&lt;='1-Configuracion'!$P$874,'1-Estadisticas'!O12,NA())</f>
        <v>14</v>
      </c>
      <c r="BD12" s="1">
        <f ca="1">IF(BD$1&lt;='1-Configuracion'!$P$874,'1-Estadisticas'!P12,NA())</f>
        <v>14</v>
      </c>
      <c r="BE12" s="1">
        <f ca="1">IF(BE$1&lt;='1-Configuracion'!$P$874,'1-Estadisticas'!Q12,NA())</f>
        <v>14</v>
      </c>
      <c r="BF12" s="1" t="e">
        <f ca="1">IF(BF$1&lt;='1-Configuracion'!$P$874,'1-Estadisticas'!R12,NA())</f>
        <v>#N/A</v>
      </c>
      <c r="BG12" s="1" t="e">
        <f ca="1">IF(BG$1&lt;='1-Configuracion'!$P$874,'1-Estadisticas'!S12,NA())</f>
        <v>#N/A</v>
      </c>
      <c r="BH12" s="3" t="e">
        <f ca="1">IF(BH$1&lt;='1-Configuracion'!$P$874,'1-Estadisticas'!T12,NA())</f>
        <v>#N/A</v>
      </c>
      <c r="BI12" s="61" t="e">
        <f ca="1">IF(BI$1&lt;='1-Configuracion'!$P$874,'1-Estadisticas'!U12,NA())</f>
        <v>#N/A</v>
      </c>
      <c r="BJ12" s="1" t="e">
        <f ca="1">IF(BJ$1&lt;='1-Configuracion'!$P$874,'1-Estadisticas'!V12,NA())</f>
        <v>#N/A</v>
      </c>
      <c r="BK12" s="1" t="e">
        <f ca="1">IF(BK$1&lt;='1-Configuracion'!$P$874,'1-Estadisticas'!W12,NA())</f>
        <v>#N/A</v>
      </c>
      <c r="BL12" s="1" t="e">
        <f ca="1">IF(BL$1&lt;='1-Configuracion'!$P$874,'1-Estadisticas'!X12,NA())</f>
        <v>#N/A</v>
      </c>
      <c r="BM12" s="1" t="e">
        <f ca="1">IF(BM$1&lt;='1-Configuracion'!$P$874,'1-Estadisticas'!Y12,NA())</f>
        <v>#N/A</v>
      </c>
      <c r="BN12" s="1" t="e">
        <f ca="1">IF(BN$1&lt;='1-Configuracion'!$P$874,'1-Estadisticas'!Z12,NA())</f>
        <v>#N/A</v>
      </c>
      <c r="BO12" s="1" t="e">
        <f ca="1">IF(BO$1&lt;='1-Configuracion'!$P$874,'1-Estadisticas'!AA12,NA())</f>
        <v>#N/A</v>
      </c>
      <c r="BP12" s="1" t="e">
        <f ca="1">IF(BP$1&lt;='1-Configuracion'!$P$874,'1-Estadisticas'!AB12,NA())</f>
        <v>#N/A</v>
      </c>
      <c r="BQ12" s="1" t="e">
        <f ca="1">IF(BQ$1&lt;='1-Configuracion'!$P$874,'1-Estadisticas'!AC12,NA())</f>
        <v>#N/A</v>
      </c>
      <c r="BR12" s="1" t="e">
        <f ca="1">IF(BR$1&lt;='1-Configuracion'!$P$874,'1-Estadisticas'!AD12,NA())</f>
        <v>#N/A</v>
      </c>
      <c r="BS12" s="1" t="e">
        <f ca="1">IF(BS$1&lt;='1-Configuracion'!$P$874,'1-Estadisticas'!AE12,NA())</f>
        <v>#N/A</v>
      </c>
      <c r="BT12" s="1" t="e">
        <f ca="1">IF(BT$1&lt;='1-Configuracion'!$P$874,'1-Estadisticas'!AF12,NA())</f>
        <v>#N/A</v>
      </c>
      <c r="BU12" s="1" t="e">
        <f ca="1">IF(BU$1&lt;='1-Configuracion'!$P$874,'1-Estadisticas'!AG12,NA())</f>
        <v>#N/A</v>
      </c>
      <c r="BV12" s="1" t="e">
        <f ca="1">IF(BV$1&lt;='1-Configuracion'!$P$874,'1-Estadisticas'!AH12,NA())</f>
        <v>#N/A</v>
      </c>
      <c r="BW12" s="1" t="e">
        <f ca="1">IF(BW$1&lt;='1-Configuracion'!$P$874,'1-Estadisticas'!AI12,NA())</f>
        <v>#N/A</v>
      </c>
      <c r="BX12" s="1" t="e">
        <f ca="1">IF(BX$1&lt;='1-Configuracion'!$P$874,'1-Estadisticas'!AJ12,NA())</f>
        <v>#N/A</v>
      </c>
      <c r="BY12" s="1" t="e">
        <f ca="1">IF(BY$1&lt;='1-Configuracion'!$P$874,'1-Estadisticas'!AK12,NA())</f>
        <v>#N/A</v>
      </c>
      <c r="BZ12" s="1" t="e">
        <f ca="1">IF(BZ$1&lt;='1-Configuracion'!$P$874,'1-Estadisticas'!AL12,NA())</f>
        <v>#N/A</v>
      </c>
      <c r="CA12" s="3" t="e">
        <f ca="1">IF(CA$1&lt;='1-Configuracion'!$P$874,'1-Estadisticas'!AM12,NA())</f>
        <v>#N/A</v>
      </c>
    </row>
    <row r="13" spans="1:79" x14ac:dyDescent="0.25">
      <c r="A13" s="29" t="str">
        <f>'1-Configuracion'!B35</f>
        <v>Real Betis Balompié</v>
      </c>
      <c r="B13" s="2">
        <f t="shared" ca="1" si="7"/>
        <v>1</v>
      </c>
      <c r="C13" s="1">
        <f t="shared" ca="1" si="7"/>
        <v>1</v>
      </c>
      <c r="D13" s="1">
        <f t="shared" ca="1" si="7"/>
        <v>4</v>
      </c>
      <c r="E13" s="1">
        <f t="shared" ca="1" si="7"/>
        <v>5</v>
      </c>
      <c r="F13" s="1">
        <f t="shared" ca="1" si="7"/>
        <v>5</v>
      </c>
      <c r="G13" s="1">
        <f t="shared" ca="1" si="7"/>
        <v>8</v>
      </c>
      <c r="H13" s="1">
        <f t="shared" ca="1" si="7"/>
        <v>11</v>
      </c>
      <c r="I13" s="1">
        <f t="shared" ca="1" si="7"/>
        <v>11</v>
      </c>
      <c r="J13" s="1">
        <f t="shared" ca="1" si="7"/>
        <v>12</v>
      </c>
      <c r="K13" s="1">
        <f t="shared" ca="1" si="7"/>
        <v>12</v>
      </c>
      <c r="L13" s="1">
        <f t="shared" ca="1" si="7"/>
        <v>15</v>
      </c>
      <c r="M13" s="1">
        <f t="shared" ca="1" si="7"/>
        <v>15</v>
      </c>
      <c r="N13" s="1">
        <f t="shared" ca="1" si="7"/>
        <v>18</v>
      </c>
      <c r="O13" s="1">
        <f t="shared" ca="1" si="7"/>
        <v>19</v>
      </c>
      <c r="P13" s="1">
        <f t="shared" ca="1" si="7"/>
        <v>19</v>
      </c>
      <c r="Q13" s="1">
        <f t="shared" ca="1" si="7"/>
        <v>20</v>
      </c>
      <c r="R13" s="1">
        <f t="shared" ca="1" si="7"/>
        <v>20</v>
      </c>
      <c r="S13" s="1">
        <f t="shared" ca="1" si="7"/>
        <v>20</v>
      </c>
      <c r="T13" s="3">
        <f t="shared" ca="1" si="7"/>
        <v>20</v>
      </c>
      <c r="U13" s="61">
        <f t="shared" ca="1" si="7"/>
        <v>20</v>
      </c>
      <c r="V13" s="1">
        <f t="shared" ca="1" si="7"/>
        <v>20</v>
      </c>
      <c r="W13" s="1">
        <f t="shared" ca="1" si="7"/>
        <v>20</v>
      </c>
      <c r="X13" s="1">
        <f t="shared" ca="1" si="7"/>
        <v>20</v>
      </c>
      <c r="Y13" s="1">
        <f t="shared" ca="1" si="7"/>
        <v>20</v>
      </c>
      <c r="Z13" s="1">
        <f t="shared" ca="1" si="7"/>
        <v>20</v>
      </c>
      <c r="AA13" s="1">
        <f t="shared" ca="1" si="7"/>
        <v>20</v>
      </c>
      <c r="AB13" s="1">
        <f t="shared" ca="1" si="7"/>
        <v>20</v>
      </c>
      <c r="AC13" s="1">
        <f t="shared" ca="1" si="7"/>
        <v>20</v>
      </c>
      <c r="AD13" s="1">
        <f t="shared" ca="1" si="7"/>
        <v>20</v>
      </c>
      <c r="AE13" s="1">
        <f t="shared" ca="1" si="7"/>
        <v>20</v>
      </c>
      <c r="AF13" s="1">
        <f t="shared" ca="1" si="7"/>
        <v>20</v>
      </c>
      <c r="AG13" s="1">
        <f t="shared" ca="1" si="7"/>
        <v>20</v>
      </c>
      <c r="AH13" s="1">
        <f t="shared" ca="1" si="7"/>
        <v>20</v>
      </c>
      <c r="AI13" s="1">
        <f t="shared" ca="1" si="7"/>
        <v>20</v>
      </c>
      <c r="AJ13" s="1">
        <f t="shared" ca="1" si="7"/>
        <v>20</v>
      </c>
      <c r="AK13" s="1">
        <f t="shared" ca="1" si="7"/>
        <v>20</v>
      </c>
      <c r="AL13" s="1">
        <f t="shared" ca="1" si="7"/>
        <v>20</v>
      </c>
      <c r="AM13" s="3">
        <f t="shared" ca="1" si="7"/>
        <v>20</v>
      </c>
      <c r="AO13" s="29" t="str">
        <f t="shared" si="5"/>
        <v>Real Betis Balompié</v>
      </c>
      <c r="AP13" s="2">
        <f ca="1">IF(AP$1&lt;='1-Configuracion'!$P$874,'1-Estadisticas'!B13,NA())</f>
        <v>1</v>
      </c>
      <c r="AQ13" s="1">
        <f ca="1">IF(AQ$1&lt;='1-Configuracion'!$P$874,'1-Estadisticas'!C13,NA())</f>
        <v>1</v>
      </c>
      <c r="AR13" s="1">
        <f ca="1">IF(AR$1&lt;='1-Configuracion'!$P$874,'1-Estadisticas'!D13,NA())</f>
        <v>4</v>
      </c>
      <c r="AS13" s="1">
        <f ca="1">IF(AS$1&lt;='1-Configuracion'!$P$874,'1-Estadisticas'!E13,NA())</f>
        <v>5</v>
      </c>
      <c r="AT13" s="1">
        <f ca="1">IF(AT$1&lt;='1-Configuracion'!$P$874,'1-Estadisticas'!F13,NA())</f>
        <v>5</v>
      </c>
      <c r="AU13" s="1">
        <f ca="1">IF(AU$1&lt;='1-Configuracion'!$P$874,'1-Estadisticas'!G13,NA())</f>
        <v>8</v>
      </c>
      <c r="AV13" s="1">
        <f ca="1">IF(AV$1&lt;='1-Configuracion'!$P$874,'1-Estadisticas'!H13,NA())</f>
        <v>11</v>
      </c>
      <c r="AW13" s="1">
        <f ca="1">IF(AW$1&lt;='1-Configuracion'!$P$874,'1-Estadisticas'!I13,NA())</f>
        <v>11</v>
      </c>
      <c r="AX13" s="1">
        <f ca="1">IF(AX$1&lt;='1-Configuracion'!$P$874,'1-Estadisticas'!J13,NA())</f>
        <v>12</v>
      </c>
      <c r="AY13" s="1">
        <f ca="1">IF(AY$1&lt;='1-Configuracion'!$P$874,'1-Estadisticas'!K13,NA())</f>
        <v>12</v>
      </c>
      <c r="AZ13" s="1">
        <f ca="1">IF(AZ$1&lt;='1-Configuracion'!$P$874,'1-Estadisticas'!L13,NA())</f>
        <v>15</v>
      </c>
      <c r="BA13" s="1">
        <f ca="1">IF(BA$1&lt;='1-Configuracion'!$P$874,'1-Estadisticas'!M13,NA())</f>
        <v>15</v>
      </c>
      <c r="BB13" s="1">
        <f ca="1">IF(BB$1&lt;='1-Configuracion'!$P$874,'1-Estadisticas'!N13,NA())</f>
        <v>18</v>
      </c>
      <c r="BC13" s="1">
        <f ca="1">IF(BC$1&lt;='1-Configuracion'!$P$874,'1-Estadisticas'!O13,NA())</f>
        <v>19</v>
      </c>
      <c r="BD13" s="1">
        <f ca="1">IF(BD$1&lt;='1-Configuracion'!$P$874,'1-Estadisticas'!P13,NA())</f>
        <v>19</v>
      </c>
      <c r="BE13" s="1">
        <f ca="1">IF(BE$1&lt;='1-Configuracion'!$P$874,'1-Estadisticas'!Q13,NA())</f>
        <v>20</v>
      </c>
      <c r="BF13" s="1" t="e">
        <f ca="1">IF(BF$1&lt;='1-Configuracion'!$P$874,'1-Estadisticas'!R13,NA())</f>
        <v>#N/A</v>
      </c>
      <c r="BG13" s="1" t="e">
        <f ca="1">IF(BG$1&lt;='1-Configuracion'!$P$874,'1-Estadisticas'!S13,NA())</f>
        <v>#N/A</v>
      </c>
      <c r="BH13" s="3" t="e">
        <f ca="1">IF(BH$1&lt;='1-Configuracion'!$P$874,'1-Estadisticas'!T13,NA())</f>
        <v>#N/A</v>
      </c>
      <c r="BI13" s="61" t="e">
        <f ca="1">IF(BI$1&lt;='1-Configuracion'!$P$874,'1-Estadisticas'!U13,NA())</f>
        <v>#N/A</v>
      </c>
      <c r="BJ13" s="1" t="e">
        <f ca="1">IF(BJ$1&lt;='1-Configuracion'!$P$874,'1-Estadisticas'!V13,NA())</f>
        <v>#N/A</v>
      </c>
      <c r="BK13" s="1" t="e">
        <f ca="1">IF(BK$1&lt;='1-Configuracion'!$P$874,'1-Estadisticas'!W13,NA())</f>
        <v>#N/A</v>
      </c>
      <c r="BL13" s="1" t="e">
        <f ca="1">IF(BL$1&lt;='1-Configuracion'!$P$874,'1-Estadisticas'!X13,NA())</f>
        <v>#N/A</v>
      </c>
      <c r="BM13" s="1" t="e">
        <f ca="1">IF(BM$1&lt;='1-Configuracion'!$P$874,'1-Estadisticas'!Y13,NA())</f>
        <v>#N/A</v>
      </c>
      <c r="BN13" s="1" t="e">
        <f ca="1">IF(BN$1&lt;='1-Configuracion'!$P$874,'1-Estadisticas'!Z13,NA())</f>
        <v>#N/A</v>
      </c>
      <c r="BO13" s="1" t="e">
        <f ca="1">IF(BO$1&lt;='1-Configuracion'!$P$874,'1-Estadisticas'!AA13,NA())</f>
        <v>#N/A</v>
      </c>
      <c r="BP13" s="1" t="e">
        <f ca="1">IF(BP$1&lt;='1-Configuracion'!$P$874,'1-Estadisticas'!AB13,NA())</f>
        <v>#N/A</v>
      </c>
      <c r="BQ13" s="1" t="e">
        <f ca="1">IF(BQ$1&lt;='1-Configuracion'!$P$874,'1-Estadisticas'!AC13,NA())</f>
        <v>#N/A</v>
      </c>
      <c r="BR13" s="1" t="e">
        <f ca="1">IF(BR$1&lt;='1-Configuracion'!$P$874,'1-Estadisticas'!AD13,NA())</f>
        <v>#N/A</v>
      </c>
      <c r="BS13" s="1" t="e">
        <f ca="1">IF(BS$1&lt;='1-Configuracion'!$P$874,'1-Estadisticas'!AE13,NA())</f>
        <v>#N/A</v>
      </c>
      <c r="BT13" s="1" t="e">
        <f ca="1">IF(BT$1&lt;='1-Configuracion'!$P$874,'1-Estadisticas'!AF13,NA())</f>
        <v>#N/A</v>
      </c>
      <c r="BU13" s="1" t="e">
        <f ca="1">IF(BU$1&lt;='1-Configuracion'!$P$874,'1-Estadisticas'!AG13,NA())</f>
        <v>#N/A</v>
      </c>
      <c r="BV13" s="1" t="e">
        <f ca="1">IF(BV$1&lt;='1-Configuracion'!$P$874,'1-Estadisticas'!AH13,NA())</f>
        <v>#N/A</v>
      </c>
      <c r="BW13" s="1" t="e">
        <f ca="1">IF(BW$1&lt;='1-Configuracion'!$P$874,'1-Estadisticas'!AI13,NA())</f>
        <v>#N/A</v>
      </c>
      <c r="BX13" s="1" t="e">
        <f ca="1">IF(BX$1&lt;='1-Configuracion'!$P$874,'1-Estadisticas'!AJ13,NA())</f>
        <v>#N/A</v>
      </c>
      <c r="BY13" s="1" t="e">
        <f ca="1">IF(BY$1&lt;='1-Configuracion'!$P$874,'1-Estadisticas'!AK13,NA())</f>
        <v>#N/A</v>
      </c>
      <c r="BZ13" s="1" t="e">
        <f ca="1">IF(BZ$1&lt;='1-Configuracion'!$P$874,'1-Estadisticas'!AL13,NA())</f>
        <v>#N/A</v>
      </c>
      <c r="CA13" s="3" t="e">
        <f ca="1">IF(CA$1&lt;='1-Configuracion'!$P$874,'1-Estadisticas'!AM13,NA())</f>
        <v>#N/A</v>
      </c>
    </row>
    <row r="14" spans="1:79" x14ac:dyDescent="0.25">
      <c r="A14" s="29" t="str">
        <f>'1-Configuracion'!B36</f>
        <v>Real Madrid C.F.</v>
      </c>
      <c r="B14" s="2">
        <f t="shared" ca="1" si="7"/>
        <v>1</v>
      </c>
      <c r="C14" s="1">
        <f t="shared" ca="1" si="7"/>
        <v>4</v>
      </c>
      <c r="D14" s="1">
        <f t="shared" ca="1" si="7"/>
        <v>7</v>
      </c>
      <c r="E14" s="1">
        <f t="shared" ca="1" si="7"/>
        <v>10</v>
      </c>
      <c r="F14" s="1">
        <f t="shared" ca="1" si="7"/>
        <v>13</v>
      </c>
      <c r="G14" s="1">
        <f t="shared" ca="1" si="7"/>
        <v>14</v>
      </c>
      <c r="H14" s="1">
        <f t="shared" ca="1" si="7"/>
        <v>15</v>
      </c>
      <c r="I14" s="1">
        <f t="shared" ca="1" si="7"/>
        <v>18</v>
      </c>
      <c r="J14" s="1">
        <f t="shared" ca="1" si="7"/>
        <v>21</v>
      </c>
      <c r="K14" s="1">
        <f t="shared" ca="1" si="7"/>
        <v>24</v>
      </c>
      <c r="L14" s="1">
        <f t="shared" ca="1" si="7"/>
        <v>24</v>
      </c>
      <c r="M14" s="1">
        <f t="shared" ca="1" si="7"/>
        <v>24</v>
      </c>
      <c r="N14" s="1">
        <f t="shared" ca="1" si="7"/>
        <v>27</v>
      </c>
      <c r="O14" s="1">
        <f t="shared" ca="1" si="7"/>
        <v>30</v>
      </c>
      <c r="P14" s="1">
        <f t="shared" ca="1" si="7"/>
        <v>30</v>
      </c>
      <c r="Q14" s="1">
        <f t="shared" ca="1" si="7"/>
        <v>33</v>
      </c>
      <c r="R14" s="1">
        <f t="shared" ca="1" si="7"/>
        <v>33</v>
      </c>
      <c r="S14" s="1">
        <f t="shared" ca="1" si="7"/>
        <v>33</v>
      </c>
      <c r="T14" s="3">
        <f t="shared" ca="1" si="7"/>
        <v>33</v>
      </c>
      <c r="U14" s="61">
        <f t="shared" ca="1" si="7"/>
        <v>33</v>
      </c>
      <c r="V14" s="1">
        <f t="shared" ca="1" si="7"/>
        <v>33</v>
      </c>
      <c r="W14" s="1">
        <f t="shared" ca="1" si="7"/>
        <v>33</v>
      </c>
      <c r="X14" s="1">
        <f t="shared" ca="1" si="7"/>
        <v>33</v>
      </c>
      <c r="Y14" s="1">
        <f t="shared" ca="1" si="7"/>
        <v>33</v>
      </c>
      <c r="Z14" s="1">
        <f t="shared" ca="1" si="7"/>
        <v>33</v>
      </c>
      <c r="AA14" s="1">
        <f t="shared" ca="1" si="7"/>
        <v>33</v>
      </c>
      <c r="AB14" s="1">
        <f t="shared" ca="1" si="7"/>
        <v>33</v>
      </c>
      <c r="AC14" s="1">
        <f t="shared" ca="1" si="7"/>
        <v>33</v>
      </c>
      <c r="AD14" s="1">
        <f t="shared" ca="1" si="7"/>
        <v>33</v>
      </c>
      <c r="AE14" s="1">
        <f t="shared" ca="1" si="7"/>
        <v>33</v>
      </c>
      <c r="AF14" s="1">
        <f t="shared" ca="1" si="7"/>
        <v>33</v>
      </c>
      <c r="AG14" s="1">
        <f t="shared" ca="1" si="7"/>
        <v>33</v>
      </c>
      <c r="AH14" s="1">
        <f t="shared" ca="1" si="7"/>
        <v>33</v>
      </c>
      <c r="AI14" s="1">
        <f t="shared" ca="1" si="7"/>
        <v>33</v>
      </c>
      <c r="AJ14" s="1">
        <f t="shared" ca="1" si="7"/>
        <v>33</v>
      </c>
      <c r="AK14" s="1">
        <f t="shared" ca="1" si="7"/>
        <v>33</v>
      </c>
      <c r="AL14" s="1">
        <f t="shared" ca="1" si="7"/>
        <v>33</v>
      </c>
      <c r="AM14" s="3">
        <f t="shared" ca="1" si="7"/>
        <v>33</v>
      </c>
      <c r="AO14" s="29" t="str">
        <f t="shared" si="5"/>
        <v>Real Madrid C.F.</v>
      </c>
      <c r="AP14" s="2">
        <f ca="1">IF(AP$1&lt;='1-Configuracion'!$P$874,'1-Estadisticas'!B14,NA())</f>
        <v>1</v>
      </c>
      <c r="AQ14" s="1">
        <f ca="1">IF(AQ$1&lt;='1-Configuracion'!$P$874,'1-Estadisticas'!C14,NA())</f>
        <v>4</v>
      </c>
      <c r="AR14" s="1">
        <f ca="1">IF(AR$1&lt;='1-Configuracion'!$P$874,'1-Estadisticas'!D14,NA())</f>
        <v>7</v>
      </c>
      <c r="AS14" s="1">
        <f ca="1">IF(AS$1&lt;='1-Configuracion'!$P$874,'1-Estadisticas'!E14,NA())</f>
        <v>10</v>
      </c>
      <c r="AT14" s="1">
        <f ca="1">IF(AT$1&lt;='1-Configuracion'!$P$874,'1-Estadisticas'!F14,NA())</f>
        <v>13</v>
      </c>
      <c r="AU14" s="1">
        <f ca="1">IF(AU$1&lt;='1-Configuracion'!$P$874,'1-Estadisticas'!G14,NA())</f>
        <v>14</v>
      </c>
      <c r="AV14" s="1">
        <f ca="1">IF(AV$1&lt;='1-Configuracion'!$P$874,'1-Estadisticas'!H14,NA())</f>
        <v>15</v>
      </c>
      <c r="AW14" s="1">
        <f ca="1">IF(AW$1&lt;='1-Configuracion'!$P$874,'1-Estadisticas'!I14,NA())</f>
        <v>18</v>
      </c>
      <c r="AX14" s="1">
        <f ca="1">IF(AX$1&lt;='1-Configuracion'!$P$874,'1-Estadisticas'!J14,NA())</f>
        <v>21</v>
      </c>
      <c r="AY14" s="1">
        <f ca="1">IF(AY$1&lt;='1-Configuracion'!$P$874,'1-Estadisticas'!K14,NA())</f>
        <v>24</v>
      </c>
      <c r="AZ14" s="1">
        <f ca="1">IF(AZ$1&lt;='1-Configuracion'!$P$874,'1-Estadisticas'!L14,NA())</f>
        <v>24</v>
      </c>
      <c r="BA14" s="1">
        <f ca="1">IF(BA$1&lt;='1-Configuracion'!$P$874,'1-Estadisticas'!M14,NA())</f>
        <v>24</v>
      </c>
      <c r="BB14" s="1">
        <f ca="1">IF(BB$1&lt;='1-Configuracion'!$P$874,'1-Estadisticas'!N14,NA())</f>
        <v>27</v>
      </c>
      <c r="BC14" s="1">
        <f ca="1">IF(BC$1&lt;='1-Configuracion'!$P$874,'1-Estadisticas'!O14,NA())</f>
        <v>30</v>
      </c>
      <c r="BD14" s="1">
        <f ca="1">IF(BD$1&lt;='1-Configuracion'!$P$874,'1-Estadisticas'!P14,NA())</f>
        <v>30</v>
      </c>
      <c r="BE14" s="1">
        <f ca="1">IF(BE$1&lt;='1-Configuracion'!$P$874,'1-Estadisticas'!Q14,NA())</f>
        <v>33</v>
      </c>
      <c r="BF14" s="1" t="e">
        <f ca="1">IF(BF$1&lt;='1-Configuracion'!$P$874,'1-Estadisticas'!R14,NA())</f>
        <v>#N/A</v>
      </c>
      <c r="BG14" s="1" t="e">
        <f ca="1">IF(BG$1&lt;='1-Configuracion'!$P$874,'1-Estadisticas'!S14,NA())</f>
        <v>#N/A</v>
      </c>
      <c r="BH14" s="3" t="e">
        <f ca="1">IF(BH$1&lt;='1-Configuracion'!$P$874,'1-Estadisticas'!T14,NA())</f>
        <v>#N/A</v>
      </c>
      <c r="BI14" s="61" t="e">
        <f ca="1">IF(BI$1&lt;='1-Configuracion'!$P$874,'1-Estadisticas'!U14,NA())</f>
        <v>#N/A</v>
      </c>
      <c r="BJ14" s="1" t="e">
        <f ca="1">IF(BJ$1&lt;='1-Configuracion'!$P$874,'1-Estadisticas'!V14,NA())</f>
        <v>#N/A</v>
      </c>
      <c r="BK14" s="1" t="e">
        <f ca="1">IF(BK$1&lt;='1-Configuracion'!$P$874,'1-Estadisticas'!W14,NA())</f>
        <v>#N/A</v>
      </c>
      <c r="BL14" s="1" t="e">
        <f ca="1">IF(BL$1&lt;='1-Configuracion'!$P$874,'1-Estadisticas'!X14,NA())</f>
        <v>#N/A</v>
      </c>
      <c r="BM14" s="1" t="e">
        <f ca="1">IF(BM$1&lt;='1-Configuracion'!$P$874,'1-Estadisticas'!Y14,NA())</f>
        <v>#N/A</v>
      </c>
      <c r="BN14" s="1" t="e">
        <f ca="1">IF(BN$1&lt;='1-Configuracion'!$P$874,'1-Estadisticas'!Z14,NA())</f>
        <v>#N/A</v>
      </c>
      <c r="BO14" s="1" t="e">
        <f ca="1">IF(BO$1&lt;='1-Configuracion'!$P$874,'1-Estadisticas'!AA14,NA())</f>
        <v>#N/A</v>
      </c>
      <c r="BP14" s="1" t="e">
        <f ca="1">IF(BP$1&lt;='1-Configuracion'!$P$874,'1-Estadisticas'!AB14,NA())</f>
        <v>#N/A</v>
      </c>
      <c r="BQ14" s="1" t="e">
        <f ca="1">IF(BQ$1&lt;='1-Configuracion'!$P$874,'1-Estadisticas'!AC14,NA())</f>
        <v>#N/A</v>
      </c>
      <c r="BR14" s="1" t="e">
        <f ca="1">IF(BR$1&lt;='1-Configuracion'!$P$874,'1-Estadisticas'!AD14,NA())</f>
        <v>#N/A</v>
      </c>
      <c r="BS14" s="1" t="e">
        <f ca="1">IF(BS$1&lt;='1-Configuracion'!$P$874,'1-Estadisticas'!AE14,NA())</f>
        <v>#N/A</v>
      </c>
      <c r="BT14" s="1" t="e">
        <f ca="1">IF(BT$1&lt;='1-Configuracion'!$P$874,'1-Estadisticas'!AF14,NA())</f>
        <v>#N/A</v>
      </c>
      <c r="BU14" s="1" t="e">
        <f ca="1">IF(BU$1&lt;='1-Configuracion'!$P$874,'1-Estadisticas'!AG14,NA())</f>
        <v>#N/A</v>
      </c>
      <c r="BV14" s="1" t="e">
        <f ca="1">IF(BV$1&lt;='1-Configuracion'!$P$874,'1-Estadisticas'!AH14,NA())</f>
        <v>#N/A</v>
      </c>
      <c r="BW14" s="1" t="e">
        <f ca="1">IF(BW$1&lt;='1-Configuracion'!$P$874,'1-Estadisticas'!AI14,NA())</f>
        <v>#N/A</v>
      </c>
      <c r="BX14" s="1" t="e">
        <f ca="1">IF(BX$1&lt;='1-Configuracion'!$P$874,'1-Estadisticas'!AJ14,NA())</f>
        <v>#N/A</v>
      </c>
      <c r="BY14" s="1" t="e">
        <f ca="1">IF(BY$1&lt;='1-Configuracion'!$P$874,'1-Estadisticas'!AK14,NA())</f>
        <v>#N/A</v>
      </c>
      <c r="BZ14" s="1" t="e">
        <f ca="1">IF(BZ$1&lt;='1-Configuracion'!$P$874,'1-Estadisticas'!AL14,NA())</f>
        <v>#N/A</v>
      </c>
      <c r="CA14" s="3" t="e">
        <f ca="1">IF(CA$1&lt;='1-Configuracion'!$P$874,'1-Estadisticas'!AM14,NA())</f>
        <v>#N/A</v>
      </c>
    </row>
    <row r="15" spans="1:79" x14ac:dyDescent="0.25">
      <c r="A15" s="29" t="str">
        <f>'1-Configuracion'!B37</f>
        <v>Real Sociedad</v>
      </c>
      <c r="B15" s="2">
        <f t="shared" ca="1" si="7"/>
        <v>1</v>
      </c>
      <c r="C15" s="1">
        <f t="shared" ca="1" si="7"/>
        <v>2</v>
      </c>
      <c r="D15" s="1">
        <f t="shared" ca="1" si="7"/>
        <v>2</v>
      </c>
      <c r="E15" s="1">
        <f t="shared" ca="1" si="7"/>
        <v>2</v>
      </c>
      <c r="F15" s="1">
        <f t="shared" ca="1" si="7"/>
        <v>5</v>
      </c>
      <c r="G15" s="1">
        <f t="shared" ca="1" si="7"/>
        <v>6</v>
      </c>
      <c r="H15" s="1">
        <f t="shared" ca="1" si="7"/>
        <v>6</v>
      </c>
      <c r="I15" s="1">
        <f t="shared" ca="1" si="7"/>
        <v>6</v>
      </c>
      <c r="J15" s="1">
        <f t="shared" ca="1" si="7"/>
        <v>9</v>
      </c>
      <c r="K15" s="1">
        <f t="shared" ca="1" si="7"/>
        <v>9</v>
      </c>
      <c r="L15" s="1">
        <f t="shared" ca="1" si="7"/>
        <v>9</v>
      </c>
      <c r="M15" s="1">
        <f t="shared" ca="1" si="7"/>
        <v>12</v>
      </c>
      <c r="N15" s="1">
        <f t="shared" ca="1" si="7"/>
        <v>12</v>
      </c>
      <c r="O15" s="1">
        <f t="shared" ca="1" si="7"/>
        <v>15</v>
      </c>
      <c r="P15" s="1">
        <f t="shared" ca="1" si="7"/>
        <v>16</v>
      </c>
      <c r="Q15" s="1">
        <f t="shared" ca="1" si="7"/>
        <v>16</v>
      </c>
      <c r="R15" s="1">
        <f t="shared" ca="1" si="7"/>
        <v>16</v>
      </c>
      <c r="S15" s="1">
        <f t="shared" ca="1" si="7"/>
        <v>16</v>
      </c>
      <c r="T15" s="3">
        <f t="shared" ca="1" si="7"/>
        <v>16</v>
      </c>
      <c r="U15" s="61">
        <f t="shared" ca="1" si="7"/>
        <v>16</v>
      </c>
      <c r="V15" s="1">
        <f t="shared" ca="1" si="7"/>
        <v>16</v>
      </c>
      <c r="W15" s="1">
        <f t="shared" ca="1" si="7"/>
        <v>16</v>
      </c>
      <c r="X15" s="1">
        <f t="shared" ca="1" si="7"/>
        <v>16</v>
      </c>
      <c r="Y15" s="1">
        <f t="shared" ca="1" si="7"/>
        <v>16</v>
      </c>
      <c r="Z15" s="1">
        <f t="shared" ca="1" si="7"/>
        <v>16</v>
      </c>
      <c r="AA15" s="1">
        <f t="shared" ca="1" si="7"/>
        <v>16</v>
      </c>
      <c r="AB15" s="1">
        <f t="shared" ca="1" si="7"/>
        <v>16</v>
      </c>
      <c r="AC15" s="1">
        <f t="shared" ca="1" si="7"/>
        <v>16</v>
      </c>
      <c r="AD15" s="1">
        <f t="shared" ca="1" si="7"/>
        <v>16</v>
      </c>
      <c r="AE15" s="1">
        <f t="shared" ca="1" si="7"/>
        <v>16</v>
      </c>
      <c r="AF15" s="1">
        <f t="shared" ca="1" si="7"/>
        <v>16</v>
      </c>
      <c r="AG15" s="1">
        <f t="shared" ca="1" si="7"/>
        <v>16</v>
      </c>
      <c r="AH15" s="1">
        <f t="shared" ca="1" si="7"/>
        <v>16</v>
      </c>
      <c r="AI15" s="1">
        <f t="shared" ca="1" si="7"/>
        <v>16</v>
      </c>
      <c r="AJ15" s="1">
        <f t="shared" ca="1" si="7"/>
        <v>16</v>
      </c>
      <c r="AK15" s="1">
        <f t="shared" ca="1" si="7"/>
        <v>16</v>
      </c>
      <c r="AL15" s="1">
        <f t="shared" ca="1" si="7"/>
        <v>16</v>
      </c>
      <c r="AM15" s="3">
        <f t="shared" ca="1" si="7"/>
        <v>16</v>
      </c>
      <c r="AO15" s="29" t="str">
        <f t="shared" si="5"/>
        <v>Real Sociedad</v>
      </c>
      <c r="AP15" s="2">
        <f ca="1">IF(AP$1&lt;='1-Configuracion'!$P$874,'1-Estadisticas'!B15,NA())</f>
        <v>1</v>
      </c>
      <c r="AQ15" s="1">
        <f ca="1">IF(AQ$1&lt;='1-Configuracion'!$P$874,'1-Estadisticas'!C15,NA())</f>
        <v>2</v>
      </c>
      <c r="AR15" s="1">
        <f ca="1">IF(AR$1&lt;='1-Configuracion'!$P$874,'1-Estadisticas'!D15,NA())</f>
        <v>2</v>
      </c>
      <c r="AS15" s="1">
        <f ca="1">IF(AS$1&lt;='1-Configuracion'!$P$874,'1-Estadisticas'!E15,NA())</f>
        <v>2</v>
      </c>
      <c r="AT15" s="1">
        <f ca="1">IF(AT$1&lt;='1-Configuracion'!$P$874,'1-Estadisticas'!F15,NA())</f>
        <v>5</v>
      </c>
      <c r="AU15" s="1">
        <f ca="1">IF(AU$1&lt;='1-Configuracion'!$P$874,'1-Estadisticas'!G15,NA())</f>
        <v>6</v>
      </c>
      <c r="AV15" s="1">
        <f ca="1">IF(AV$1&lt;='1-Configuracion'!$P$874,'1-Estadisticas'!H15,NA())</f>
        <v>6</v>
      </c>
      <c r="AW15" s="1">
        <f ca="1">IF(AW$1&lt;='1-Configuracion'!$P$874,'1-Estadisticas'!I15,NA())</f>
        <v>6</v>
      </c>
      <c r="AX15" s="1">
        <f ca="1">IF(AX$1&lt;='1-Configuracion'!$P$874,'1-Estadisticas'!J15,NA())</f>
        <v>9</v>
      </c>
      <c r="AY15" s="1">
        <f ca="1">IF(AY$1&lt;='1-Configuracion'!$P$874,'1-Estadisticas'!K15,NA())</f>
        <v>9</v>
      </c>
      <c r="AZ15" s="1">
        <f ca="1">IF(AZ$1&lt;='1-Configuracion'!$P$874,'1-Estadisticas'!L15,NA())</f>
        <v>9</v>
      </c>
      <c r="BA15" s="1">
        <f ca="1">IF(BA$1&lt;='1-Configuracion'!$P$874,'1-Estadisticas'!M15,NA())</f>
        <v>12</v>
      </c>
      <c r="BB15" s="1">
        <f ca="1">IF(BB$1&lt;='1-Configuracion'!$P$874,'1-Estadisticas'!N15,NA())</f>
        <v>12</v>
      </c>
      <c r="BC15" s="1">
        <f ca="1">IF(BC$1&lt;='1-Configuracion'!$P$874,'1-Estadisticas'!O15,NA())</f>
        <v>15</v>
      </c>
      <c r="BD15" s="1">
        <f ca="1">IF(BD$1&lt;='1-Configuracion'!$P$874,'1-Estadisticas'!P15,NA())</f>
        <v>16</v>
      </c>
      <c r="BE15" s="1">
        <f ca="1">IF(BE$1&lt;='1-Configuracion'!$P$874,'1-Estadisticas'!Q15,NA())</f>
        <v>16</v>
      </c>
      <c r="BF15" s="1" t="e">
        <f ca="1">IF(BF$1&lt;='1-Configuracion'!$P$874,'1-Estadisticas'!R15,NA())</f>
        <v>#N/A</v>
      </c>
      <c r="BG15" s="1" t="e">
        <f ca="1">IF(BG$1&lt;='1-Configuracion'!$P$874,'1-Estadisticas'!S15,NA())</f>
        <v>#N/A</v>
      </c>
      <c r="BH15" s="3" t="e">
        <f ca="1">IF(BH$1&lt;='1-Configuracion'!$P$874,'1-Estadisticas'!T15,NA())</f>
        <v>#N/A</v>
      </c>
      <c r="BI15" s="61" t="e">
        <f ca="1">IF(BI$1&lt;='1-Configuracion'!$P$874,'1-Estadisticas'!U15,NA())</f>
        <v>#N/A</v>
      </c>
      <c r="BJ15" s="1" t="e">
        <f ca="1">IF(BJ$1&lt;='1-Configuracion'!$P$874,'1-Estadisticas'!V15,NA())</f>
        <v>#N/A</v>
      </c>
      <c r="BK15" s="1" t="e">
        <f ca="1">IF(BK$1&lt;='1-Configuracion'!$P$874,'1-Estadisticas'!W15,NA())</f>
        <v>#N/A</v>
      </c>
      <c r="BL15" s="1" t="e">
        <f ca="1">IF(BL$1&lt;='1-Configuracion'!$P$874,'1-Estadisticas'!X15,NA())</f>
        <v>#N/A</v>
      </c>
      <c r="BM15" s="1" t="e">
        <f ca="1">IF(BM$1&lt;='1-Configuracion'!$P$874,'1-Estadisticas'!Y15,NA())</f>
        <v>#N/A</v>
      </c>
      <c r="BN15" s="1" t="e">
        <f ca="1">IF(BN$1&lt;='1-Configuracion'!$P$874,'1-Estadisticas'!Z15,NA())</f>
        <v>#N/A</v>
      </c>
      <c r="BO15" s="1" t="e">
        <f ca="1">IF(BO$1&lt;='1-Configuracion'!$P$874,'1-Estadisticas'!AA15,NA())</f>
        <v>#N/A</v>
      </c>
      <c r="BP15" s="1" t="e">
        <f ca="1">IF(BP$1&lt;='1-Configuracion'!$P$874,'1-Estadisticas'!AB15,NA())</f>
        <v>#N/A</v>
      </c>
      <c r="BQ15" s="1" t="e">
        <f ca="1">IF(BQ$1&lt;='1-Configuracion'!$P$874,'1-Estadisticas'!AC15,NA())</f>
        <v>#N/A</v>
      </c>
      <c r="BR15" s="1" t="e">
        <f ca="1">IF(BR$1&lt;='1-Configuracion'!$P$874,'1-Estadisticas'!AD15,NA())</f>
        <v>#N/A</v>
      </c>
      <c r="BS15" s="1" t="e">
        <f ca="1">IF(BS$1&lt;='1-Configuracion'!$P$874,'1-Estadisticas'!AE15,NA())</f>
        <v>#N/A</v>
      </c>
      <c r="BT15" s="1" t="e">
        <f ca="1">IF(BT$1&lt;='1-Configuracion'!$P$874,'1-Estadisticas'!AF15,NA())</f>
        <v>#N/A</v>
      </c>
      <c r="BU15" s="1" t="e">
        <f ca="1">IF(BU$1&lt;='1-Configuracion'!$P$874,'1-Estadisticas'!AG15,NA())</f>
        <v>#N/A</v>
      </c>
      <c r="BV15" s="1" t="e">
        <f ca="1">IF(BV$1&lt;='1-Configuracion'!$P$874,'1-Estadisticas'!AH15,NA())</f>
        <v>#N/A</v>
      </c>
      <c r="BW15" s="1" t="e">
        <f ca="1">IF(BW$1&lt;='1-Configuracion'!$P$874,'1-Estadisticas'!AI15,NA())</f>
        <v>#N/A</v>
      </c>
      <c r="BX15" s="1" t="e">
        <f ca="1">IF(BX$1&lt;='1-Configuracion'!$P$874,'1-Estadisticas'!AJ15,NA())</f>
        <v>#N/A</v>
      </c>
      <c r="BY15" s="1" t="e">
        <f ca="1">IF(BY$1&lt;='1-Configuracion'!$P$874,'1-Estadisticas'!AK15,NA())</f>
        <v>#N/A</v>
      </c>
      <c r="BZ15" s="1" t="e">
        <f ca="1">IF(BZ$1&lt;='1-Configuracion'!$P$874,'1-Estadisticas'!AL15,NA())</f>
        <v>#N/A</v>
      </c>
      <c r="CA15" s="3" t="e">
        <f ca="1">IF(CA$1&lt;='1-Configuracion'!$P$874,'1-Estadisticas'!AM15,NA())</f>
        <v>#N/A</v>
      </c>
    </row>
    <row r="16" spans="1:79" x14ac:dyDescent="0.25">
      <c r="A16" s="29" t="str">
        <f>'1-Configuracion'!B38</f>
        <v>Real Sporting de Gijón</v>
      </c>
      <c r="B16" s="2">
        <f t="shared" ca="1" si="7"/>
        <v>1</v>
      </c>
      <c r="C16" s="1">
        <f t="shared" ca="1" si="7"/>
        <v>2</v>
      </c>
      <c r="D16" s="1">
        <f t="shared" ca="1" si="7"/>
        <v>2</v>
      </c>
      <c r="E16" s="1">
        <f t="shared" ca="1" si="7"/>
        <v>5</v>
      </c>
      <c r="F16" s="1">
        <f t="shared" ca="1" si="7"/>
        <v>5</v>
      </c>
      <c r="G16" s="1">
        <f t="shared" ca="1" si="7"/>
        <v>5</v>
      </c>
      <c r="H16" s="1">
        <f t="shared" ca="1" si="7"/>
        <v>8</v>
      </c>
      <c r="I16" s="1">
        <f t="shared" ca="1" si="7"/>
        <v>9</v>
      </c>
      <c r="J16" s="1">
        <f t="shared" ca="1" si="7"/>
        <v>9</v>
      </c>
      <c r="K16" s="1">
        <f t="shared" ca="1" si="7"/>
        <v>12</v>
      </c>
      <c r="L16" s="1">
        <f t="shared" ca="1" si="7"/>
        <v>12</v>
      </c>
      <c r="M16" s="1">
        <f t="shared" ca="1" si="7"/>
        <v>12</v>
      </c>
      <c r="N16" s="1">
        <f t="shared" ca="1" si="7"/>
        <v>12</v>
      </c>
      <c r="O16" s="1">
        <f t="shared" ca="1" si="7"/>
        <v>15</v>
      </c>
      <c r="P16" s="1">
        <f t="shared" ca="1" si="7"/>
        <v>15</v>
      </c>
      <c r="Q16" s="1">
        <f t="shared" ca="1" si="7"/>
        <v>15</v>
      </c>
      <c r="R16" s="1">
        <f t="shared" ca="1" si="7"/>
        <v>15</v>
      </c>
      <c r="S16" s="1">
        <f t="shared" ca="1" si="7"/>
        <v>15</v>
      </c>
      <c r="T16" s="3">
        <f t="shared" ca="1" si="7"/>
        <v>15</v>
      </c>
      <c r="U16" s="61">
        <f t="shared" ca="1" si="7"/>
        <v>15</v>
      </c>
      <c r="V16" s="1">
        <f t="shared" ca="1" si="7"/>
        <v>15</v>
      </c>
      <c r="W16" s="1">
        <f t="shared" ca="1" si="7"/>
        <v>15</v>
      </c>
      <c r="X16" s="1">
        <f t="shared" ca="1" si="7"/>
        <v>15</v>
      </c>
      <c r="Y16" s="1">
        <f t="shared" ca="1" si="7"/>
        <v>15</v>
      </c>
      <c r="Z16" s="1">
        <f t="shared" ca="1" si="7"/>
        <v>15</v>
      </c>
      <c r="AA16" s="1">
        <f t="shared" ca="1" si="7"/>
        <v>15</v>
      </c>
      <c r="AB16" s="1">
        <f t="shared" ca="1" si="7"/>
        <v>15</v>
      </c>
      <c r="AC16" s="1">
        <f t="shared" ref="AC16:AM16" ca="1" si="8">INDIRECT(ADDRESS((COLUMN()-2)*23+ROW()+1,17,,,"1-Configuracion"))</f>
        <v>15</v>
      </c>
      <c r="AD16" s="1">
        <f t="shared" ca="1" si="8"/>
        <v>15</v>
      </c>
      <c r="AE16" s="1">
        <f t="shared" ca="1" si="8"/>
        <v>15</v>
      </c>
      <c r="AF16" s="1">
        <f t="shared" ca="1" si="8"/>
        <v>15</v>
      </c>
      <c r="AG16" s="1">
        <f t="shared" ca="1" si="8"/>
        <v>15</v>
      </c>
      <c r="AH16" s="1">
        <f t="shared" ca="1" si="8"/>
        <v>15</v>
      </c>
      <c r="AI16" s="1">
        <f t="shared" ca="1" si="8"/>
        <v>15</v>
      </c>
      <c r="AJ16" s="1">
        <f t="shared" ca="1" si="8"/>
        <v>15</v>
      </c>
      <c r="AK16" s="1">
        <f t="shared" ca="1" si="8"/>
        <v>15</v>
      </c>
      <c r="AL16" s="1">
        <f t="shared" ca="1" si="8"/>
        <v>15</v>
      </c>
      <c r="AM16" s="3">
        <f t="shared" ca="1" si="8"/>
        <v>15</v>
      </c>
      <c r="AO16" s="29" t="str">
        <f t="shared" si="5"/>
        <v>Real Sporting de Gijón</v>
      </c>
      <c r="AP16" s="2">
        <f ca="1">IF(AP$1&lt;='1-Configuracion'!$P$874,'1-Estadisticas'!B16,NA())</f>
        <v>1</v>
      </c>
      <c r="AQ16" s="1">
        <f ca="1">IF(AQ$1&lt;='1-Configuracion'!$P$874,'1-Estadisticas'!C16,NA())</f>
        <v>2</v>
      </c>
      <c r="AR16" s="1">
        <f ca="1">IF(AR$1&lt;='1-Configuracion'!$P$874,'1-Estadisticas'!D16,NA())</f>
        <v>2</v>
      </c>
      <c r="AS16" s="1">
        <f ca="1">IF(AS$1&lt;='1-Configuracion'!$P$874,'1-Estadisticas'!E16,NA())</f>
        <v>5</v>
      </c>
      <c r="AT16" s="1">
        <f ca="1">IF(AT$1&lt;='1-Configuracion'!$P$874,'1-Estadisticas'!F16,NA())</f>
        <v>5</v>
      </c>
      <c r="AU16" s="1">
        <f ca="1">IF(AU$1&lt;='1-Configuracion'!$P$874,'1-Estadisticas'!G16,NA())</f>
        <v>5</v>
      </c>
      <c r="AV16" s="1">
        <f ca="1">IF(AV$1&lt;='1-Configuracion'!$P$874,'1-Estadisticas'!H16,NA())</f>
        <v>8</v>
      </c>
      <c r="AW16" s="1">
        <f ca="1">IF(AW$1&lt;='1-Configuracion'!$P$874,'1-Estadisticas'!I16,NA())</f>
        <v>9</v>
      </c>
      <c r="AX16" s="1">
        <f ca="1">IF(AX$1&lt;='1-Configuracion'!$P$874,'1-Estadisticas'!J16,NA())</f>
        <v>9</v>
      </c>
      <c r="AY16" s="1">
        <f ca="1">IF(AY$1&lt;='1-Configuracion'!$P$874,'1-Estadisticas'!K16,NA())</f>
        <v>12</v>
      </c>
      <c r="AZ16" s="1">
        <f ca="1">IF(AZ$1&lt;='1-Configuracion'!$P$874,'1-Estadisticas'!L16,NA())</f>
        <v>12</v>
      </c>
      <c r="BA16" s="1">
        <f ca="1">IF(BA$1&lt;='1-Configuracion'!$P$874,'1-Estadisticas'!M16,NA())</f>
        <v>12</v>
      </c>
      <c r="BB16" s="1">
        <f ca="1">IF(BB$1&lt;='1-Configuracion'!$P$874,'1-Estadisticas'!N16,NA())</f>
        <v>12</v>
      </c>
      <c r="BC16" s="1">
        <f ca="1">IF(BC$1&lt;='1-Configuracion'!$P$874,'1-Estadisticas'!O16,NA())</f>
        <v>15</v>
      </c>
      <c r="BD16" s="1">
        <f ca="1">IF(BD$1&lt;='1-Configuracion'!$P$874,'1-Estadisticas'!P16,NA())</f>
        <v>15</v>
      </c>
      <c r="BE16" s="1">
        <f ca="1">IF(BE$1&lt;='1-Configuracion'!$P$874,'1-Estadisticas'!Q16,NA())</f>
        <v>15</v>
      </c>
      <c r="BF16" s="1" t="e">
        <f ca="1">IF(BF$1&lt;='1-Configuracion'!$P$874,'1-Estadisticas'!R16,NA())</f>
        <v>#N/A</v>
      </c>
      <c r="BG16" s="1" t="e">
        <f ca="1">IF(BG$1&lt;='1-Configuracion'!$P$874,'1-Estadisticas'!S16,NA())</f>
        <v>#N/A</v>
      </c>
      <c r="BH16" s="3" t="e">
        <f ca="1">IF(BH$1&lt;='1-Configuracion'!$P$874,'1-Estadisticas'!T16,NA())</f>
        <v>#N/A</v>
      </c>
      <c r="BI16" s="61" t="e">
        <f ca="1">IF(BI$1&lt;='1-Configuracion'!$P$874,'1-Estadisticas'!U16,NA())</f>
        <v>#N/A</v>
      </c>
      <c r="BJ16" s="1" t="e">
        <f ca="1">IF(BJ$1&lt;='1-Configuracion'!$P$874,'1-Estadisticas'!V16,NA())</f>
        <v>#N/A</v>
      </c>
      <c r="BK16" s="1" t="e">
        <f ca="1">IF(BK$1&lt;='1-Configuracion'!$P$874,'1-Estadisticas'!W16,NA())</f>
        <v>#N/A</v>
      </c>
      <c r="BL16" s="1" t="e">
        <f ca="1">IF(BL$1&lt;='1-Configuracion'!$P$874,'1-Estadisticas'!X16,NA())</f>
        <v>#N/A</v>
      </c>
      <c r="BM16" s="1" t="e">
        <f ca="1">IF(BM$1&lt;='1-Configuracion'!$P$874,'1-Estadisticas'!Y16,NA())</f>
        <v>#N/A</v>
      </c>
      <c r="BN16" s="1" t="e">
        <f ca="1">IF(BN$1&lt;='1-Configuracion'!$P$874,'1-Estadisticas'!Z16,NA())</f>
        <v>#N/A</v>
      </c>
      <c r="BO16" s="1" t="e">
        <f ca="1">IF(BO$1&lt;='1-Configuracion'!$P$874,'1-Estadisticas'!AA16,NA())</f>
        <v>#N/A</v>
      </c>
      <c r="BP16" s="1" t="e">
        <f ca="1">IF(BP$1&lt;='1-Configuracion'!$P$874,'1-Estadisticas'!AB16,NA())</f>
        <v>#N/A</v>
      </c>
      <c r="BQ16" s="1" t="e">
        <f ca="1">IF(BQ$1&lt;='1-Configuracion'!$P$874,'1-Estadisticas'!AC16,NA())</f>
        <v>#N/A</v>
      </c>
      <c r="BR16" s="1" t="e">
        <f ca="1">IF(BR$1&lt;='1-Configuracion'!$P$874,'1-Estadisticas'!AD16,NA())</f>
        <v>#N/A</v>
      </c>
      <c r="BS16" s="1" t="e">
        <f ca="1">IF(BS$1&lt;='1-Configuracion'!$P$874,'1-Estadisticas'!AE16,NA())</f>
        <v>#N/A</v>
      </c>
      <c r="BT16" s="1" t="e">
        <f ca="1">IF(BT$1&lt;='1-Configuracion'!$P$874,'1-Estadisticas'!AF16,NA())</f>
        <v>#N/A</v>
      </c>
      <c r="BU16" s="1" t="e">
        <f ca="1">IF(BU$1&lt;='1-Configuracion'!$P$874,'1-Estadisticas'!AG16,NA())</f>
        <v>#N/A</v>
      </c>
      <c r="BV16" s="1" t="e">
        <f ca="1">IF(BV$1&lt;='1-Configuracion'!$P$874,'1-Estadisticas'!AH16,NA())</f>
        <v>#N/A</v>
      </c>
      <c r="BW16" s="1" t="e">
        <f ca="1">IF(BW$1&lt;='1-Configuracion'!$P$874,'1-Estadisticas'!AI16,NA())</f>
        <v>#N/A</v>
      </c>
      <c r="BX16" s="1" t="e">
        <f ca="1">IF(BX$1&lt;='1-Configuracion'!$P$874,'1-Estadisticas'!AJ16,NA())</f>
        <v>#N/A</v>
      </c>
      <c r="BY16" s="1" t="e">
        <f ca="1">IF(BY$1&lt;='1-Configuracion'!$P$874,'1-Estadisticas'!AK16,NA())</f>
        <v>#N/A</v>
      </c>
      <c r="BZ16" s="1" t="e">
        <f ca="1">IF(BZ$1&lt;='1-Configuracion'!$P$874,'1-Estadisticas'!AL16,NA())</f>
        <v>#N/A</v>
      </c>
      <c r="CA16" s="3" t="e">
        <f ca="1">IF(CA$1&lt;='1-Configuracion'!$P$874,'1-Estadisticas'!AM16,NA())</f>
        <v>#N/A</v>
      </c>
    </row>
    <row r="17" spans="1:79" x14ac:dyDescent="0.25">
      <c r="A17" s="29" t="str">
        <f>'1-Configuracion'!B39</f>
        <v>S.D. Eibar</v>
      </c>
      <c r="B17" s="2">
        <f t="shared" ref="B17:AM21" ca="1" si="9">INDIRECT(ADDRESS((COLUMN()-2)*23+ROW()+1,17,,,"1-Configuracion"))</f>
        <v>3</v>
      </c>
      <c r="C17" s="1">
        <f t="shared" ca="1" si="9"/>
        <v>6</v>
      </c>
      <c r="D17" s="1">
        <f t="shared" ca="1" si="9"/>
        <v>7</v>
      </c>
      <c r="E17" s="1">
        <f t="shared" ca="1" si="9"/>
        <v>7</v>
      </c>
      <c r="F17" s="1">
        <f t="shared" ca="1" si="9"/>
        <v>8</v>
      </c>
      <c r="G17" s="1">
        <f t="shared" ca="1" si="9"/>
        <v>9</v>
      </c>
      <c r="H17" s="1">
        <f t="shared" ca="1" si="9"/>
        <v>12</v>
      </c>
      <c r="I17" s="1">
        <f t="shared" ca="1" si="9"/>
        <v>13</v>
      </c>
      <c r="J17" s="1">
        <f t="shared" ca="1" si="9"/>
        <v>13</v>
      </c>
      <c r="K17" s="1">
        <f t="shared" ca="1" si="9"/>
        <v>16</v>
      </c>
      <c r="L17" s="1">
        <f t="shared" ca="1" si="9"/>
        <v>19</v>
      </c>
      <c r="M17" s="1">
        <f t="shared" ca="1" si="9"/>
        <v>20</v>
      </c>
      <c r="N17" s="1">
        <f t="shared" ca="1" si="9"/>
        <v>20</v>
      </c>
      <c r="O17" s="1">
        <f t="shared" ca="1" si="9"/>
        <v>20</v>
      </c>
      <c r="P17" s="1">
        <f t="shared" ca="1" si="9"/>
        <v>21</v>
      </c>
      <c r="Q17" s="1">
        <f t="shared" ca="1" si="9"/>
        <v>21</v>
      </c>
      <c r="R17" s="1">
        <f t="shared" ca="1" si="9"/>
        <v>21</v>
      </c>
      <c r="S17" s="1">
        <f t="shared" ca="1" si="9"/>
        <v>21</v>
      </c>
      <c r="T17" s="3">
        <f t="shared" ca="1" si="9"/>
        <v>21</v>
      </c>
      <c r="U17" s="61">
        <f t="shared" ca="1" si="9"/>
        <v>21</v>
      </c>
      <c r="V17" s="1">
        <f t="shared" ca="1" si="9"/>
        <v>21</v>
      </c>
      <c r="W17" s="1">
        <f t="shared" ca="1" si="9"/>
        <v>21</v>
      </c>
      <c r="X17" s="1">
        <f t="shared" ca="1" si="9"/>
        <v>21</v>
      </c>
      <c r="Y17" s="1">
        <f t="shared" ca="1" si="9"/>
        <v>21</v>
      </c>
      <c r="Z17" s="1">
        <f t="shared" ca="1" si="9"/>
        <v>21</v>
      </c>
      <c r="AA17" s="1">
        <f t="shared" ca="1" si="9"/>
        <v>21</v>
      </c>
      <c r="AB17" s="1">
        <f t="shared" ca="1" si="9"/>
        <v>21</v>
      </c>
      <c r="AC17" s="1">
        <f t="shared" ca="1" si="9"/>
        <v>21</v>
      </c>
      <c r="AD17" s="1">
        <f t="shared" ca="1" si="9"/>
        <v>21</v>
      </c>
      <c r="AE17" s="1">
        <f t="shared" ca="1" si="9"/>
        <v>21</v>
      </c>
      <c r="AF17" s="1">
        <f t="shared" ca="1" si="9"/>
        <v>21</v>
      </c>
      <c r="AG17" s="1">
        <f t="shared" ca="1" si="9"/>
        <v>21</v>
      </c>
      <c r="AH17" s="1">
        <f t="shared" ca="1" si="9"/>
        <v>21</v>
      </c>
      <c r="AI17" s="1">
        <f t="shared" ca="1" si="9"/>
        <v>21</v>
      </c>
      <c r="AJ17" s="1">
        <f t="shared" ca="1" si="9"/>
        <v>21</v>
      </c>
      <c r="AK17" s="1">
        <f t="shared" ca="1" si="9"/>
        <v>21</v>
      </c>
      <c r="AL17" s="1">
        <f t="shared" ca="1" si="9"/>
        <v>21</v>
      </c>
      <c r="AM17" s="3">
        <f t="shared" ca="1" si="9"/>
        <v>21</v>
      </c>
      <c r="AO17" s="29" t="str">
        <f t="shared" si="5"/>
        <v>S.D. Eibar</v>
      </c>
      <c r="AP17" s="2">
        <f ca="1">IF(AP$1&lt;='1-Configuracion'!$P$874,'1-Estadisticas'!B17,NA())</f>
        <v>3</v>
      </c>
      <c r="AQ17" s="1">
        <f ca="1">IF(AQ$1&lt;='1-Configuracion'!$P$874,'1-Estadisticas'!C17,NA())</f>
        <v>6</v>
      </c>
      <c r="AR17" s="1">
        <f ca="1">IF(AR$1&lt;='1-Configuracion'!$P$874,'1-Estadisticas'!D17,NA())</f>
        <v>7</v>
      </c>
      <c r="AS17" s="1">
        <f ca="1">IF(AS$1&lt;='1-Configuracion'!$P$874,'1-Estadisticas'!E17,NA())</f>
        <v>7</v>
      </c>
      <c r="AT17" s="1">
        <f ca="1">IF(AT$1&lt;='1-Configuracion'!$P$874,'1-Estadisticas'!F17,NA())</f>
        <v>8</v>
      </c>
      <c r="AU17" s="1">
        <f ca="1">IF(AU$1&lt;='1-Configuracion'!$P$874,'1-Estadisticas'!G17,NA())</f>
        <v>9</v>
      </c>
      <c r="AV17" s="1">
        <f ca="1">IF(AV$1&lt;='1-Configuracion'!$P$874,'1-Estadisticas'!H17,NA())</f>
        <v>12</v>
      </c>
      <c r="AW17" s="1">
        <f ca="1">IF(AW$1&lt;='1-Configuracion'!$P$874,'1-Estadisticas'!I17,NA())</f>
        <v>13</v>
      </c>
      <c r="AX17" s="1">
        <f ca="1">IF(AX$1&lt;='1-Configuracion'!$P$874,'1-Estadisticas'!J17,NA())</f>
        <v>13</v>
      </c>
      <c r="AY17" s="1">
        <f ca="1">IF(AY$1&lt;='1-Configuracion'!$P$874,'1-Estadisticas'!K17,NA())</f>
        <v>16</v>
      </c>
      <c r="AZ17" s="1">
        <f ca="1">IF(AZ$1&lt;='1-Configuracion'!$P$874,'1-Estadisticas'!L17,NA())</f>
        <v>19</v>
      </c>
      <c r="BA17" s="1">
        <f ca="1">IF(BA$1&lt;='1-Configuracion'!$P$874,'1-Estadisticas'!M17,NA())</f>
        <v>20</v>
      </c>
      <c r="BB17" s="1">
        <f ca="1">IF(BB$1&lt;='1-Configuracion'!$P$874,'1-Estadisticas'!N17,NA())</f>
        <v>20</v>
      </c>
      <c r="BC17" s="1">
        <f ca="1">IF(BC$1&lt;='1-Configuracion'!$P$874,'1-Estadisticas'!O17,NA())</f>
        <v>20</v>
      </c>
      <c r="BD17" s="1">
        <f ca="1">IF(BD$1&lt;='1-Configuracion'!$P$874,'1-Estadisticas'!P17,NA())</f>
        <v>21</v>
      </c>
      <c r="BE17" s="1">
        <f ca="1">IF(BE$1&lt;='1-Configuracion'!$P$874,'1-Estadisticas'!Q17,NA())</f>
        <v>21</v>
      </c>
      <c r="BF17" s="1" t="e">
        <f ca="1">IF(BF$1&lt;='1-Configuracion'!$P$874,'1-Estadisticas'!R17,NA())</f>
        <v>#N/A</v>
      </c>
      <c r="BG17" s="1" t="e">
        <f ca="1">IF(BG$1&lt;='1-Configuracion'!$P$874,'1-Estadisticas'!S17,NA())</f>
        <v>#N/A</v>
      </c>
      <c r="BH17" s="3" t="e">
        <f ca="1">IF(BH$1&lt;='1-Configuracion'!$P$874,'1-Estadisticas'!T17,NA())</f>
        <v>#N/A</v>
      </c>
      <c r="BI17" s="61" t="e">
        <f ca="1">IF(BI$1&lt;='1-Configuracion'!$P$874,'1-Estadisticas'!U17,NA())</f>
        <v>#N/A</v>
      </c>
      <c r="BJ17" s="1" t="e">
        <f ca="1">IF(BJ$1&lt;='1-Configuracion'!$P$874,'1-Estadisticas'!V17,NA())</f>
        <v>#N/A</v>
      </c>
      <c r="BK17" s="1" t="e">
        <f ca="1">IF(BK$1&lt;='1-Configuracion'!$P$874,'1-Estadisticas'!W17,NA())</f>
        <v>#N/A</v>
      </c>
      <c r="BL17" s="1" t="e">
        <f ca="1">IF(BL$1&lt;='1-Configuracion'!$P$874,'1-Estadisticas'!X17,NA())</f>
        <v>#N/A</v>
      </c>
      <c r="BM17" s="1" t="e">
        <f ca="1">IF(BM$1&lt;='1-Configuracion'!$P$874,'1-Estadisticas'!Y17,NA())</f>
        <v>#N/A</v>
      </c>
      <c r="BN17" s="1" t="e">
        <f ca="1">IF(BN$1&lt;='1-Configuracion'!$P$874,'1-Estadisticas'!Z17,NA())</f>
        <v>#N/A</v>
      </c>
      <c r="BO17" s="1" t="e">
        <f ca="1">IF(BO$1&lt;='1-Configuracion'!$P$874,'1-Estadisticas'!AA17,NA())</f>
        <v>#N/A</v>
      </c>
      <c r="BP17" s="1" t="e">
        <f ca="1">IF(BP$1&lt;='1-Configuracion'!$P$874,'1-Estadisticas'!AB17,NA())</f>
        <v>#N/A</v>
      </c>
      <c r="BQ17" s="1" t="e">
        <f ca="1">IF(BQ$1&lt;='1-Configuracion'!$P$874,'1-Estadisticas'!AC17,NA())</f>
        <v>#N/A</v>
      </c>
      <c r="BR17" s="1" t="e">
        <f ca="1">IF(BR$1&lt;='1-Configuracion'!$P$874,'1-Estadisticas'!AD17,NA())</f>
        <v>#N/A</v>
      </c>
      <c r="BS17" s="1" t="e">
        <f ca="1">IF(BS$1&lt;='1-Configuracion'!$P$874,'1-Estadisticas'!AE17,NA())</f>
        <v>#N/A</v>
      </c>
      <c r="BT17" s="1" t="e">
        <f ca="1">IF(BT$1&lt;='1-Configuracion'!$P$874,'1-Estadisticas'!AF17,NA())</f>
        <v>#N/A</v>
      </c>
      <c r="BU17" s="1" t="e">
        <f ca="1">IF(BU$1&lt;='1-Configuracion'!$P$874,'1-Estadisticas'!AG17,NA())</f>
        <v>#N/A</v>
      </c>
      <c r="BV17" s="1" t="e">
        <f ca="1">IF(BV$1&lt;='1-Configuracion'!$P$874,'1-Estadisticas'!AH17,NA())</f>
        <v>#N/A</v>
      </c>
      <c r="BW17" s="1" t="e">
        <f ca="1">IF(BW$1&lt;='1-Configuracion'!$P$874,'1-Estadisticas'!AI17,NA())</f>
        <v>#N/A</v>
      </c>
      <c r="BX17" s="1" t="e">
        <f ca="1">IF(BX$1&lt;='1-Configuracion'!$P$874,'1-Estadisticas'!AJ17,NA())</f>
        <v>#N/A</v>
      </c>
      <c r="BY17" s="1" t="e">
        <f ca="1">IF(BY$1&lt;='1-Configuracion'!$P$874,'1-Estadisticas'!AK17,NA())</f>
        <v>#N/A</v>
      </c>
      <c r="BZ17" s="1" t="e">
        <f ca="1">IF(BZ$1&lt;='1-Configuracion'!$P$874,'1-Estadisticas'!AL17,NA())</f>
        <v>#N/A</v>
      </c>
      <c r="CA17" s="3" t="e">
        <f ca="1">IF(CA$1&lt;='1-Configuracion'!$P$874,'1-Estadisticas'!AM17,NA())</f>
        <v>#N/A</v>
      </c>
    </row>
    <row r="18" spans="1:79" x14ac:dyDescent="0.25">
      <c r="A18" s="29" t="str">
        <f>'1-Configuracion'!B40</f>
        <v>Sevilla F.C.</v>
      </c>
      <c r="B18" s="2">
        <f t="shared" ca="1" si="9"/>
        <v>1</v>
      </c>
      <c r="C18" s="1">
        <f t="shared" ca="1" si="9"/>
        <v>1</v>
      </c>
      <c r="D18" s="1">
        <f t="shared" ca="1" si="9"/>
        <v>2</v>
      </c>
      <c r="E18" s="1">
        <f t="shared" ca="1" si="9"/>
        <v>2</v>
      </c>
      <c r="F18" s="1">
        <f t="shared" ca="1" si="9"/>
        <v>2</v>
      </c>
      <c r="G18" s="1">
        <f t="shared" ca="1" si="9"/>
        <v>5</v>
      </c>
      <c r="H18" s="1">
        <f t="shared" ca="1" si="9"/>
        <v>8</v>
      </c>
      <c r="I18" s="1">
        <f t="shared" ca="1" si="9"/>
        <v>9</v>
      </c>
      <c r="J18" s="1">
        <f t="shared" ca="1" si="9"/>
        <v>12</v>
      </c>
      <c r="K18" s="1">
        <f t="shared" ca="1" si="9"/>
        <v>12</v>
      </c>
      <c r="L18" s="1">
        <f t="shared" ca="1" si="9"/>
        <v>15</v>
      </c>
      <c r="M18" s="1">
        <f t="shared" ca="1" si="9"/>
        <v>15</v>
      </c>
      <c r="N18" s="1">
        <f t="shared" ca="1" si="9"/>
        <v>18</v>
      </c>
      <c r="O18" s="1">
        <f t="shared" ca="1" si="9"/>
        <v>19</v>
      </c>
      <c r="P18" s="1">
        <f t="shared" ca="1" si="9"/>
        <v>22</v>
      </c>
      <c r="Q18" s="1">
        <f t="shared" ca="1" si="9"/>
        <v>23</v>
      </c>
      <c r="R18" s="1">
        <f t="shared" ca="1" si="9"/>
        <v>23</v>
      </c>
      <c r="S18" s="1">
        <f t="shared" ca="1" si="9"/>
        <v>23</v>
      </c>
      <c r="T18" s="3">
        <f t="shared" ca="1" si="9"/>
        <v>23</v>
      </c>
      <c r="U18" s="61">
        <f t="shared" ca="1" si="9"/>
        <v>23</v>
      </c>
      <c r="V18" s="1">
        <f t="shared" ca="1" si="9"/>
        <v>23</v>
      </c>
      <c r="W18" s="1">
        <f t="shared" ca="1" si="9"/>
        <v>23</v>
      </c>
      <c r="X18" s="1">
        <f t="shared" ca="1" si="9"/>
        <v>23</v>
      </c>
      <c r="Y18" s="1">
        <f t="shared" ca="1" si="9"/>
        <v>23</v>
      </c>
      <c r="Z18" s="1">
        <f t="shared" ca="1" si="9"/>
        <v>23</v>
      </c>
      <c r="AA18" s="1">
        <f t="shared" ca="1" si="9"/>
        <v>23</v>
      </c>
      <c r="AB18" s="1">
        <f t="shared" ca="1" si="9"/>
        <v>23</v>
      </c>
      <c r="AC18" s="1">
        <f t="shared" ca="1" si="9"/>
        <v>23</v>
      </c>
      <c r="AD18" s="1">
        <f t="shared" ca="1" si="9"/>
        <v>23</v>
      </c>
      <c r="AE18" s="1">
        <f t="shared" ca="1" si="9"/>
        <v>23</v>
      </c>
      <c r="AF18" s="1">
        <f t="shared" ca="1" si="9"/>
        <v>23</v>
      </c>
      <c r="AG18" s="1">
        <f t="shared" ca="1" si="9"/>
        <v>23</v>
      </c>
      <c r="AH18" s="1">
        <f t="shared" ca="1" si="9"/>
        <v>23</v>
      </c>
      <c r="AI18" s="1">
        <f t="shared" ca="1" si="9"/>
        <v>23</v>
      </c>
      <c r="AJ18" s="1">
        <f t="shared" ca="1" si="9"/>
        <v>23</v>
      </c>
      <c r="AK18" s="1">
        <f t="shared" ca="1" si="9"/>
        <v>23</v>
      </c>
      <c r="AL18" s="1">
        <f t="shared" ca="1" si="9"/>
        <v>23</v>
      </c>
      <c r="AM18" s="3">
        <f t="shared" ca="1" si="9"/>
        <v>23</v>
      </c>
      <c r="AO18" s="29" t="str">
        <f t="shared" si="5"/>
        <v>Sevilla F.C.</v>
      </c>
      <c r="AP18" s="2">
        <f ca="1">IF(AP$1&lt;='1-Configuracion'!$P$874,'1-Estadisticas'!B18,NA())</f>
        <v>1</v>
      </c>
      <c r="AQ18" s="1">
        <f ca="1">IF(AQ$1&lt;='1-Configuracion'!$P$874,'1-Estadisticas'!C18,NA())</f>
        <v>1</v>
      </c>
      <c r="AR18" s="1">
        <f ca="1">IF(AR$1&lt;='1-Configuracion'!$P$874,'1-Estadisticas'!D18,NA())</f>
        <v>2</v>
      </c>
      <c r="AS18" s="1">
        <f ca="1">IF(AS$1&lt;='1-Configuracion'!$P$874,'1-Estadisticas'!E18,NA())</f>
        <v>2</v>
      </c>
      <c r="AT18" s="1">
        <f ca="1">IF(AT$1&lt;='1-Configuracion'!$P$874,'1-Estadisticas'!F18,NA())</f>
        <v>2</v>
      </c>
      <c r="AU18" s="1">
        <f ca="1">IF(AU$1&lt;='1-Configuracion'!$P$874,'1-Estadisticas'!G18,NA())</f>
        <v>5</v>
      </c>
      <c r="AV18" s="1">
        <f ca="1">IF(AV$1&lt;='1-Configuracion'!$P$874,'1-Estadisticas'!H18,NA())</f>
        <v>8</v>
      </c>
      <c r="AW18" s="1">
        <f ca="1">IF(AW$1&lt;='1-Configuracion'!$P$874,'1-Estadisticas'!I18,NA())</f>
        <v>9</v>
      </c>
      <c r="AX18" s="1">
        <f ca="1">IF(AX$1&lt;='1-Configuracion'!$P$874,'1-Estadisticas'!J18,NA())</f>
        <v>12</v>
      </c>
      <c r="AY18" s="1">
        <f ca="1">IF(AY$1&lt;='1-Configuracion'!$P$874,'1-Estadisticas'!K18,NA())</f>
        <v>12</v>
      </c>
      <c r="AZ18" s="1">
        <f ca="1">IF(AZ$1&lt;='1-Configuracion'!$P$874,'1-Estadisticas'!L18,NA())</f>
        <v>15</v>
      </c>
      <c r="BA18" s="1">
        <f ca="1">IF(BA$1&lt;='1-Configuracion'!$P$874,'1-Estadisticas'!M18,NA())</f>
        <v>15</v>
      </c>
      <c r="BB18" s="1">
        <f ca="1">IF(BB$1&lt;='1-Configuracion'!$P$874,'1-Estadisticas'!N18,NA())</f>
        <v>18</v>
      </c>
      <c r="BC18" s="1">
        <f ca="1">IF(BC$1&lt;='1-Configuracion'!$P$874,'1-Estadisticas'!O18,NA())</f>
        <v>19</v>
      </c>
      <c r="BD18" s="1">
        <f ca="1">IF(BD$1&lt;='1-Configuracion'!$P$874,'1-Estadisticas'!P18,NA())</f>
        <v>22</v>
      </c>
      <c r="BE18" s="1">
        <f ca="1">IF(BE$1&lt;='1-Configuracion'!$P$874,'1-Estadisticas'!Q18,NA())</f>
        <v>23</v>
      </c>
      <c r="BF18" s="1" t="e">
        <f ca="1">IF(BF$1&lt;='1-Configuracion'!$P$874,'1-Estadisticas'!R18,NA())</f>
        <v>#N/A</v>
      </c>
      <c r="BG18" s="1" t="e">
        <f ca="1">IF(BG$1&lt;='1-Configuracion'!$P$874,'1-Estadisticas'!S18,NA())</f>
        <v>#N/A</v>
      </c>
      <c r="BH18" s="3" t="e">
        <f ca="1">IF(BH$1&lt;='1-Configuracion'!$P$874,'1-Estadisticas'!T18,NA())</f>
        <v>#N/A</v>
      </c>
      <c r="BI18" s="61" t="e">
        <f ca="1">IF(BI$1&lt;='1-Configuracion'!$P$874,'1-Estadisticas'!U18,NA())</f>
        <v>#N/A</v>
      </c>
      <c r="BJ18" s="1" t="e">
        <f ca="1">IF(BJ$1&lt;='1-Configuracion'!$P$874,'1-Estadisticas'!V18,NA())</f>
        <v>#N/A</v>
      </c>
      <c r="BK18" s="1" t="e">
        <f ca="1">IF(BK$1&lt;='1-Configuracion'!$P$874,'1-Estadisticas'!W18,NA())</f>
        <v>#N/A</v>
      </c>
      <c r="BL18" s="1" t="e">
        <f ca="1">IF(BL$1&lt;='1-Configuracion'!$P$874,'1-Estadisticas'!X18,NA())</f>
        <v>#N/A</v>
      </c>
      <c r="BM18" s="1" t="e">
        <f ca="1">IF(BM$1&lt;='1-Configuracion'!$P$874,'1-Estadisticas'!Y18,NA())</f>
        <v>#N/A</v>
      </c>
      <c r="BN18" s="1" t="e">
        <f ca="1">IF(BN$1&lt;='1-Configuracion'!$P$874,'1-Estadisticas'!Z18,NA())</f>
        <v>#N/A</v>
      </c>
      <c r="BO18" s="1" t="e">
        <f ca="1">IF(BO$1&lt;='1-Configuracion'!$P$874,'1-Estadisticas'!AA18,NA())</f>
        <v>#N/A</v>
      </c>
      <c r="BP18" s="1" t="e">
        <f ca="1">IF(BP$1&lt;='1-Configuracion'!$P$874,'1-Estadisticas'!AB18,NA())</f>
        <v>#N/A</v>
      </c>
      <c r="BQ18" s="1" t="e">
        <f ca="1">IF(BQ$1&lt;='1-Configuracion'!$P$874,'1-Estadisticas'!AC18,NA())</f>
        <v>#N/A</v>
      </c>
      <c r="BR18" s="1" t="e">
        <f ca="1">IF(BR$1&lt;='1-Configuracion'!$P$874,'1-Estadisticas'!AD18,NA())</f>
        <v>#N/A</v>
      </c>
      <c r="BS18" s="1" t="e">
        <f ca="1">IF(BS$1&lt;='1-Configuracion'!$P$874,'1-Estadisticas'!AE18,NA())</f>
        <v>#N/A</v>
      </c>
      <c r="BT18" s="1" t="e">
        <f ca="1">IF(BT$1&lt;='1-Configuracion'!$P$874,'1-Estadisticas'!AF18,NA())</f>
        <v>#N/A</v>
      </c>
      <c r="BU18" s="1" t="e">
        <f ca="1">IF(BU$1&lt;='1-Configuracion'!$P$874,'1-Estadisticas'!AG18,NA())</f>
        <v>#N/A</v>
      </c>
      <c r="BV18" s="1" t="e">
        <f ca="1">IF(BV$1&lt;='1-Configuracion'!$P$874,'1-Estadisticas'!AH18,NA())</f>
        <v>#N/A</v>
      </c>
      <c r="BW18" s="1" t="e">
        <f ca="1">IF(BW$1&lt;='1-Configuracion'!$P$874,'1-Estadisticas'!AI18,NA())</f>
        <v>#N/A</v>
      </c>
      <c r="BX18" s="1" t="e">
        <f ca="1">IF(BX$1&lt;='1-Configuracion'!$P$874,'1-Estadisticas'!AJ18,NA())</f>
        <v>#N/A</v>
      </c>
      <c r="BY18" s="1" t="e">
        <f ca="1">IF(BY$1&lt;='1-Configuracion'!$P$874,'1-Estadisticas'!AK18,NA())</f>
        <v>#N/A</v>
      </c>
      <c r="BZ18" s="1" t="e">
        <f ca="1">IF(BZ$1&lt;='1-Configuracion'!$P$874,'1-Estadisticas'!AL18,NA())</f>
        <v>#N/A</v>
      </c>
      <c r="CA18" s="3" t="e">
        <f ca="1">IF(CA$1&lt;='1-Configuracion'!$P$874,'1-Estadisticas'!AM18,NA())</f>
        <v>#N/A</v>
      </c>
    </row>
    <row r="19" spans="1:79" x14ac:dyDescent="0.25">
      <c r="A19" s="29" t="str">
        <f>'1-Configuracion'!B41</f>
        <v>U.D. Las Palmas</v>
      </c>
      <c r="B19" s="2">
        <f t="shared" ca="1" si="9"/>
        <v>0</v>
      </c>
      <c r="C19" s="1">
        <f t="shared" ca="1" si="9"/>
        <v>1</v>
      </c>
      <c r="D19" s="1">
        <f t="shared" ca="1" si="9"/>
        <v>2</v>
      </c>
      <c r="E19" s="1">
        <f t="shared" ca="1" si="9"/>
        <v>2</v>
      </c>
      <c r="F19" s="1">
        <f t="shared" ca="1" si="9"/>
        <v>5</v>
      </c>
      <c r="G19" s="1">
        <f t="shared" ca="1" si="9"/>
        <v>5</v>
      </c>
      <c r="H19" s="1">
        <f t="shared" ca="1" si="9"/>
        <v>5</v>
      </c>
      <c r="I19" s="1">
        <f t="shared" ca="1" si="9"/>
        <v>5</v>
      </c>
      <c r="J19" s="1">
        <f t="shared" ca="1" si="9"/>
        <v>6</v>
      </c>
      <c r="K19" s="1">
        <f t="shared" ca="1" si="9"/>
        <v>6</v>
      </c>
      <c r="L19" s="1">
        <f t="shared" ca="1" si="9"/>
        <v>9</v>
      </c>
      <c r="M19" s="1">
        <f t="shared" ca="1" si="9"/>
        <v>10</v>
      </c>
      <c r="N19" s="1">
        <f t="shared" ca="1" si="9"/>
        <v>10</v>
      </c>
      <c r="O19" s="1">
        <f t="shared" ca="1" si="9"/>
        <v>10</v>
      </c>
      <c r="P19" s="1">
        <f t="shared" ca="1" si="9"/>
        <v>13</v>
      </c>
      <c r="Q19" s="1">
        <f t="shared" ca="1" si="9"/>
        <v>13</v>
      </c>
      <c r="R19" s="1">
        <f t="shared" ca="1" si="9"/>
        <v>13</v>
      </c>
      <c r="S19" s="1">
        <f t="shared" ca="1" si="9"/>
        <v>13</v>
      </c>
      <c r="T19" s="3">
        <f t="shared" ca="1" si="9"/>
        <v>13</v>
      </c>
      <c r="U19" s="61">
        <f t="shared" ca="1" si="9"/>
        <v>13</v>
      </c>
      <c r="V19" s="1">
        <f t="shared" ca="1" si="9"/>
        <v>13</v>
      </c>
      <c r="W19" s="1">
        <f t="shared" ca="1" si="9"/>
        <v>13</v>
      </c>
      <c r="X19" s="1">
        <f t="shared" ca="1" si="9"/>
        <v>13</v>
      </c>
      <c r="Y19" s="1">
        <f t="shared" ca="1" si="9"/>
        <v>13</v>
      </c>
      <c r="Z19" s="1">
        <f t="shared" ca="1" si="9"/>
        <v>13</v>
      </c>
      <c r="AA19" s="1">
        <f t="shared" ca="1" si="9"/>
        <v>13</v>
      </c>
      <c r="AB19" s="1">
        <f t="shared" ca="1" si="9"/>
        <v>13</v>
      </c>
      <c r="AC19" s="1">
        <f t="shared" ca="1" si="9"/>
        <v>13</v>
      </c>
      <c r="AD19" s="1">
        <f t="shared" ca="1" si="9"/>
        <v>13</v>
      </c>
      <c r="AE19" s="1">
        <f t="shared" ca="1" si="9"/>
        <v>13</v>
      </c>
      <c r="AF19" s="1">
        <f t="shared" ca="1" si="9"/>
        <v>13</v>
      </c>
      <c r="AG19" s="1">
        <f t="shared" ca="1" si="9"/>
        <v>13</v>
      </c>
      <c r="AH19" s="1">
        <f t="shared" ca="1" si="9"/>
        <v>13</v>
      </c>
      <c r="AI19" s="1">
        <f t="shared" ca="1" si="9"/>
        <v>13</v>
      </c>
      <c r="AJ19" s="1">
        <f t="shared" ca="1" si="9"/>
        <v>13</v>
      </c>
      <c r="AK19" s="1">
        <f t="shared" ca="1" si="9"/>
        <v>13</v>
      </c>
      <c r="AL19" s="1">
        <f t="shared" ca="1" si="9"/>
        <v>13</v>
      </c>
      <c r="AM19" s="3">
        <f t="shared" ca="1" si="9"/>
        <v>13</v>
      </c>
      <c r="AO19" s="29" t="str">
        <f t="shared" si="5"/>
        <v>U.D. Las Palmas</v>
      </c>
      <c r="AP19" s="2">
        <f ca="1">IF(AP$1&lt;='1-Configuracion'!$P$874,'1-Estadisticas'!B19,NA())</f>
        <v>0</v>
      </c>
      <c r="AQ19" s="1">
        <f ca="1">IF(AQ$1&lt;='1-Configuracion'!$P$874,'1-Estadisticas'!C19,NA())</f>
        <v>1</v>
      </c>
      <c r="AR19" s="1">
        <f ca="1">IF(AR$1&lt;='1-Configuracion'!$P$874,'1-Estadisticas'!D19,NA())</f>
        <v>2</v>
      </c>
      <c r="AS19" s="1">
        <f ca="1">IF(AS$1&lt;='1-Configuracion'!$P$874,'1-Estadisticas'!E19,NA())</f>
        <v>2</v>
      </c>
      <c r="AT19" s="1">
        <f ca="1">IF(AT$1&lt;='1-Configuracion'!$P$874,'1-Estadisticas'!F19,NA())</f>
        <v>5</v>
      </c>
      <c r="AU19" s="1">
        <f ca="1">IF(AU$1&lt;='1-Configuracion'!$P$874,'1-Estadisticas'!G19,NA())</f>
        <v>5</v>
      </c>
      <c r="AV19" s="1">
        <f ca="1">IF(AV$1&lt;='1-Configuracion'!$P$874,'1-Estadisticas'!H19,NA())</f>
        <v>5</v>
      </c>
      <c r="AW19" s="1">
        <f ca="1">IF(AW$1&lt;='1-Configuracion'!$P$874,'1-Estadisticas'!I19,NA())</f>
        <v>5</v>
      </c>
      <c r="AX19" s="1">
        <f ca="1">IF(AX$1&lt;='1-Configuracion'!$P$874,'1-Estadisticas'!J19,NA())</f>
        <v>6</v>
      </c>
      <c r="AY19" s="1">
        <f ca="1">IF(AY$1&lt;='1-Configuracion'!$P$874,'1-Estadisticas'!K19,NA())</f>
        <v>6</v>
      </c>
      <c r="AZ19" s="1">
        <f ca="1">IF(AZ$1&lt;='1-Configuracion'!$P$874,'1-Estadisticas'!L19,NA())</f>
        <v>9</v>
      </c>
      <c r="BA19" s="1">
        <f ca="1">IF(BA$1&lt;='1-Configuracion'!$P$874,'1-Estadisticas'!M19,NA())</f>
        <v>10</v>
      </c>
      <c r="BB19" s="1">
        <f ca="1">IF(BB$1&lt;='1-Configuracion'!$P$874,'1-Estadisticas'!N19,NA())</f>
        <v>10</v>
      </c>
      <c r="BC19" s="1">
        <f ca="1">IF(BC$1&lt;='1-Configuracion'!$P$874,'1-Estadisticas'!O19,NA())</f>
        <v>10</v>
      </c>
      <c r="BD19" s="1">
        <f ca="1">IF(BD$1&lt;='1-Configuracion'!$P$874,'1-Estadisticas'!P19,NA())</f>
        <v>13</v>
      </c>
      <c r="BE19" s="1">
        <f ca="1">IF(BE$1&lt;='1-Configuracion'!$P$874,'1-Estadisticas'!Q19,NA())</f>
        <v>13</v>
      </c>
      <c r="BF19" s="1" t="e">
        <f ca="1">IF(BF$1&lt;='1-Configuracion'!$P$874,'1-Estadisticas'!R19,NA())</f>
        <v>#N/A</v>
      </c>
      <c r="BG19" s="1" t="e">
        <f ca="1">IF(BG$1&lt;='1-Configuracion'!$P$874,'1-Estadisticas'!S19,NA())</f>
        <v>#N/A</v>
      </c>
      <c r="BH19" s="3" t="e">
        <f ca="1">IF(BH$1&lt;='1-Configuracion'!$P$874,'1-Estadisticas'!T19,NA())</f>
        <v>#N/A</v>
      </c>
      <c r="BI19" s="61" t="e">
        <f ca="1">IF(BI$1&lt;='1-Configuracion'!$P$874,'1-Estadisticas'!U19,NA())</f>
        <v>#N/A</v>
      </c>
      <c r="BJ19" s="1" t="e">
        <f ca="1">IF(BJ$1&lt;='1-Configuracion'!$P$874,'1-Estadisticas'!V19,NA())</f>
        <v>#N/A</v>
      </c>
      <c r="BK19" s="1" t="e">
        <f ca="1">IF(BK$1&lt;='1-Configuracion'!$P$874,'1-Estadisticas'!W19,NA())</f>
        <v>#N/A</v>
      </c>
      <c r="BL19" s="1" t="e">
        <f ca="1">IF(BL$1&lt;='1-Configuracion'!$P$874,'1-Estadisticas'!X19,NA())</f>
        <v>#N/A</v>
      </c>
      <c r="BM19" s="1" t="e">
        <f ca="1">IF(BM$1&lt;='1-Configuracion'!$P$874,'1-Estadisticas'!Y19,NA())</f>
        <v>#N/A</v>
      </c>
      <c r="BN19" s="1" t="e">
        <f ca="1">IF(BN$1&lt;='1-Configuracion'!$P$874,'1-Estadisticas'!Z19,NA())</f>
        <v>#N/A</v>
      </c>
      <c r="BO19" s="1" t="e">
        <f ca="1">IF(BO$1&lt;='1-Configuracion'!$P$874,'1-Estadisticas'!AA19,NA())</f>
        <v>#N/A</v>
      </c>
      <c r="BP19" s="1" t="e">
        <f ca="1">IF(BP$1&lt;='1-Configuracion'!$P$874,'1-Estadisticas'!AB19,NA())</f>
        <v>#N/A</v>
      </c>
      <c r="BQ19" s="1" t="e">
        <f ca="1">IF(BQ$1&lt;='1-Configuracion'!$P$874,'1-Estadisticas'!AC19,NA())</f>
        <v>#N/A</v>
      </c>
      <c r="BR19" s="1" t="e">
        <f ca="1">IF(BR$1&lt;='1-Configuracion'!$P$874,'1-Estadisticas'!AD19,NA())</f>
        <v>#N/A</v>
      </c>
      <c r="BS19" s="1" t="e">
        <f ca="1">IF(BS$1&lt;='1-Configuracion'!$P$874,'1-Estadisticas'!AE19,NA())</f>
        <v>#N/A</v>
      </c>
      <c r="BT19" s="1" t="e">
        <f ca="1">IF(BT$1&lt;='1-Configuracion'!$P$874,'1-Estadisticas'!AF19,NA())</f>
        <v>#N/A</v>
      </c>
      <c r="BU19" s="1" t="e">
        <f ca="1">IF(BU$1&lt;='1-Configuracion'!$P$874,'1-Estadisticas'!AG19,NA())</f>
        <v>#N/A</v>
      </c>
      <c r="BV19" s="1" t="e">
        <f ca="1">IF(BV$1&lt;='1-Configuracion'!$P$874,'1-Estadisticas'!AH19,NA())</f>
        <v>#N/A</v>
      </c>
      <c r="BW19" s="1" t="e">
        <f ca="1">IF(BW$1&lt;='1-Configuracion'!$P$874,'1-Estadisticas'!AI19,NA())</f>
        <v>#N/A</v>
      </c>
      <c r="BX19" s="1" t="e">
        <f ca="1">IF(BX$1&lt;='1-Configuracion'!$P$874,'1-Estadisticas'!AJ19,NA())</f>
        <v>#N/A</v>
      </c>
      <c r="BY19" s="1" t="e">
        <f ca="1">IF(BY$1&lt;='1-Configuracion'!$P$874,'1-Estadisticas'!AK19,NA())</f>
        <v>#N/A</v>
      </c>
      <c r="BZ19" s="1" t="e">
        <f ca="1">IF(BZ$1&lt;='1-Configuracion'!$P$874,'1-Estadisticas'!AL19,NA())</f>
        <v>#N/A</v>
      </c>
      <c r="CA19" s="3" t="e">
        <f ca="1">IF(CA$1&lt;='1-Configuracion'!$P$874,'1-Estadisticas'!AM19,NA())</f>
        <v>#N/A</v>
      </c>
    </row>
    <row r="20" spans="1:79" x14ac:dyDescent="0.25">
      <c r="A20" s="29" t="str">
        <f>'1-Configuracion'!B42</f>
        <v>Valencia C.F.</v>
      </c>
      <c r="B20" s="2">
        <f t="shared" ca="1" si="9"/>
        <v>1</v>
      </c>
      <c r="C20" s="1">
        <f t="shared" ca="1" si="9"/>
        <v>2</v>
      </c>
      <c r="D20" s="1">
        <f t="shared" ca="1" si="9"/>
        <v>5</v>
      </c>
      <c r="E20" s="1">
        <f t="shared" ca="1" si="9"/>
        <v>6</v>
      </c>
      <c r="F20" s="1">
        <f t="shared" ca="1" si="9"/>
        <v>6</v>
      </c>
      <c r="G20" s="1">
        <f t="shared" ca="1" si="9"/>
        <v>9</v>
      </c>
      <c r="H20" s="1">
        <f t="shared" ca="1" si="9"/>
        <v>9</v>
      </c>
      <c r="I20" s="1">
        <f t="shared" ca="1" si="9"/>
        <v>12</v>
      </c>
      <c r="J20" s="1">
        <f t="shared" ca="1" si="9"/>
        <v>12</v>
      </c>
      <c r="K20" s="1">
        <f t="shared" ca="1" si="9"/>
        <v>15</v>
      </c>
      <c r="L20" s="1">
        <f t="shared" ca="1" si="9"/>
        <v>18</v>
      </c>
      <c r="M20" s="1">
        <f t="shared" ca="1" si="9"/>
        <v>19</v>
      </c>
      <c r="N20" s="1">
        <f t="shared" ca="1" si="9"/>
        <v>19</v>
      </c>
      <c r="O20" s="1">
        <f t="shared" ca="1" si="9"/>
        <v>20</v>
      </c>
      <c r="P20" s="1">
        <f t="shared" ca="1" si="9"/>
        <v>21</v>
      </c>
      <c r="Q20" s="1">
        <f t="shared" ca="1" si="9"/>
        <v>22</v>
      </c>
      <c r="R20" s="1">
        <f t="shared" ca="1" si="9"/>
        <v>22</v>
      </c>
      <c r="S20" s="1">
        <f t="shared" ca="1" si="9"/>
        <v>22</v>
      </c>
      <c r="T20" s="3">
        <f t="shared" ca="1" si="9"/>
        <v>22</v>
      </c>
      <c r="U20" s="61">
        <f t="shared" ca="1" si="9"/>
        <v>22</v>
      </c>
      <c r="V20" s="1">
        <f t="shared" ca="1" si="9"/>
        <v>22</v>
      </c>
      <c r="W20" s="1">
        <f t="shared" ca="1" si="9"/>
        <v>22</v>
      </c>
      <c r="X20" s="1">
        <f t="shared" ca="1" si="9"/>
        <v>22</v>
      </c>
      <c r="Y20" s="1">
        <f t="shared" ca="1" si="9"/>
        <v>22</v>
      </c>
      <c r="Z20" s="1">
        <f t="shared" ca="1" si="9"/>
        <v>22</v>
      </c>
      <c r="AA20" s="1">
        <f t="shared" ca="1" si="9"/>
        <v>22</v>
      </c>
      <c r="AB20" s="1">
        <f t="shared" ca="1" si="9"/>
        <v>22</v>
      </c>
      <c r="AC20" s="1">
        <f t="shared" ca="1" si="9"/>
        <v>22</v>
      </c>
      <c r="AD20" s="1">
        <f t="shared" ca="1" si="9"/>
        <v>22</v>
      </c>
      <c r="AE20" s="1">
        <f t="shared" ca="1" si="9"/>
        <v>22</v>
      </c>
      <c r="AF20" s="1">
        <f t="shared" ca="1" si="9"/>
        <v>22</v>
      </c>
      <c r="AG20" s="1">
        <f t="shared" ca="1" si="9"/>
        <v>22</v>
      </c>
      <c r="AH20" s="1">
        <f t="shared" ca="1" si="9"/>
        <v>22</v>
      </c>
      <c r="AI20" s="1">
        <f t="shared" ca="1" si="9"/>
        <v>22</v>
      </c>
      <c r="AJ20" s="1">
        <f t="shared" ca="1" si="9"/>
        <v>22</v>
      </c>
      <c r="AK20" s="1">
        <f t="shared" ca="1" si="9"/>
        <v>22</v>
      </c>
      <c r="AL20" s="1">
        <f t="shared" ca="1" si="9"/>
        <v>22</v>
      </c>
      <c r="AM20" s="3">
        <f t="shared" ca="1" si="9"/>
        <v>22</v>
      </c>
      <c r="AO20" s="29" t="str">
        <f t="shared" si="5"/>
        <v>Valencia C.F.</v>
      </c>
      <c r="AP20" s="2">
        <f ca="1">IF(AP$1&lt;='1-Configuracion'!$P$874,'1-Estadisticas'!B20,NA())</f>
        <v>1</v>
      </c>
      <c r="AQ20" s="1">
        <f ca="1">IF(AQ$1&lt;='1-Configuracion'!$P$874,'1-Estadisticas'!C20,NA())</f>
        <v>2</v>
      </c>
      <c r="AR20" s="1">
        <f ca="1">IF(AR$1&lt;='1-Configuracion'!$P$874,'1-Estadisticas'!D20,NA())</f>
        <v>5</v>
      </c>
      <c r="AS20" s="1">
        <f ca="1">IF(AS$1&lt;='1-Configuracion'!$P$874,'1-Estadisticas'!E20,NA())</f>
        <v>6</v>
      </c>
      <c r="AT20" s="1">
        <f ca="1">IF(AT$1&lt;='1-Configuracion'!$P$874,'1-Estadisticas'!F20,NA())</f>
        <v>6</v>
      </c>
      <c r="AU20" s="1">
        <f ca="1">IF(AU$1&lt;='1-Configuracion'!$P$874,'1-Estadisticas'!G20,NA())</f>
        <v>9</v>
      </c>
      <c r="AV20" s="1">
        <f ca="1">IF(AV$1&lt;='1-Configuracion'!$P$874,'1-Estadisticas'!H20,NA())</f>
        <v>9</v>
      </c>
      <c r="AW20" s="1">
        <f ca="1">IF(AW$1&lt;='1-Configuracion'!$P$874,'1-Estadisticas'!I20,NA())</f>
        <v>12</v>
      </c>
      <c r="AX20" s="1">
        <f ca="1">IF(AX$1&lt;='1-Configuracion'!$P$874,'1-Estadisticas'!J20,NA())</f>
        <v>12</v>
      </c>
      <c r="AY20" s="1">
        <f ca="1">IF(AY$1&lt;='1-Configuracion'!$P$874,'1-Estadisticas'!K20,NA())</f>
        <v>15</v>
      </c>
      <c r="AZ20" s="1">
        <f ca="1">IF(AZ$1&lt;='1-Configuracion'!$P$874,'1-Estadisticas'!L20,NA())</f>
        <v>18</v>
      </c>
      <c r="BA20" s="1">
        <f ca="1">IF(BA$1&lt;='1-Configuracion'!$P$874,'1-Estadisticas'!M20,NA())</f>
        <v>19</v>
      </c>
      <c r="BB20" s="1">
        <f ca="1">IF(BB$1&lt;='1-Configuracion'!$P$874,'1-Estadisticas'!N20,NA())</f>
        <v>19</v>
      </c>
      <c r="BC20" s="1">
        <f ca="1">IF(BC$1&lt;='1-Configuracion'!$P$874,'1-Estadisticas'!O20,NA())</f>
        <v>20</v>
      </c>
      <c r="BD20" s="1">
        <f ca="1">IF(BD$1&lt;='1-Configuracion'!$P$874,'1-Estadisticas'!P20,NA())</f>
        <v>21</v>
      </c>
      <c r="BE20" s="1">
        <f ca="1">IF(BE$1&lt;='1-Configuracion'!$P$874,'1-Estadisticas'!Q20,NA())</f>
        <v>22</v>
      </c>
      <c r="BF20" s="1" t="e">
        <f ca="1">IF(BF$1&lt;='1-Configuracion'!$P$874,'1-Estadisticas'!R20,NA())</f>
        <v>#N/A</v>
      </c>
      <c r="BG20" s="1" t="e">
        <f ca="1">IF(BG$1&lt;='1-Configuracion'!$P$874,'1-Estadisticas'!S20,NA())</f>
        <v>#N/A</v>
      </c>
      <c r="BH20" s="3" t="e">
        <f ca="1">IF(BH$1&lt;='1-Configuracion'!$P$874,'1-Estadisticas'!T20,NA())</f>
        <v>#N/A</v>
      </c>
      <c r="BI20" s="61" t="e">
        <f ca="1">IF(BI$1&lt;='1-Configuracion'!$P$874,'1-Estadisticas'!U20,NA())</f>
        <v>#N/A</v>
      </c>
      <c r="BJ20" s="1" t="e">
        <f ca="1">IF(BJ$1&lt;='1-Configuracion'!$P$874,'1-Estadisticas'!V20,NA())</f>
        <v>#N/A</v>
      </c>
      <c r="BK20" s="1" t="e">
        <f ca="1">IF(BK$1&lt;='1-Configuracion'!$P$874,'1-Estadisticas'!W20,NA())</f>
        <v>#N/A</v>
      </c>
      <c r="BL20" s="1" t="e">
        <f ca="1">IF(BL$1&lt;='1-Configuracion'!$P$874,'1-Estadisticas'!X20,NA())</f>
        <v>#N/A</v>
      </c>
      <c r="BM20" s="1" t="e">
        <f ca="1">IF(BM$1&lt;='1-Configuracion'!$P$874,'1-Estadisticas'!Y20,NA())</f>
        <v>#N/A</v>
      </c>
      <c r="BN20" s="1" t="e">
        <f ca="1">IF(BN$1&lt;='1-Configuracion'!$P$874,'1-Estadisticas'!Z20,NA())</f>
        <v>#N/A</v>
      </c>
      <c r="BO20" s="1" t="e">
        <f ca="1">IF(BO$1&lt;='1-Configuracion'!$P$874,'1-Estadisticas'!AA20,NA())</f>
        <v>#N/A</v>
      </c>
      <c r="BP20" s="1" t="e">
        <f ca="1">IF(BP$1&lt;='1-Configuracion'!$P$874,'1-Estadisticas'!AB20,NA())</f>
        <v>#N/A</v>
      </c>
      <c r="BQ20" s="1" t="e">
        <f ca="1">IF(BQ$1&lt;='1-Configuracion'!$P$874,'1-Estadisticas'!AC20,NA())</f>
        <v>#N/A</v>
      </c>
      <c r="BR20" s="1" t="e">
        <f ca="1">IF(BR$1&lt;='1-Configuracion'!$P$874,'1-Estadisticas'!AD20,NA())</f>
        <v>#N/A</v>
      </c>
      <c r="BS20" s="1" t="e">
        <f ca="1">IF(BS$1&lt;='1-Configuracion'!$P$874,'1-Estadisticas'!AE20,NA())</f>
        <v>#N/A</v>
      </c>
      <c r="BT20" s="1" t="e">
        <f ca="1">IF(BT$1&lt;='1-Configuracion'!$P$874,'1-Estadisticas'!AF20,NA())</f>
        <v>#N/A</v>
      </c>
      <c r="BU20" s="1" t="e">
        <f ca="1">IF(BU$1&lt;='1-Configuracion'!$P$874,'1-Estadisticas'!AG20,NA())</f>
        <v>#N/A</v>
      </c>
      <c r="BV20" s="1" t="e">
        <f ca="1">IF(BV$1&lt;='1-Configuracion'!$P$874,'1-Estadisticas'!AH20,NA())</f>
        <v>#N/A</v>
      </c>
      <c r="BW20" s="1" t="e">
        <f ca="1">IF(BW$1&lt;='1-Configuracion'!$P$874,'1-Estadisticas'!AI20,NA())</f>
        <v>#N/A</v>
      </c>
      <c r="BX20" s="1" t="e">
        <f ca="1">IF(BX$1&lt;='1-Configuracion'!$P$874,'1-Estadisticas'!AJ20,NA())</f>
        <v>#N/A</v>
      </c>
      <c r="BY20" s="1" t="e">
        <f ca="1">IF(BY$1&lt;='1-Configuracion'!$P$874,'1-Estadisticas'!AK20,NA())</f>
        <v>#N/A</v>
      </c>
      <c r="BZ20" s="1" t="e">
        <f ca="1">IF(BZ$1&lt;='1-Configuracion'!$P$874,'1-Estadisticas'!AL20,NA())</f>
        <v>#N/A</v>
      </c>
      <c r="CA20" s="3" t="e">
        <f ca="1">IF(CA$1&lt;='1-Configuracion'!$P$874,'1-Estadisticas'!AM20,NA())</f>
        <v>#N/A</v>
      </c>
    </row>
    <row r="21" spans="1:79" ht="15.75" thickBot="1" x14ac:dyDescent="0.3">
      <c r="A21" s="30" t="str">
        <f>'1-Configuracion'!B43</f>
        <v>Villarreal C.F.</v>
      </c>
      <c r="B21" s="8">
        <f t="shared" ca="1" si="9"/>
        <v>1</v>
      </c>
      <c r="C21" s="9">
        <f t="shared" ca="1" si="9"/>
        <v>4</v>
      </c>
      <c r="D21" s="9">
        <f t="shared" ca="1" si="9"/>
        <v>7</v>
      </c>
      <c r="E21" s="9">
        <f t="shared" ca="1" si="9"/>
        <v>10</v>
      </c>
      <c r="F21" s="9">
        <f t="shared" ca="1" si="9"/>
        <v>13</v>
      </c>
      <c r="G21" s="9">
        <f t="shared" ca="1" si="9"/>
        <v>16</v>
      </c>
      <c r="H21" s="9">
        <f t="shared" ca="1" si="9"/>
        <v>16</v>
      </c>
      <c r="I21" s="9">
        <f t="shared" ca="1" si="9"/>
        <v>16</v>
      </c>
      <c r="J21" s="9">
        <f t="shared" ca="1" si="9"/>
        <v>17</v>
      </c>
      <c r="K21" s="9">
        <f t="shared" ca="1" si="9"/>
        <v>20</v>
      </c>
      <c r="L21" s="9">
        <f t="shared" ca="1" si="9"/>
        <v>20</v>
      </c>
      <c r="M21" s="9">
        <f t="shared" ca="1" si="9"/>
        <v>21</v>
      </c>
      <c r="N21" s="9">
        <f t="shared" ca="1" si="9"/>
        <v>21</v>
      </c>
      <c r="O21" s="9">
        <f t="shared" ca="1" si="9"/>
        <v>24</v>
      </c>
      <c r="P21" s="9">
        <f t="shared" ca="1" si="9"/>
        <v>27</v>
      </c>
      <c r="Q21" s="9">
        <f t="shared" ca="1" si="9"/>
        <v>30</v>
      </c>
      <c r="R21" s="9">
        <f t="shared" ca="1" si="9"/>
        <v>30</v>
      </c>
      <c r="S21" s="9">
        <f t="shared" ca="1" si="9"/>
        <v>30</v>
      </c>
      <c r="T21" s="11">
        <f t="shared" ca="1" si="9"/>
        <v>30</v>
      </c>
      <c r="U21" s="62">
        <f t="shared" ca="1" si="9"/>
        <v>30</v>
      </c>
      <c r="V21" s="9">
        <f t="shared" ca="1" si="9"/>
        <v>30</v>
      </c>
      <c r="W21" s="9">
        <f t="shared" ca="1" si="9"/>
        <v>30</v>
      </c>
      <c r="X21" s="9">
        <f t="shared" ca="1" si="9"/>
        <v>30</v>
      </c>
      <c r="Y21" s="9">
        <f t="shared" ca="1" si="9"/>
        <v>30</v>
      </c>
      <c r="Z21" s="9">
        <f t="shared" ca="1" si="9"/>
        <v>30</v>
      </c>
      <c r="AA21" s="9">
        <f t="shared" ca="1" si="9"/>
        <v>30</v>
      </c>
      <c r="AB21" s="9">
        <f t="shared" ca="1" si="9"/>
        <v>30</v>
      </c>
      <c r="AC21" s="9">
        <f t="shared" ca="1" si="9"/>
        <v>30</v>
      </c>
      <c r="AD21" s="9">
        <f t="shared" ca="1" si="9"/>
        <v>30</v>
      </c>
      <c r="AE21" s="9">
        <f t="shared" ca="1" si="9"/>
        <v>30</v>
      </c>
      <c r="AF21" s="9">
        <f t="shared" ca="1" si="9"/>
        <v>30</v>
      </c>
      <c r="AG21" s="9">
        <f t="shared" ca="1" si="9"/>
        <v>30</v>
      </c>
      <c r="AH21" s="9">
        <f t="shared" ca="1" si="9"/>
        <v>30</v>
      </c>
      <c r="AI21" s="9">
        <f t="shared" ca="1" si="9"/>
        <v>30</v>
      </c>
      <c r="AJ21" s="9">
        <f t="shared" ca="1" si="9"/>
        <v>30</v>
      </c>
      <c r="AK21" s="9">
        <f t="shared" ca="1" si="9"/>
        <v>30</v>
      </c>
      <c r="AL21" s="9">
        <f t="shared" ca="1" si="9"/>
        <v>30</v>
      </c>
      <c r="AM21" s="11">
        <f t="shared" ca="1" si="9"/>
        <v>30</v>
      </c>
      <c r="AO21" s="30" t="str">
        <f t="shared" si="5"/>
        <v>Villarreal C.F.</v>
      </c>
      <c r="AP21" s="8">
        <f ca="1">IF(AP$1&lt;='1-Configuracion'!$P$874,'1-Estadisticas'!B21,NA())</f>
        <v>1</v>
      </c>
      <c r="AQ21" s="9">
        <f ca="1">IF(AQ$1&lt;='1-Configuracion'!$P$874,'1-Estadisticas'!C21,NA())</f>
        <v>4</v>
      </c>
      <c r="AR21" s="9">
        <f ca="1">IF(AR$1&lt;='1-Configuracion'!$P$874,'1-Estadisticas'!D21,NA())</f>
        <v>7</v>
      </c>
      <c r="AS21" s="9">
        <f ca="1">IF(AS$1&lt;='1-Configuracion'!$P$874,'1-Estadisticas'!E21,NA())</f>
        <v>10</v>
      </c>
      <c r="AT21" s="9">
        <f ca="1">IF(AT$1&lt;='1-Configuracion'!$P$874,'1-Estadisticas'!F21,NA())</f>
        <v>13</v>
      </c>
      <c r="AU21" s="9">
        <f ca="1">IF(AU$1&lt;='1-Configuracion'!$P$874,'1-Estadisticas'!G21,NA())</f>
        <v>16</v>
      </c>
      <c r="AV21" s="9">
        <f ca="1">IF(AV$1&lt;='1-Configuracion'!$P$874,'1-Estadisticas'!H21,NA())</f>
        <v>16</v>
      </c>
      <c r="AW21" s="9">
        <f ca="1">IF(AW$1&lt;='1-Configuracion'!$P$874,'1-Estadisticas'!I21,NA())</f>
        <v>16</v>
      </c>
      <c r="AX21" s="9">
        <f ca="1">IF(AX$1&lt;='1-Configuracion'!$P$874,'1-Estadisticas'!J21,NA())</f>
        <v>17</v>
      </c>
      <c r="AY21" s="9">
        <f ca="1">IF(AY$1&lt;='1-Configuracion'!$P$874,'1-Estadisticas'!K21,NA())</f>
        <v>20</v>
      </c>
      <c r="AZ21" s="9">
        <f ca="1">IF(AZ$1&lt;='1-Configuracion'!$P$874,'1-Estadisticas'!L21,NA())</f>
        <v>20</v>
      </c>
      <c r="BA21" s="9">
        <f ca="1">IF(BA$1&lt;='1-Configuracion'!$P$874,'1-Estadisticas'!M21,NA())</f>
        <v>21</v>
      </c>
      <c r="BB21" s="9">
        <f ca="1">IF(BB$1&lt;='1-Configuracion'!$P$874,'1-Estadisticas'!N21,NA())</f>
        <v>21</v>
      </c>
      <c r="BC21" s="9">
        <f ca="1">IF(BC$1&lt;='1-Configuracion'!$P$874,'1-Estadisticas'!O21,NA())</f>
        <v>24</v>
      </c>
      <c r="BD21" s="9">
        <f ca="1">IF(BD$1&lt;='1-Configuracion'!$P$874,'1-Estadisticas'!P21,NA())</f>
        <v>27</v>
      </c>
      <c r="BE21" s="9">
        <f ca="1">IF(BE$1&lt;='1-Configuracion'!$P$874,'1-Estadisticas'!Q21,NA())</f>
        <v>30</v>
      </c>
      <c r="BF21" s="9" t="e">
        <f ca="1">IF(BF$1&lt;='1-Configuracion'!$P$874,'1-Estadisticas'!R21,NA())</f>
        <v>#N/A</v>
      </c>
      <c r="BG21" s="9" t="e">
        <f ca="1">IF(BG$1&lt;='1-Configuracion'!$P$874,'1-Estadisticas'!S21,NA())</f>
        <v>#N/A</v>
      </c>
      <c r="BH21" s="11" t="e">
        <f ca="1">IF(BH$1&lt;='1-Configuracion'!$P$874,'1-Estadisticas'!T21,NA())</f>
        <v>#N/A</v>
      </c>
      <c r="BI21" s="62" t="e">
        <f ca="1">IF(BI$1&lt;='1-Configuracion'!$P$874,'1-Estadisticas'!U21,NA())</f>
        <v>#N/A</v>
      </c>
      <c r="BJ21" s="9" t="e">
        <f ca="1">IF(BJ$1&lt;='1-Configuracion'!$P$874,'1-Estadisticas'!V21,NA())</f>
        <v>#N/A</v>
      </c>
      <c r="BK21" s="9" t="e">
        <f ca="1">IF(BK$1&lt;='1-Configuracion'!$P$874,'1-Estadisticas'!W21,NA())</f>
        <v>#N/A</v>
      </c>
      <c r="BL21" s="9" t="e">
        <f ca="1">IF(BL$1&lt;='1-Configuracion'!$P$874,'1-Estadisticas'!X21,NA())</f>
        <v>#N/A</v>
      </c>
      <c r="BM21" s="9" t="e">
        <f ca="1">IF(BM$1&lt;='1-Configuracion'!$P$874,'1-Estadisticas'!Y21,NA())</f>
        <v>#N/A</v>
      </c>
      <c r="BN21" s="9" t="e">
        <f ca="1">IF(BN$1&lt;='1-Configuracion'!$P$874,'1-Estadisticas'!Z21,NA())</f>
        <v>#N/A</v>
      </c>
      <c r="BO21" s="9" t="e">
        <f ca="1">IF(BO$1&lt;='1-Configuracion'!$P$874,'1-Estadisticas'!AA21,NA())</f>
        <v>#N/A</v>
      </c>
      <c r="BP21" s="9" t="e">
        <f ca="1">IF(BP$1&lt;='1-Configuracion'!$P$874,'1-Estadisticas'!AB21,NA())</f>
        <v>#N/A</v>
      </c>
      <c r="BQ21" s="9" t="e">
        <f ca="1">IF(BQ$1&lt;='1-Configuracion'!$P$874,'1-Estadisticas'!AC21,NA())</f>
        <v>#N/A</v>
      </c>
      <c r="BR21" s="9" t="e">
        <f ca="1">IF(BR$1&lt;='1-Configuracion'!$P$874,'1-Estadisticas'!AD21,NA())</f>
        <v>#N/A</v>
      </c>
      <c r="BS21" s="9" t="e">
        <f ca="1">IF(BS$1&lt;='1-Configuracion'!$P$874,'1-Estadisticas'!AE21,NA())</f>
        <v>#N/A</v>
      </c>
      <c r="BT21" s="9" t="e">
        <f ca="1">IF(BT$1&lt;='1-Configuracion'!$P$874,'1-Estadisticas'!AF21,NA())</f>
        <v>#N/A</v>
      </c>
      <c r="BU21" s="9" t="e">
        <f ca="1">IF(BU$1&lt;='1-Configuracion'!$P$874,'1-Estadisticas'!AG21,NA())</f>
        <v>#N/A</v>
      </c>
      <c r="BV21" s="9" t="e">
        <f ca="1">IF(BV$1&lt;='1-Configuracion'!$P$874,'1-Estadisticas'!AH21,NA())</f>
        <v>#N/A</v>
      </c>
      <c r="BW21" s="9" t="e">
        <f ca="1">IF(BW$1&lt;='1-Configuracion'!$P$874,'1-Estadisticas'!AI21,NA())</f>
        <v>#N/A</v>
      </c>
      <c r="BX21" s="9" t="e">
        <f ca="1">IF(BX$1&lt;='1-Configuracion'!$P$874,'1-Estadisticas'!AJ21,NA())</f>
        <v>#N/A</v>
      </c>
      <c r="BY21" s="9" t="e">
        <f ca="1">IF(BY$1&lt;='1-Configuracion'!$P$874,'1-Estadisticas'!AK21,NA())</f>
        <v>#N/A</v>
      </c>
      <c r="BZ21" s="9" t="e">
        <f ca="1">IF(BZ$1&lt;='1-Configuracion'!$P$874,'1-Estadisticas'!AL21,NA())</f>
        <v>#N/A</v>
      </c>
      <c r="CA21" s="11" t="e">
        <f ca="1">IF(CA$1&lt;='1-Configuracion'!$P$874,'1-Estadisticas'!AM21,NA())</f>
        <v>#N/A</v>
      </c>
    </row>
    <row r="22" spans="1:79" ht="15.75" thickBot="1" x14ac:dyDescent="0.3"/>
    <row r="23" spans="1:79" ht="15.75" thickBot="1" x14ac:dyDescent="0.3">
      <c r="A23" s="64" t="s">
        <v>129</v>
      </c>
      <c r="B23" s="65">
        <v>1</v>
      </c>
      <c r="C23" s="66">
        <v>2</v>
      </c>
      <c r="D23" s="66">
        <v>3</v>
      </c>
      <c r="E23" s="66">
        <v>4</v>
      </c>
      <c r="F23" s="66">
        <v>5</v>
      </c>
      <c r="G23" s="66">
        <v>6</v>
      </c>
      <c r="H23" s="66">
        <v>7</v>
      </c>
      <c r="I23" s="66">
        <v>8</v>
      </c>
      <c r="J23" s="66">
        <v>9</v>
      </c>
      <c r="K23" s="66">
        <v>10</v>
      </c>
      <c r="L23" s="66">
        <v>11</v>
      </c>
      <c r="M23" s="66">
        <v>12</v>
      </c>
      <c r="N23" s="66">
        <v>13</v>
      </c>
      <c r="O23" s="66">
        <v>14</v>
      </c>
      <c r="P23" s="66">
        <v>15</v>
      </c>
      <c r="Q23" s="66">
        <v>16</v>
      </c>
      <c r="R23" s="66">
        <v>17</v>
      </c>
      <c r="S23" s="66">
        <v>18</v>
      </c>
      <c r="T23" s="67">
        <v>19</v>
      </c>
      <c r="U23" s="68">
        <v>20</v>
      </c>
      <c r="V23" s="66">
        <v>21</v>
      </c>
      <c r="W23" s="66">
        <v>22</v>
      </c>
      <c r="X23" s="66">
        <v>23</v>
      </c>
      <c r="Y23" s="66">
        <v>24</v>
      </c>
      <c r="Z23" s="66">
        <v>25</v>
      </c>
      <c r="AA23" s="66">
        <v>26</v>
      </c>
      <c r="AB23" s="66">
        <v>27</v>
      </c>
      <c r="AC23" s="66">
        <v>28</v>
      </c>
      <c r="AD23" s="66">
        <v>29</v>
      </c>
      <c r="AE23" s="66">
        <v>30</v>
      </c>
      <c r="AF23" s="66">
        <v>31</v>
      </c>
      <c r="AG23" s="66">
        <v>32</v>
      </c>
      <c r="AH23" s="66">
        <v>33</v>
      </c>
      <c r="AI23" s="66">
        <v>34</v>
      </c>
      <c r="AJ23" s="66">
        <v>35</v>
      </c>
      <c r="AK23" s="66">
        <v>36</v>
      </c>
      <c r="AL23" s="66">
        <v>37</v>
      </c>
      <c r="AM23" s="67">
        <v>38</v>
      </c>
      <c r="AO23" s="64" t="str">
        <f t="shared" ref="AO23:CA23" si="10">A23</f>
        <v>Ganados</v>
      </c>
      <c r="AP23" s="65">
        <f t="shared" si="10"/>
        <v>1</v>
      </c>
      <c r="AQ23" s="66">
        <f t="shared" si="10"/>
        <v>2</v>
      </c>
      <c r="AR23" s="66">
        <f t="shared" si="10"/>
        <v>3</v>
      </c>
      <c r="AS23" s="66">
        <f t="shared" si="10"/>
        <v>4</v>
      </c>
      <c r="AT23" s="66">
        <f t="shared" si="10"/>
        <v>5</v>
      </c>
      <c r="AU23" s="66">
        <f t="shared" si="10"/>
        <v>6</v>
      </c>
      <c r="AV23" s="66">
        <f t="shared" si="10"/>
        <v>7</v>
      </c>
      <c r="AW23" s="66">
        <f t="shared" si="10"/>
        <v>8</v>
      </c>
      <c r="AX23" s="66">
        <f t="shared" si="10"/>
        <v>9</v>
      </c>
      <c r="AY23" s="66">
        <f t="shared" si="10"/>
        <v>10</v>
      </c>
      <c r="AZ23" s="66">
        <f t="shared" si="10"/>
        <v>11</v>
      </c>
      <c r="BA23" s="66">
        <f t="shared" si="10"/>
        <v>12</v>
      </c>
      <c r="BB23" s="66">
        <f t="shared" si="10"/>
        <v>13</v>
      </c>
      <c r="BC23" s="66">
        <f t="shared" si="10"/>
        <v>14</v>
      </c>
      <c r="BD23" s="66">
        <f t="shared" si="10"/>
        <v>15</v>
      </c>
      <c r="BE23" s="66">
        <f t="shared" si="10"/>
        <v>16</v>
      </c>
      <c r="BF23" s="66">
        <f t="shared" si="10"/>
        <v>17</v>
      </c>
      <c r="BG23" s="66">
        <f t="shared" si="10"/>
        <v>18</v>
      </c>
      <c r="BH23" s="67">
        <f t="shared" si="10"/>
        <v>19</v>
      </c>
      <c r="BI23" s="68">
        <f t="shared" si="10"/>
        <v>20</v>
      </c>
      <c r="BJ23" s="66">
        <f t="shared" si="10"/>
        <v>21</v>
      </c>
      <c r="BK23" s="66">
        <f t="shared" si="10"/>
        <v>22</v>
      </c>
      <c r="BL23" s="66">
        <f t="shared" si="10"/>
        <v>23</v>
      </c>
      <c r="BM23" s="66">
        <f t="shared" si="10"/>
        <v>24</v>
      </c>
      <c r="BN23" s="66">
        <f t="shared" si="10"/>
        <v>25</v>
      </c>
      <c r="BO23" s="66">
        <f t="shared" si="10"/>
        <v>26</v>
      </c>
      <c r="BP23" s="66">
        <f t="shared" si="10"/>
        <v>27</v>
      </c>
      <c r="BQ23" s="66">
        <f t="shared" si="10"/>
        <v>28</v>
      </c>
      <c r="BR23" s="66">
        <f t="shared" si="10"/>
        <v>29</v>
      </c>
      <c r="BS23" s="66">
        <f t="shared" si="10"/>
        <v>30</v>
      </c>
      <c r="BT23" s="66">
        <f t="shared" si="10"/>
        <v>31</v>
      </c>
      <c r="BU23" s="66">
        <f t="shared" si="10"/>
        <v>32</v>
      </c>
      <c r="BV23" s="66">
        <f t="shared" si="10"/>
        <v>33</v>
      </c>
      <c r="BW23" s="66">
        <f t="shared" si="10"/>
        <v>34</v>
      </c>
      <c r="BX23" s="66">
        <f t="shared" si="10"/>
        <v>35</v>
      </c>
      <c r="BY23" s="66">
        <f t="shared" si="10"/>
        <v>36</v>
      </c>
      <c r="BZ23" s="66">
        <f t="shared" si="10"/>
        <v>37</v>
      </c>
      <c r="CA23" s="67">
        <f t="shared" si="10"/>
        <v>38</v>
      </c>
    </row>
    <row r="24" spans="1:79" x14ac:dyDescent="0.25">
      <c r="A24" s="56" t="str">
        <f>A2</f>
        <v>Athletic Club</v>
      </c>
      <c r="B24" s="55">
        <f ca="1">INDIRECT(ADDRESS((COLUMN()-2)*23+ROW()-21,19,,,"1-Configuracion"))</f>
        <v>0</v>
      </c>
      <c r="C24" s="10">
        <f t="shared" ref="C24:AM24" ca="1" si="11">INDIRECT(ADDRESS((COLUMN()-2)*23+ROW()-21,19,,,"1-Configuracion"))</f>
        <v>0</v>
      </c>
      <c r="D24" s="10">
        <f t="shared" ca="1" si="11"/>
        <v>1</v>
      </c>
      <c r="E24" s="10">
        <f t="shared" ca="1" si="11"/>
        <v>1</v>
      </c>
      <c r="F24" s="10">
        <f t="shared" ca="1" si="11"/>
        <v>1</v>
      </c>
      <c r="G24" s="10">
        <f t="shared" ca="1" si="11"/>
        <v>1</v>
      </c>
      <c r="H24" s="10">
        <f t="shared" ca="1" si="11"/>
        <v>2</v>
      </c>
      <c r="I24" s="10">
        <f t="shared" ca="1" si="11"/>
        <v>2</v>
      </c>
      <c r="J24" s="10">
        <f t="shared" ca="1" si="11"/>
        <v>3</v>
      </c>
      <c r="K24" s="10">
        <f t="shared" ca="1" si="11"/>
        <v>4</v>
      </c>
      <c r="L24" s="10">
        <f t="shared" ca="1" si="11"/>
        <v>5</v>
      </c>
      <c r="M24" s="10">
        <f t="shared" ca="1" si="11"/>
        <v>5</v>
      </c>
      <c r="N24" s="10">
        <f t="shared" ca="1" si="11"/>
        <v>6</v>
      </c>
      <c r="O24" s="10">
        <f t="shared" ca="1" si="11"/>
        <v>6</v>
      </c>
      <c r="P24" s="10">
        <f t="shared" ca="1" si="11"/>
        <v>6</v>
      </c>
      <c r="Q24" s="10">
        <f t="shared" ca="1" si="11"/>
        <v>7</v>
      </c>
      <c r="R24" s="10">
        <f t="shared" ca="1" si="11"/>
        <v>7</v>
      </c>
      <c r="S24" s="10">
        <f t="shared" ca="1" si="11"/>
        <v>7</v>
      </c>
      <c r="T24" s="12">
        <f t="shared" ca="1" si="11"/>
        <v>7</v>
      </c>
      <c r="U24" s="63">
        <f t="shared" ca="1" si="11"/>
        <v>7</v>
      </c>
      <c r="V24" s="10">
        <f t="shared" ca="1" si="11"/>
        <v>7</v>
      </c>
      <c r="W24" s="10">
        <f t="shared" ca="1" si="11"/>
        <v>7</v>
      </c>
      <c r="X24" s="10">
        <f t="shared" ca="1" si="11"/>
        <v>7</v>
      </c>
      <c r="Y24" s="10">
        <f t="shared" ca="1" si="11"/>
        <v>7</v>
      </c>
      <c r="Z24" s="10">
        <f t="shared" ca="1" si="11"/>
        <v>7</v>
      </c>
      <c r="AA24" s="10">
        <f t="shared" ca="1" si="11"/>
        <v>7</v>
      </c>
      <c r="AB24" s="10">
        <f t="shared" ca="1" si="11"/>
        <v>7</v>
      </c>
      <c r="AC24" s="10">
        <f t="shared" ca="1" si="11"/>
        <v>7</v>
      </c>
      <c r="AD24" s="10">
        <f t="shared" ca="1" si="11"/>
        <v>7</v>
      </c>
      <c r="AE24" s="10">
        <f t="shared" ca="1" si="11"/>
        <v>7</v>
      </c>
      <c r="AF24" s="10">
        <f t="shared" ca="1" si="11"/>
        <v>7</v>
      </c>
      <c r="AG24" s="10">
        <f t="shared" ca="1" si="11"/>
        <v>7</v>
      </c>
      <c r="AH24" s="10">
        <f t="shared" ca="1" si="11"/>
        <v>7</v>
      </c>
      <c r="AI24" s="10">
        <f t="shared" ca="1" si="11"/>
        <v>7</v>
      </c>
      <c r="AJ24" s="10">
        <f t="shared" ca="1" si="11"/>
        <v>7</v>
      </c>
      <c r="AK24" s="10">
        <f t="shared" ca="1" si="11"/>
        <v>7</v>
      </c>
      <c r="AL24" s="10">
        <f t="shared" ca="1" si="11"/>
        <v>7</v>
      </c>
      <c r="AM24" s="12">
        <f t="shared" ca="1" si="11"/>
        <v>7</v>
      </c>
      <c r="AO24" s="56" t="str">
        <f t="shared" ref="AO24:AO43" si="12">A24</f>
        <v>Athletic Club</v>
      </c>
      <c r="AP24" s="55">
        <f ca="1">IF(AP$1&lt;='1-Configuracion'!$P$874,'1-Estadisticas'!B24,NA())</f>
        <v>0</v>
      </c>
      <c r="AQ24" s="10">
        <f ca="1">IF(AQ$1&lt;='1-Configuracion'!$P$874,'1-Estadisticas'!C24,NA())</f>
        <v>0</v>
      </c>
      <c r="AR24" s="10">
        <f ca="1">IF(AR$1&lt;='1-Configuracion'!$P$874,'1-Estadisticas'!D24,NA())</f>
        <v>1</v>
      </c>
      <c r="AS24" s="10">
        <f ca="1">IF(AS$1&lt;='1-Configuracion'!$P$874,'1-Estadisticas'!E24,NA())</f>
        <v>1</v>
      </c>
      <c r="AT24" s="10">
        <f ca="1">IF(AT$1&lt;='1-Configuracion'!$P$874,'1-Estadisticas'!F24,NA())</f>
        <v>1</v>
      </c>
      <c r="AU24" s="10">
        <f ca="1">IF(AU$1&lt;='1-Configuracion'!$P$874,'1-Estadisticas'!G24,NA())</f>
        <v>1</v>
      </c>
      <c r="AV24" s="10">
        <f ca="1">IF(AV$1&lt;='1-Configuracion'!$P$874,'1-Estadisticas'!H24,NA())</f>
        <v>2</v>
      </c>
      <c r="AW24" s="10">
        <f ca="1">IF(AW$1&lt;='1-Configuracion'!$P$874,'1-Estadisticas'!I24,NA())</f>
        <v>2</v>
      </c>
      <c r="AX24" s="10">
        <f ca="1">IF(AX$1&lt;='1-Configuracion'!$P$874,'1-Estadisticas'!J24,NA())</f>
        <v>3</v>
      </c>
      <c r="AY24" s="10">
        <f ca="1">IF(AY$1&lt;='1-Configuracion'!$P$874,'1-Estadisticas'!K24,NA())</f>
        <v>4</v>
      </c>
      <c r="AZ24" s="10">
        <f ca="1">IF(AZ$1&lt;='1-Configuracion'!$P$874,'1-Estadisticas'!L24,NA())</f>
        <v>5</v>
      </c>
      <c r="BA24" s="10">
        <f ca="1">IF(BA$1&lt;='1-Configuracion'!$P$874,'1-Estadisticas'!M24,NA())</f>
        <v>5</v>
      </c>
      <c r="BB24" s="10">
        <f ca="1">IF(BB$1&lt;='1-Configuracion'!$P$874,'1-Estadisticas'!N24,NA())</f>
        <v>6</v>
      </c>
      <c r="BC24" s="10">
        <f ca="1">IF(BC$1&lt;='1-Configuracion'!$P$874,'1-Estadisticas'!O24,NA())</f>
        <v>6</v>
      </c>
      <c r="BD24" s="10">
        <f ca="1">IF(BD$1&lt;='1-Configuracion'!$P$874,'1-Estadisticas'!P24,NA())</f>
        <v>6</v>
      </c>
      <c r="BE24" s="10">
        <f ca="1">IF(BE$1&lt;='1-Configuracion'!$P$874,'1-Estadisticas'!Q24,NA())</f>
        <v>7</v>
      </c>
      <c r="BF24" s="10" t="e">
        <f ca="1">IF(BF$1&lt;='1-Configuracion'!$P$874,'1-Estadisticas'!R24,NA())</f>
        <v>#N/A</v>
      </c>
      <c r="BG24" s="10" t="e">
        <f ca="1">IF(BG$1&lt;='1-Configuracion'!$P$874,'1-Estadisticas'!S24,NA())</f>
        <v>#N/A</v>
      </c>
      <c r="BH24" s="12" t="e">
        <f ca="1">IF(BH$1&lt;='1-Configuracion'!$P$874,'1-Estadisticas'!T24,NA())</f>
        <v>#N/A</v>
      </c>
      <c r="BI24" s="63" t="e">
        <f ca="1">IF(BI$1&lt;='1-Configuracion'!$P$874,'1-Estadisticas'!U24,NA())</f>
        <v>#N/A</v>
      </c>
      <c r="BJ24" s="10" t="e">
        <f ca="1">IF(BJ$1&lt;='1-Configuracion'!$P$874,'1-Estadisticas'!V24,NA())</f>
        <v>#N/A</v>
      </c>
      <c r="BK24" s="10" t="e">
        <f ca="1">IF(BK$1&lt;='1-Configuracion'!$P$874,'1-Estadisticas'!W24,NA())</f>
        <v>#N/A</v>
      </c>
      <c r="BL24" s="10" t="e">
        <f ca="1">IF(BL$1&lt;='1-Configuracion'!$P$874,'1-Estadisticas'!X24,NA())</f>
        <v>#N/A</v>
      </c>
      <c r="BM24" s="10" t="e">
        <f ca="1">IF(BM$1&lt;='1-Configuracion'!$P$874,'1-Estadisticas'!Y24,NA())</f>
        <v>#N/A</v>
      </c>
      <c r="BN24" s="10" t="e">
        <f ca="1">IF(BN$1&lt;='1-Configuracion'!$P$874,'1-Estadisticas'!Z24,NA())</f>
        <v>#N/A</v>
      </c>
      <c r="BO24" s="10" t="e">
        <f ca="1">IF(BO$1&lt;='1-Configuracion'!$P$874,'1-Estadisticas'!AA24,NA())</f>
        <v>#N/A</v>
      </c>
      <c r="BP24" s="10" t="e">
        <f ca="1">IF(BP$1&lt;='1-Configuracion'!$P$874,'1-Estadisticas'!AB24,NA())</f>
        <v>#N/A</v>
      </c>
      <c r="BQ24" s="10" t="e">
        <f ca="1">IF(BQ$1&lt;='1-Configuracion'!$P$874,'1-Estadisticas'!AC24,NA())</f>
        <v>#N/A</v>
      </c>
      <c r="BR24" s="10" t="e">
        <f ca="1">IF(BR$1&lt;='1-Configuracion'!$P$874,'1-Estadisticas'!AD24,NA())</f>
        <v>#N/A</v>
      </c>
      <c r="BS24" s="10" t="e">
        <f ca="1">IF(BS$1&lt;='1-Configuracion'!$P$874,'1-Estadisticas'!AE24,NA())</f>
        <v>#N/A</v>
      </c>
      <c r="BT24" s="10" t="e">
        <f ca="1">IF(BT$1&lt;='1-Configuracion'!$P$874,'1-Estadisticas'!AF24,NA())</f>
        <v>#N/A</v>
      </c>
      <c r="BU24" s="10" t="e">
        <f ca="1">IF(BU$1&lt;='1-Configuracion'!$P$874,'1-Estadisticas'!AG24,NA())</f>
        <v>#N/A</v>
      </c>
      <c r="BV24" s="10" t="e">
        <f ca="1">IF(BV$1&lt;='1-Configuracion'!$P$874,'1-Estadisticas'!AH24,NA())</f>
        <v>#N/A</v>
      </c>
      <c r="BW24" s="10" t="e">
        <f ca="1">IF(BW$1&lt;='1-Configuracion'!$P$874,'1-Estadisticas'!AI24,NA())</f>
        <v>#N/A</v>
      </c>
      <c r="BX24" s="10" t="e">
        <f ca="1">IF(BX$1&lt;='1-Configuracion'!$P$874,'1-Estadisticas'!AJ24,NA())</f>
        <v>#N/A</v>
      </c>
      <c r="BY24" s="10" t="e">
        <f ca="1">IF(BY$1&lt;='1-Configuracion'!$P$874,'1-Estadisticas'!AK24,NA())</f>
        <v>#N/A</v>
      </c>
      <c r="BZ24" s="10" t="e">
        <f ca="1">IF(BZ$1&lt;='1-Configuracion'!$P$874,'1-Estadisticas'!AL24,NA())</f>
        <v>#N/A</v>
      </c>
      <c r="CA24" s="12" t="e">
        <f ca="1">IF(CA$1&lt;='1-Configuracion'!$P$874,'1-Estadisticas'!AM24,NA())</f>
        <v>#N/A</v>
      </c>
    </row>
    <row r="25" spans="1:79" x14ac:dyDescent="0.25">
      <c r="A25" s="29" t="str">
        <f t="shared" ref="A25:A43" si="13">A3</f>
        <v>Atlético de Madrid</v>
      </c>
      <c r="B25" s="2">
        <f t="shared" ref="B25:Q40" ca="1" si="14">INDIRECT(ADDRESS((COLUMN()-2)*23+ROW()-21,19,,,"1-Configuracion"))</f>
        <v>1</v>
      </c>
      <c r="C25" s="1">
        <f t="shared" ca="1" si="14"/>
        <v>2</v>
      </c>
      <c r="D25" s="1">
        <f t="shared" ca="1" si="14"/>
        <v>2</v>
      </c>
      <c r="E25" s="1">
        <f t="shared" ca="1" si="14"/>
        <v>3</v>
      </c>
      <c r="F25" s="1">
        <f t="shared" ca="1" si="14"/>
        <v>4</v>
      </c>
      <c r="G25" s="1">
        <f t="shared" ca="1" si="14"/>
        <v>4</v>
      </c>
      <c r="H25" s="1">
        <f t="shared" ca="1" si="14"/>
        <v>4</v>
      </c>
      <c r="I25" s="1">
        <f t="shared" ca="1" si="14"/>
        <v>5</v>
      </c>
      <c r="J25" s="1">
        <f t="shared" ca="1" si="14"/>
        <v>6</v>
      </c>
      <c r="K25" s="1">
        <f t="shared" ca="1" si="14"/>
        <v>6</v>
      </c>
      <c r="L25" s="1">
        <f t="shared" ca="1" si="14"/>
        <v>7</v>
      </c>
      <c r="M25" s="1">
        <f t="shared" ca="1" si="14"/>
        <v>8</v>
      </c>
      <c r="N25" s="1">
        <f t="shared" ca="1" si="14"/>
        <v>9</v>
      </c>
      <c r="O25" s="1">
        <f t="shared" ca="1" si="14"/>
        <v>10</v>
      </c>
      <c r="P25" s="1">
        <f t="shared" ca="1" si="14"/>
        <v>11</v>
      </c>
      <c r="Q25" s="1">
        <f t="shared" ca="1" si="14"/>
        <v>11</v>
      </c>
      <c r="R25" s="1">
        <f t="shared" ref="R25:AG43" ca="1" si="15">INDIRECT(ADDRESS((COLUMN()-2)*23+ROW()-21,19,,,"1-Configuracion"))</f>
        <v>11</v>
      </c>
      <c r="S25" s="1">
        <f t="shared" ca="1" si="15"/>
        <v>11</v>
      </c>
      <c r="T25" s="3">
        <f t="shared" ca="1" si="15"/>
        <v>11</v>
      </c>
      <c r="U25" s="61">
        <f t="shared" ca="1" si="15"/>
        <v>11</v>
      </c>
      <c r="V25" s="1">
        <f t="shared" ca="1" si="15"/>
        <v>11</v>
      </c>
      <c r="W25" s="1">
        <f t="shared" ca="1" si="15"/>
        <v>11</v>
      </c>
      <c r="X25" s="1">
        <f t="shared" ca="1" si="15"/>
        <v>11</v>
      </c>
      <c r="Y25" s="1">
        <f t="shared" ca="1" si="15"/>
        <v>11</v>
      </c>
      <c r="Z25" s="1">
        <f t="shared" ca="1" si="15"/>
        <v>11</v>
      </c>
      <c r="AA25" s="1">
        <f t="shared" ca="1" si="15"/>
        <v>11</v>
      </c>
      <c r="AB25" s="1">
        <f t="shared" ca="1" si="15"/>
        <v>11</v>
      </c>
      <c r="AC25" s="1">
        <f t="shared" ca="1" si="15"/>
        <v>11</v>
      </c>
      <c r="AD25" s="1">
        <f t="shared" ca="1" si="15"/>
        <v>11</v>
      </c>
      <c r="AE25" s="1">
        <f t="shared" ca="1" si="15"/>
        <v>11</v>
      </c>
      <c r="AF25" s="1">
        <f t="shared" ca="1" si="15"/>
        <v>11</v>
      </c>
      <c r="AG25" s="1">
        <f t="shared" ca="1" si="15"/>
        <v>11</v>
      </c>
      <c r="AH25" s="1">
        <f t="shared" ref="AH25:AM43" ca="1" si="16">INDIRECT(ADDRESS((COLUMN()-2)*23+ROW()-21,19,,,"1-Configuracion"))</f>
        <v>11</v>
      </c>
      <c r="AI25" s="1">
        <f t="shared" ca="1" si="16"/>
        <v>11</v>
      </c>
      <c r="AJ25" s="1">
        <f t="shared" ca="1" si="16"/>
        <v>11</v>
      </c>
      <c r="AK25" s="1">
        <f t="shared" ca="1" si="16"/>
        <v>11</v>
      </c>
      <c r="AL25" s="1">
        <f t="shared" ca="1" si="16"/>
        <v>11</v>
      </c>
      <c r="AM25" s="3">
        <f t="shared" ca="1" si="16"/>
        <v>11</v>
      </c>
      <c r="AO25" s="29" t="str">
        <f t="shared" si="12"/>
        <v>Atlético de Madrid</v>
      </c>
      <c r="AP25" s="2">
        <f ca="1">IF(AP$1&lt;='1-Configuracion'!$P$874,'1-Estadisticas'!B25,NA())</f>
        <v>1</v>
      </c>
      <c r="AQ25" s="1">
        <f ca="1">IF(AQ$1&lt;='1-Configuracion'!$P$874,'1-Estadisticas'!C25,NA())</f>
        <v>2</v>
      </c>
      <c r="AR25" s="1">
        <f ca="1">IF(AR$1&lt;='1-Configuracion'!$P$874,'1-Estadisticas'!D25,NA())</f>
        <v>2</v>
      </c>
      <c r="AS25" s="1">
        <f ca="1">IF(AS$1&lt;='1-Configuracion'!$P$874,'1-Estadisticas'!E25,NA())</f>
        <v>3</v>
      </c>
      <c r="AT25" s="1">
        <f ca="1">IF(AT$1&lt;='1-Configuracion'!$P$874,'1-Estadisticas'!F25,NA())</f>
        <v>4</v>
      </c>
      <c r="AU25" s="1">
        <f ca="1">IF(AU$1&lt;='1-Configuracion'!$P$874,'1-Estadisticas'!G25,NA())</f>
        <v>4</v>
      </c>
      <c r="AV25" s="1">
        <f ca="1">IF(AV$1&lt;='1-Configuracion'!$P$874,'1-Estadisticas'!H25,NA())</f>
        <v>4</v>
      </c>
      <c r="AW25" s="1">
        <f ca="1">IF(AW$1&lt;='1-Configuracion'!$P$874,'1-Estadisticas'!I25,NA())</f>
        <v>5</v>
      </c>
      <c r="AX25" s="1">
        <f ca="1">IF(AX$1&lt;='1-Configuracion'!$P$874,'1-Estadisticas'!J25,NA())</f>
        <v>6</v>
      </c>
      <c r="AY25" s="1">
        <f ca="1">IF(AY$1&lt;='1-Configuracion'!$P$874,'1-Estadisticas'!K25,NA())</f>
        <v>6</v>
      </c>
      <c r="AZ25" s="1">
        <f ca="1">IF(AZ$1&lt;='1-Configuracion'!$P$874,'1-Estadisticas'!L25,NA())</f>
        <v>7</v>
      </c>
      <c r="BA25" s="1">
        <f ca="1">IF(BA$1&lt;='1-Configuracion'!$P$874,'1-Estadisticas'!M25,NA())</f>
        <v>8</v>
      </c>
      <c r="BB25" s="1">
        <f ca="1">IF(BB$1&lt;='1-Configuracion'!$P$874,'1-Estadisticas'!N25,NA())</f>
        <v>9</v>
      </c>
      <c r="BC25" s="1">
        <f ca="1">IF(BC$1&lt;='1-Configuracion'!$P$874,'1-Estadisticas'!O25,NA())</f>
        <v>10</v>
      </c>
      <c r="BD25" s="1">
        <f ca="1">IF(BD$1&lt;='1-Configuracion'!$P$874,'1-Estadisticas'!P25,NA())</f>
        <v>11</v>
      </c>
      <c r="BE25" s="1">
        <f ca="1">IF(BE$1&lt;='1-Configuracion'!$P$874,'1-Estadisticas'!Q25,NA())</f>
        <v>11</v>
      </c>
      <c r="BF25" s="1" t="e">
        <f ca="1">IF(BF$1&lt;='1-Configuracion'!$P$874,'1-Estadisticas'!R25,NA())</f>
        <v>#N/A</v>
      </c>
      <c r="BG25" s="1" t="e">
        <f ca="1">IF(BG$1&lt;='1-Configuracion'!$P$874,'1-Estadisticas'!S25,NA())</f>
        <v>#N/A</v>
      </c>
      <c r="BH25" s="3" t="e">
        <f ca="1">IF(BH$1&lt;='1-Configuracion'!$P$874,'1-Estadisticas'!T25,NA())</f>
        <v>#N/A</v>
      </c>
      <c r="BI25" s="61" t="e">
        <f ca="1">IF(BI$1&lt;='1-Configuracion'!$P$874,'1-Estadisticas'!U25,NA())</f>
        <v>#N/A</v>
      </c>
      <c r="BJ25" s="1" t="e">
        <f ca="1">IF(BJ$1&lt;='1-Configuracion'!$P$874,'1-Estadisticas'!V25,NA())</f>
        <v>#N/A</v>
      </c>
      <c r="BK25" s="1" t="e">
        <f ca="1">IF(BK$1&lt;='1-Configuracion'!$P$874,'1-Estadisticas'!W25,NA())</f>
        <v>#N/A</v>
      </c>
      <c r="BL25" s="1" t="e">
        <f ca="1">IF(BL$1&lt;='1-Configuracion'!$P$874,'1-Estadisticas'!X25,NA())</f>
        <v>#N/A</v>
      </c>
      <c r="BM25" s="1" t="e">
        <f ca="1">IF(BM$1&lt;='1-Configuracion'!$P$874,'1-Estadisticas'!Y25,NA())</f>
        <v>#N/A</v>
      </c>
      <c r="BN25" s="1" t="e">
        <f ca="1">IF(BN$1&lt;='1-Configuracion'!$P$874,'1-Estadisticas'!Z25,NA())</f>
        <v>#N/A</v>
      </c>
      <c r="BO25" s="1" t="e">
        <f ca="1">IF(BO$1&lt;='1-Configuracion'!$P$874,'1-Estadisticas'!AA25,NA())</f>
        <v>#N/A</v>
      </c>
      <c r="BP25" s="1" t="e">
        <f ca="1">IF(BP$1&lt;='1-Configuracion'!$P$874,'1-Estadisticas'!AB25,NA())</f>
        <v>#N/A</v>
      </c>
      <c r="BQ25" s="1" t="e">
        <f ca="1">IF(BQ$1&lt;='1-Configuracion'!$P$874,'1-Estadisticas'!AC25,NA())</f>
        <v>#N/A</v>
      </c>
      <c r="BR25" s="1" t="e">
        <f ca="1">IF(BR$1&lt;='1-Configuracion'!$P$874,'1-Estadisticas'!AD25,NA())</f>
        <v>#N/A</v>
      </c>
      <c r="BS25" s="1" t="e">
        <f ca="1">IF(BS$1&lt;='1-Configuracion'!$P$874,'1-Estadisticas'!AE25,NA())</f>
        <v>#N/A</v>
      </c>
      <c r="BT25" s="1" t="e">
        <f ca="1">IF(BT$1&lt;='1-Configuracion'!$P$874,'1-Estadisticas'!AF25,NA())</f>
        <v>#N/A</v>
      </c>
      <c r="BU25" s="1" t="e">
        <f ca="1">IF(BU$1&lt;='1-Configuracion'!$P$874,'1-Estadisticas'!AG25,NA())</f>
        <v>#N/A</v>
      </c>
      <c r="BV25" s="1" t="e">
        <f ca="1">IF(BV$1&lt;='1-Configuracion'!$P$874,'1-Estadisticas'!AH25,NA())</f>
        <v>#N/A</v>
      </c>
      <c r="BW25" s="1" t="e">
        <f ca="1">IF(BW$1&lt;='1-Configuracion'!$P$874,'1-Estadisticas'!AI25,NA())</f>
        <v>#N/A</v>
      </c>
      <c r="BX25" s="1" t="e">
        <f ca="1">IF(BX$1&lt;='1-Configuracion'!$P$874,'1-Estadisticas'!AJ25,NA())</f>
        <v>#N/A</v>
      </c>
      <c r="BY25" s="1" t="e">
        <f ca="1">IF(BY$1&lt;='1-Configuracion'!$P$874,'1-Estadisticas'!AK25,NA())</f>
        <v>#N/A</v>
      </c>
      <c r="BZ25" s="1" t="e">
        <f ca="1">IF(BZ$1&lt;='1-Configuracion'!$P$874,'1-Estadisticas'!AL25,NA())</f>
        <v>#N/A</v>
      </c>
      <c r="CA25" s="3" t="e">
        <f ca="1">IF(CA$1&lt;='1-Configuracion'!$P$874,'1-Estadisticas'!AM25,NA())</f>
        <v>#N/A</v>
      </c>
    </row>
    <row r="26" spans="1:79" x14ac:dyDescent="0.25">
      <c r="A26" s="29" t="str">
        <f t="shared" si="13"/>
        <v>Deportivo de la Coruña</v>
      </c>
      <c r="B26" s="2">
        <f t="shared" ca="1" si="14"/>
        <v>0</v>
      </c>
      <c r="C26" s="1">
        <f t="shared" ca="1" si="14"/>
        <v>0</v>
      </c>
      <c r="D26" s="1">
        <f t="shared" ca="1" si="14"/>
        <v>1</v>
      </c>
      <c r="E26" s="1">
        <f t="shared" ca="1" si="14"/>
        <v>1</v>
      </c>
      <c r="F26" s="1">
        <f t="shared" ca="1" si="14"/>
        <v>2</v>
      </c>
      <c r="G26" s="1">
        <f t="shared" ca="1" si="14"/>
        <v>3</v>
      </c>
      <c r="H26" s="1">
        <f t="shared" ca="1" si="14"/>
        <v>3</v>
      </c>
      <c r="I26" s="1">
        <f t="shared" ca="1" si="14"/>
        <v>3</v>
      </c>
      <c r="J26" s="1">
        <f t="shared" ca="1" si="14"/>
        <v>3</v>
      </c>
      <c r="K26" s="1">
        <f t="shared" ca="1" si="14"/>
        <v>3</v>
      </c>
      <c r="L26" s="1">
        <f t="shared" ca="1" si="14"/>
        <v>3</v>
      </c>
      <c r="M26" s="1">
        <f t="shared" ca="1" si="14"/>
        <v>4</v>
      </c>
      <c r="N26" s="1">
        <f t="shared" ca="1" si="14"/>
        <v>5</v>
      </c>
      <c r="O26" s="1">
        <f t="shared" ca="1" si="14"/>
        <v>5</v>
      </c>
      <c r="P26" s="1">
        <f t="shared" ca="1" si="14"/>
        <v>5</v>
      </c>
      <c r="Q26" s="1">
        <f t="shared" ca="1" si="14"/>
        <v>6</v>
      </c>
      <c r="R26" s="1">
        <f t="shared" ca="1" si="15"/>
        <v>6</v>
      </c>
      <c r="S26" s="1">
        <f t="shared" ca="1" si="15"/>
        <v>6</v>
      </c>
      <c r="T26" s="3">
        <f t="shared" ca="1" si="15"/>
        <v>6</v>
      </c>
      <c r="U26" s="61">
        <f t="shared" ca="1" si="15"/>
        <v>6</v>
      </c>
      <c r="V26" s="1">
        <f t="shared" ca="1" si="15"/>
        <v>6</v>
      </c>
      <c r="W26" s="1">
        <f t="shared" ca="1" si="15"/>
        <v>6</v>
      </c>
      <c r="X26" s="1">
        <f t="shared" ca="1" si="15"/>
        <v>6</v>
      </c>
      <c r="Y26" s="1">
        <f t="shared" ca="1" si="15"/>
        <v>6</v>
      </c>
      <c r="Z26" s="1">
        <f t="shared" ca="1" si="15"/>
        <v>6</v>
      </c>
      <c r="AA26" s="1">
        <f t="shared" ca="1" si="15"/>
        <v>6</v>
      </c>
      <c r="AB26" s="1">
        <f t="shared" ca="1" si="15"/>
        <v>6</v>
      </c>
      <c r="AC26" s="1">
        <f t="shared" ca="1" si="15"/>
        <v>6</v>
      </c>
      <c r="AD26" s="1">
        <f t="shared" ca="1" si="15"/>
        <v>6</v>
      </c>
      <c r="AE26" s="1">
        <f t="shared" ca="1" si="15"/>
        <v>6</v>
      </c>
      <c r="AF26" s="1">
        <f t="shared" ca="1" si="15"/>
        <v>6</v>
      </c>
      <c r="AG26" s="1">
        <f t="shared" ca="1" si="15"/>
        <v>6</v>
      </c>
      <c r="AH26" s="1">
        <f t="shared" ca="1" si="16"/>
        <v>6</v>
      </c>
      <c r="AI26" s="1">
        <f t="shared" ca="1" si="16"/>
        <v>6</v>
      </c>
      <c r="AJ26" s="1">
        <f t="shared" ca="1" si="16"/>
        <v>6</v>
      </c>
      <c r="AK26" s="1">
        <f t="shared" ca="1" si="16"/>
        <v>6</v>
      </c>
      <c r="AL26" s="1">
        <f t="shared" ca="1" si="16"/>
        <v>6</v>
      </c>
      <c r="AM26" s="3">
        <f t="shared" ca="1" si="16"/>
        <v>6</v>
      </c>
      <c r="AO26" s="29" t="str">
        <f t="shared" si="12"/>
        <v>Deportivo de la Coruña</v>
      </c>
      <c r="AP26" s="2">
        <f ca="1">IF(AP$1&lt;='1-Configuracion'!$P$874,'1-Estadisticas'!B26,NA())</f>
        <v>0</v>
      </c>
      <c r="AQ26" s="1">
        <f ca="1">IF(AQ$1&lt;='1-Configuracion'!$P$874,'1-Estadisticas'!C26,NA())</f>
        <v>0</v>
      </c>
      <c r="AR26" s="1">
        <f ca="1">IF(AR$1&lt;='1-Configuracion'!$P$874,'1-Estadisticas'!D26,NA())</f>
        <v>1</v>
      </c>
      <c r="AS26" s="1">
        <f ca="1">IF(AS$1&lt;='1-Configuracion'!$P$874,'1-Estadisticas'!E26,NA())</f>
        <v>1</v>
      </c>
      <c r="AT26" s="1">
        <f ca="1">IF(AT$1&lt;='1-Configuracion'!$P$874,'1-Estadisticas'!F26,NA())</f>
        <v>2</v>
      </c>
      <c r="AU26" s="1">
        <f ca="1">IF(AU$1&lt;='1-Configuracion'!$P$874,'1-Estadisticas'!G26,NA())</f>
        <v>3</v>
      </c>
      <c r="AV26" s="1">
        <f ca="1">IF(AV$1&lt;='1-Configuracion'!$P$874,'1-Estadisticas'!H26,NA())</f>
        <v>3</v>
      </c>
      <c r="AW26" s="1">
        <f ca="1">IF(AW$1&lt;='1-Configuracion'!$P$874,'1-Estadisticas'!I26,NA())</f>
        <v>3</v>
      </c>
      <c r="AX26" s="1">
        <f ca="1">IF(AX$1&lt;='1-Configuracion'!$P$874,'1-Estadisticas'!J26,NA())</f>
        <v>3</v>
      </c>
      <c r="AY26" s="1">
        <f ca="1">IF(AY$1&lt;='1-Configuracion'!$P$874,'1-Estadisticas'!K26,NA())</f>
        <v>3</v>
      </c>
      <c r="AZ26" s="1">
        <f ca="1">IF(AZ$1&lt;='1-Configuracion'!$P$874,'1-Estadisticas'!L26,NA())</f>
        <v>3</v>
      </c>
      <c r="BA26" s="1">
        <f ca="1">IF(BA$1&lt;='1-Configuracion'!$P$874,'1-Estadisticas'!M26,NA())</f>
        <v>4</v>
      </c>
      <c r="BB26" s="1">
        <f ca="1">IF(BB$1&lt;='1-Configuracion'!$P$874,'1-Estadisticas'!N26,NA())</f>
        <v>5</v>
      </c>
      <c r="BC26" s="1">
        <f ca="1">IF(BC$1&lt;='1-Configuracion'!$P$874,'1-Estadisticas'!O26,NA())</f>
        <v>5</v>
      </c>
      <c r="BD26" s="1">
        <f ca="1">IF(BD$1&lt;='1-Configuracion'!$P$874,'1-Estadisticas'!P26,NA())</f>
        <v>5</v>
      </c>
      <c r="BE26" s="1">
        <f ca="1">IF(BE$1&lt;='1-Configuracion'!$P$874,'1-Estadisticas'!Q26,NA())</f>
        <v>6</v>
      </c>
      <c r="BF26" s="1" t="e">
        <f ca="1">IF(BF$1&lt;='1-Configuracion'!$P$874,'1-Estadisticas'!R26,NA())</f>
        <v>#N/A</v>
      </c>
      <c r="BG26" s="1" t="e">
        <f ca="1">IF(BG$1&lt;='1-Configuracion'!$P$874,'1-Estadisticas'!S26,NA())</f>
        <v>#N/A</v>
      </c>
      <c r="BH26" s="3" t="e">
        <f ca="1">IF(BH$1&lt;='1-Configuracion'!$P$874,'1-Estadisticas'!T26,NA())</f>
        <v>#N/A</v>
      </c>
      <c r="BI26" s="61" t="e">
        <f ca="1">IF(BI$1&lt;='1-Configuracion'!$P$874,'1-Estadisticas'!U26,NA())</f>
        <v>#N/A</v>
      </c>
      <c r="BJ26" s="1" t="e">
        <f ca="1">IF(BJ$1&lt;='1-Configuracion'!$P$874,'1-Estadisticas'!V26,NA())</f>
        <v>#N/A</v>
      </c>
      <c r="BK26" s="1" t="e">
        <f ca="1">IF(BK$1&lt;='1-Configuracion'!$P$874,'1-Estadisticas'!W26,NA())</f>
        <v>#N/A</v>
      </c>
      <c r="BL26" s="1" t="e">
        <f ca="1">IF(BL$1&lt;='1-Configuracion'!$P$874,'1-Estadisticas'!X26,NA())</f>
        <v>#N/A</v>
      </c>
      <c r="BM26" s="1" t="e">
        <f ca="1">IF(BM$1&lt;='1-Configuracion'!$P$874,'1-Estadisticas'!Y26,NA())</f>
        <v>#N/A</v>
      </c>
      <c r="BN26" s="1" t="e">
        <f ca="1">IF(BN$1&lt;='1-Configuracion'!$P$874,'1-Estadisticas'!Z26,NA())</f>
        <v>#N/A</v>
      </c>
      <c r="BO26" s="1" t="e">
        <f ca="1">IF(BO$1&lt;='1-Configuracion'!$P$874,'1-Estadisticas'!AA26,NA())</f>
        <v>#N/A</v>
      </c>
      <c r="BP26" s="1" t="e">
        <f ca="1">IF(BP$1&lt;='1-Configuracion'!$P$874,'1-Estadisticas'!AB26,NA())</f>
        <v>#N/A</v>
      </c>
      <c r="BQ26" s="1" t="e">
        <f ca="1">IF(BQ$1&lt;='1-Configuracion'!$P$874,'1-Estadisticas'!AC26,NA())</f>
        <v>#N/A</v>
      </c>
      <c r="BR26" s="1" t="e">
        <f ca="1">IF(BR$1&lt;='1-Configuracion'!$P$874,'1-Estadisticas'!AD26,NA())</f>
        <v>#N/A</v>
      </c>
      <c r="BS26" s="1" t="e">
        <f ca="1">IF(BS$1&lt;='1-Configuracion'!$P$874,'1-Estadisticas'!AE26,NA())</f>
        <v>#N/A</v>
      </c>
      <c r="BT26" s="1" t="e">
        <f ca="1">IF(BT$1&lt;='1-Configuracion'!$P$874,'1-Estadisticas'!AF26,NA())</f>
        <v>#N/A</v>
      </c>
      <c r="BU26" s="1" t="e">
        <f ca="1">IF(BU$1&lt;='1-Configuracion'!$P$874,'1-Estadisticas'!AG26,NA())</f>
        <v>#N/A</v>
      </c>
      <c r="BV26" s="1" t="e">
        <f ca="1">IF(BV$1&lt;='1-Configuracion'!$P$874,'1-Estadisticas'!AH26,NA())</f>
        <v>#N/A</v>
      </c>
      <c r="BW26" s="1" t="e">
        <f ca="1">IF(BW$1&lt;='1-Configuracion'!$P$874,'1-Estadisticas'!AI26,NA())</f>
        <v>#N/A</v>
      </c>
      <c r="BX26" s="1" t="e">
        <f ca="1">IF(BX$1&lt;='1-Configuracion'!$P$874,'1-Estadisticas'!AJ26,NA())</f>
        <v>#N/A</v>
      </c>
      <c r="BY26" s="1" t="e">
        <f ca="1">IF(BY$1&lt;='1-Configuracion'!$P$874,'1-Estadisticas'!AK26,NA())</f>
        <v>#N/A</v>
      </c>
      <c r="BZ26" s="1" t="e">
        <f ca="1">IF(BZ$1&lt;='1-Configuracion'!$P$874,'1-Estadisticas'!AL26,NA())</f>
        <v>#N/A</v>
      </c>
      <c r="CA26" s="3" t="e">
        <f ca="1">IF(CA$1&lt;='1-Configuracion'!$P$874,'1-Estadisticas'!AM26,NA())</f>
        <v>#N/A</v>
      </c>
    </row>
    <row r="27" spans="1:79" x14ac:dyDescent="0.25">
      <c r="A27" s="29" t="str">
        <f t="shared" si="13"/>
        <v>F.C. Barcelona</v>
      </c>
      <c r="B27" s="2">
        <f t="shared" ca="1" si="14"/>
        <v>1</v>
      </c>
      <c r="C27" s="1">
        <f t="shared" ca="1" si="14"/>
        <v>2</v>
      </c>
      <c r="D27" s="1">
        <f t="shared" ca="1" si="14"/>
        <v>3</v>
      </c>
      <c r="E27" s="1">
        <f t="shared" ca="1" si="14"/>
        <v>4</v>
      </c>
      <c r="F27" s="1">
        <f t="shared" ca="1" si="14"/>
        <v>4</v>
      </c>
      <c r="G27" s="1">
        <f t="shared" ca="1" si="14"/>
        <v>5</v>
      </c>
      <c r="H27" s="1">
        <f t="shared" ca="1" si="14"/>
        <v>5</v>
      </c>
      <c r="I27" s="1">
        <f t="shared" ca="1" si="14"/>
        <v>6</v>
      </c>
      <c r="J27" s="1">
        <f t="shared" ca="1" si="14"/>
        <v>7</v>
      </c>
      <c r="K27" s="1">
        <f t="shared" ca="1" si="14"/>
        <v>8</v>
      </c>
      <c r="L27" s="1">
        <f t="shared" ca="1" si="14"/>
        <v>9</v>
      </c>
      <c r="M27" s="1">
        <f t="shared" ca="1" si="14"/>
        <v>10</v>
      </c>
      <c r="N27" s="1">
        <f t="shared" ca="1" si="14"/>
        <v>11</v>
      </c>
      <c r="O27" s="1">
        <f t="shared" ca="1" si="14"/>
        <v>11</v>
      </c>
      <c r="P27" s="1">
        <f t="shared" ca="1" si="14"/>
        <v>11</v>
      </c>
      <c r="Q27" s="1">
        <f t="shared" ca="1" si="14"/>
        <v>11</v>
      </c>
      <c r="R27" s="1">
        <f t="shared" ca="1" si="15"/>
        <v>11</v>
      </c>
      <c r="S27" s="1">
        <f t="shared" ca="1" si="15"/>
        <v>11</v>
      </c>
      <c r="T27" s="3">
        <f t="shared" ca="1" si="15"/>
        <v>11</v>
      </c>
      <c r="U27" s="61">
        <f t="shared" ca="1" si="15"/>
        <v>11</v>
      </c>
      <c r="V27" s="1">
        <f t="shared" ca="1" si="15"/>
        <v>11</v>
      </c>
      <c r="W27" s="1">
        <f t="shared" ca="1" si="15"/>
        <v>11</v>
      </c>
      <c r="X27" s="1">
        <f t="shared" ca="1" si="15"/>
        <v>11</v>
      </c>
      <c r="Y27" s="1">
        <f t="shared" ca="1" si="15"/>
        <v>11</v>
      </c>
      <c r="Z27" s="1">
        <f t="shared" ca="1" si="15"/>
        <v>11</v>
      </c>
      <c r="AA27" s="1">
        <f t="shared" ca="1" si="15"/>
        <v>11</v>
      </c>
      <c r="AB27" s="1">
        <f t="shared" ca="1" si="15"/>
        <v>11</v>
      </c>
      <c r="AC27" s="1">
        <f t="shared" ca="1" si="15"/>
        <v>11</v>
      </c>
      <c r="AD27" s="1">
        <f t="shared" ca="1" si="15"/>
        <v>11</v>
      </c>
      <c r="AE27" s="1">
        <f t="shared" ca="1" si="15"/>
        <v>11</v>
      </c>
      <c r="AF27" s="1">
        <f t="shared" ca="1" si="15"/>
        <v>11</v>
      </c>
      <c r="AG27" s="1">
        <f t="shared" ca="1" si="15"/>
        <v>11</v>
      </c>
      <c r="AH27" s="1">
        <f t="shared" ca="1" si="16"/>
        <v>11</v>
      </c>
      <c r="AI27" s="1">
        <f t="shared" ca="1" si="16"/>
        <v>11</v>
      </c>
      <c r="AJ27" s="1">
        <f t="shared" ca="1" si="16"/>
        <v>11</v>
      </c>
      <c r="AK27" s="1">
        <f t="shared" ca="1" si="16"/>
        <v>11</v>
      </c>
      <c r="AL27" s="1">
        <f t="shared" ca="1" si="16"/>
        <v>11</v>
      </c>
      <c r="AM27" s="3">
        <f t="shared" ca="1" si="16"/>
        <v>11</v>
      </c>
      <c r="AO27" s="29" t="str">
        <f t="shared" si="12"/>
        <v>F.C. Barcelona</v>
      </c>
      <c r="AP27" s="2">
        <f ca="1">IF(AP$1&lt;='1-Configuracion'!$P$874,'1-Estadisticas'!B27,NA())</f>
        <v>1</v>
      </c>
      <c r="AQ27" s="1">
        <f ca="1">IF(AQ$1&lt;='1-Configuracion'!$P$874,'1-Estadisticas'!C27,NA())</f>
        <v>2</v>
      </c>
      <c r="AR27" s="1">
        <f ca="1">IF(AR$1&lt;='1-Configuracion'!$P$874,'1-Estadisticas'!D27,NA())</f>
        <v>3</v>
      </c>
      <c r="AS27" s="1">
        <f ca="1">IF(AS$1&lt;='1-Configuracion'!$P$874,'1-Estadisticas'!E27,NA())</f>
        <v>4</v>
      </c>
      <c r="AT27" s="1">
        <f ca="1">IF(AT$1&lt;='1-Configuracion'!$P$874,'1-Estadisticas'!F27,NA())</f>
        <v>4</v>
      </c>
      <c r="AU27" s="1">
        <f ca="1">IF(AU$1&lt;='1-Configuracion'!$P$874,'1-Estadisticas'!G27,NA())</f>
        <v>5</v>
      </c>
      <c r="AV27" s="1">
        <f ca="1">IF(AV$1&lt;='1-Configuracion'!$P$874,'1-Estadisticas'!H27,NA())</f>
        <v>5</v>
      </c>
      <c r="AW27" s="1">
        <f ca="1">IF(AW$1&lt;='1-Configuracion'!$P$874,'1-Estadisticas'!I27,NA())</f>
        <v>6</v>
      </c>
      <c r="AX27" s="1">
        <f ca="1">IF(AX$1&lt;='1-Configuracion'!$P$874,'1-Estadisticas'!J27,NA())</f>
        <v>7</v>
      </c>
      <c r="AY27" s="1">
        <f ca="1">IF(AY$1&lt;='1-Configuracion'!$P$874,'1-Estadisticas'!K27,NA())</f>
        <v>8</v>
      </c>
      <c r="AZ27" s="1">
        <f ca="1">IF(AZ$1&lt;='1-Configuracion'!$P$874,'1-Estadisticas'!L27,NA())</f>
        <v>9</v>
      </c>
      <c r="BA27" s="1">
        <f ca="1">IF(BA$1&lt;='1-Configuracion'!$P$874,'1-Estadisticas'!M27,NA())</f>
        <v>10</v>
      </c>
      <c r="BB27" s="1">
        <f ca="1">IF(BB$1&lt;='1-Configuracion'!$P$874,'1-Estadisticas'!N27,NA())</f>
        <v>11</v>
      </c>
      <c r="BC27" s="1">
        <f ca="1">IF(BC$1&lt;='1-Configuracion'!$P$874,'1-Estadisticas'!O27,NA())</f>
        <v>11</v>
      </c>
      <c r="BD27" s="1">
        <f ca="1">IF(BD$1&lt;='1-Configuracion'!$P$874,'1-Estadisticas'!P27,NA())</f>
        <v>11</v>
      </c>
      <c r="BE27" s="1">
        <f ca="1">IF(BE$1&lt;='1-Configuracion'!$P$874,'1-Estadisticas'!Q27,NA())</f>
        <v>11</v>
      </c>
      <c r="BF27" s="1" t="e">
        <f ca="1">IF(BF$1&lt;='1-Configuracion'!$P$874,'1-Estadisticas'!R27,NA())</f>
        <v>#N/A</v>
      </c>
      <c r="BG27" s="1" t="e">
        <f ca="1">IF(BG$1&lt;='1-Configuracion'!$P$874,'1-Estadisticas'!S27,NA())</f>
        <v>#N/A</v>
      </c>
      <c r="BH27" s="3" t="e">
        <f ca="1">IF(BH$1&lt;='1-Configuracion'!$P$874,'1-Estadisticas'!T27,NA())</f>
        <v>#N/A</v>
      </c>
      <c r="BI27" s="61" t="e">
        <f ca="1">IF(BI$1&lt;='1-Configuracion'!$P$874,'1-Estadisticas'!U27,NA())</f>
        <v>#N/A</v>
      </c>
      <c r="BJ27" s="1" t="e">
        <f ca="1">IF(BJ$1&lt;='1-Configuracion'!$P$874,'1-Estadisticas'!V27,NA())</f>
        <v>#N/A</v>
      </c>
      <c r="BK27" s="1" t="e">
        <f ca="1">IF(BK$1&lt;='1-Configuracion'!$P$874,'1-Estadisticas'!W27,NA())</f>
        <v>#N/A</v>
      </c>
      <c r="BL27" s="1" t="e">
        <f ca="1">IF(BL$1&lt;='1-Configuracion'!$P$874,'1-Estadisticas'!X27,NA())</f>
        <v>#N/A</v>
      </c>
      <c r="BM27" s="1" t="e">
        <f ca="1">IF(BM$1&lt;='1-Configuracion'!$P$874,'1-Estadisticas'!Y27,NA())</f>
        <v>#N/A</v>
      </c>
      <c r="BN27" s="1" t="e">
        <f ca="1">IF(BN$1&lt;='1-Configuracion'!$P$874,'1-Estadisticas'!Z27,NA())</f>
        <v>#N/A</v>
      </c>
      <c r="BO27" s="1" t="e">
        <f ca="1">IF(BO$1&lt;='1-Configuracion'!$P$874,'1-Estadisticas'!AA27,NA())</f>
        <v>#N/A</v>
      </c>
      <c r="BP27" s="1" t="e">
        <f ca="1">IF(BP$1&lt;='1-Configuracion'!$P$874,'1-Estadisticas'!AB27,NA())</f>
        <v>#N/A</v>
      </c>
      <c r="BQ27" s="1" t="e">
        <f ca="1">IF(BQ$1&lt;='1-Configuracion'!$P$874,'1-Estadisticas'!AC27,NA())</f>
        <v>#N/A</v>
      </c>
      <c r="BR27" s="1" t="e">
        <f ca="1">IF(BR$1&lt;='1-Configuracion'!$P$874,'1-Estadisticas'!AD27,NA())</f>
        <v>#N/A</v>
      </c>
      <c r="BS27" s="1" t="e">
        <f ca="1">IF(BS$1&lt;='1-Configuracion'!$P$874,'1-Estadisticas'!AE27,NA())</f>
        <v>#N/A</v>
      </c>
      <c r="BT27" s="1" t="e">
        <f ca="1">IF(BT$1&lt;='1-Configuracion'!$P$874,'1-Estadisticas'!AF27,NA())</f>
        <v>#N/A</v>
      </c>
      <c r="BU27" s="1" t="e">
        <f ca="1">IF(BU$1&lt;='1-Configuracion'!$P$874,'1-Estadisticas'!AG27,NA())</f>
        <v>#N/A</v>
      </c>
      <c r="BV27" s="1" t="e">
        <f ca="1">IF(BV$1&lt;='1-Configuracion'!$P$874,'1-Estadisticas'!AH27,NA())</f>
        <v>#N/A</v>
      </c>
      <c r="BW27" s="1" t="e">
        <f ca="1">IF(BW$1&lt;='1-Configuracion'!$P$874,'1-Estadisticas'!AI27,NA())</f>
        <v>#N/A</v>
      </c>
      <c r="BX27" s="1" t="e">
        <f ca="1">IF(BX$1&lt;='1-Configuracion'!$P$874,'1-Estadisticas'!AJ27,NA())</f>
        <v>#N/A</v>
      </c>
      <c r="BY27" s="1" t="e">
        <f ca="1">IF(BY$1&lt;='1-Configuracion'!$P$874,'1-Estadisticas'!AK27,NA())</f>
        <v>#N/A</v>
      </c>
      <c r="BZ27" s="1" t="e">
        <f ca="1">IF(BZ$1&lt;='1-Configuracion'!$P$874,'1-Estadisticas'!AL27,NA())</f>
        <v>#N/A</v>
      </c>
      <c r="CA27" s="3" t="e">
        <f ca="1">IF(CA$1&lt;='1-Configuracion'!$P$874,'1-Estadisticas'!AM27,NA())</f>
        <v>#N/A</v>
      </c>
    </row>
    <row r="28" spans="1:79" x14ac:dyDescent="0.25">
      <c r="A28" s="29" t="str">
        <f t="shared" si="13"/>
        <v>Getafe C.F.</v>
      </c>
      <c r="B28" s="2">
        <f t="shared" ca="1" si="14"/>
        <v>0</v>
      </c>
      <c r="C28" s="1">
        <f t="shared" ca="1" si="14"/>
        <v>0</v>
      </c>
      <c r="D28" s="1">
        <f t="shared" ca="1" si="14"/>
        <v>0</v>
      </c>
      <c r="E28" s="1">
        <f t="shared" ca="1" si="14"/>
        <v>1</v>
      </c>
      <c r="F28" s="1">
        <f t="shared" ca="1" si="14"/>
        <v>1</v>
      </c>
      <c r="G28" s="1">
        <f t="shared" ca="1" si="14"/>
        <v>2</v>
      </c>
      <c r="H28" s="1">
        <f t="shared" ca="1" si="14"/>
        <v>2</v>
      </c>
      <c r="I28" s="1">
        <f t="shared" ca="1" si="14"/>
        <v>3</v>
      </c>
      <c r="J28" s="1">
        <f t="shared" ca="1" si="14"/>
        <v>3</v>
      </c>
      <c r="K28" s="1">
        <f t="shared" ca="1" si="14"/>
        <v>3</v>
      </c>
      <c r="L28" s="1">
        <f t="shared" ca="1" si="14"/>
        <v>3</v>
      </c>
      <c r="M28" s="1">
        <f t="shared" ca="1" si="14"/>
        <v>3</v>
      </c>
      <c r="N28" s="1">
        <f t="shared" ca="1" si="14"/>
        <v>4</v>
      </c>
      <c r="O28" s="1">
        <f t="shared" ca="1" si="14"/>
        <v>4</v>
      </c>
      <c r="P28" s="1">
        <f t="shared" ca="1" si="14"/>
        <v>4</v>
      </c>
      <c r="Q28" s="1">
        <f t="shared" ca="1" si="14"/>
        <v>4</v>
      </c>
      <c r="R28" s="1">
        <f t="shared" ca="1" si="15"/>
        <v>4</v>
      </c>
      <c r="S28" s="1">
        <f t="shared" ca="1" si="15"/>
        <v>4</v>
      </c>
      <c r="T28" s="3">
        <f t="shared" ca="1" si="15"/>
        <v>4</v>
      </c>
      <c r="U28" s="61">
        <f t="shared" ca="1" si="15"/>
        <v>4</v>
      </c>
      <c r="V28" s="1">
        <f t="shared" ca="1" si="15"/>
        <v>4</v>
      </c>
      <c r="W28" s="1">
        <f t="shared" ca="1" si="15"/>
        <v>4</v>
      </c>
      <c r="X28" s="1">
        <f t="shared" ca="1" si="15"/>
        <v>4</v>
      </c>
      <c r="Y28" s="1">
        <f t="shared" ca="1" si="15"/>
        <v>4</v>
      </c>
      <c r="Z28" s="1">
        <f t="shared" ca="1" si="15"/>
        <v>4</v>
      </c>
      <c r="AA28" s="1">
        <f t="shared" ca="1" si="15"/>
        <v>4</v>
      </c>
      <c r="AB28" s="1">
        <f t="shared" ca="1" si="15"/>
        <v>4</v>
      </c>
      <c r="AC28" s="1">
        <f t="shared" ca="1" si="15"/>
        <v>4</v>
      </c>
      <c r="AD28" s="1">
        <f t="shared" ca="1" si="15"/>
        <v>4</v>
      </c>
      <c r="AE28" s="1">
        <f t="shared" ca="1" si="15"/>
        <v>4</v>
      </c>
      <c r="AF28" s="1">
        <f t="shared" ca="1" si="15"/>
        <v>4</v>
      </c>
      <c r="AG28" s="1">
        <f t="shared" ca="1" si="15"/>
        <v>4</v>
      </c>
      <c r="AH28" s="1">
        <f t="shared" ca="1" si="16"/>
        <v>4</v>
      </c>
      <c r="AI28" s="1">
        <f t="shared" ca="1" si="16"/>
        <v>4</v>
      </c>
      <c r="AJ28" s="1">
        <f t="shared" ca="1" si="16"/>
        <v>4</v>
      </c>
      <c r="AK28" s="1">
        <f t="shared" ca="1" si="16"/>
        <v>4</v>
      </c>
      <c r="AL28" s="1">
        <f t="shared" ca="1" si="16"/>
        <v>4</v>
      </c>
      <c r="AM28" s="3">
        <f t="shared" ca="1" si="16"/>
        <v>4</v>
      </c>
      <c r="AO28" s="29" t="str">
        <f t="shared" si="12"/>
        <v>Getafe C.F.</v>
      </c>
      <c r="AP28" s="2">
        <f ca="1">IF(AP$1&lt;='1-Configuracion'!$P$874,'1-Estadisticas'!B28,NA())</f>
        <v>0</v>
      </c>
      <c r="AQ28" s="1">
        <f ca="1">IF(AQ$1&lt;='1-Configuracion'!$P$874,'1-Estadisticas'!C28,NA())</f>
        <v>0</v>
      </c>
      <c r="AR28" s="1">
        <f ca="1">IF(AR$1&lt;='1-Configuracion'!$P$874,'1-Estadisticas'!D28,NA())</f>
        <v>0</v>
      </c>
      <c r="AS28" s="1">
        <f ca="1">IF(AS$1&lt;='1-Configuracion'!$P$874,'1-Estadisticas'!E28,NA())</f>
        <v>1</v>
      </c>
      <c r="AT28" s="1">
        <f ca="1">IF(AT$1&lt;='1-Configuracion'!$P$874,'1-Estadisticas'!F28,NA())</f>
        <v>1</v>
      </c>
      <c r="AU28" s="1">
        <f ca="1">IF(AU$1&lt;='1-Configuracion'!$P$874,'1-Estadisticas'!G28,NA())</f>
        <v>2</v>
      </c>
      <c r="AV28" s="1">
        <f ca="1">IF(AV$1&lt;='1-Configuracion'!$P$874,'1-Estadisticas'!H28,NA())</f>
        <v>2</v>
      </c>
      <c r="AW28" s="1">
        <f ca="1">IF(AW$1&lt;='1-Configuracion'!$P$874,'1-Estadisticas'!I28,NA())</f>
        <v>3</v>
      </c>
      <c r="AX28" s="1">
        <f ca="1">IF(AX$1&lt;='1-Configuracion'!$P$874,'1-Estadisticas'!J28,NA())</f>
        <v>3</v>
      </c>
      <c r="AY28" s="1">
        <f ca="1">IF(AY$1&lt;='1-Configuracion'!$P$874,'1-Estadisticas'!K28,NA())</f>
        <v>3</v>
      </c>
      <c r="AZ28" s="1">
        <f ca="1">IF(AZ$1&lt;='1-Configuracion'!$P$874,'1-Estadisticas'!L28,NA())</f>
        <v>3</v>
      </c>
      <c r="BA28" s="1">
        <f ca="1">IF(BA$1&lt;='1-Configuracion'!$P$874,'1-Estadisticas'!M28,NA())</f>
        <v>3</v>
      </c>
      <c r="BB28" s="1">
        <f ca="1">IF(BB$1&lt;='1-Configuracion'!$P$874,'1-Estadisticas'!N28,NA())</f>
        <v>4</v>
      </c>
      <c r="BC28" s="1">
        <f ca="1">IF(BC$1&lt;='1-Configuracion'!$P$874,'1-Estadisticas'!O28,NA())</f>
        <v>4</v>
      </c>
      <c r="BD28" s="1">
        <f ca="1">IF(BD$1&lt;='1-Configuracion'!$P$874,'1-Estadisticas'!P28,NA())</f>
        <v>4</v>
      </c>
      <c r="BE28" s="1">
        <f ca="1">IF(BE$1&lt;='1-Configuracion'!$P$874,'1-Estadisticas'!Q28,NA())</f>
        <v>4</v>
      </c>
      <c r="BF28" s="1" t="e">
        <f ca="1">IF(BF$1&lt;='1-Configuracion'!$P$874,'1-Estadisticas'!R28,NA())</f>
        <v>#N/A</v>
      </c>
      <c r="BG28" s="1" t="e">
        <f ca="1">IF(BG$1&lt;='1-Configuracion'!$P$874,'1-Estadisticas'!S28,NA())</f>
        <v>#N/A</v>
      </c>
      <c r="BH28" s="3" t="e">
        <f ca="1">IF(BH$1&lt;='1-Configuracion'!$P$874,'1-Estadisticas'!T28,NA())</f>
        <v>#N/A</v>
      </c>
      <c r="BI28" s="61" t="e">
        <f ca="1">IF(BI$1&lt;='1-Configuracion'!$P$874,'1-Estadisticas'!U28,NA())</f>
        <v>#N/A</v>
      </c>
      <c r="BJ28" s="1" t="e">
        <f ca="1">IF(BJ$1&lt;='1-Configuracion'!$P$874,'1-Estadisticas'!V28,NA())</f>
        <v>#N/A</v>
      </c>
      <c r="BK28" s="1" t="e">
        <f ca="1">IF(BK$1&lt;='1-Configuracion'!$P$874,'1-Estadisticas'!W28,NA())</f>
        <v>#N/A</v>
      </c>
      <c r="BL28" s="1" t="e">
        <f ca="1">IF(BL$1&lt;='1-Configuracion'!$P$874,'1-Estadisticas'!X28,NA())</f>
        <v>#N/A</v>
      </c>
      <c r="BM28" s="1" t="e">
        <f ca="1">IF(BM$1&lt;='1-Configuracion'!$P$874,'1-Estadisticas'!Y28,NA())</f>
        <v>#N/A</v>
      </c>
      <c r="BN28" s="1" t="e">
        <f ca="1">IF(BN$1&lt;='1-Configuracion'!$P$874,'1-Estadisticas'!Z28,NA())</f>
        <v>#N/A</v>
      </c>
      <c r="BO28" s="1" t="e">
        <f ca="1">IF(BO$1&lt;='1-Configuracion'!$P$874,'1-Estadisticas'!AA28,NA())</f>
        <v>#N/A</v>
      </c>
      <c r="BP28" s="1" t="e">
        <f ca="1">IF(BP$1&lt;='1-Configuracion'!$P$874,'1-Estadisticas'!AB28,NA())</f>
        <v>#N/A</v>
      </c>
      <c r="BQ28" s="1" t="e">
        <f ca="1">IF(BQ$1&lt;='1-Configuracion'!$P$874,'1-Estadisticas'!AC28,NA())</f>
        <v>#N/A</v>
      </c>
      <c r="BR28" s="1" t="e">
        <f ca="1">IF(BR$1&lt;='1-Configuracion'!$P$874,'1-Estadisticas'!AD28,NA())</f>
        <v>#N/A</v>
      </c>
      <c r="BS28" s="1" t="e">
        <f ca="1">IF(BS$1&lt;='1-Configuracion'!$P$874,'1-Estadisticas'!AE28,NA())</f>
        <v>#N/A</v>
      </c>
      <c r="BT28" s="1" t="e">
        <f ca="1">IF(BT$1&lt;='1-Configuracion'!$P$874,'1-Estadisticas'!AF28,NA())</f>
        <v>#N/A</v>
      </c>
      <c r="BU28" s="1" t="e">
        <f ca="1">IF(BU$1&lt;='1-Configuracion'!$P$874,'1-Estadisticas'!AG28,NA())</f>
        <v>#N/A</v>
      </c>
      <c r="BV28" s="1" t="e">
        <f ca="1">IF(BV$1&lt;='1-Configuracion'!$P$874,'1-Estadisticas'!AH28,NA())</f>
        <v>#N/A</v>
      </c>
      <c r="BW28" s="1" t="e">
        <f ca="1">IF(BW$1&lt;='1-Configuracion'!$P$874,'1-Estadisticas'!AI28,NA())</f>
        <v>#N/A</v>
      </c>
      <c r="BX28" s="1" t="e">
        <f ca="1">IF(BX$1&lt;='1-Configuracion'!$P$874,'1-Estadisticas'!AJ28,NA())</f>
        <v>#N/A</v>
      </c>
      <c r="BY28" s="1" t="e">
        <f ca="1">IF(BY$1&lt;='1-Configuracion'!$P$874,'1-Estadisticas'!AK28,NA())</f>
        <v>#N/A</v>
      </c>
      <c r="BZ28" s="1" t="e">
        <f ca="1">IF(BZ$1&lt;='1-Configuracion'!$P$874,'1-Estadisticas'!AL28,NA())</f>
        <v>#N/A</v>
      </c>
      <c r="CA28" s="3" t="e">
        <f ca="1">IF(CA$1&lt;='1-Configuracion'!$P$874,'1-Estadisticas'!AM28,NA())</f>
        <v>#N/A</v>
      </c>
    </row>
    <row r="29" spans="1:79" x14ac:dyDescent="0.25">
      <c r="A29" s="29" t="str">
        <f t="shared" si="13"/>
        <v>Granada C.F.</v>
      </c>
      <c r="B29" s="2">
        <f t="shared" ca="1" si="14"/>
        <v>0</v>
      </c>
      <c r="C29" s="1">
        <f t="shared" ca="1" si="14"/>
        <v>1</v>
      </c>
      <c r="D29" s="1">
        <f t="shared" ca="1" si="14"/>
        <v>1</v>
      </c>
      <c r="E29" s="1">
        <f t="shared" ca="1" si="14"/>
        <v>1</v>
      </c>
      <c r="F29" s="1">
        <f t="shared" ca="1" si="14"/>
        <v>1</v>
      </c>
      <c r="G29" s="1">
        <f t="shared" ca="1" si="14"/>
        <v>1</v>
      </c>
      <c r="H29" s="1">
        <f t="shared" ca="1" si="14"/>
        <v>1</v>
      </c>
      <c r="I29" s="1">
        <f t="shared" ca="1" si="14"/>
        <v>1</v>
      </c>
      <c r="J29" s="1">
        <f t="shared" ca="1" si="14"/>
        <v>1</v>
      </c>
      <c r="K29" s="1">
        <f t="shared" ca="1" si="14"/>
        <v>1</v>
      </c>
      <c r="L29" s="1">
        <f t="shared" ca="1" si="14"/>
        <v>1</v>
      </c>
      <c r="M29" s="1">
        <f t="shared" ca="1" si="14"/>
        <v>2</v>
      </c>
      <c r="N29" s="1">
        <f t="shared" ca="1" si="14"/>
        <v>2</v>
      </c>
      <c r="O29" s="1">
        <f t="shared" ca="1" si="14"/>
        <v>2</v>
      </c>
      <c r="P29" s="1">
        <f t="shared" ca="1" si="14"/>
        <v>3</v>
      </c>
      <c r="Q29" s="1">
        <f t="shared" ca="1" si="14"/>
        <v>3</v>
      </c>
      <c r="R29" s="1">
        <f t="shared" ca="1" si="15"/>
        <v>3</v>
      </c>
      <c r="S29" s="1">
        <f t="shared" ca="1" si="15"/>
        <v>3</v>
      </c>
      <c r="T29" s="3">
        <f t="shared" ca="1" si="15"/>
        <v>3</v>
      </c>
      <c r="U29" s="61">
        <f t="shared" ca="1" si="15"/>
        <v>3</v>
      </c>
      <c r="V29" s="1">
        <f t="shared" ca="1" si="15"/>
        <v>3</v>
      </c>
      <c r="W29" s="1">
        <f t="shared" ca="1" si="15"/>
        <v>3</v>
      </c>
      <c r="X29" s="1">
        <f t="shared" ca="1" si="15"/>
        <v>3</v>
      </c>
      <c r="Y29" s="1">
        <f t="shared" ca="1" si="15"/>
        <v>3</v>
      </c>
      <c r="Z29" s="1">
        <f t="shared" ca="1" si="15"/>
        <v>3</v>
      </c>
      <c r="AA29" s="1">
        <f t="shared" ca="1" si="15"/>
        <v>3</v>
      </c>
      <c r="AB29" s="1">
        <f t="shared" ca="1" si="15"/>
        <v>3</v>
      </c>
      <c r="AC29" s="1">
        <f t="shared" ca="1" si="15"/>
        <v>3</v>
      </c>
      <c r="AD29" s="1">
        <f t="shared" ca="1" si="15"/>
        <v>3</v>
      </c>
      <c r="AE29" s="1">
        <f t="shared" ca="1" si="15"/>
        <v>3</v>
      </c>
      <c r="AF29" s="1">
        <f t="shared" ca="1" si="15"/>
        <v>3</v>
      </c>
      <c r="AG29" s="1">
        <f t="shared" ca="1" si="15"/>
        <v>3</v>
      </c>
      <c r="AH29" s="1">
        <f t="shared" ca="1" si="16"/>
        <v>3</v>
      </c>
      <c r="AI29" s="1">
        <f t="shared" ca="1" si="16"/>
        <v>3</v>
      </c>
      <c r="AJ29" s="1">
        <f t="shared" ca="1" si="16"/>
        <v>3</v>
      </c>
      <c r="AK29" s="1">
        <f t="shared" ca="1" si="16"/>
        <v>3</v>
      </c>
      <c r="AL29" s="1">
        <f t="shared" ca="1" si="16"/>
        <v>3</v>
      </c>
      <c r="AM29" s="3">
        <f t="shared" ca="1" si="16"/>
        <v>3</v>
      </c>
      <c r="AO29" s="29" t="str">
        <f t="shared" si="12"/>
        <v>Granada C.F.</v>
      </c>
      <c r="AP29" s="2">
        <f ca="1">IF(AP$1&lt;='1-Configuracion'!$P$874,'1-Estadisticas'!B29,NA())</f>
        <v>0</v>
      </c>
      <c r="AQ29" s="1">
        <f ca="1">IF(AQ$1&lt;='1-Configuracion'!$P$874,'1-Estadisticas'!C29,NA())</f>
        <v>1</v>
      </c>
      <c r="AR29" s="1">
        <f ca="1">IF(AR$1&lt;='1-Configuracion'!$P$874,'1-Estadisticas'!D29,NA())</f>
        <v>1</v>
      </c>
      <c r="AS29" s="1">
        <f ca="1">IF(AS$1&lt;='1-Configuracion'!$P$874,'1-Estadisticas'!E29,NA())</f>
        <v>1</v>
      </c>
      <c r="AT29" s="1">
        <f ca="1">IF(AT$1&lt;='1-Configuracion'!$P$874,'1-Estadisticas'!F29,NA())</f>
        <v>1</v>
      </c>
      <c r="AU29" s="1">
        <f ca="1">IF(AU$1&lt;='1-Configuracion'!$P$874,'1-Estadisticas'!G29,NA())</f>
        <v>1</v>
      </c>
      <c r="AV29" s="1">
        <f ca="1">IF(AV$1&lt;='1-Configuracion'!$P$874,'1-Estadisticas'!H29,NA())</f>
        <v>1</v>
      </c>
      <c r="AW29" s="1">
        <f ca="1">IF(AW$1&lt;='1-Configuracion'!$P$874,'1-Estadisticas'!I29,NA())</f>
        <v>1</v>
      </c>
      <c r="AX29" s="1">
        <f ca="1">IF(AX$1&lt;='1-Configuracion'!$P$874,'1-Estadisticas'!J29,NA())</f>
        <v>1</v>
      </c>
      <c r="AY29" s="1">
        <f ca="1">IF(AY$1&lt;='1-Configuracion'!$P$874,'1-Estadisticas'!K29,NA())</f>
        <v>1</v>
      </c>
      <c r="AZ29" s="1">
        <f ca="1">IF(AZ$1&lt;='1-Configuracion'!$P$874,'1-Estadisticas'!L29,NA())</f>
        <v>1</v>
      </c>
      <c r="BA29" s="1">
        <f ca="1">IF(BA$1&lt;='1-Configuracion'!$P$874,'1-Estadisticas'!M29,NA())</f>
        <v>2</v>
      </c>
      <c r="BB29" s="1">
        <f ca="1">IF(BB$1&lt;='1-Configuracion'!$P$874,'1-Estadisticas'!N29,NA())</f>
        <v>2</v>
      </c>
      <c r="BC29" s="1">
        <f ca="1">IF(BC$1&lt;='1-Configuracion'!$P$874,'1-Estadisticas'!O29,NA())</f>
        <v>2</v>
      </c>
      <c r="BD29" s="1">
        <f ca="1">IF(BD$1&lt;='1-Configuracion'!$P$874,'1-Estadisticas'!P29,NA())</f>
        <v>3</v>
      </c>
      <c r="BE29" s="1">
        <f ca="1">IF(BE$1&lt;='1-Configuracion'!$P$874,'1-Estadisticas'!Q29,NA())</f>
        <v>3</v>
      </c>
      <c r="BF29" s="1" t="e">
        <f ca="1">IF(BF$1&lt;='1-Configuracion'!$P$874,'1-Estadisticas'!R29,NA())</f>
        <v>#N/A</v>
      </c>
      <c r="BG29" s="1" t="e">
        <f ca="1">IF(BG$1&lt;='1-Configuracion'!$P$874,'1-Estadisticas'!S29,NA())</f>
        <v>#N/A</v>
      </c>
      <c r="BH29" s="3" t="e">
        <f ca="1">IF(BH$1&lt;='1-Configuracion'!$P$874,'1-Estadisticas'!T29,NA())</f>
        <v>#N/A</v>
      </c>
      <c r="BI29" s="61" t="e">
        <f ca="1">IF(BI$1&lt;='1-Configuracion'!$P$874,'1-Estadisticas'!U29,NA())</f>
        <v>#N/A</v>
      </c>
      <c r="BJ29" s="1" t="e">
        <f ca="1">IF(BJ$1&lt;='1-Configuracion'!$P$874,'1-Estadisticas'!V29,NA())</f>
        <v>#N/A</v>
      </c>
      <c r="BK29" s="1" t="e">
        <f ca="1">IF(BK$1&lt;='1-Configuracion'!$P$874,'1-Estadisticas'!W29,NA())</f>
        <v>#N/A</v>
      </c>
      <c r="BL29" s="1" t="e">
        <f ca="1">IF(BL$1&lt;='1-Configuracion'!$P$874,'1-Estadisticas'!X29,NA())</f>
        <v>#N/A</v>
      </c>
      <c r="BM29" s="1" t="e">
        <f ca="1">IF(BM$1&lt;='1-Configuracion'!$P$874,'1-Estadisticas'!Y29,NA())</f>
        <v>#N/A</v>
      </c>
      <c r="BN29" s="1" t="e">
        <f ca="1">IF(BN$1&lt;='1-Configuracion'!$P$874,'1-Estadisticas'!Z29,NA())</f>
        <v>#N/A</v>
      </c>
      <c r="BO29" s="1" t="e">
        <f ca="1">IF(BO$1&lt;='1-Configuracion'!$P$874,'1-Estadisticas'!AA29,NA())</f>
        <v>#N/A</v>
      </c>
      <c r="BP29" s="1" t="e">
        <f ca="1">IF(BP$1&lt;='1-Configuracion'!$P$874,'1-Estadisticas'!AB29,NA())</f>
        <v>#N/A</v>
      </c>
      <c r="BQ29" s="1" t="e">
        <f ca="1">IF(BQ$1&lt;='1-Configuracion'!$P$874,'1-Estadisticas'!AC29,NA())</f>
        <v>#N/A</v>
      </c>
      <c r="BR29" s="1" t="e">
        <f ca="1">IF(BR$1&lt;='1-Configuracion'!$P$874,'1-Estadisticas'!AD29,NA())</f>
        <v>#N/A</v>
      </c>
      <c r="BS29" s="1" t="e">
        <f ca="1">IF(BS$1&lt;='1-Configuracion'!$P$874,'1-Estadisticas'!AE29,NA())</f>
        <v>#N/A</v>
      </c>
      <c r="BT29" s="1" t="e">
        <f ca="1">IF(BT$1&lt;='1-Configuracion'!$P$874,'1-Estadisticas'!AF29,NA())</f>
        <v>#N/A</v>
      </c>
      <c r="BU29" s="1" t="e">
        <f ca="1">IF(BU$1&lt;='1-Configuracion'!$P$874,'1-Estadisticas'!AG29,NA())</f>
        <v>#N/A</v>
      </c>
      <c r="BV29" s="1" t="e">
        <f ca="1">IF(BV$1&lt;='1-Configuracion'!$P$874,'1-Estadisticas'!AH29,NA())</f>
        <v>#N/A</v>
      </c>
      <c r="BW29" s="1" t="e">
        <f ca="1">IF(BW$1&lt;='1-Configuracion'!$P$874,'1-Estadisticas'!AI29,NA())</f>
        <v>#N/A</v>
      </c>
      <c r="BX29" s="1" t="e">
        <f ca="1">IF(BX$1&lt;='1-Configuracion'!$P$874,'1-Estadisticas'!AJ29,NA())</f>
        <v>#N/A</v>
      </c>
      <c r="BY29" s="1" t="e">
        <f ca="1">IF(BY$1&lt;='1-Configuracion'!$P$874,'1-Estadisticas'!AK29,NA())</f>
        <v>#N/A</v>
      </c>
      <c r="BZ29" s="1" t="e">
        <f ca="1">IF(BZ$1&lt;='1-Configuracion'!$P$874,'1-Estadisticas'!AL29,NA())</f>
        <v>#N/A</v>
      </c>
      <c r="CA29" s="3" t="e">
        <f ca="1">IF(CA$1&lt;='1-Configuracion'!$P$874,'1-Estadisticas'!AM29,NA())</f>
        <v>#N/A</v>
      </c>
    </row>
    <row r="30" spans="1:79" x14ac:dyDescent="0.25">
      <c r="A30" s="29" t="str">
        <f t="shared" si="13"/>
        <v>Levante U.D.</v>
      </c>
      <c r="B30" s="2">
        <f t="shared" ca="1" si="14"/>
        <v>0</v>
      </c>
      <c r="C30" s="1">
        <f t="shared" ca="1" si="14"/>
        <v>0</v>
      </c>
      <c r="D30" s="1">
        <f t="shared" ca="1" si="14"/>
        <v>0</v>
      </c>
      <c r="E30" s="1">
        <f t="shared" ca="1" si="14"/>
        <v>0</v>
      </c>
      <c r="F30" s="1">
        <f t="shared" ca="1" si="14"/>
        <v>0</v>
      </c>
      <c r="G30" s="1">
        <f t="shared" ca="1" si="14"/>
        <v>0</v>
      </c>
      <c r="H30" s="1">
        <f t="shared" ca="1" si="14"/>
        <v>1</v>
      </c>
      <c r="I30" s="1">
        <f t="shared" ca="1" si="14"/>
        <v>1</v>
      </c>
      <c r="J30" s="1">
        <f t="shared" ca="1" si="14"/>
        <v>1</v>
      </c>
      <c r="K30" s="1">
        <f t="shared" ca="1" si="14"/>
        <v>1</v>
      </c>
      <c r="L30" s="1">
        <f t="shared" ca="1" si="14"/>
        <v>1</v>
      </c>
      <c r="M30" s="1">
        <f t="shared" ca="1" si="14"/>
        <v>2</v>
      </c>
      <c r="N30" s="1">
        <f t="shared" ca="1" si="14"/>
        <v>2</v>
      </c>
      <c r="O30" s="1">
        <f t="shared" ca="1" si="14"/>
        <v>2</v>
      </c>
      <c r="P30" s="1">
        <f t="shared" ca="1" si="14"/>
        <v>2</v>
      </c>
      <c r="Q30" s="1">
        <f t="shared" ca="1" si="14"/>
        <v>2</v>
      </c>
      <c r="R30" s="1">
        <f t="shared" ca="1" si="15"/>
        <v>2</v>
      </c>
      <c r="S30" s="1">
        <f t="shared" ca="1" si="15"/>
        <v>2</v>
      </c>
      <c r="T30" s="3">
        <f t="shared" ca="1" si="15"/>
        <v>2</v>
      </c>
      <c r="U30" s="61">
        <f t="shared" ca="1" si="15"/>
        <v>2</v>
      </c>
      <c r="V30" s="1">
        <f t="shared" ca="1" si="15"/>
        <v>2</v>
      </c>
      <c r="W30" s="1">
        <f t="shared" ca="1" si="15"/>
        <v>2</v>
      </c>
      <c r="X30" s="1">
        <f t="shared" ca="1" si="15"/>
        <v>2</v>
      </c>
      <c r="Y30" s="1">
        <f t="shared" ca="1" si="15"/>
        <v>2</v>
      </c>
      <c r="Z30" s="1">
        <f t="shared" ca="1" si="15"/>
        <v>2</v>
      </c>
      <c r="AA30" s="1">
        <f t="shared" ca="1" si="15"/>
        <v>2</v>
      </c>
      <c r="AB30" s="1">
        <f t="shared" ca="1" si="15"/>
        <v>2</v>
      </c>
      <c r="AC30" s="1">
        <f t="shared" ca="1" si="15"/>
        <v>2</v>
      </c>
      <c r="AD30" s="1">
        <f t="shared" ca="1" si="15"/>
        <v>2</v>
      </c>
      <c r="AE30" s="1">
        <f t="shared" ca="1" si="15"/>
        <v>2</v>
      </c>
      <c r="AF30" s="1">
        <f t="shared" ca="1" si="15"/>
        <v>2</v>
      </c>
      <c r="AG30" s="1">
        <f t="shared" ca="1" si="15"/>
        <v>2</v>
      </c>
      <c r="AH30" s="1">
        <f t="shared" ca="1" si="16"/>
        <v>2</v>
      </c>
      <c r="AI30" s="1">
        <f t="shared" ca="1" si="16"/>
        <v>2</v>
      </c>
      <c r="AJ30" s="1">
        <f t="shared" ca="1" si="16"/>
        <v>2</v>
      </c>
      <c r="AK30" s="1">
        <f t="shared" ca="1" si="16"/>
        <v>2</v>
      </c>
      <c r="AL30" s="1">
        <f t="shared" ca="1" si="16"/>
        <v>2</v>
      </c>
      <c r="AM30" s="3">
        <f t="shared" ca="1" si="16"/>
        <v>2</v>
      </c>
      <c r="AO30" s="29" t="str">
        <f t="shared" si="12"/>
        <v>Levante U.D.</v>
      </c>
      <c r="AP30" s="2">
        <f ca="1">IF(AP$1&lt;='1-Configuracion'!$P$874,'1-Estadisticas'!B30,NA())</f>
        <v>0</v>
      </c>
      <c r="AQ30" s="1">
        <f ca="1">IF(AQ$1&lt;='1-Configuracion'!$P$874,'1-Estadisticas'!C30,NA())</f>
        <v>0</v>
      </c>
      <c r="AR30" s="1">
        <f ca="1">IF(AR$1&lt;='1-Configuracion'!$P$874,'1-Estadisticas'!D30,NA())</f>
        <v>0</v>
      </c>
      <c r="AS30" s="1">
        <f ca="1">IF(AS$1&lt;='1-Configuracion'!$P$874,'1-Estadisticas'!E30,NA())</f>
        <v>0</v>
      </c>
      <c r="AT30" s="1">
        <f ca="1">IF(AT$1&lt;='1-Configuracion'!$P$874,'1-Estadisticas'!F30,NA())</f>
        <v>0</v>
      </c>
      <c r="AU30" s="1">
        <f ca="1">IF(AU$1&lt;='1-Configuracion'!$P$874,'1-Estadisticas'!G30,NA())</f>
        <v>0</v>
      </c>
      <c r="AV30" s="1">
        <f ca="1">IF(AV$1&lt;='1-Configuracion'!$P$874,'1-Estadisticas'!H30,NA())</f>
        <v>1</v>
      </c>
      <c r="AW30" s="1">
        <f ca="1">IF(AW$1&lt;='1-Configuracion'!$P$874,'1-Estadisticas'!I30,NA())</f>
        <v>1</v>
      </c>
      <c r="AX30" s="1">
        <f ca="1">IF(AX$1&lt;='1-Configuracion'!$P$874,'1-Estadisticas'!J30,NA())</f>
        <v>1</v>
      </c>
      <c r="AY30" s="1">
        <f ca="1">IF(AY$1&lt;='1-Configuracion'!$P$874,'1-Estadisticas'!K30,NA())</f>
        <v>1</v>
      </c>
      <c r="AZ30" s="1">
        <f ca="1">IF(AZ$1&lt;='1-Configuracion'!$P$874,'1-Estadisticas'!L30,NA())</f>
        <v>1</v>
      </c>
      <c r="BA30" s="1">
        <f ca="1">IF(BA$1&lt;='1-Configuracion'!$P$874,'1-Estadisticas'!M30,NA())</f>
        <v>2</v>
      </c>
      <c r="BB30" s="1">
        <f ca="1">IF(BB$1&lt;='1-Configuracion'!$P$874,'1-Estadisticas'!N30,NA())</f>
        <v>2</v>
      </c>
      <c r="BC30" s="1">
        <f ca="1">IF(BC$1&lt;='1-Configuracion'!$P$874,'1-Estadisticas'!O30,NA())</f>
        <v>2</v>
      </c>
      <c r="BD30" s="1">
        <f ca="1">IF(BD$1&lt;='1-Configuracion'!$P$874,'1-Estadisticas'!P30,NA())</f>
        <v>2</v>
      </c>
      <c r="BE30" s="1">
        <f ca="1">IF(BE$1&lt;='1-Configuracion'!$P$874,'1-Estadisticas'!Q30,NA())</f>
        <v>2</v>
      </c>
      <c r="BF30" s="1" t="e">
        <f ca="1">IF(BF$1&lt;='1-Configuracion'!$P$874,'1-Estadisticas'!R30,NA())</f>
        <v>#N/A</v>
      </c>
      <c r="BG30" s="1" t="e">
        <f ca="1">IF(BG$1&lt;='1-Configuracion'!$P$874,'1-Estadisticas'!S30,NA())</f>
        <v>#N/A</v>
      </c>
      <c r="BH30" s="3" t="e">
        <f ca="1">IF(BH$1&lt;='1-Configuracion'!$P$874,'1-Estadisticas'!T30,NA())</f>
        <v>#N/A</v>
      </c>
      <c r="BI30" s="61" t="e">
        <f ca="1">IF(BI$1&lt;='1-Configuracion'!$P$874,'1-Estadisticas'!U30,NA())</f>
        <v>#N/A</v>
      </c>
      <c r="BJ30" s="1" t="e">
        <f ca="1">IF(BJ$1&lt;='1-Configuracion'!$P$874,'1-Estadisticas'!V30,NA())</f>
        <v>#N/A</v>
      </c>
      <c r="BK30" s="1" t="e">
        <f ca="1">IF(BK$1&lt;='1-Configuracion'!$P$874,'1-Estadisticas'!W30,NA())</f>
        <v>#N/A</v>
      </c>
      <c r="BL30" s="1" t="e">
        <f ca="1">IF(BL$1&lt;='1-Configuracion'!$P$874,'1-Estadisticas'!X30,NA())</f>
        <v>#N/A</v>
      </c>
      <c r="BM30" s="1" t="e">
        <f ca="1">IF(BM$1&lt;='1-Configuracion'!$P$874,'1-Estadisticas'!Y30,NA())</f>
        <v>#N/A</v>
      </c>
      <c r="BN30" s="1" t="e">
        <f ca="1">IF(BN$1&lt;='1-Configuracion'!$P$874,'1-Estadisticas'!Z30,NA())</f>
        <v>#N/A</v>
      </c>
      <c r="BO30" s="1" t="e">
        <f ca="1">IF(BO$1&lt;='1-Configuracion'!$P$874,'1-Estadisticas'!AA30,NA())</f>
        <v>#N/A</v>
      </c>
      <c r="BP30" s="1" t="e">
        <f ca="1">IF(BP$1&lt;='1-Configuracion'!$P$874,'1-Estadisticas'!AB30,NA())</f>
        <v>#N/A</v>
      </c>
      <c r="BQ30" s="1" t="e">
        <f ca="1">IF(BQ$1&lt;='1-Configuracion'!$P$874,'1-Estadisticas'!AC30,NA())</f>
        <v>#N/A</v>
      </c>
      <c r="BR30" s="1" t="e">
        <f ca="1">IF(BR$1&lt;='1-Configuracion'!$P$874,'1-Estadisticas'!AD30,NA())</f>
        <v>#N/A</v>
      </c>
      <c r="BS30" s="1" t="e">
        <f ca="1">IF(BS$1&lt;='1-Configuracion'!$P$874,'1-Estadisticas'!AE30,NA())</f>
        <v>#N/A</v>
      </c>
      <c r="BT30" s="1" t="e">
        <f ca="1">IF(BT$1&lt;='1-Configuracion'!$P$874,'1-Estadisticas'!AF30,NA())</f>
        <v>#N/A</v>
      </c>
      <c r="BU30" s="1" t="e">
        <f ca="1">IF(BU$1&lt;='1-Configuracion'!$P$874,'1-Estadisticas'!AG30,NA())</f>
        <v>#N/A</v>
      </c>
      <c r="BV30" s="1" t="e">
        <f ca="1">IF(BV$1&lt;='1-Configuracion'!$P$874,'1-Estadisticas'!AH30,NA())</f>
        <v>#N/A</v>
      </c>
      <c r="BW30" s="1" t="e">
        <f ca="1">IF(BW$1&lt;='1-Configuracion'!$P$874,'1-Estadisticas'!AI30,NA())</f>
        <v>#N/A</v>
      </c>
      <c r="BX30" s="1" t="e">
        <f ca="1">IF(BX$1&lt;='1-Configuracion'!$P$874,'1-Estadisticas'!AJ30,NA())</f>
        <v>#N/A</v>
      </c>
      <c r="BY30" s="1" t="e">
        <f ca="1">IF(BY$1&lt;='1-Configuracion'!$P$874,'1-Estadisticas'!AK30,NA())</f>
        <v>#N/A</v>
      </c>
      <c r="BZ30" s="1" t="e">
        <f ca="1">IF(BZ$1&lt;='1-Configuracion'!$P$874,'1-Estadisticas'!AL30,NA())</f>
        <v>#N/A</v>
      </c>
      <c r="CA30" s="3" t="e">
        <f ca="1">IF(CA$1&lt;='1-Configuracion'!$P$874,'1-Estadisticas'!AM30,NA())</f>
        <v>#N/A</v>
      </c>
    </row>
    <row r="31" spans="1:79" x14ac:dyDescent="0.25">
      <c r="A31" s="29" t="str">
        <f t="shared" si="13"/>
        <v>Málaga C.F.</v>
      </c>
      <c r="B31" s="2">
        <f t="shared" ca="1" si="14"/>
        <v>0</v>
      </c>
      <c r="C31" s="1">
        <f t="shared" ca="1" si="14"/>
        <v>0</v>
      </c>
      <c r="D31" s="1">
        <f t="shared" ca="1" si="14"/>
        <v>0</v>
      </c>
      <c r="E31" s="1">
        <f t="shared" ca="1" si="14"/>
        <v>0</v>
      </c>
      <c r="F31" s="1">
        <f t="shared" ca="1" si="14"/>
        <v>0</v>
      </c>
      <c r="G31" s="1">
        <f t="shared" ca="1" si="14"/>
        <v>0</v>
      </c>
      <c r="H31" s="1">
        <f t="shared" ca="1" si="14"/>
        <v>1</v>
      </c>
      <c r="I31" s="1">
        <f t="shared" ca="1" si="14"/>
        <v>1</v>
      </c>
      <c r="J31" s="1">
        <f t="shared" ca="1" si="14"/>
        <v>2</v>
      </c>
      <c r="K31" s="1">
        <f t="shared" ca="1" si="14"/>
        <v>2</v>
      </c>
      <c r="L31" s="1">
        <f t="shared" ca="1" si="14"/>
        <v>2</v>
      </c>
      <c r="M31" s="1">
        <f t="shared" ca="1" si="14"/>
        <v>2</v>
      </c>
      <c r="N31" s="1">
        <f t="shared" ca="1" si="14"/>
        <v>2</v>
      </c>
      <c r="O31" s="1">
        <f t="shared" ca="1" si="14"/>
        <v>2</v>
      </c>
      <c r="P31" s="1">
        <f t="shared" ca="1" si="14"/>
        <v>3</v>
      </c>
      <c r="Q31" s="1">
        <f t="shared" ca="1" si="14"/>
        <v>4</v>
      </c>
      <c r="R31" s="1">
        <f t="shared" ca="1" si="15"/>
        <v>4</v>
      </c>
      <c r="S31" s="1">
        <f t="shared" ca="1" si="15"/>
        <v>4</v>
      </c>
      <c r="T31" s="3">
        <f t="shared" ca="1" si="15"/>
        <v>4</v>
      </c>
      <c r="U31" s="61">
        <f t="shared" ca="1" si="15"/>
        <v>4</v>
      </c>
      <c r="V31" s="1">
        <f t="shared" ca="1" si="15"/>
        <v>4</v>
      </c>
      <c r="W31" s="1">
        <f t="shared" ca="1" si="15"/>
        <v>4</v>
      </c>
      <c r="X31" s="1">
        <f t="shared" ca="1" si="15"/>
        <v>4</v>
      </c>
      <c r="Y31" s="1">
        <f t="shared" ca="1" si="15"/>
        <v>4</v>
      </c>
      <c r="Z31" s="1">
        <f t="shared" ca="1" si="15"/>
        <v>4</v>
      </c>
      <c r="AA31" s="1">
        <f t="shared" ca="1" si="15"/>
        <v>4</v>
      </c>
      <c r="AB31" s="1">
        <f t="shared" ca="1" si="15"/>
        <v>4</v>
      </c>
      <c r="AC31" s="1">
        <f t="shared" ca="1" si="15"/>
        <v>4</v>
      </c>
      <c r="AD31" s="1">
        <f t="shared" ca="1" si="15"/>
        <v>4</v>
      </c>
      <c r="AE31" s="1">
        <f t="shared" ca="1" si="15"/>
        <v>4</v>
      </c>
      <c r="AF31" s="1">
        <f t="shared" ca="1" si="15"/>
        <v>4</v>
      </c>
      <c r="AG31" s="1">
        <f t="shared" ca="1" si="15"/>
        <v>4</v>
      </c>
      <c r="AH31" s="1">
        <f t="shared" ca="1" si="16"/>
        <v>4</v>
      </c>
      <c r="AI31" s="1">
        <f t="shared" ca="1" si="16"/>
        <v>4</v>
      </c>
      <c r="AJ31" s="1">
        <f t="shared" ca="1" si="16"/>
        <v>4</v>
      </c>
      <c r="AK31" s="1">
        <f t="shared" ca="1" si="16"/>
        <v>4</v>
      </c>
      <c r="AL31" s="1">
        <f t="shared" ca="1" si="16"/>
        <v>4</v>
      </c>
      <c r="AM31" s="3">
        <f t="shared" ca="1" si="16"/>
        <v>4</v>
      </c>
      <c r="AO31" s="29" t="str">
        <f t="shared" si="12"/>
        <v>Málaga C.F.</v>
      </c>
      <c r="AP31" s="2">
        <f ca="1">IF(AP$1&lt;='1-Configuracion'!$P$874,'1-Estadisticas'!B31,NA())</f>
        <v>0</v>
      </c>
      <c r="AQ31" s="1">
        <f ca="1">IF(AQ$1&lt;='1-Configuracion'!$P$874,'1-Estadisticas'!C31,NA())</f>
        <v>0</v>
      </c>
      <c r="AR31" s="1">
        <f ca="1">IF(AR$1&lt;='1-Configuracion'!$P$874,'1-Estadisticas'!D31,NA())</f>
        <v>0</v>
      </c>
      <c r="AS31" s="1">
        <f ca="1">IF(AS$1&lt;='1-Configuracion'!$P$874,'1-Estadisticas'!E31,NA())</f>
        <v>0</v>
      </c>
      <c r="AT31" s="1">
        <f ca="1">IF(AT$1&lt;='1-Configuracion'!$P$874,'1-Estadisticas'!F31,NA())</f>
        <v>0</v>
      </c>
      <c r="AU31" s="1">
        <f ca="1">IF(AU$1&lt;='1-Configuracion'!$P$874,'1-Estadisticas'!G31,NA())</f>
        <v>0</v>
      </c>
      <c r="AV31" s="1">
        <f ca="1">IF(AV$1&lt;='1-Configuracion'!$P$874,'1-Estadisticas'!H31,NA())</f>
        <v>1</v>
      </c>
      <c r="AW31" s="1">
        <f ca="1">IF(AW$1&lt;='1-Configuracion'!$P$874,'1-Estadisticas'!I31,NA())</f>
        <v>1</v>
      </c>
      <c r="AX31" s="1">
        <f ca="1">IF(AX$1&lt;='1-Configuracion'!$P$874,'1-Estadisticas'!J31,NA())</f>
        <v>2</v>
      </c>
      <c r="AY31" s="1">
        <f ca="1">IF(AY$1&lt;='1-Configuracion'!$P$874,'1-Estadisticas'!K31,NA())</f>
        <v>2</v>
      </c>
      <c r="AZ31" s="1">
        <f ca="1">IF(AZ$1&lt;='1-Configuracion'!$P$874,'1-Estadisticas'!L31,NA())</f>
        <v>2</v>
      </c>
      <c r="BA31" s="1">
        <f ca="1">IF(BA$1&lt;='1-Configuracion'!$P$874,'1-Estadisticas'!M31,NA())</f>
        <v>2</v>
      </c>
      <c r="BB31" s="1">
        <f ca="1">IF(BB$1&lt;='1-Configuracion'!$P$874,'1-Estadisticas'!N31,NA())</f>
        <v>2</v>
      </c>
      <c r="BC31" s="1">
        <f ca="1">IF(BC$1&lt;='1-Configuracion'!$P$874,'1-Estadisticas'!O31,NA())</f>
        <v>2</v>
      </c>
      <c r="BD31" s="1">
        <f ca="1">IF(BD$1&lt;='1-Configuracion'!$P$874,'1-Estadisticas'!P31,NA())</f>
        <v>3</v>
      </c>
      <c r="BE31" s="1">
        <f ca="1">IF(BE$1&lt;='1-Configuracion'!$P$874,'1-Estadisticas'!Q31,NA())</f>
        <v>4</v>
      </c>
      <c r="BF31" s="1" t="e">
        <f ca="1">IF(BF$1&lt;='1-Configuracion'!$P$874,'1-Estadisticas'!R31,NA())</f>
        <v>#N/A</v>
      </c>
      <c r="BG31" s="1" t="e">
        <f ca="1">IF(BG$1&lt;='1-Configuracion'!$P$874,'1-Estadisticas'!S31,NA())</f>
        <v>#N/A</v>
      </c>
      <c r="BH31" s="3" t="e">
        <f ca="1">IF(BH$1&lt;='1-Configuracion'!$P$874,'1-Estadisticas'!T31,NA())</f>
        <v>#N/A</v>
      </c>
      <c r="BI31" s="61" t="e">
        <f ca="1">IF(BI$1&lt;='1-Configuracion'!$P$874,'1-Estadisticas'!U31,NA())</f>
        <v>#N/A</v>
      </c>
      <c r="BJ31" s="1" t="e">
        <f ca="1">IF(BJ$1&lt;='1-Configuracion'!$P$874,'1-Estadisticas'!V31,NA())</f>
        <v>#N/A</v>
      </c>
      <c r="BK31" s="1" t="e">
        <f ca="1">IF(BK$1&lt;='1-Configuracion'!$P$874,'1-Estadisticas'!W31,NA())</f>
        <v>#N/A</v>
      </c>
      <c r="BL31" s="1" t="e">
        <f ca="1">IF(BL$1&lt;='1-Configuracion'!$P$874,'1-Estadisticas'!X31,NA())</f>
        <v>#N/A</v>
      </c>
      <c r="BM31" s="1" t="e">
        <f ca="1">IF(BM$1&lt;='1-Configuracion'!$P$874,'1-Estadisticas'!Y31,NA())</f>
        <v>#N/A</v>
      </c>
      <c r="BN31" s="1" t="e">
        <f ca="1">IF(BN$1&lt;='1-Configuracion'!$P$874,'1-Estadisticas'!Z31,NA())</f>
        <v>#N/A</v>
      </c>
      <c r="BO31" s="1" t="e">
        <f ca="1">IF(BO$1&lt;='1-Configuracion'!$P$874,'1-Estadisticas'!AA31,NA())</f>
        <v>#N/A</v>
      </c>
      <c r="BP31" s="1" t="e">
        <f ca="1">IF(BP$1&lt;='1-Configuracion'!$P$874,'1-Estadisticas'!AB31,NA())</f>
        <v>#N/A</v>
      </c>
      <c r="BQ31" s="1" t="e">
        <f ca="1">IF(BQ$1&lt;='1-Configuracion'!$P$874,'1-Estadisticas'!AC31,NA())</f>
        <v>#N/A</v>
      </c>
      <c r="BR31" s="1" t="e">
        <f ca="1">IF(BR$1&lt;='1-Configuracion'!$P$874,'1-Estadisticas'!AD31,NA())</f>
        <v>#N/A</v>
      </c>
      <c r="BS31" s="1" t="e">
        <f ca="1">IF(BS$1&lt;='1-Configuracion'!$P$874,'1-Estadisticas'!AE31,NA())</f>
        <v>#N/A</v>
      </c>
      <c r="BT31" s="1" t="e">
        <f ca="1">IF(BT$1&lt;='1-Configuracion'!$P$874,'1-Estadisticas'!AF31,NA())</f>
        <v>#N/A</v>
      </c>
      <c r="BU31" s="1" t="e">
        <f ca="1">IF(BU$1&lt;='1-Configuracion'!$P$874,'1-Estadisticas'!AG31,NA())</f>
        <v>#N/A</v>
      </c>
      <c r="BV31" s="1" t="e">
        <f ca="1">IF(BV$1&lt;='1-Configuracion'!$P$874,'1-Estadisticas'!AH31,NA())</f>
        <v>#N/A</v>
      </c>
      <c r="BW31" s="1" t="e">
        <f ca="1">IF(BW$1&lt;='1-Configuracion'!$P$874,'1-Estadisticas'!AI31,NA())</f>
        <v>#N/A</v>
      </c>
      <c r="BX31" s="1" t="e">
        <f ca="1">IF(BX$1&lt;='1-Configuracion'!$P$874,'1-Estadisticas'!AJ31,NA())</f>
        <v>#N/A</v>
      </c>
      <c r="BY31" s="1" t="e">
        <f ca="1">IF(BY$1&lt;='1-Configuracion'!$P$874,'1-Estadisticas'!AK31,NA())</f>
        <v>#N/A</v>
      </c>
      <c r="BZ31" s="1" t="e">
        <f ca="1">IF(BZ$1&lt;='1-Configuracion'!$P$874,'1-Estadisticas'!AL31,NA())</f>
        <v>#N/A</v>
      </c>
      <c r="CA31" s="3" t="e">
        <f ca="1">IF(CA$1&lt;='1-Configuracion'!$P$874,'1-Estadisticas'!AM31,NA())</f>
        <v>#N/A</v>
      </c>
    </row>
    <row r="32" spans="1:79" x14ac:dyDescent="0.25">
      <c r="A32" s="29" t="str">
        <f t="shared" si="13"/>
        <v>R.C. Celta de Vigo</v>
      </c>
      <c r="B32" s="2">
        <f t="shared" ca="1" si="14"/>
        <v>1</v>
      </c>
      <c r="C32" s="1">
        <f t="shared" ca="1" si="14"/>
        <v>2</v>
      </c>
      <c r="D32" s="1">
        <f t="shared" ca="1" si="14"/>
        <v>2</v>
      </c>
      <c r="E32" s="1">
        <f t="shared" ca="1" si="14"/>
        <v>3</v>
      </c>
      <c r="F32" s="1">
        <f t="shared" ca="1" si="14"/>
        <v>4</v>
      </c>
      <c r="G32" s="1">
        <f t="shared" ca="1" si="14"/>
        <v>4</v>
      </c>
      <c r="H32" s="1">
        <f t="shared" ca="1" si="14"/>
        <v>4</v>
      </c>
      <c r="I32" s="1">
        <f t="shared" ca="1" si="14"/>
        <v>5</v>
      </c>
      <c r="J32" s="1">
        <f t="shared" ca="1" si="14"/>
        <v>5</v>
      </c>
      <c r="K32" s="1">
        <f t="shared" ca="1" si="14"/>
        <v>6</v>
      </c>
      <c r="L32" s="1">
        <f t="shared" ca="1" si="14"/>
        <v>6</v>
      </c>
      <c r="M32" s="1">
        <f t="shared" ca="1" si="14"/>
        <v>6</v>
      </c>
      <c r="N32" s="1">
        <f t="shared" ca="1" si="14"/>
        <v>7</v>
      </c>
      <c r="O32" s="1">
        <f t="shared" ca="1" si="14"/>
        <v>7</v>
      </c>
      <c r="P32" s="1">
        <f t="shared" ca="1" si="14"/>
        <v>8</v>
      </c>
      <c r="Q32" s="1">
        <f t="shared" ca="1" si="14"/>
        <v>9</v>
      </c>
      <c r="R32" s="1">
        <f t="shared" ca="1" si="15"/>
        <v>9</v>
      </c>
      <c r="S32" s="1">
        <f t="shared" ca="1" si="15"/>
        <v>9</v>
      </c>
      <c r="T32" s="3">
        <f t="shared" ca="1" si="15"/>
        <v>9</v>
      </c>
      <c r="U32" s="61">
        <f t="shared" ca="1" si="15"/>
        <v>9</v>
      </c>
      <c r="V32" s="1">
        <f t="shared" ca="1" si="15"/>
        <v>9</v>
      </c>
      <c r="W32" s="1">
        <f t="shared" ca="1" si="15"/>
        <v>9</v>
      </c>
      <c r="X32" s="1">
        <f t="shared" ca="1" si="15"/>
        <v>9</v>
      </c>
      <c r="Y32" s="1">
        <f t="shared" ca="1" si="15"/>
        <v>9</v>
      </c>
      <c r="Z32" s="1">
        <f t="shared" ca="1" si="15"/>
        <v>9</v>
      </c>
      <c r="AA32" s="1">
        <f t="shared" ca="1" si="15"/>
        <v>9</v>
      </c>
      <c r="AB32" s="1">
        <f t="shared" ca="1" si="15"/>
        <v>9</v>
      </c>
      <c r="AC32" s="1">
        <f t="shared" ca="1" si="15"/>
        <v>9</v>
      </c>
      <c r="AD32" s="1">
        <f t="shared" ca="1" si="15"/>
        <v>9</v>
      </c>
      <c r="AE32" s="1">
        <f t="shared" ca="1" si="15"/>
        <v>9</v>
      </c>
      <c r="AF32" s="1">
        <f t="shared" ca="1" si="15"/>
        <v>9</v>
      </c>
      <c r="AG32" s="1">
        <f t="shared" ca="1" si="15"/>
        <v>9</v>
      </c>
      <c r="AH32" s="1">
        <f t="shared" ca="1" si="16"/>
        <v>9</v>
      </c>
      <c r="AI32" s="1">
        <f t="shared" ca="1" si="16"/>
        <v>9</v>
      </c>
      <c r="AJ32" s="1">
        <f t="shared" ca="1" si="16"/>
        <v>9</v>
      </c>
      <c r="AK32" s="1">
        <f t="shared" ca="1" si="16"/>
        <v>9</v>
      </c>
      <c r="AL32" s="1">
        <f t="shared" ca="1" si="16"/>
        <v>9</v>
      </c>
      <c r="AM32" s="3">
        <f t="shared" ca="1" si="16"/>
        <v>9</v>
      </c>
      <c r="AO32" s="29" t="str">
        <f t="shared" si="12"/>
        <v>R.C. Celta de Vigo</v>
      </c>
      <c r="AP32" s="2">
        <f ca="1">IF(AP$1&lt;='1-Configuracion'!$P$874,'1-Estadisticas'!B32,NA())</f>
        <v>1</v>
      </c>
      <c r="AQ32" s="1">
        <f ca="1">IF(AQ$1&lt;='1-Configuracion'!$P$874,'1-Estadisticas'!C32,NA())</f>
        <v>2</v>
      </c>
      <c r="AR32" s="1">
        <f ca="1">IF(AR$1&lt;='1-Configuracion'!$P$874,'1-Estadisticas'!D32,NA())</f>
        <v>2</v>
      </c>
      <c r="AS32" s="1">
        <f ca="1">IF(AS$1&lt;='1-Configuracion'!$P$874,'1-Estadisticas'!E32,NA())</f>
        <v>3</v>
      </c>
      <c r="AT32" s="1">
        <f ca="1">IF(AT$1&lt;='1-Configuracion'!$P$874,'1-Estadisticas'!F32,NA())</f>
        <v>4</v>
      </c>
      <c r="AU32" s="1">
        <f ca="1">IF(AU$1&lt;='1-Configuracion'!$P$874,'1-Estadisticas'!G32,NA())</f>
        <v>4</v>
      </c>
      <c r="AV32" s="1">
        <f ca="1">IF(AV$1&lt;='1-Configuracion'!$P$874,'1-Estadisticas'!H32,NA())</f>
        <v>4</v>
      </c>
      <c r="AW32" s="1">
        <f ca="1">IF(AW$1&lt;='1-Configuracion'!$P$874,'1-Estadisticas'!I32,NA())</f>
        <v>5</v>
      </c>
      <c r="AX32" s="1">
        <f ca="1">IF(AX$1&lt;='1-Configuracion'!$P$874,'1-Estadisticas'!J32,NA())</f>
        <v>5</v>
      </c>
      <c r="AY32" s="1">
        <f ca="1">IF(AY$1&lt;='1-Configuracion'!$P$874,'1-Estadisticas'!K32,NA())</f>
        <v>6</v>
      </c>
      <c r="AZ32" s="1">
        <f ca="1">IF(AZ$1&lt;='1-Configuracion'!$P$874,'1-Estadisticas'!L32,NA())</f>
        <v>6</v>
      </c>
      <c r="BA32" s="1">
        <f ca="1">IF(BA$1&lt;='1-Configuracion'!$P$874,'1-Estadisticas'!M32,NA())</f>
        <v>6</v>
      </c>
      <c r="BB32" s="1">
        <f ca="1">IF(BB$1&lt;='1-Configuracion'!$P$874,'1-Estadisticas'!N32,NA())</f>
        <v>7</v>
      </c>
      <c r="BC32" s="1">
        <f ca="1">IF(BC$1&lt;='1-Configuracion'!$P$874,'1-Estadisticas'!O32,NA())</f>
        <v>7</v>
      </c>
      <c r="BD32" s="1">
        <f ca="1">IF(BD$1&lt;='1-Configuracion'!$P$874,'1-Estadisticas'!P32,NA())</f>
        <v>8</v>
      </c>
      <c r="BE32" s="1">
        <f ca="1">IF(BE$1&lt;='1-Configuracion'!$P$874,'1-Estadisticas'!Q32,NA())</f>
        <v>9</v>
      </c>
      <c r="BF32" s="1" t="e">
        <f ca="1">IF(BF$1&lt;='1-Configuracion'!$P$874,'1-Estadisticas'!R32,NA())</f>
        <v>#N/A</v>
      </c>
      <c r="BG32" s="1" t="e">
        <f ca="1">IF(BG$1&lt;='1-Configuracion'!$P$874,'1-Estadisticas'!S32,NA())</f>
        <v>#N/A</v>
      </c>
      <c r="BH32" s="3" t="e">
        <f ca="1">IF(BH$1&lt;='1-Configuracion'!$P$874,'1-Estadisticas'!T32,NA())</f>
        <v>#N/A</v>
      </c>
      <c r="BI32" s="61" t="e">
        <f ca="1">IF(BI$1&lt;='1-Configuracion'!$P$874,'1-Estadisticas'!U32,NA())</f>
        <v>#N/A</v>
      </c>
      <c r="BJ32" s="1" t="e">
        <f ca="1">IF(BJ$1&lt;='1-Configuracion'!$P$874,'1-Estadisticas'!V32,NA())</f>
        <v>#N/A</v>
      </c>
      <c r="BK32" s="1" t="e">
        <f ca="1">IF(BK$1&lt;='1-Configuracion'!$P$874,'1-Estadisticas'!W32,NA())</f>
        <v>#N/A</v>
      </c>
      <c r="BL32" s="1" t="e">
        <f ca="1">IF(BL$1&lt;='1-Configuracion'!$P$874,'1-Estadisticas'!X32,NA())</f>
        <v>#N/A</v>
      </c>
      <c r="BM32" s="1" t="e">
        <f ca="1">IF(BM$1&lt;='1-Configuracion'!$P$874,'1-Estadisticas'!Y32,NA())</f>
        <v>#N/A</v>
      </c>
      <c r="BN32" s="1" t="e">
        <f ca="1">IF(BN$1&lt;='1-Configuracion'!$P$874,'1-Estadisticas'!Z32,NA())</f>
        <v>#N/A</v>
      </c>
      <c r="BO32" s="1" t="e">
        <f ca="1">IF(BO$1&lt;='1-Configuracion'!$P$874,'1-Estadisticas'!AA32,NA())</f>
        <v>#N/A</v>
      </c>
      <c r="BP32" s="1" t="e">
        <f ca="1">IF(BP$1&lt;='1-Configuracion'!$P$874,'1-Estadisticas'!AB32,NA())</f>
        <v>#N/A</v>
      </c>
      <c r="BQ32" s="1" t="e">
        <f ca="1">IF(BQ$1&lt;='1-Configuracion'!$P$874,'1-Estadisticas'!AC32,NA())</f>
        <v>#N/A</v>
      </c>
      <c r="BR32" s="1" t="e">
        <f ca="1">IF(BR$1&lt;='1-Configuracion'!$P$874,'1-Estadisticas'!AD32,NA())</f>
        <v>#N/A</v>
      </c>
      <c r="BS32" s="1" t="e">
        <f ca="1">IF(BS$1&lt;='1-Configuracion'!$P$874,'1-Estadisticas'!AE32,NA())</f>
        <v>#N/A</v>
      </c>
      <c r="BT32" s="1" t="e">
        <f ca="1">IF(BT$1&lt;='1-Configuracion'!$P$874,'1-Estadisticas'!AF32,NA())</f>
        <v>#N/A</v>
      </c>
      <c r="BU32" s="1" t="e">
        <f ca="1">IF(BU$1&lt;='1-Configuracion'!$P$874,'1-Estadisticas'!AG32,NA())</f>
        <v>#N/A</v>
      </c>
      <c r="BV32" s="1" t="e">
        <f ca="1">IF(BV$1&lt;='1-Configuracion'!$P$874,'1-Estadisticas'!AH32,NA())</f>
        <v>#N/A</v>
      </c>
      <c r="BW32" s="1" t="e">
        <f ca="1">IF(BW$1&lt;='1-Configuracion'!$P$874,'1-Estadisticas'!AI32,NA())</f>
        <v>#N/A</v>
      </c>
      <c r="BX32" s="1" t="e">
        <f ca="1">IF(BX$1&lt;='1-Configuracion'!$P$874,'1-Estadisticas'!AJ32,NA())</f>
        <v>#N/A</v>
      </c>
      <c r="BY32" s="1" t="e">
        <f ca="1">IF(BY$1&lt;='1-Configuracion'!$P$874,'1-Estadisticas'!AK32,NA())</f>
        <v>#N/A</v>
      </c>
      <c r="BZ32" s="1" t="e">
        <f ca="1">IF(BZ$1&lt;='1-Configuracion'!$P$874,'1-Estadisticas'!AL32,NA())</f>
        <v>#N/A</v>
      </c>
      <c r="CA32" s="3" t="e">
        <f ca="1">IF(CA$1&lt;='1-Configuracion'!$P$874,'1-Estadisticas'!AM32,NA())</f>
        <v>#N/A</v>
      </c>
    </row>
    <row r="33" spans="1:79" x14ac:dyDescent="0.25">
      <c r="A33" s="29" t="str">
        <f t="shared" si="13"/>
        <v>R.C.D. Español</v>
      </c>
      <c r="B33" s="2">
        <f t="shared" ca="1" si="14"/>
        <v>1</v>
      </c>
      <c r="C33" s="1">
        <f t="shared" ca="1" si="14"/>
        <v>1</v>
      </c>
      <c r="D33" s="1">
        <f t="shared" ca="1" si="14"/>
        <v>1</v>
      </c>
      <c r="E33" s="1">
        <f t="shared" ca="1" si="14"/>
        <v>2</v>
      </c>
      <c r="F33" s="1">
        <f t="shared" ca="1" si="14"/>
        <v>3</v>
      </c>
      <c r="G33" s="1">
        <f t="shared" ca="1" si="14"/>
        <v>3</v>
      </c>
      <c r="H33" s="1">
        <f t="shared" ca="1" si="14"/>
        <v>3</v>
      </c>
      <c r="I33" s="1">
        <f t="shared" ca="1" si="14"/>
        <v>4</v>
      </c>
      <c r="J33" s="1">
        <f t="shared" ca="1" si="14"/>
        <v>4</v>
      </c>
      <c r="K33" s="1">
        <f t="shared" ca="1" si="14"/>
        <v>4</v>
      </c>
      <c r="L33" s="1">
        <f t="shared" ca="1" si="14"/>
        <v>4</v>
      </c>
      <c r="M33" s="1">
        <f t="shared" ca="1" si="14"/>
        <v>5</v>
      </c>
      <c r="N33" s="1">
        <f t="shared" ca="1" si="14"/>
        <v>5</v>
      </c>
      <c r="O33" s="1">
        <f t="shared" ca="1" si="14"/>
        <v>5</v>
      </c>
      <c r="P33" s="1">
        <f t="shared" ca="1" si="14"/>
        <v>5</v>
      </c>
      <c r="Q33" s="1">
        <f t="shared" ca="1" si="14"/>
        <v>6</v>
      </c>
      <c r="R33" s="1">
        <f t="shared" ca="1" si="15"/>
        <v>6</v>
      </c>
      <c r="S33" s="1">
        <f t="shared" ca="1" si="15"/>
        <v>6</v>
      </c>
      <c r="T33" s="3">
        <f t="shared" ca="1" si="15"/>
        <v>6</v>
      </c>
      <c r="U33" s="61">
        <f t="shared" ca="1" si="15"/>
        <v>6</v>
      </c>
      <c r="V33" s="1">
        <f t="shared" ca="1" si="15"/>
        <v>6</v>
      </c>
      <c r="W33" s="1">
        <f t="shared" ca="1" si="15"/>
        <v>6</v>
      </c>
      <c r="X33" s="1">
        <f t="shared" ca="1" si="15"/>
        <v>6</v>
      </c>
      <c r="Y33" s="1">
        <f t="shared" ca="1" si="15"/>
        <v>6</v>
      </c>
      <c r="Z33" s="1">
        <f t="shared" ca="1" si="15"/>
        <v>6</v>
      </c>
      <c r="AA33" s="1">
        <f t="shared" ca="1" si="15"/>
        <v>6</v>
      </c>
      <c r="AB33" s="1">
        <f t="shared" ca="1" si="15"/>
        <v>6</v>
      </c>
      <c r="AC33" s="1">
        <f t="shared" ca="1" si="15"/>
        <v>6</v>
      </c>
      <c r="AD33" s="1">
        <f t="shared" ca="1" si="15"/>
        <v>6</v>
      </c>
      <c r="AE33" s="1">
        <f t="shared" ca="1" si="15"/>
        <v>6</v>
      </c>
      <c r="AF33" s="1">
        <f t="shared" ca="1" si="15"/>
        <v>6</v>
      </c>
      <c r="AG33" s="1">
        <f t="shared" ca="1" si="15"/>
        <v>6</v>
      </c>
      <c r="AH33" s="1">
        <f t="shared" ca="1" si="16"/>
        <v>6</v>
      </c>
      <c r="AI33" s="1">
        <f t="shared" ca="1" si="16"/>
        <v>6</v>
      </c>
      <c r="AJ33" s="1">
        <f t="shared" ca="1" si="16"/>
        <v>6</v>
      </c>
      <c r="AK33" s="1">
        <f t="shared" ca="1" si="16"/>
        <v>6</v>
      </c>
      <c r="AL33" s="1">
        <f t="shared" ca="1" si="16"/>
        <v>6</v>
      </c>
      <c r="AM33" s="3">
        <f t="shared" ca="1" si="16"/>
        <v>6</v>
      </c>
      <c r="AO33" s="29" t="str">
        <f t="shared" si="12"/>
        <v>R.C.D. Español</v>
      </c>
      <c r="AP33" s="2">
        <f ca="1">IF(AP$1&lt;='1-Configuracion'!$P$874,'1-Estadisticas'!B33,NA())</f>
        <v>1</v>
      </c>
      <c r="AQ33" s="1">
        <f ca="1">IF(AQ$1&lt;='1-Configuracion'!$P$874,'1-Estadisticas'!C33,NA())</f>
        <v>1</v>
      </c>
      <c r="AR33" s="1">
        <f ca="1">IF(AR$1&lt;='1-Configuracion'!$P$874,'1-Estadisticas'!D33,NA())</f>
        <v>1</v>
      </c>
      <c r="AS33" s="1">
        <f ca="1">IF(AS$1&lt;='1-Configuracion'!$P$874,'1-Estadisticas'!E33,NA())</f>
        <v>2</v>
      </c>
      <c r="AT33" s="1">
        <f ca="1">IF(AT$1&lt;='1-Configuracion'!$P$874,'1-Estadisticas'!F33,NA())</f>
        <v>3</v>
      </c>
      <c r="AU33" s="1">
        <f ca="1">IF(AU$1&lt;='1-Configuracion'!$P$874,'1-Estadisticas'!G33,NA())</f>
        <v>3</v>
      </c>
      <c r="AV33" s="1">
        <f ca="1">IF(AV$1&lt;='1-Configuracion'!$P$874,'1-Estadisticas'!H33,NA())</f>
        <v>3</v>
      </c>
      <c r="AW33" s="1">
        <f ca="1">IF(AW$1&lt;='1-Configuracion'!$P$874,'1-Estadisticas'!I33,NA())</f>
        <v>4</v>
      </c>
      <c r="AX33" s="1">
        <f ca="1">IF(AX$1&lt;='1-Configuracion'!$P$874,'1-Estadisticas'!J33,NA())</f>
        <v>4</v>
      </c>
      <c r="AY33" s="1">
        <f ca="1">IF(AY$1&lt;='1-Configuracion'!$P$874,'1-Estadisticas'!K33,NA())</f>
        <v>4</v>
      </c>
      <c r="AZ33" s="1">
        <f ca="1">IF(AZ$1&lt;='1-Configuracion'!$P$874,'1-Estadisticas'!L33,NA())</f>
        <v>4</v>
      </c>
      <c r="BA33" s="1">
        <f ca="1">IF(BA$1&lt;='1-Configuracion'!$P$874,'1-Estadisticas'!M33,NA())</f>
        <v>5</v>
      </c>
      <c r="BB33" s="1">
        <f ca="1">IF(BB$1&lt;='1-Configuracion'!$P$874,'1-Estadisticas'!N33,NA())</f>
        <v>5</v>
      </c>
      <c r="BC33" s="1">
        <f ca="1">IF(BC$1&lt;='1-Configuracion'!$P$874,'1-Estadisticas'!O33,NA())</f>
        <v>5</v>
      </c>
      <c r="BD33" s="1">
        <f ca="1">IF(BD$1&lt;='1-Configuracion'!$P$874,'1-Estadisticas'!P33,NA())</f>
        <v>5</v>
      </c>
      <c r="BE33" s="1">
        <f ca="1">IF(BE$1&lt;='1-Configuracion'!$P$874,'1-Estadisticas'!Q33,NA())</f>
        <v>6</v>
      </c>
      <c r="BF33" s="1" t="e">
        <f ca="1">IF(BF$1&lt;='1-Configuracion'!$P$874,'1-Estadisticas'!R33,NA())</f>
        <v>#N/A</v>
      </c>
      <c r="BG33" s="1" t="e">
        <f ca="1">IF(BG$1&lt;='1-Configuracion'!$P$874,'1-Estadisticas'!S33,NA())</f>
        <v>#N/A</v>
      </c>
      <c r="BH33" s="3" t="e">
        <f ca="1">IF(BH$1&lt;='1-Configuracion'!$P$874,'1-Estadisticas'!T33,NA())</f>
        <v>#N/A</v>
      </c>
      <c r="BI33" s="61" t="e">
        <f ca="1">IF(BI$1&lt;='1-Configuracion'!$P$874,'1-Estadisticas'!U33,NA())</f>
        <v>#N/A</v>
      </c>
      <c r="BJ33" s="1" t="e">
        <f ca="1">IF(BJ$1&lt;='1-Configuracion'!$P$874,'1-Estadisticas'!V33,NA())</f>
        <v>#N/A</v>
      </c>
      <c r="BK33" s="1" t="e">
        <f ca="1">IF(BK$1&lt;='1-Configuracion'!$P$874,'1-Estadisticas'!W33,NA())</f>
        <v>#N/A</v>
      </c>
      <c r="BL33" s="1" t="e">
        <f ca="1">IF(BL$1&lt;='1-Configuracion'!$P$874,'1-Estadisticas'!X33,NA())</f>
        <v>#N/A</v>
      </c>
      <c r="BM33" s="1" t="e">
        <f ca="1">IF(BM$1&lt;='1-Configuracion'!$P$874,'1-Estadisticas'!Y33,NA())</f>
        <v>#N/A</v>
      </c>
      <c r="BN33" s="1" t="e">
        <f ca="1">IF(BN$1&lt;='1-Configuracion'!$P$874,'1-Estadisticas'!Z33,NA())</f>
        <v>#N/A</v>
      </c>
      <c r="BO33" s="1" t="e">
        <f ca="1">IF(BO$1&lt;='1-Configuracion'!$P$874,'1-Estadisticas'!AA33,NA())</f>
        <v>#N/A</v>
      </c>
      <c r="BP33" s="1" t="e">
        <f ca="1">IF(BP$1&lt;='1-Configuracion'!$P$874,'1-Estadisticas'!AB33,NA())</f>
        <v>#N/A</v>
      </c>
      <c r="BQ33" s="1" t="e">
        <f ca="1">IF(BQ$1&lt;='1-Configuracion'!$P$874,'1-Estadisticas'!AC33,NA())</f>
        <v>#N/A</v>
      </c>
      <c r="BR33" s="1" t="e">
        <f ca="1">IF(BR$1&lt;='1-Configuracion'!$P$874,'1-Estadisticas'!AD33,NA())</f>
        <v>#N/A</v>
      </c>
      <c r="BS33" s="1" t="e">
        <f ca="1">IF(BS$1&lt;='1-Configuracion'!$P$874,'1-Estadisticas'!AE33,NA())</f>
        <v>#N/A</v>
      </c>
      <c r="BT33" s="1" t="e">
        <f ca="1">IF(BT$1&lt;='1-Configuracion'!$P$874,'1-Estadisticas'!AF33,NA())</f>
        <v>#N/A</v>
      </c>
      <c r="BU33" s="1" t="e">
        <f ca="1">IF(BU$1&lt;='1-Configuracion'!$P$874,'1-Estadisticas'!AG33,NA())</f>
        <v>#N/A</v>
      </c>
      <c r="BV33" s="1" t="e">
        <f ca="1">IF(BV$1&lt;='1-Configuracion'!$P$874,'1-Estadisticas'!AH33,NA())</f>
        <v>#N/A</v>
      </c>
      <c r="BW33" s="1" t="e">
        <f ca="1">IF(BW$1&lt;='1-Configuracion'!$P$874,'1-Estadisticas'!AI33,NA())</f>
        <v>#N/A</v>
      </c>
      <c r="BX33" s="1" t="e">
        <f ca="1">IF(BX$1&lt;='1-Configuracion'!$P$874,'1-Estadisticas'!AJ33,NA())</f>
        <v>#N/A</v>
      </c>
      <c r="BY33" s="1" t="e">
        <f ca="1">IF(BY$1&lt;='1-Configuracion'!$P$874,'1-Estadisticas'!AK33,NA())</f>
        <v>#N/A</v>
      </c>
      <c r="BZ33" s="1" t="e">
        <f ca="1">IF(BZ$1&lt;='1-Configuracion'!$P$874,'1-Estadisticas'!AL33,NA())</f>
        <v>#N/A</v>
      </c>
      <c r="CA33" s="3" t="e">
        <f ca="1">IF(CA$1&lt;='1-Configuracion'!$P$874,'1-Estadisticas'!AM33,NA())</f>
        <v>#N/A</v>
      </c>
    </row>
    <row r="34" spans="1:79" x14ac:dyDescent="0.25">
      <c r="A34" s="29" t="str">
        <f t="shared" si="13"/>
        <v>Rayo Vallecano</v>
      </c>
      <c r="B34" s="2">
        <f t="shared" ca="1" si="14"/>
        <v>0</v>
      </c>
      <c r="C34" s="1">
        <f t="shared" ca="1" si="14"/>
        <v>0</v>
      </c>
      <c r="D34" s="1">
        <f t="shared" ca="1" si="14"/>
        <v>0</v>
      </c>
      <c r="E34" s="1">
        <f t="shared" ca="1" si="14"/>
        <v>1</v>
      </c>
      <c r="F34" s="1">
        <f t="shared" ca="1" si="14"/>
        <v>2</v>
      </c>
      <c r="G34" s="1">
        <f t="shared" ca="1" si="14"/>
        <v>2</v>
      </c>
      <c r="H34" s="1">
        <f t="shared" ca="1" si="14"/>
        <v>2</v>
      </c>
      <c r="I34" s="1">
        <f t="shared" ca="1" si="14"/>
        <v>2</v>
      </c>
      <c r="J34" s="1">
        <f t="shared" ca="1" si="14"/>
        <v>3</v>
      </c>
      <c r="K34" s="1">
        <f t="shared" ca="1" si="14"/>
        <v>3</v>
      </c>
      <c r="L34" s="1">
        <f t="shared" ca="1" si="14"/>
        <v>4</v>
      </c>
      <c r="M34" s="1">
        <f t="shared" ca="1" si="14"/>
        <v>4</v>
      </c>
      <c r="N34" s="1">
        <f t="shared" ca="1" si="14"/>
        <v>4</v>
      </c>
      <c r="O34" s="1">
        <f t="shared" ca="1" si="14"/>
        <v>4</v>
      </c>
      <c r="P34" s="1">
        <f t="shared" ca="1" si="14"/>
        <v>4</v>
      </c>
      <c r="Q34" s="1">
        <f t="shared" ca="1" si="14"/>
        <v>4</v>
      </c>
      <c r="R34" s="1">
        <f t="shared" ca="1" si="15"/>
        <v>4</v>
      </c>
      <c r="S34" s="1">
        <f t="shared" ca="1" si="15"/>
        <v>4</v>
      </c>
      <c r="T34" s="3">
        <f t="shared" ca="1" si="15"/>
        <v>4</v>
      </c>
      <c r="U34" s="61">
        <f t="shared" ca="1" si="15"/>
        <v>4</v>
      </c>
      <c r="V34" s="1">
        <f t="shared" ca="1" si="15"/>
        <v>4</v>
      </c>
      <c r="W34" s="1">
        <f t="shared" ca="1" si="15"/>
        <v>4</v>
      </c>
      <c r="X34" s="1">
        <f t="shared" ca="1" si="15"/>
        <v>4</v>
      </c>
      <c r="Y34" s="1">
        <f t="shared" ca="1" si="15"/>
        <v>4</v>
      </c>
      <c r="Z34" s="1">
        <f t="shared" ca="1" si="15"/>
        <v>4</v>
      </c>
      <c r="AA34" s="1">
        <f t="shared" ca="1" si="15"/>
        <v>4</v>
      </c>
      <c r="AB34" s="1">
        <f t="shared" ca="1" si="15"/>
        <v>4</v>
      </c>
      <c r="AC34" s="1">
        <f t="shared" ca="1" si="15"/>
        <v>4</v>
      </c>
      <c r="AD34" s="1">
        <f t="shared" ca="1" si="15"/>
        <v>4</v>
      </c>
      <c r="AE34" s="1">
        <f t="shared" ca="1" si="15"/>
        <v>4</v>
      </c>
      <c r="AF34" s="1">
        <f t="shared" ca="1" si="15"/>
        <v>4</v>
      </c>
      <c r="AG34" s="1">
        <f t="shared" ca="1" si="15"/>
        <v>4</v>
      </c>
      <c r="AH34" s="1">
        <f t="shared" ca="1" si="16"/>
        <v>4</v>
      </c>
      <c r="AI34" s="1">
        <f t="shared" ca="1" si="16"/>
        <v>4</v>
      </c>
      <c r="AJ34" s="1">
        <f t="shared" ca="1" si="16"/>
        <v>4</v>
      </c>
      <c r="AK34" s="1">
        <f t="shared" ca="1" si="16"/>
        <v>4</v>
      </c>
      <c r="AL34" s="1">
        <f t="shared" ca="1" si="16"/>
        <v>4</v>
      </c>
      <c r="AM34" s="3">
        <f t="shared" ca="1" si="16"/>
        <v>4</v>
      </c>
      <c r="AO34" s="29" t="str">
        <f t="shared" si="12"/>
        <v>Rayo Vallecano</v>
      </c>
      <c r="AP34" s="2">
        <f ca="1">IF(AP$1&lt;='1-Configuracion'!$P$874,'1-Estadisticas'!B34,NA())</f>
        <v>0</v>
      </c>
      <c r="AQ34" s="1">
        <f ca="1">IF(AQ$1&lt;='1-Configuracion'!$P$874,'1-Estadisticas'!C34,NA())</f>
        <v>0</v>
      </c>
      <c r="AR34" s="1">
        <f ca="1">IF(AR$1&lt;='1-Configuracion'!$P$874,'1-Estadisticas'!D34,NA())</f>
        <v>0</v>
      </c>
      <c r="AS34" s="1">
        <f ca="1">IF(AS$1&lt;='1-Configuracion'!$P$874,'1-Estadisticas'!E34,NA())</f>
        <v>1</v>
      </c>
      <c r="AT34" s="1">
        <f ca="1">IF(AT$1&lt;='1-Configuracion'!$P$874,'1-Estadisticas'!F34,NA())</f>
        <v>2</v>
      </c>
      <c r="AU34" s="1">
        <f ca="1">IF(AU$1&lt;='1-Configuracion'!$P$874,'1-Estadisticas'!G34,NA())</f>
        <v>2</v>
      </c>
      <c r="AV34" s="1">
        <f ca="1">IF(AV$1&lt;='1-Configuracion'!$P$874,'1-Estadisticas'!H34,NA())</f>
        <v>2</v>
      </c>
      <c r="AW34" s="1">
        <f ca="1">IF(AW$1&lt;='1-Configuracion'!$P$874,'1-Estadisticas'!I34,NA())</f>
        <v>2</v>
      </c>
      <c r="AX34" s="1">
        <f ca="1">IF(AX$1&lt;='1-Configuracion'!$P$874,'1-Estadisticas'!J34,NA())</f>
        <v>3</v>
      </c>
      <c r="AY34" s="1">
        <f ca="1">IF(AY$1&lt;='1-Configuracion'!$P$874,'1-Estadisticas'!K34,NA())</f>
        <v>3</v>
      </c>
      <c r="AZ34" s="1">
        <f ca="1">IF(AZ$1&lt;='1-Configuracion'!$P$874,'1-Estadisticas'!L34,NA())</f>
        <v>4</v>
      </c>
      <c r="BA34" s="1">
        <f ca="1">IF(BA$1&lt;='1-Configuracion'!$P$874,'1-Estadisticas'!M34,NA())</f>
        <v>4</v>
      </c>
      <c r="BB34" s="1">
        <f ca="1">IF(BB$1&lt;='1-Configuracion'!$P$874,'1-Estadisticas'!N34,NA())</f>
        <v>4</v>
      </c>
      <c r="BC34" s="1">
        <f ca="1">IF(BC$1&lt;='1-Configuracion'!$P$874,'1-Estadisticas'!O34,NA())</f>
        <v>4</v>
      </c>
      <c r="BD34" s="1">
        <f ca="1">IF(BD$1&lt;='1-Configuracion'!$P$874,'1-Estadisticas'!P34,NA())</f>
        <v>4</v>
      </c>
      <c r="BE34" s="1">
        <f ca="1">IF(BE$1&lt;='1-Configuracion'!$P$874,'1-Estadisticas'!Q34,NA())</f>
        <v>4</v>
      </c>
      <c r="BF34" s="1" t="e">
        <f ca="1">IF(BF$1&lt;='1-Configuracion'!$P$874,'1-Estadisticas'!R34,NA())</f>
        <v>#N/A</v>
      </c>
      <c r="BG34" s="1" t="e">
        <f ca="1">IF(BG$1&lt;='1-Configuracion'!$P$874,'1-Estadisticas'!S34,NA())</f>
        <v>#N/A</v>
      </c>
      <c r="BH34" s="3" t="e">
        <f ca="1">IF(BH$1&lt;='1-Configuracion'!$P$874,'1-Estadisticas'!T34,NA())</f>
        <v>#N/A</v>
      </c>
      <c r="BI34" s="61" t="e">
        <f ca="1">IF(BI$1&lt;='1-Configuracion'!$P$874,'1-Estadisticas'!U34,NA())</f>
        <v>#N/A</v>
      </c>
      <c r="BJ34" s="1" t="e">
        <f ca="1">IF(BJ$1&lt;='1-Configuracion'!$P$874,'1-Estadisticas'!V34,NA())</f>
        <v>#N/A</v>
      </c>
      <c r="BK34" s="1" t="e">
        <f ca="1">IF(BK$1&lt;='1-Configuracion'!$P$874,'1-Estadisticas'!W34,NA())</f>
        <v>#N/A</v>
      </c>
      <c r="BL34" s="1" t="e">
        <f ca="1">IF(BL$1&lt;='1-Configuracion'!$P$874,'1-Estadisticas'!X34,NA())</f>
        <v>#N/A</v>
      </c>
      <c r="BM34" s="1" t="e">
        <f ca="1">IF(BM$1&lt;='1-Configuracion'!$P$874,'1-Estadisticas'!Y34,NA())</f>
        <v>#N/A</v>
      </c>
      <c r="BN34" s="1" t="e">
        <f ca="1">IF(BN$1&lt;='1-Configuracion'!$P$874,'1-Estadisticas'!Z34,NA())</f>
        <v>#N/A</v>
      </c>
      <c r="BO34" s="1" t="e">
        <f ca="1">IF(BO$1&lt;='1-Configuracion'!$P$874,'1-Estadisticas'!AA34,NA())</f>
        <v>#N/A</v>
      </c>
      <c r="BP34" s="1" t="e">
        <f ca="1">IF(BP$1&lt;='1-Configuracion'!$P$874,'1-Estadisticas'!AB34,NA())</f>
        <v>#N/A</v>
      </c>
      <c r="BQ34" s="1" t="e">
        <f ca="1">IF(BQ$1&lt;='1-Configuracion'!$P$874,'1-Estadisticas'!AC34,NA())</f>
        <v>#N/A</v>
      </c>
      <c r="BR34" s="1" t="e">
        <f ca="1">IF(BR$1&lt;='1-Configuracion'!$P$874,'1-Estadisticas'!AD34,NA())</f>
        <v>#N/A</v>
      </c>
      <c r="BS34" s="1" t="e">
        <f ca="1">IF(BS$1&lt;='1-Configuracion'!$P$874,'1-Estadisticas'!AE34,NA())</f>
        <v>#N/A</v>
      </c>
      <c r="BT34" s="1" t="e">
        <f ca="1">IF(BT$1&lt;='1-Configuracion'!$P$874,'1-Estadisticas'!AF34,NA())</f>
        <v>#N/A</v>
      </c>
      <c r="BU34" s="1" t="e">
        <f ca="1">IF(BU$1&lt;='1-Configuracion'!$P$874,'1-Estadisticas'!AG34,NA())</f>
        <v>#N/A</v>
      </c>
      <c r="BV34" s="1" t="e">
        <f ca="1">IF(BV$1&lt;='1-Configuracion'!$P$874,'1-Estadisticas'!AH34,NA())</f>
        <v>#N/A</v>
      </c>
      <c r="BW34" s="1" t="e">
        <f ca="1">IF(BW$1&lt;='1-Configuracion'!$P$874,'1-Estadisticas'!AI34,NA())</f>
        <v>#N/A</v>
      </c>
      <c r="BX34" s="1" t="e">
        <f ca="1">IF(BX$1&lt;='1-Configuracion'!$P$874,'1-Estadisticas'!AJ34,NA())</f>
        <v>#N/A</v>
      </c>
      <c r="BY34" s="1" t="e">
        <f ca="1">IF(BY$1&lt;='1-Configuracion'!$P$874,'1-Estadisticas'!AK34,NA())</f>
        <v>#N/A</v>
      </c>
      <c r="BZ34" s="1" t="e">
        <f ca="1">IF(BZ$1&lt;='1-Configuracion'!$P$874,'1-Estadisticas'!AL34,NA())</f>
        <v>#N/A</v>
      </c>
      <c r="CA34" s="3" t="e">
        <f ca="1">IF(CA$1&lt;='1-Configuracion'!$P$874,'1-Estadisticas'!AM34,NA())</f>
        <v>#N/A</v>
      </c>
    </row>
    <row r="35" spans="1:79" x14ac:dyDescent="0.25">
      <c r="A35" s="29" t="str">
        <f t="shared" si="13"/>
        <v>Real Betis Balompié</v>
      </c>
      <c r="B35" s="2">
        <f t="shared" ca="1" si="14"/>
        <v>0</v>
      </c>
      <c r="C35" s="1">
        <f t="shared" ca="1" si="14"/>
        <v>0</v>
      </c>
      <c r="D35" s="1">
        <f t="shared" ca="1" si="14"/>
        <v>1</v>
      </c>
      <c r="E35" s="1">
        <f t="shared" ca="1" si="14"/>
        <v>1</v>
      </c>
      <c r="F35" s="1">
        <f t="shared" ca="1" si="14"/>
        <v>1</v>
      </c>
      <c r="G35" s="1">
        <f t="shared" ca="1" si="14"/>
        <v>2</v>
      </c>
      <c r="H35" s="1">
        <f t="shared" ca="1" si="14"/>
        <v>3</v>
      </c>
      <c r="I35" s="1">
        <f t="shared" ca="1" si="14"/>
        <v>3</v>
      </c>
      <c r="J35" s="1">
        <f t="shared" ca="1" si="14"/>
        <v>3</v>
      </c>
      <c r="K35" s="1">
        <f t="shared" ca="1" si="14"/>
        <v>3</v>
      </c>
      <c r="L35" s="1">
        <f t="shared" ca="1" si="14"/>
        <v>4</v>
      </c>
      <c r="M35" s="1">
        <f t="shared" ca="1" si="14"/>
        <v>4</v>
      </c>
      <c r="N35" s="1">
        <f t="shared" ca="1" si="14"/>
        <v>5</v>
      </c>
      <c r="O35" s="1">
        <f t="shared" ca="1" si="14"/>
        <v>5</v>
      </c>
      <c r="P35" s="1">
        <f t="shared" ca="1" si="14"/>
        <v>5</v>
      </c>
      <c r="Q35" s="1">
        <f t="shared" ca="1" si="14"/>
        <v>5</v>
      </c>
      <c r="R35" s="1">
        <f t="shared" ca="1" si="15"/>
        <v>5</v>
      </c>
      <c r="S35" s="1">
        <f t="shared" ca="1" si="15"/>
        <v>5</v>
      </c>
      <c r="T35" s="3">
        <f t="shared" ca="1" si="15"/>
        <v>5</v>
      </c>
      <c r="U35" s="61">
        <f t="shared" ca="1" si="15"/>
        <v>5</v>
      </c>
      <c r="V35" s="1">
        <f t="shared" ca="1" si="15"/>
        <v>5</v>
      </c>
      <c r="W35" s="1">
        <f t="shared" ca="1" si="15"/>
        <v>5</v>
      </c>
      <c r="X35" s="1">
        <f t="shared" ca="1" si="15"/>
        <v>5</v>
      </c>
      <c r="Y35" s="1">
        <f t="shared" ca="1" si="15"/>
        <v>5</v>
      </c>
      <c r="Z35" s="1">
        <f t="shared" ca="1" si="15"/>
        <v>5</v>
      </c>
      <c r="AA35" s="1">
        <f t="shared" ca="1" si="15"/>
        <v>5</v>
      </c>
      <c r="AB35" s="1">
        <f t="shared" ca="1" si="15"/>
        <v>5</v>
      </c>
      <c r="AC35" s="1">
        <f t="shared" ca="1" si="15"/>
        <v>5</v>
      </c>
      <c r="AD35" s="1">
        <f t="shared" ca="1" si="15"/>
        <v>5</v>
      </c>
      <c r="AE35" s="1">
        <f t="shared" ca="1" si="15"/>
        <v>5</v>
      </c>
      <c r="AF35" s="1">
        <f t="shared" ca="1" si="15"/>
        <v>5</v>
      </c>
      <c r="AG35" s="1">
        <f t="shared" ca="1" si="15"/>
        <v>5</v>
      </c>
      <c r="AH35" s="1">
        <f t="shared" ca="1" si="16"/>
        <v>5</v>
      </c>
      <c r="AI35" s="1">
        <f t="shared" ca="1" si="16"/>
        <v>5</v>
      </c>
      <c r="AJ35" s="1">
        <f t="shared" ca="1" si="16"/>
        <v>5</v>
      </c>
      <c r="AK35" s="1">
        <f t="shared" ca="1" si="16"/>
        <v>5</v>
      </c>
      <c r="AL35" s="1">
        <f t="shared" ca="1" si="16"/>
        <v>5</v>
      </c>
      <c r="AM35" s="3">
        <f t="shared" ca="1" si="16"/>
        <v>5</v>
      </c>
      <c r="AO35" s="29" t="str">
        <f t="shared" si="12"/>
        <v>Real Betis Balompié</v>
      </c>
      <c r="AP35" s="2">
        <f ca="1">IF(AP$1&lt;='1-Configuracion'!$P$874,'1-Estadisticas'!B35,NA())</f>
        <v>0</v>
      </c>
      <c r="AQ35" s="1">
        <f ca="1">IF(AQ$1&lt;='1-Configuracion'!$P$874,'1-Estadisticas'!C35,NA())</f>
        <v>0</v>
      </c>
      <c r="AR35" s="1">
        <f ca="1">IF(AR$1&lt;='1-Configuracion'!$P$874,'1-Estadisticas'!D35,NA())</f>
        <v>1</v>
      </c>
      <c r="AS35" s="1">
        <f ca="1">IF(AS$1&lt;='1-Configuracion'!$P$874,'1-Estadisticas'!E35,NA())</f>
        <v>1</v>
      </c>
      <c r="AT35" s="1">
        <f ca="1">IF(AT$1&lt;='1-Configuracion'!$P$874,'1-Estadisticas'!F35,NA())</f>
        <v>1</v>
      </c>
      <c r="AU35" s="1">
        <f ca="1">IF(AU$1&lt;='1-Configuracion'!$P$874,'1-Estadisticas'!G35,NA())</f>
        <v>2</v>
      </c>
      <c r="AV35" s="1">
        <f ca="1">IF(AV$1&lt;='1-Configuracion'!$P$874,'1-Estadisticas'!H35,NA())</f>
        <v>3</v>
      </c>
      <c r="AW35" s="1">
        <f ca="1">IF(AW$1&lt;='1-Configuracion'!$P$874,'1-Estadisticas'!I35,NA())</f>
        <v>3</v>
      </c>
      <c r="AX35" s="1">
        <f ca="1">IF(AX$1&lt;='1-Configuracion'!$P$874,'1-Estadisticas'!J35,NA())</f>
        <v>3</v>
      </c>
      <c r="AY35" s="1">
        <f ca="1">IF(AY$1&lt;='1-Configuracion'!$P$874,'1-Estadisticas'!K35,NA())</f>
        <v>3</v>
      </c>
      <c r="AZ35" s="1">
        <f ca="1">IF(AZ$1&lt;='1-Configuracion'!$P$874,'1-Estadisticas'!L35,NA())</f>
        <v>4</v>
      </c>
      <c r="BA35" s="1">
        <f ca="1">IF(BA$1&lt;='1-Configuracion'!$P$874,'1-Estadisticas'!M35,NA())</f>
        <v>4</v>
      </c>
      <c r="BB35" s="1">
        <f ca="1">IF(BB$1&lt;='1-Configuracion'!$P$874,'1-Estadisticas'!N35,NA())</f>
        <v>5</v>
      </c>
      <c r="BC35" s="1">
        <f ca="1">IF(BC$1&lt;='1-Configuracion'!$P$874,'1-Estadisticas'!O35,NA())</f>
        <v>5</v>
      </c>
      <c r="BD35" s="1">
        <f ca="1">IF(BD$1&lt;='1-Configuracion'!$P$874,'1-Estadisticas'!P35,NA())</f>
        <v>5</v>
      </c>
      <c r="BE35" s="1">
        <f ca="1">IF(BE$1&lt;='1-Configuracion'!$P$874,'1-Estadisticas'!Q35,NA())</f>
        <v>5</v>
      </c>
      <c r="BF35" s="1" t="e">
        <f ca="1">IF(BF$1&lt;='1-Configuracion'!$P$874,'1-Estadisticas'!R35,NA())</f>
        <v>#N/A</v>
      </c>
      <c r="BG35" s="1" t="e">
        <f ca="1">IF(BG$1&lt;='1-Configuracion'!$P$874,'1-Estadisticas'!S35,NA())</f>
        <v>#N/A</v>
      </c>
      <c r="BH35" s="3" t="e">
        <f ca="1">IF(BH$1&lt;='1-Configuracion'!$P$874,'1-Estadisticas'!T35,NA())</f>
        <v>#N/A</v>
      </c>
      <c r="BI35" s="61" t="e">
        <f ca="1">IF(BI$1&lt;='1-Configuracion'!$P$874,'1-Estadisticas'!U35,NA())</f>
        <v>#N/A</v>
      </c>
      <c r="BJ35" s="1" t="e">
        <f ca="1">IF(BJ$1&lt;='1-Configuracion'!$P$874,'1-Estadisticas'!V35,NA())</f>
        <v>#N/A</v>
      </c>
      <c r="BK35" s="1" t="e">
        <f ca="1">IF(BK$1&lt;='1-Configuracion'!$P$874,'1-Estadisticas'!W35,NA())</f>
        <v>#N/A</v>
      </c>
      <c r="BL35" s="1" t="e">
        <f ca="1">IF(BL$1&lt;='1-Configuracion'!$P$874,'1-Estadisticas'!X35,NA())</f>
        <v>#N/A</v>
      </c>
      <c r="BM35" s="1" t="e">
        <f ca="1">IF(BM$1&lt;='1-Configuracion'!$P$874,'1-Estadisticas'!Y35,NA())</f>
        <v>#N/A</v>
      </c>
      <c r="BN35" s="1" t="e">
        <f ca="1">IF(BN$1&lt;='1-Configuracion'!$P$874,'1-Estadisticas'!Z35,NA())</f>
        <v>#N/A</v>
      </c>
      <c r="BO35" s="1" t="e">
        <f ca="1">IF(BO$1&lt;='1-Configuracion'!$P$874,'1-Estadisticas'!AA35,NA())</f>
        <v>#N/A</v>
      </c>
      <c r="BP35" s="1" t="e">
        <f ca="1">IF(BP$1&lt;='1-Configuracion'!$P$874,'1-Estadisticas'!AB35,NA())</f>
        <v>#N/A</v>
      </c>
      <c r="BQ35" s="1" t="e">
        <f ca="1">IF(BQ$1&lt;='1-Configuracion'!$P$874,'1-Estadisticas'!AC35,NA())</f>
        <v>#N/A</v>
      </c>
      <c r="BR35" s="1" t="e">
        <f ca="1">IF(BR$1&lt;='1-Configuracion'!$P$874,'1-Estadisticas'!AD35,NA())</f>
        <v>#N/A</v>
      </c>
      <c r="BS35" s="1" t="e">
        <f ca="1">IF(BS$1&lt;='1-Configuracion'!$P$874,'1-Estadisticas'!AE35,NA())</f>
        <v>#N/A</v>
      </c>
      <c r="BT35" s="1" t="e">
        <f ca="1">IF(BT$1&lt;='1-Configuracion'!$P$874,'1-Estadisticas'!AF35,NA())</f>
        <v>#N/A</v>
      </c>
      <c r="BU35" s="1" t="e">
        <f ca="1">IF(BU$1&lt;='1-Configuracion'!$P$874,'1-Estadisticas'!AG35,NA())</f>
        <v>#N/A</v>
      </c>
      <c r="BV35" s="1" t="e">
        <f ca="1">IF(BV$1&lt;='1-Configuracion'!$P$874,'1-Estadisticas'!AH35,NA())</f>
        <v>#N/A</v>
      </c>
      <c r="BW35" s="1" t="e">
        <f ca="1">IF(BW$1&lt;='1-Configuracion'!$P$874,'1-Estadisticas'!AI35,NA())</f>
        <v>#N/A</v>
      </c>
      <c r="BX35" s="1" t="e">
        <f ca="1">IF(BX$1&lt;='1-Configuracion'!$P$874,'1-Estadisticas'!AJ35,NA())</f>
        <v>#N/A</v>
      </c>
      <c r="BY35" s="1" t="e">
        <f ca="1">IF(BY$1&lt;='1-Configuracion'!$P$874,'1-Estadisticas'!AK35,NA())</f>
        <v>#N/A</v>
      </c>
      <c r="BZ35" s="1" t="e">
        <f ca="1">IF(BZ$1&lt;='1-Configuracion'!$P$874,'1-Estadisticas'!AL35,NA())</f>
        <v>#N/A</v>
      </c>
      <c r="CA35" s="3" t="e">
        <f ca="1">IF(CA$1&lt;='1-Configuracion'!$P$874,'1-Estadisticas'!AM35,NA())</f>
        <v>#N/A</v>
      </c>
    </row>
    <row r="36" spans="1:79" x14ac:dyDescent="0.25">
      <c r="A36" s="29" t="str">
        <f t="shared" si="13"/>
        <v>Real Madrid C.F.</v>
      </c>
      <c r="B36" s="2">
        <f t="shared" ca="1" si="14"/>
        <v>0</v>
      </c>
      <c r="C36" s="1">
        <f t="shared" ca="1" si="14"/>
        <v>1</v>
      </c>
      <c r="D36" s="1">
        <f t="shared" ca="1" si="14"/>
        <v>2</v>
      </c>
      <c r="E36" s="1">
        <f t="shared" ca="1" si="14"/>
        <v>3</v>
      </c>
      <c r="F36" s="1">
        <f t="shared" ca="1" si="14"/>
        <v>4</v>
      </c>
      <c r="G36" s="1">
        <f t="shared" ca="1" si="14"/>
        <v>4</v>
      </c>
      <c r="H36" s="1">
        <f t="shared" ca="1" si="14"/>
        <v>4</v>
      </c>
      <c r="I36" s="1">
        <f t="shared" ca="1" si="14"/>
        <v>5</v>
      </c>
      <c r="J36" s="1">
        <f t="shared" ca="1" si="14"/>
        <v>6</v>
      </c>
      <c r="K36" s="1">
        <f t="shared" ca="1" si="14"/>
        <v>7</v>
      </c>
      <c r="L36" s="1">
        <f t="shared" ca="1" si="14"/>
        <v>7</v>
      </c>
      <c r="M36" s="1">
        <f t="shared" ca="1" si="14"/>
        <v>7</v>
      </c>
      <c r="N36" s="1">
        <f t="shared" ca="1" si="14"/>
        <v>8</v>
      </c>
      <c r="O36" s="1">
        <f t="shared" ca="1" si="14"/>
        <v>9</v>
      </c>
      <c r="P36" s="1">
        <f t="shared" ca="1" si="14"/>
        <v>9</v>
      </c>
      <c r="Q36" s="1">
        <f t="shared" ca="1" si="14"/>
        <v>10</v>
      </c>
      <c r="R36" s="1">
        <f t="shared" ca="1" si="15"/>
        <v>10</v>
      </c>
      <c r="S36" s="1">
        <f t="shared" ca="1" si="15"/>
        <v>10</v>
      </c>
      <c r="T36" s="3">
        <f t="shared" ca="1" si="15"/>
        <v>10</v>
      </c>
      <c r="U36" s="61">
        <f t="shared" ca="1" si="15"/>
        <v>10</v>
      </c>
      <c r="V36" s="1">
        <f t="shared" ca="1" si="15"/>
        <v>10</v>
      </c>
      <c r="W36" s="1">
        <f t="shared" ca="1" si="15"/>
        <v>10</v>
      </c>
      <c r="X36" s="1">
        <f t="shared" ca="1" si="15"/>
        <v>10</v>
      </c>
      <c r="Y36" s="1">
        <f t="shared" ca="1" si="15"/>
        <v>10</v>
      </c>
      <c r="Z36" s="1">
        <f t="shared" ca="1" si="15"/>
        <v>10</v>
      </c>
      <c r="AA36" s="1">
        <f t="shared" ca="1" si="15"/>
        <v>10</v>
      </c>
      <c r="AB36" s="1">
        <f t="shared" ca="1" si="15"/>
        <v>10</v>
      </c>
      <c r="AC36" s="1">
        <f t="shared" ca="1" si="15"/>
        <v>10</v>
      </c>
      <c r="AD36" s="1">
        <f t="shared" ca="1" si="15"/>
        <v>10</v>
      </c>
      <c r="AE36" s="1">
        <f t="shared" ca="1" si="15"/>
        <v>10</v>
      </c>
      <c r="AF36" s="1">
        <f t="shared" ca="1" si="15"/>
        <v>10</v>
      </c>
      <c r="AG36" s="1">
        <f t="shared" ca="1" si="15"/>
        <v>10</v>
      </c>
      <c r="AH36" s="1">
        <f t="shared" ca="1" si="16"/>
        <v>10</v>
      </c>
      <c r="AI36" s="1">
        <f t="shared" ca="1" si="16"/>
        <v>10</v>
      </c>
      <c r="AJ36" s="1">
        <f t="shared" ca="1" si="16"/>
        <v>10</v>
      </c>
      <c r="AK36" s="1">
        <f t="shared" ca="1" si="16"/>
        <v>10</v>
      </c>
      <c r="AL36" s="1">
        <f t="shared" ca="1" si="16"/>
        <v>10</v>
      </c>
      <c r="AM36" s="3">
        <f t="shared" ca="1" si="16"/>
        <v>10</v>
      </c>
      <c r="AO36" s="29" t="str">
        <f t="shared" si="12"/>
        <v>Real Madrid C.F.</v>
      </c>
      <c r="AP36" s="2">
        <f ca="1">IF(AP$1&lt;='1-Configuracion'!$P$874,'1-Estadisticas'!B36,NA())</f>
        <v>0</v>
      </c>
      <c r="AQ36" s="1">
        <f ca="1">IF(AQ$1&lt;='1-Configuracion'!$P$874,'1-Estadisticas'!C36,NA())</f>
        <v>1</v>
      </c>
      <c r="AR36" s="1">
        <f ca="1">IF(AR$1&lt;='1-Configuracion'!$P$874,'1-Estadisticas'!D36,NA())</f>
        <v>2</v>
      </c>
      <c r="AS36" s="1">
        <f ca="1">IF(AS$1&lt;='1-Configuracion'!$P$874,'1-Estadisticas'!E36,NA())</f>
        <v>3</v>
      </c>
      <c r="AT36" s="1">
        <f ca="1">IF(AT$1&lt;='1-Configuracion'!$P$874,'1-Estadisticas'!F36,NA())</f>
        <v>4</v>
      </c>
      <c r="AU36" s="1">
        <f ca="1">IF(AU$1&lt;='1-Configuracion'!$P$874,'1-Estadisticas'!G36,NA())</f>
        <v>4</v>
      </c>
      <c r="AV36" s="1">
        <f ca="1">IF(AV$1&lt;='1-Configuracion'!$P$874,'1-Estadisticas'!H36,NA())</f>
        <v>4</v>
      </c>
      <c r="AW36" s="1">
        <f ca="1">IF(AW$1&lt;='1-Configuracion'!$P$874,'1-Estadisticas'!I36,NA())</f>
        <v>5</v>
      </c>
      <c r="AX36" s="1">
        <f ca="1">IF(AX$1&lt;='1-Configuracion'!$P$874,'1-Estadisticas'!J36,NA())</f>
        <v>6</v>
      </c>
      <c r="AY36" s="1">
        <f ca="1">IF(AY$1&lt;='1-Configuracion'!$P$874,'1-Estadisticas'!K36,NA())</f>
        <v>7</v>
      </c>
      <c r="AZ36" s="1">
        <f ca="1">IF(AZ$1&lt;='1-Configuracion'!$P$874,'1-Estadisticas'!L36,NA())</f>
        <v>7</v>
      </c>
      <c r="BA36" s="1">
        <f ca="1">IF(BA$1&lt;='1-Configuracion'!$P$874,'1-Estadisticas'!M36,NA())</f>
        <v>7</v>
      </c>
      <c r="BB36" s="1">
        <f ca="1">IF(BB$1&lt;='1-Configuracion'!$P$874,'1-Estadisticas'!N36,NA())</f>
        <v>8</v>
      </c>
      <c r="BC36" s="1">
        <f ca="1">IF(BC$1&lt;='1-Configuracion'!$P$874,'1-Estadisticas'!O36,NA())</f>
        <v>9</v>
      </c>
      <c r="BD36" s="1">
        <f ca="1">IF(BD$1&lt;='1-Configuracion'!$P$874,'1-Estadisticas'!P36,NA())</f>
        <v>9</v>
      </c>
      <c r="BE36" s="1">
        <f ca="1">IF(BE$1&lt;='1-Configuracion'!$P$874,'1-Estadisticas'!Q36,NA())</f>
        <v>10</v>
      </c>
      <c r="BF36" s="1" t="e">
        <f ca="1">IF(BF$1&lt;='1-Configuracion'!$P$874,'1-Estadisticas'!R36,NA())</f>
        <v>#N/A</v>
      </c>
      <c r="BG36" s="1" t="e">
        <f ca="1">IF(BG$1&lt;='1-Configuracion'!$P$874,'1-Estadisticas'!S36,NA())</f>
        <v>#N/A</v>
      </c>
      <c r="BH36" s="3" t="e">
        <f ca="1">IF(BH$1&lt;='1-Configuracion'!$P$874,'1-Estadisticas'!T36,NA())</f>
        <v>#N/A</v>
      </c>
      <c r="BI36" s="61" t="e">
        <f ca="1">IF(BI$1&lt;='1-Configuracion'!$P$874,'1-Estadisticas'!U36,NA())</f>
        <v>#N/A</v>
      </c>
      <c r="BJ36" s="1" t="e">
        <f ca="1">IF(BJ$1&lt;='1-Configuracion'!$P$874,'1-Estadisticas'!V36,NA())</f>
        <v>#N/A</v>
      </c>
      <c r="BK36" s="1" t="e">
        <f ca="1">IF(BK$1&lt;='1-Configuracion'!$P$874,'1-Estadisticas'!W36,NA())</f>
        <v>#N/A</v>
      </c>
      <c r="BL36" s="1" t="e">
        <f ca="1">IF(BL$1&lt;='1-Configuracion'!$P$874,'1-Estadisticas'!X36,NA())</f>
        <v>#N/A</v>
      </c>
      <c r="BM36" s="1" t="e">
        <f ca="1">IF(BM$1&lt;='1-Configuracion'!$P$874,'1-Estadisticas'!Y36,NA())</f>
        <v>#N/A</v>
      </c>
      <c r="BN36" s="1" t="e">
        <f ca="1">IF(BN$1&lt;='1-Configuracion'!$P$874,'1-Estadisticas'!Z36,NA())</f>
        <v>#N/A</v>
      </c>
      <c r="BO36" s="1" t="e">
        <f ca="1">IF(BO$1&lt;='1-Configuracion'!$P$874,'1-Estadisticas'!AA36,NA())</f>
        <v>#N/A</v>
      </c>
      <c r="BP36" s="1" t="e">
        <f ca="1">IF(BP$1&lt;='1-Configuracion'!$P$874,'1-Estadisticas'!AB36,NA())</f>
        <v>#N/A</v>
      </c>
      <c r="BQ36" s="1" t="e">
        <f ca="1">IF(BQ$1&lt;='1-Configuracion'!$P$874,'1-Estadisticas'!AC36,NA())</f>
        <v>#N/A</v>
      </c>
      <c r="BR36" s="1" t="e">
        <f ca="1">IF(BR$1&lt;='1-Configuracion'!$P$874,'1-Estadisticas'!AD36,NA())</f>
        <v>#N/A</v>
      </c>
      <c r="BS36" s="1" t="e">
        <f ca="1">IF(BS$1&lt;='1-Configuracion'!$P$874,'1-Estadisticas'!AE36,NA())</f>
        <v>#N/A</v>
      </c>
      <c r="BT36" s="1" t="e">
        <f ca="1">IF(BT$1&lt;='1-Configuracion'!$P$874,'1-Estadisticas'!AF36,NA())</f>
        <v>#N/A</v>
      </c>
      <c r="BU36" s="1" t="e">
        <f ca="1">IF(BU$1&lt;='1-Configuracion'!$P$874,'1-Estadisticas'!AG36,NA())</f>
        <v>#N/A</v>
      </c>
      <c r="BV36" s="1" t="e">
        <f ca="1">IF(BV$1&lt;='1-Configuracion'!$P$874,'1-Estadisticas'!AH36,NA())</f>
        <v>#N/A</v>
      </c>
      <c r="BW36" s="1" t="e">
        <f ca="1">IF(BW$1&lt;='1-Configuracion'!$P$874,'1-Estadisticas'!AI36,NA())</f>
        <v>#N/A</v>
      </c>
      <c r="BX36" s="1" t="e">
        <f ca="1">IF(BX$1&lt;='1-Configuracion'!$P$874,'1-Estadisticas'!AJ36,NA())</f>
        <v>#N/A</v>
      </c>
      <c r="BY36" s="1" t="e">
        <f ca="1">IF(BY$1&lt;='1-Configuracion'!$P$874,'1-Estadisticas'!AK36,NA())</f>
        <v>#N/A</v>
      </c>
      <c r="BZ36" s="1" t="e">
        <f ca="1">IF(BZ$1&lt;='1-Configuracion'!$P$874,'1-Estadisticas'!AL36,NA())</f>
        <v>#N/A</v>
      </c>
      <c r="CA36" s="3" t="e">
        <f ca="1">IF(CA$1&lt;='1-Configuracion'!$P$874,'1-Estadisticas'!AM36,NA())</f>
        <v>#N/A</v>
      </c>
    </row>
    <row r="37" spans="1:79" x14ac:dyDescent="0.25">
      <c r="A37" s="29" t="str">
        <f t="shared" si="13"/>
        <v>Real Sociedad</v>
      </c>
      <c r="B37" s="2">
        <f t="shared" ca="1" si="14"/>
        <v>0</v>
      </c>
      <c r="C37" s="1">
        <f t="shared" ca="1" si="14"/>
        <v>0</v>
      </c>
      <c r="D37" s="1">
        <f t="shared" ca="1" si="14"/>
        <v>0</v>
      </c>
      <c r="E37" s="1">
        <f t="shared" ca="1" si="14"/>
        <v>0</v>
      </c>
      <c r="F37" s="1">
        <f t="shared" ca="1" si="14"/>
        <v>1</v>
      </c>
      <c r="G37" s="1">
        <f t="shared" ca="1" si="14"/>
        <v>1</v>
      </c>
      <c r="H37" s="1">
        <f t="shared" ca="1" si="14"/>
        <v>1</v>
      </c>
      <c r="I37" s="1">
        <f t="shared" ca="1" si="14"/>
        <v>1</v>
      </c>
      <c r="J37" s="1">
        <f t="shared" ca="1" si="14"/>
        <v>2</v>
      </c>
      <c r="K37" s="1">
        <f t="shared" ca="1" si="14"/>
        <v>2</v>
      </c>
      <c r="L37" s="1">
        <f t="shared" ca="1" si="14"/>
        <v>2</v>
      </c>
      <c r="M37" s="1">
        <f t="shared" ca="1" si="14"/>
        <v>3</v>
      </c>
      <c r="N37" s="1">
        <f t="shared" ca="1" si="14"/>
        <v>3</v>
      </c>
      <c r="O37" s="1">
        <f t="shared" ca="1" si="14"/>
        <v>4</v>
      </c>
      <c r="P37" s="1">
        <f t="shared" ca="1" si="14"/>
        <v>4</v>
      </c>
      <c r="Q37" s="1">
        <f t="shared" ca="1" si="14"/>
        <v>4</v>
      </c>
      <c r="R37" s="1">
        <f t="shared" ca="1" si="15"/>
        <v>4</v>
      </c>
      <c r="S37" s="1">
        <f t="shared" ca="1" si="15"/>
        <v>4</v>
      </c>
      <c r="T37" s="3">
        <f t="shared" ca="1" si="15"/>
        <v>4</v>
      </c>
      <c r="U37" s="61">
        <f t="shared" ca="1" si="15"/>
        <v>4</v>
      </c>
      <c r="V37" s="1">
        <f t="shared" ca="1" si="15"/>
        <v>4</v>
      </c>
      <c r="W37" s="1">
        <f t="shared" ca="1" si="15"/>
        <v>4</v>
      </c>
      <c r="X37" s="1">
        <f t="shared" ca="1" si="15"/>
        <v>4</v>
      </c>
      <c r="Y37" s="1">
        <f t="shared" ca="1" si="15"/>
        <v>4</v>
      </c>
      <c r="Z37" s="1">
        <f t="shared" ca="1" si="15"/>
        <v>4</v>
      </c>
      <c r="AA37" s="1">
        <f t="shared" ca="1" si="15"/>
        <v>4</v>
      </c>
      <c r="AB37" s="1">
        <f t="shared" ca="1" si="15"/>
        <v>4</v>
      </c>
      <c r="AC37" s="1">
        <f t="shared" ca="1" si="15"/>
        <v>4</v>
      </c>
      <c r="AD37" s="1">
        <f t="shared" ca="1" si="15"/>
        <v>4</v>
      </c>
      <c r="AE37" s="1">
        <f t="shared" ca="1" si="15"/>
        <v>4</v>
      </c>
      <c r="AF37" s="1">
        <f t="shared" ca="1" si="15"/>
        <v>4</v>
      </c>
      <c r="AG37" s="1">
        <f t="shared" ca="1" si="15"/>
        <v>4</v>
      </c>
      <c r="AH37" s="1">
        <f t="shared" ca="1" si="16"/>
        <v>4</v>
      </c>
      <c r="AI37" s="1">
        <f t="shared" ca="1" si="16"/>
        <v>4</v>
      </c>
      <c r="AJ37" s="1">
        <f t="shared" ca="1" si="16"/>
        <v>4</v>
      </c>
      <c r="AK37" s="1">
        <f t="shared" ca="1" si="16"/>
        <v>4</v>
      </c>
      <c r="AL37" s="1">
        <f t="shared" ca="1" si="16"/>
        <v>4</v>
      </c>
      <c r="AM37" s="3">
        <f t="shared" ca="1" si="16"/>
        <v>4</v>
      </c>
      <c r="AO37" s="29" t="str">
        <f t="shared" si="12"/>
        <v>Real Sociedad</v>
      </c>
      <c r="AP37" s="2">
        <f ca="1">IF(AP$1&lt;='1-Configuracion'!$P$874,'1-Estadisticas'!B37,NA())</f>
        <v>0</v>
      </c>
      <c r="AQ37" s="1">
        <f ca="1">IF(AQ$1&lt;='1-Configuracion'!$P$874,'1-Estadisticas'!C37,NA())</f>
        <v>0</v>
      </c>
      <c r="AR37" s="1">
        <f ca="1">IF(AR$1&lt;='1-Configuracion'!$P$874,'1-Estadisticas'!D37,NA())</f>
        <v>0</v>
      </c>
      <c r="AS37" s="1">
        <f ca="1">IF(AS$1&lt;='1-Configuracion'!$P$874,'1-Estadisticas'!E37,NA())</f>
        <v>0</v>
      </c>
      <c r="AT37" s="1">
        <f ca="1">IF(AT$1&lt;='1-Configuracion'!$P$874,'1-Estadisticas'!F37,NA())</f>
        <v>1</v>
      </c>
      <c r="AU37" s="1">
        <f ca="1">IF(AU$1&lt;='1-Configuracion'!$P$874,'1-Estadisticas'!G37,NA())</f>
        <v>1</v>
      </c>
      <c r="AV37" s="1">
        <f ca="1">IF(AV$1&lt;='1-Configuracion'!$P$874,'1-Estadisticas'!H37,NA())</f>
        <v>1</v>
      </c>
      <c r="AW37" s="1">
        <f ca="1">IF(AW$1&lt;='1-Configuracion'!$P$874,'1-Estadisticas'!I37,NA())</f>
        <v>1</v>
      </c>
      <c r="AX37" s="1">
        <f ca="1">IF(AX$1&lt;='1-Configuracion'!$P$874,'1-Estadisticas'!J37,NA())</f>
        <v>2</v>
      </c>
      <c r="AY37" s="1">
        <f ca="1">IF(AY$1&lt;='1-Configuracion'!$P$874,'1-Estadisticas'!K37,NA())</f>
        <v>2</v>
      </c>
      <c r="AZ37" s="1">
        <f ca="1">IF(AZ$1&lt;='1-Configuracion'!$P$874,'1-Estadisticas'!L37,NA())</f>
        <v>2</v>
      </c>
      <c r="BA37" s="1">
        <f ca="1">IF(BA$1&lt;='1-Configuracion'!$P$874,'1-Estadisticas'!M37,NA())</f>
        <v>3</v>
      </c>
      <c r="BB37" s="1">
        <f ca="1">IF(BB$1&lt;='1-Configuracion'!$P$874,'1-Estadisticas'!N37,NA())</f>
        <v>3</v>
      </c>
      <c r="BC37" s="1">
        <f ca="1">IF(BC$1&lt;='1-Configuracion'!$P$874,'1-Estadisticas'!O37,NA())</f>
        <v>4</v>
      </c>
      <c r="BD37" s="1">
        <f ca="1">IF(BD$1&lt;='1-Configuracion'!$P$874,'1-Estadisticas'!P37,NA())</f>
        <v>4</v>
      </c>
      <c r="BE37" s="1">
        <f ca="1">IF(BE$1&lt;='1-Configuracion'!$P$874,'1-Estadisticas'!Q37,NA())</f>
        <v>4</v>
      </c>
      <c r="BF37" s="1" t="e">
        <f ca="1">IF(BF$1&lt;='1-Configuracion'!$P$874,'1-Estadisticas'!R37,NA())</f>
        <v>#N/A</v>
      </c>
      <c r="BG37" s="1" t="e">
        <f ca="1">IF(BG$1&lt;='1-Configuracion'!$P$874,'1-Estadisticas'!S37,NA())</f>
        <v>#N/A</v>
      </c>
      <c r="BH37" s="3" t="e">
        <f ca="1">IF(BH$1&lt;='1-Configuracion'!$P$874,'1-Estadisticas'!T37,NA())</f>
        <v>#N/A</v>
      </c>
      <c r="BI37" s="61" t="e">
        <f ca="1">IF(BI$1&lt;='1-Configuracion'!$P$874,'1-Estadisticas'!U37,NA())</f>
        <v>#N/A</v>
      </c>
      <c r="BJ37" s="1" t="e">
        <f ca="1">IF(BJ$1&lt;='1-Configuracion'!$P$874,'1-Estadisticas'!V37,NA())</f>
        <v>#N/A</v>
      </c>
      <c r="BK37" s="1" t="e">
        <f ca="1">IF(BK$1&lt;='1-Configuracion'!$P$874,'1-Estadisticas'!W37,NA())</f>
        <v>#N/A</v>
      </c>
      <c r="BL37" s="1" t="e">
        <f ca="1">IF(BL$1&lt;='1-Configuracion'!$P$874,'1-Estadisticas'!X37,NA())</f>
        <v>#N/A</v>
      </c>
      <c r="BM37" s="1" t="e">
        <f ca="1">IF(BM$1&lt;='1-Configuracion'!$P$874,'1-Estadisticas'!Y37,NA())</f>
        <v>#N/A</v>
      </c>
      <c r="BN37" s="1" t="e">
        <f ca="1">IF(BN$1&lt;='1-Configuracion'!$P$874,'1-Estadisticas'!Z37,NA())</f>
        <v>#N/A</v>
      </c>
      <c r="BO37" s="1" t="e">
        <f ca="1">IF(BO$1&lt;='1-Configuracion'!$P$874,'1-Estadisticas'!AA37,NA())</f>
        <v>#N/A</v>
      </c>
      <c r="BP37" s="1" t="e">
        <f ca="1">IF(BP$1&lt;='1-Configuracion'!$P$874,'1-Estadisticas'!AB37,NA())</f>
        <v>#N/A</v>
      </c>
      <c r="BQ37" s="1" t="e">
        <f ca="1">IF(BQ$1&lt;='1-Configuracion'!$P$874,'1-Estadisticas'!AC37,NA())</f>
        <v>#N/A</v>
      </c>
      <c r="BR37" s="1" t="e">
        <f ca="1">IF(BR$1&lt;='1-Configuracion'!$P$874,'1-Estadisticas'!AD37,NA())</f>
        <v>#N/A</v>
      </c>
      <c r="BS37" s="1" t="e">
        <f ca="1">IF(BS$1&lt;='1-Configuracion'!$P$874,'1-Estadisticas'!AE37,NA())</f>
        <v>#N/A</v>
      </c>
      <c r="BT37" s="1" t="e">
        <f ca="1">IF(BT$1&lt;='1-Configuracion'!$P$874,'1-Estadisticas'!AF37,NA())</f>
        <v>#N/A</v>
      </c>
      <c r="BU37" s="1" t="e">
        <f ca="1">IF(BU$1&lt;='1-Configuracion'!$P$874,'1-Estadisticas'!AG37,NA())</f>
        <v>#N/A</v>
      </c>
      <c r="BV37" s="1" t="e">
        <f ca="1">IF(BV$1&lt;='1-Configuracion'!$P$874,'1-Estadisticas'!AH37,NA())</f>
        <v>#N/A</v>
      </c>
      <c r="BW37" s="1" t="e">
        <f ca="1">IF(BW$1&lt;='1-Configuracion'!$P$874,'1-Estadisticas'!AI37,NA())</f>
        <v>#N/A</v>
      </c>
      <c r="BX37" s="1" t="e">
        <f ca="1">IF(BX$1&lt;='1-Configuracion'!$P$874,'1-Estadisticas'!AJ37,NA())</f>
        <v>#N/A</v>
      </c>
      <c r="BY37" s="1" t="e">
        <f ca="1">IF(BY$1&lt;='1-Configuracion'!$P$874,'1-Estadisticas'!AK37,NA())</f>
        <v>#N/A</v>
      </c>
      <c r="BZ37" s="1" t="e">
        <f ca="1">IF(BZ$1&lt;='1-Configuracion'!$P$874,'1-Estadisticas'!AL37,NA())</f>
        <v>#N/A</v>
      </c>
      <c r="CA37" s="3" t="e">
        <f ca="1">IF(CA$1&lt;='1-Configuracion'!$P$874,'1-Estadisticas'!AM37,NA())</f>
        <v>#N/A</v>
      </c>
    </row>
    <row r="38" spans="1:79" x14ac:dyDescent="0.25">
      <c r="A38" s="29" t="str">
        <f t="shared" si="13"/>
        <v>Real Sporting de Gijón</v>
      </c>
      <c r="B38" s="2">
        <f t="shared" ca="1" si="14"/>
        <v>0</v>
      </c>
      <c r="C38" s="1">
        <f t="shared" ca="1" si="14"/>
        <v>0</v>
      </c>
      <c r="D38" s="1">
        <f t="shared" ca="1" si="14"/>
        <v>0</v>
      </c>
      <c r="E38" s="1">
        <f t="shared" ca="1" si="14"/>
        <v>1</v>
      </c>
      <c r="F38" s="1">
        <f t="shared" ca="1" si="14"/>
        <v>1</v>
      </c>
      <c r="G38" s="1">
        <f t="shared" ca="1" si="14"/>
        <v>1</v>
      </c>
      <c r="H38" s="1">
        <f t="shared" ca="1" si="14"/>
        <v>2</v>
      </c>
      <c r="I38" s="1">
        <f t="shared" ca="1" si="14"/>
        <v>2</v>
      </c>
      <c r="J38" s="1">
        <f t="shared" ca="1" si="14"/>
        <v>2</v>
      </c>
      <c r="K38" s="1">
        <f t="shared" ca="1" si="14"/>
        <v>3</v>
      </c>
      <c r="L38" s="1">
        <f t="shared" ca="1" si="14"/>
        <v>3</v>
      </c>
      <c r="M38" s="1">
        <f t="shared" ca="1" si="14"/>
        <v>3</v>
      </c>
      <c r="N38" s="1">
        <f t="shared" ca="1" si="14"/>
        <v>3</v>
      </c>
      <c r="O38" s="1">
        <f t="shared" ca="1" si="14"/>
        <v>4</v>
      </c>
      <c r="P38" s="1">
        <f t="shared" ca="1" si="14"/>
        <v>4</v>
      </c>
      <c r="Q38" s="1">
        <f t="shared" ca="1" si="14"/>
        <v>4</v>
      </c>
      <c r="R38" s="1">
        <f t="shared" ca="1" si="15"/>
        <v>4</v>
      </c>
      <c r="S38" s="1">
        <f t="shared" ca="1" si="15"/>
        <v>4</v>
      </c>
      <c r="T38" s="3">
        <f t="shared" ca="1" si="15"/>
        <v>4</v>
      </c>
      <c r="U38" s="61">
        <f t="shared" ca="1" si="15"/>
        <v>4</v>
      </c>
      <c r="V38" s="1">
        <f t="shared" ca="1" si="15"/>
        <v>4</v>
      </c>
      <c r="W38" s="1">
        <f t="shared" ca="1" si="15"/>
        <v>4</v>
      </c>
      <c r="X38" s="1">
        <f t="shared" ca="1" si="15"/>
        <v>4</v>
      </c>
      <c r="Y38" s="1">
        <f t="shared" ca="1" si="15"/>
        <v>4</v>
      </c>
      <c r="Z38" s="1">
        <f t="shared" ca="1" si="15"/>
        <v>4</v>
      </c>
      <c r="AA38" s="1">
        <f t="shared" ca="1" si="15"/>
        <v>4</v>
      </c>
      <c r="AB38" s="1">
        <f t="shared" ca="1" si="15"/>
        <v>4</v>
      </c>
      <c r="AC38" s="1">
        <f t="shared" ca="1" si="15"/>
        <v>4</v>
      </c>
      <c r="AD38" s="1">
        <f t="shared" ca="1" si="15"/>
        <v>4</v>
      </c>
      <c r="AE38" s="1">
        <f t="shared" ca="1" si="15"/>
        <v>4</v>
      </c>
      <c r="AF38" s="1">
        <f t="shared" ca="1" si="15"/>
        <v>4</v>
      </c>
      <c r="AG38" s="1">
        <f t="shared" ca="1" si="15"/>
        <v>4</v>
      </c>
      <c r="AH38" s="1">
        <f t="shared" ca="1" si="16"/>
        <v>4</v>
      </c>
      <c r="AI38" s="1">
        <f t="shared" ca="1" si="16"/>
        <v>4</v>
      </c>
      <c r="AJ38" s="1">
        <f t="shared" ca="1" si="16"/>
        <v>4</v>
      </c>
      <c r="AK38" s="1">
        <f t="shared" ca="1" si="16"/>
        <v>4</v>
      </c>
      <c r="AL38" s="1">
        <f t="shared" ca="1" si="16"/>
        <v>4</v>
      </c>
      <c r="AM38" s="3">
        <f t="shared" ca="1" si="16"/>
        <v>4</v>
      </c>
      <c r="AO38" s="29" t="str">
        <f t="shared" si="12"/>
        <v>Real Sporting de Gijón</v>
      </c>
      <c r="AP38" s="2">
        <f ca="1">IF(AP$1&lt;='1-Configuracion'!$P$874,'1-Estadisticas'!B38,NA())</f>
        <v>0</v>
      </c>
      <c r="AQ38" s="1">
        <f ca="1">IF(AQ$1&lt;='1-Configuracion'!$P$874,'1-Estadisticas'!C38,NA())</f>
        <v>0</v>
      </c>
      <c r="AR38" s="1">
        <f ca="1">IF(AR$1&lt;='1-Configuracion'!$P$874,'1-Estadisticas'!D38,NA())</f>
        <v>0</v>
      </c>
      <c r="AS38" s="1">
        <f ca="1">IF(AS$1&lt;='1-Configuracion'!$P$874,'1-Estadisticas'!E38,NA())</f>
        <v>1</v>
      </c>
      <c r="AT38" s="1">
        <f ca="1">IF(AT$1&lt;='1-Configuracion'!$P$874,'1-Estadisticas'!F38,NA())</f>
        <v>1</v>
      </c>
      <c r="AU38" s="1">
        <f ca="1">IF(AU$1&lt;='1-Configuracion'!$P$874,'1-Estadisticas'!G38,NA())</f>
        <v>1</v>
      </c>
      <c r="AV38" s="1">
        <f ca="1">IF(AV$1&lt;='1-Configuracion'!$P$874,'1-Estadisticas'!H38,NA())</f>
        <v>2</v>
      </c>
      <c r="AW38" s="1">
        <f ca="1">IF(AW$1&lt;='1-Configuracion'!$P$874,'1-Estadisticas'!I38,NA())</f>
        <v>2</v>
      </c>
      <c r="AX38" s="1">
        <f ca="1">IF(AX$1&lt;='1-Configuracion'!$P$874,'1-Estadisticas'!J38,NA())</f>
        <v>2</v>
      </c>
      <c r="AY38" s="1">
        <f ca="1">IF(AY$1&lt;='1-Configuracion'!$P$874,'1-Estadisticas'!K38,NA())</f>
        <v>3</v>
      </c>
      <c r="AZ38" s="1">
        <f ca="1">IF(AZ$1&lt;='1-Configuracion'!$P$874,'1-Estadisticas'!L38,NA())</f>
        <v>3</v>
      </c>
      <c r="BA38" s="1">
        <f ca="1">IF(BA$1&lt;='1-Configuracion'!$P$874,'1-Estadisticas'!M38,NA())</f>
        <v>3</v>
      </c>
      <c r="BB38" s="1">
        <f ca="1">IF(BB$1&lt;='1-Configuracion'!$P$874,'1-Estadisticas'!N38,NA())</f>
        <v>3</v>
      </c>
      <c r="BC38" s="1">
        <f ca="1">IF(BC$1&lt;='1-Configuracion'!$P$874,'1-Estadisticas'!O38,NA())</f>
        <v>4</v>
      </c>
      <c r="BD38" s="1">
        <f ca="1">IF(BD$1&lt;='1-Configuracion'!$P$874,'1-Estadisticas'!P38,NA())</f>
        <v>4</v>
      </c>
      <c r="BE38" s="1">
        <f ca="1">IF(BE$1&lt;='1-Configuracion'!$P$874,'1-Estadisticas'!Q38,NA())</f>
        <v>4</v>
      </c>
      <c r="BF38" s="1" t="e">
        <f ca="1">IF(BF$1&lt;='1-Configuracion'!$P$874,'1-Estadisticas'!R38,NA())</f>
        <v>#N/A</v>
      </c>
      <c r="BG38" s="1" t="e">
        <f ca="1">IF(BG$1&lt;='1-Configuracion'!$P$874,'1-Estadisticas'!S38,NA())</f>
        <v>#N/A</v>
      </c>
      <c r="BH38" s="3" t="e">
        <f ca="1">IF(BH$1&lt;='1-Configuracion'!$P$874,'1-Estadisticas'!T38,NA())</f>
        <v>#N/A</v>
      </c>
      <c r="BI38" s="61" t="e">
        <f ca="1">IF(BI$1&lt;='1-Configuracion'!$P$874,'1-Estadisticas'!U38,NA())</f>
        <v>#N/A</v>
      </c>
      <c r="BJ38" s="1" t="e">
        <f ca="1">IF(BJ$1&lt;='1-Configuracion'!$P$874,'1-Estadisticas'!V38,NA())</f>
        <v>#N/A</v>
      </c>
      <c r="BK38" s="1" t="e">
        <f ca="1">IF(BK$1&lt;='1-Configuracion'!$P$874,'1-Estadisticas'!W38,NA())</f>
        <v>#N/A</v>
      </c>
      <c r="BL38" s="1" t="e">
        <f ca="1">IF(BL$1&lt;='1-Configuracion'!$P$874,'1-Estadisticas'!X38,NA())</f>
        <v>#N/A</v>
      </c>
      <c r="BM38" s="1" t="e">
        <f ca="1">IF(BM$1&lt;='1-Configuracion'!$P$874,'1-Estadisticas'!Y38,NA())</f>
        <v>#N/A</v>
      </c>
      <c r="BN38" s="1" t="e">
        <f ca="1">IF(BN$1&lt;='1-Configuracion'!$P$874,'1-Estadisticas'!Z38,NA())</f>
        <v>#N/A</v>
      </c>
      <c r="BO38" s="1" t="e">
        <f ca="1">IF(BO$1&lt;='1-Configuracion'!$P$874,'1-Estadisticas'!AA38,NA())</f>
        <v>#N/A</v>
      </c>
      <c r="BP38" s="1" t="e">
        <f ca="1">IF(BP$1&lt;='1-Configuracion'!$P$874,'1-Estadisticas'!AB38,NA())</f>
        <v>#N/A</v>
      </c>
      <c r="BQ38" s="1" t="e">
        <f ca="1">IF(BQ$1&lt;='1-Configuracion'!$P$874,'1-Estadisticas'!AC38,NA())</f>
        <v>#N/A</v>
      </c>
      <c r="BR38" s="1" t="e">
        <f ca="1">IF(BR$1&lt;='1-Configuracion'!$P$874,'1-Estadisticas'!AD38,NA())</f>
        <v>#N/A</v>
      </c>
      <c r="BS38" s="1" t="e">
        <f ca="1">IF(BS$1&lt;='1-Configuracion'!$P$874,'1-Estadisticas'!AE38,NA())</f>
        <v>#N/A</v>
      </c>
      <c r="BT38" s="1" t="e">
        <f ca="1">IF(BT$1&lt;='1-Configuracion'!$P$874,'1-Estadisticas'!AF38,NA())</f>
        <v>#N/A</v>
      </c>
      <c r="BU38" s="1" t="e">
        <f ca="1">IF(BU$1&lt;='1-Configuracion'!$P$874,'1-Estadisticas'!AG38,NA())</f>
        <v>#N/A</v>
      </c>
      <c r="BV38" s="1" t="e">
        <f ca="1">IF(BV$1&lt;='1-Configuracion'!$P$874,'1-Estadisticas'!AH38,NA())</f>
        <v>#N/A</v>
      </c>
      <c r="BW38" s="1" t="e">
        <f ca="1">IF(BW$1&lt;='1-Configuracion'!$P$874,'1-Estadisticas'!AI38,NA())</f>
        <v>#N/A</v>
      </c>
      <c r="BX38" s="1" t="e">
        <f ca="1">IF(BX$1&lt;='1-Configuracion'!$P$874,'1-Estadisticas'!AJ38,NA())</f>
        <v>#N/A</v>
      </c>
      <c r="BY38" s="1" t="e">
        <f ca="1">IF(BY$1&lt;='1-Configuracion'!$P$874,'1-Estadisticas'!AK38,NA())</f>
        <v>#N/A</v>
      </c>
      <c r="BZ38" s="1" t="e">
        <f ca="1">IF(BZ$1&lt;='1-Configuracion'!$P$874,'1-Estadisticas'!AL38,NA())</f>
        <v>#N/A</v>
      </c>
      <c r="CA38" s="3" t="e">
        <f ca="1">IF(CA$1&lt;='1-Configuracion'!$P$874,'1-Estadisticas'!AM38,NA())</f>
        <v>#N/A</v>
      </c>
    </row>
    <row r="39" spans="1:79" x14ac:dyDescent="0.25">
      <c r="A39" s="29" t="str">
        <f t="shared" si="13"/>
        <v>S.D. Eibar</v>
      </c>
      <c r="B39" s="2">
        <f t="shared" ca="1" si="14"/>
        <v>1</v>
      </c>
      <c r="C39" s="1">
        <f t="shared" ca="1" si="14"/>
        <v>2</v>
      </c>
      <c r="D39" s="1">
        <f t="shared" ca="1" si="14"/>
        <v>2</v>
      </c>
      <c r="E39" s="1">
        <f t="shared" ca="1" si="14"/>
        <v>2</v>
      </c>
      <c r="F39" s="1">
        <f t="shared" ca="1" si="14"/>
        <v>2</v>
      </c>
      <c r="G39" s="1">
        <f t="shared" ca="1" si="14"/>
        <v>2</v>
      </c>
      <c r="H39" s="1">
        <f t="shared" ca="1" si="14"/>
        <v>3</v>
      </c>
      <c r="I39" s="1">
        <f t="shared" ca="1" si="14"/>
        <v>3</v>
      </c>
      <c r="J39" s="1">
        <f t="shared" ca="1" si="14"/>
        <v>3</v>
      </c>
      <c r="K39" s="1">
        <f t="shared" ca="1" si="14"/>
        <v>4</v>
      </c>
      <c r="L39" s="1">
        <f t="shared" ca="1" si="14"/>
        <v>5</v>
      </c>
      <c r="M39" s="1">
        <f t="shared" ca="1" si="14"/>
        <v>5</v>
      </c>
      <c r="N39" s="1">
        <f t="shared" ca="1" si="14"/>
        <v>5</v>
      </c>
      <c r="O39" s="1">
        <f t="shared" ca="1" si="14"/>
        <v>5</v>
      </c>
      <c r="P39" s="1">
        <f t="shared" ca="1" si="14"/>
        <v>5</v>
      </c>
      <c r="Q39" s="1">
        <f t="shared" ca="1" si="14"/>
        <v>5</v>
      </c>
      <c r="R39" s="1">
        <f t="shared" ca="1" si="15"/>
        <v>5</v>
      </c>
      <c r="S39" s="1">
        <f t="shared" ca="1" si="15"/>
        <v>5</v>
      </c>
      <c r="T39" s="3">
        <f t="shared" ca="1" si="15"/>
        <v>5</v>
      </c>
      <c r="U39" s="61">
        <f t="shared" ca="1" si="15"/>
        <v>5</v>
      </c>
      <c r="V39" s="1">
        <f t="shared" ca="1" si="15"/>
        <v>5</v>
      </c>
      <c r="W39" s="1">
        <f t="shared" ca="1" si="15"/>
        <v>5</v>
      </c>
      <c r="X39" s="1">
        <f t="shared" ca="1" si="15"/>
        <v>5</v>
      </c>
      <c r="Y39" s="1">
        <f t="shared" ca="1" si="15"/>
        <v>5</v>
      </c>
      <c r="Z39" s="1">
        <f t="shared" ca="1" si="15"/>
        <v>5</v>
      </c>
      <c r="AA39" s="1">
        <f t="shared" ca="1" si="15"/>
        <v>5</v>
      </c>
      <c r="AB39" s="1">
        <f t="shared" ca="1" si="15"/>
        <v>5</v>
      </c>
      <c r="AC39" s="1">
        <f t="shared" ca="1" si="15"/>
        <v>5</v>
      </c>
      <c r="AD39" s="1">
        <f t="shared" ca="1" si="15"/>
        <v>5</v>
      </c>
      <c r="AE39" s="1">
        <f t="shared" ca="1" si="15"/>
        <v>5</v>
      </c>
      <c r="AF39" s="1">
        <f t="shared" ca="1" si="15"/>
        <v>5</v>
      </c>
      <c r="AG39" s="1">
        <f t="shared" ca="1" si="15"/>
        <v>5</v>
      </c>
      <c r="AH39" s="1">
        <f t="shared" ca="1" si="16"/>
        <v>5</v>
      </c>
      <c r="AI39" s="1">
        <f t="shared" ca="1" si="16"/>
        <v>5</v>
      </c>
      <c r="AJ39" s="1">
        <f t="shared" ca="1" si="16"/>
        <v>5</v>
      </c>
      <c r="AK39" s="1">
        <f t="shared" ca="1" si="16"/>
        <v>5</v>
      </c>
      <c r="AL39" s="1">
        <f t="shared" ca="1" si="16"/>
        <v>5</v>
      </c>
      <c r="AM39" s="3">
        <f t="shared" ca="1" si="16"/>
        <v>5</v>
      </c>
      <c r="AO39" s="29" t="str">
        <f t="shared" si="12"/>
        <v>S.D. Eibar</v>
      </c>
      <c r="AP39" s="2">
        <f ca="1">IF(AP$1&lt;='1-Configuracion'!$P$874,'1-Estadisticas'!B39,NA())</f>
        <v>1</v>
      </c>
      <c r="AQ39" s="1">
        <f ca="1">IF(AQ$1&lt;='1-Configuracion'!$P$874,'1-Estadisticas'!C39,NA())</f>
        <v>2</v>
      </c>
      <c r="AR39" s="1">
        <f ca="1">IF(AR$1&lt;='1-Configuracion'!$P$874,'1-Estadisticas'!D39,NA())</f>
        <v>2</v>
      </c>
      <c r="AS39" s="1">
        <f ca="1">IF(AS$1&lt;='1-Configuracion'!$P$874,'1-Estadisticas'!E39,NA())</f>
        <v>2</v>
      </c>
      <c r="AT39" s="1">
        <f ca="1">IF(AT$1&lt;='1-Configuracion'!$P$874,'1-Estadisticas'!F39,NA())</f>
        <v>2</v>
      </c>
      <c r="AU39" s="1">
        <f ca="1">IF(AU$1&lt;='1-Configuracion'!$P$874,'1-Estadisticas'!G39,NA())</f>
        <v>2</v>
      </c>
      <c r="AV39" s="1">
        <f ca="1">IF(AV$1&lt;='1-Configuracion'!$P$874,'1-Estadisticas'!H39,NA())</f>
        <v>3</v>
      </c>
      <c r="AW39" s="1">
        <f ca="1">IF(AW$1&lt;='1-Configuracion'!$P$874,'1-Estadisticas'!I39,NA())</f>
        <v>3</v>
      </c>
      <c r="AX39" s="1">
        <f ca="1">IF(AX$1&lt;='1-Configuracion'!$P$874,'1-Estadisticas'!J39,NA())</f>
        <v>3</v>
      </c>
      <c r="AY39" s="1">
        <f ca="1">IF(AY$1&lt;='1-Configuracion'!$P$874,'1-Estadisticas'!K39,NA())</f>
        <v>4</v>
      </c>
      <c r="AZ39" s="1">
        <f ca="1">IF(AZ$1&lt;='1-Configuracion'!$P$874,'1-Estadisticas'!L39,NA())</f>
        <v>5</v>
      </c>
      <c r="BA39" s="1">
        <f ca="1">IF(BA$1&lt;='1-Configuracion'!$P$874,'1-Estadisticas'!M39,NA())</f>
        <v>5</v>
      </c>
      <c r="BB39" s="1">
        <f ca="1">IF(BB$1&lt;='1-Configuracion'!$P$874,'1-Estadisticas'!N39,NA())</f>
        <v>5</v>
      </c>
      <c r="BC39" s="1">
        <f ca="1">IF(BC$1&lt;='1-Configuracion'!$P$874,'1-Estadisticas'!O39,NA())</f>
        <v>5</v>
      </c>
      <c r="BD39" s="1">
        <f ca="1">IF(BD$1&lt;='1-Configuracion'!$P$874,'1-Estadisticas'!P39,NA())</f>
        <v>5</v>
      </c>
      <c r="BE39" s="1">
        <f ca="1">IF(BE$1&lt;='1-Configuracion'!$P$874,'1-Estadisticas'!Q39,NA())</f>
        <v>5</v>
      </c>
      <c r="BF39" s="1" t="e">
        <f ca="1">IF(BF$1&lt;='1-Configuracion'!$P$874,'1-Estadisticas'!R39,NA())</f>
        <v>#N/A</v>
      </c>
      <c r="BG39" s="1" t="e">
        <f ca="1">IF(BG$1&lt;='1-Configuracion'!$P$874,'1-Estadisticas'!S39,NA())</f>
        <v>#N/A</v>
      </c>
      <c r="BH39" s="3" t="e">
        <f ca="1">IF(BH$1&lt;='1-Configuracion'!$P$874,'1-Estadisticas'!T39,NA())</f>
        <v>#N/A</v>
      </c>
      <c r="BI39" s="61" t="e">
        <f ca="1">IF(BI$1&lt;='1-Configuracion'!$P$874,'1-Estadisticas'!U39,NA())</f>
        <v>#N/A</v>
      </c>
      <c r="BJ39" s="1" t="e">
        <f ca="1">IF(BJ$1&lt;='1-Configuracion'!$P$874,'1-Estadisticas'!V39,NA())</f>
        <v>#N/A</v>
      </c>
      <c r="BK39" s="1" t="e">
        <f ca="1">IF(BK$1&lt;='1-Configuracion'!$P$874,'1-Estadisticas'!W39,NA())</f>
        <v>#N/A</v>
      </c>
      <c r="BL39" s="1" t="e">
        <f ca="1">IF(BL$1&lt;='1-Configuracion'!$P$874,'1-Estadisticas'!X39,NA())</f>
        <v>#N/A</v>
      </c>
      <c r="BM39" s="1" t="e">
        <f ca="1">IF(BM$1&lt;='1-Configuracion'!$P$874,'1-Estadisticas'!Y39,NA())</f>
        <v>#N/A</v>
      </c>
      <c r="BN39" s="1" t="e">
        <f ca="1">IF(BN$1&lt;='1-Configuracion'!$P$874,'1-Estadisticas'!Z39,NA())</f>
        <v>#N/A</v>
      </c>
      <c r="BO39" s="1" t="e">
        <f ca="1">IF(BO$1&lt;='1-Configuracion'!$P$874,'1-Estadisticas'!AA39,NA())</f>
        <v>#N/A</v>
      </c>
      <c r="BP39" s="1" t="e">
        <f ca="1">IF(BP$1&lt;='1-Configuracion'!$P$874,'1-Estadisticas'!AB39,NA())</f>
        <v>#N/A</v>
      </c>
      <c r="BQ39" s="1" t="e">
        <f ca="1">IF(BQ$1&lt;='1-Configuracion'!$P$874,'1-Estadisticas'!AC39,NA())</f>
        <v>#N/A</v>
      </c>
      <c r="BR39" s="1" t="e">
        <f ca="1">IF(BR$1&lt;='1-Configuracion'!$P$874,'1-Estadisticas'!AD39,NA())</f>
        <v>#N/A</v>
      </c>
      <c r="BS39" s="1" t="e">
        <f ca="1">IF(BS$1&lt;='1-Configuracion'!$P$874,'1-Estadisticas'!AE39,NA())</f>
        <v>#N/A</v>
      </c>
      <c r="BT39" s="1" t="e">
        <f ca="1">IF(BT$1&lt;='1-Configuracion'!$P$874,'1-Estadisticas'!AF39,NA())</f>
        <v>#N/A</v>
      </c>
      <c r="BU39" s="1" t="e">
        <f ca="1">IF(BU$1&lt;='1-Configuracion'!$P$874,'1-Estadisticas'!AG39,NA())</f>
        <v>#N/A</v>
      </c>
      <c r="BV39" s="1" t="e">
        <f ca="1">IF(BV$1&lt;='1-Configuracion'!$P$874,'1-Estadisticas'!AH39,NA())</f>
        <v>#N/A</v>
      </c>
      <c r="BW39" s="1" t="e">
        <f ca="1">IF(BW$1&lt;='1-Configuracion'!$P$874,'1-Estadisticas'!AI39,NA())</f>
        <v>#N/A</v>
      </c>
      <c r="BX39" s="1" t="e">
        <f ca="1">IF(BX$1&lt;='1-Configuracion'!$P$874,'1-Estadisticas'!AJ39,NA())</f>
        <v>#N/A</v>
      </c>
      <c r="BY39" s="1" t="e">
        <f ca="1">IF(BY$1&lt;='1-Configuracion'!$P$874,'1-Estadisticas'!AK39,NA())</f>
        <v>#N/A</v>
      </c>
      <c r="BZ39" s="1" t="e">
        <f ca="1">IF(BZ$1&lt;='1-Configuracion'!$P$874,'1-Estadisticas'!AL39,NA())</f>
        <v>#N/A</v>
      </c>
      <c r="CA39" s="3" t="e">
        <f ca="1">IF(CA$1&lt;='1-Configuracion'!$P$874,'1-Estadisticas'!AM39,NA())</f>
        <v>#N/A</v>
      </c>
    </row>
    <row r="40" spans="1:79" x14ac:dyDescent="0.25">
      <c r="A40" s="29" t="str">
        <f t="shared" si="13"/>
        <v>Sevilla F.C.</v>
      </c>
      <c r="B40" s="2">
        <f t="shared" ca="1" si="14"/>
        <v>0</v>
      </c>
      <c r="C40" s="1">
        <f t="shared" ca="1" si="14"/>
        <v>0</v>
      </c>
      <c r="D40" s="1">
        <f t="shared" ca="1" si="14"/>
        <v>0</v>
      </c>
      <c r="E40" s="1">
        <f t="shared" ca="1" si="14"/>
        <v>0</v>
      </c>
      <c r="F40" s="1">
        <f t="shared" ca="1" si="14"/>
        <v>0</v>
      </c>
      <c r="G40" s="1">
        <f t="shared" ca="1" si="14"/>
        <v>1</v>
      </c>
      <c r="H40" s="1">
        <f t="shared" ca="1" si="14"/>
        <v>2</v>
      </c>
      <c r="I40" s="1">
        <f t="shared" ca="1" si="14"/>
        <v>2</v>
      </c>
      <c r="J40" s="1">
        <f t="shared" ca="1" si="14"/>
        <v>3</v>
      </c>
      <c r="K40" s="1">
        <f t="shared" ca="1" si="14"/>
        <v>3</v>
      </c>
      <c r="L40" s="1">
        <f t="shared" ca="1" si="14"/>
        <v>4</v>
      </c>
      <c r="M40" s="1">
        <f t="shared" ca="1" si="14"/>
        <v>4</v>
      </c>
      <c r="N40" s="1">
        <f t="shared" ca="1" si="14"/>
        <v>5</v>
      </c>
      <c r="O40" s="1">
        <f t="shared" ca="1" si="14"/>
        <v>5</v>
      </c>
      <c r="P40" s="1">
        <f t="shared" ca="1" si="14"/>
        <v>6</v>
      </c>
      <c r="Q40" s="1">
        <f t="shared" ref="Q40:AF43" ca="1" si="17">INDIRECT(ADDRESS((COLUMN()-2)*23+ROW()-21,19,,,"1-Configuracion"))</f>
        <v>6</v>
      </c>
      <c r="R40" s="1">
        <f t="shared" ca="1" si="17"/>
        <v>6</v>
      </c>
      <c r="S40" s="1">
        <f t="shared" ca="1" si="17"/>
        <v>6</v>
      </c>
      <c r="T40" s="3">
        <f t="shared" ca="1" si="17"/>
        <v>6</v>
      </c>
      <c r="U40" s="61">
        <f t="shared" ca="1" si="17"/>
        <v>6</v>
      </c>
      <c r="V40" s="1">
        <f t="shared" ca="1" si="17"/>
        <v>6</v>
      </c>
      <c r="W40" s="1">
        <f t="shared" ca="1" si="17"/>
        <v>6</v>
      </c>
      <c r="X40" s="1">
        <f t="shared" ca="1" si="17"/>
        <v>6</v>
      </c>
      <c r="Y40" s="1">
        <f t="shared" ca="1" si="17"/>
        <v>6</v>
      </c>
      <c r="Z40" s="1">
        <f t="shared" ca="1" si="17"/>
        <v>6</v>
      </c>
      <c r="AA40" s="1">
        <f t="shared" ca="1" si="17"/>
        <v>6</v>
      </c>
      <c r="AB40" s="1">
        <f t="shared" ca="1" si="17"/>
        <v>6</v>
      </c>
      <c r="AC40" s="1">
        <f t="shared" ca="1" si="17"/>
        <v>6</v>
      </c>
      <c r="AD40" s="1">
        <f t="shared" ca="1" si="17"/>
        <v>6</v>
      </c>
      <c r="AE40" s="1">
        <f t="shared" ca="1" si="17"/>
        <v>6</v>
      </c>
      <c r="AF40" s="1">
        <f t="shared" ca="1" si="17"/>
        <v>6</v>
      </c>
      <c r="AG40" s="1">
        <f t="shared" ca="1" si="15"/>
        <v>6</v>
      </c>
      <c r="AH40" s="1">
        <f t="shared" ca="1" si="16"/>
        <v>6</v>
      </c>
      <c r="AI40" s="1">
        <f t="shared" ca="1" si="16"/>
        <v>6</v>
      </c>
      <c r="AJ40" s="1">
        <f t="shared" ca="1" si="16"/>
        <v>6</v>
      </c>
      <c r="AK40" s="1">
        <f t="shared" ca="1" si="16"/>
        <v>6</v>
      </c>
      <c r="AL40" s="1">
        <f t="shared" ca="1" si="16"/>
        <v>6</v>
      </c>
      <c r="AM40" s="3">
        <f t="shared" ca="1" si="16"/>
        <v>6</v>
      </c>
      <c r="AO40" s="29" t="str">
        <f t="shared" si="12"/>
        <v>Sevilla F.C.</v>
      </c>
      <c r="AP40" s="2">
        <f ca="1">IF(AP$1&lt;='1-Configuracion'!$P$874,'1-Estadisticas'!B40,NA())</f>
        <v>0</v>
      </c>
      <c r="AQ40" s="1">
        <f ca="1">IF(AQ$1&lt;='1-Configuracion'!$P$874,'1-Estadisticas'!C40,NA())</f>
        <v>0</v>
      </c>
      <c r="AR40" s="1">
        <f ca="1">IF(AR$1&lt;='1-Configuracion'!$P$874,'1-Estadisticas'!D40,NA())</f>
        <v>0</v>
      </c>
      <c r="AS40" s="1">
        <f ca="1">IF(AS$1&lt;='1-Configuracion'!$P$874,'1-Estadisticas'!E40,NA())</f>
        <v>0</v>
      </c>
      <c r="AT40" s="1">
        <f ca="1">IF(AT$1&lt;='1-Configuracion'!$P$874,'1-Estadisticas'!F40,NA())</f>
        <v>0</v>
      </c>
      <c r="AU40" s="1">
        <f ca="1">IF(AU$1&lt;='1-Configuracion'!$P$874,'1-Estadisticas'!G40,NA())</f>
        <v>1</v>
      </c>
      <c r="AV40" s="1">
        <f ca="1">IF(AV$1&lt;='1-Configuracion'!$P$874,'1-Estadisticas'!H40,NA())</f>
        <v>2</v>
      </c>
      <c r="AW40" s="1">
        <f ca="1">IF(AW$1&lt;='1-Configuracion'!$P$874,'1-Estadisticas'!I40,NA())</f>
        <v>2</v>
      </c>
      <c r="AX40" s="1">
        <f ca="1">IF(AX$1&lt;='1-Configuracion'!$P$874,'1-Estadisticas'!J40,NA())</f>
        <v>3</v>
      </c>
      <c r="AY40" s="1">
        <f ca="1">IF(AY$1&lt;='1-Configuracion'!$P$874,'1-Estadisticas'!K40,NA())</f>
        <v>3</v>
      </c>
      <c r="AZ40" s="1">
        <f ca="1">IF(AZ$1&lt;='1-Configuracion'!$P$874,'1-Estadisticas'!L40,NA())</f>
        <v>4</v>
      </c>
      <c r="BA40" s="1">
        <f ca="1">IF(BA$1&lt;='1-Configuracion'!$P$874,'1-Estadisticas'!M40,NA())</f>
        <v>4</v>
      </c>
      <c r="BB40" s="1">
        <f ca="1">IF(BB$1&lt;='1-Configuracion'!$P$874,'1-Estadisticas'!N40,NA())</f>
        <v>5</v>
      </c>
      <c r="BC40" s="1">
        <f ca="1">IF(BC$1&lt;='1-Configuracion'!$P$874,'1-Estadisticas'!O40,NA())</f>
        <v>5</v>
      </c>
      <c r="BD40" s="1">
        <f ca="1">IF(BD$1&lt;='1-Configuracion'!$P$874,'1-Estadisticas'!P40,NA())</f>
        <v>6</v>
      </c>
      <c r="BE40" s="1">
        <f ca="1">IF(BE$1&lt;='1-Configuracion'!$P$874,'1-Estadisticas'!Q40,NA())</f>
        <v>6</v>
      </c>
      <c r="BF40" s="1" t="e">
        <f ca="1">IF(BF$1&lt;='1-Configuracion'!$P$874,'1-Estadisticas'!R40,NA())</f>
        <v>#N/A</v>
      </c>
      <c r="BG40" s="1" t="e">
        <f ca="1">IF(BG$1&lt;='1-Configuracion'!$P$874,'1-Estadisticas'!S40,NA())</f>
        <v>#N/A</v>
      </c>
      <c r="BH40" s="3" t="e">
        <f ca="1">IF(BH$1&lt;='1-Configuracion'!$P$874,'1-Estadisticas'!T40,NA())</f>
        <v>#N/A</v>
      </c>
      <c r="BI40" s="61" t="e">
        <f ca="1">IF(BI$1&lt;='1-Configuracion'!$P$874,'1-Estadisticas'!U40,NA())</f>
        <v>#N/A</v>
      </c>
      <c r="BJ40" s="1" t="e">
        <f ca="1">IF(BJ$1&lt;='1-Configuracion'!$P$874,'1-Estadisticas'!V40,NA())</f>
        <v>#N/A</v>
      </c>
      <c r="BK40" s="1" t="e">
        <f ca="1">IF(BK$1&lt;='1-Configuracion'!$P$874,'1-Estadisticas'!W40,NA())</f>
        <v>#N/A</v>
      </c>
      <c r="BL40" s="1" t="e">
        <f ca="1">IF(BL$1&lt;='1-Configuracion'!$P$874,'1-Estadisticas'!X40,NA())</f>
        <v>#N/A</v>
      </c>
      <c r="BM40" s="1" t="e">
        <f ca="1">IF(BM$1&lt;='1-Configuracion'!$P$874,'1-Estadisticas'!Y40,NA())</f>
        <v>#N/A</v>
      </c>
      <c r="BN40" s="1" t="e">
        <f ca="1">IF(BN$1&lt;='1-Configuracion'!$P$874,'1-Estadisticas'!Z40,NA())</f>
        <v>#N/A</v>
      </c>
      <c r="BO40" s="1" t="e">
        <f ca="1">IF(BO$1&lt;='1-Configuracion'!$P$874,'1-Estadisticas'!AA40,NA())</f>
        <v>#N/A</v>
      </c>
      <c r="BP40" s="1" t="e">
        <f ca="1">IF(BP$1&lt;='1-Configuracion'!$P$874,'1-Estadisticas'!AB40,NA())</f>
        <v>#N/A</v>
      </c>
      <c r="BQ40" s="1" t="e">
        <f ca="1">IF(BQ$1&lt;='1-Configuracion'!$P$874,'1-Estadisticas'!AC40,NA())</f>
        <v>#N/A</v>
      </c>
      <c r="BR40" s="1" t="e">
        <f ca="1">IF(BR$1&lt;='1-Configuracion'!$P$874,'1-Estadisticas'!AD40,NA())</f>
        <v>#N/A</v>
      </c>
      <c r="BS40" s="1" t="e">
        <f ca="1">IF(BS$1&lt;='1-Configuracion'!$P$874,'1-Estadisticas'!AE40,NA())</f>
        <v>#N/A</v>
      </c>
      <c r="BT40" s="1" t="e">
        <f ca="1">IF(BT$1&lt;='1-Configuracion'!$P$874,'1-Estadisticas'!AF40,NA())</f>
        <v>#N/A</v>
      </c>
      <c r="BU40" s="1" t="e">
        <f ca="1">IF(BU$1&lt;='1-Configuracion'!$P$874,'1-Estadisticas'!AG40,NA())</f>
        <v>#N/A</v>
      </c>
      <c r="BV40" s="1" t="e">
        <f ca="1">IF(BV$1&lt;='1-Configuracion'!$P$874,'1-Estadisticas'!AH40,NA())</f>
        <v>#N/A</v>
      </c>
      <c r="BW40" s="1" t="e">
        <f ca="1">IF(BW$1&lt;='1-Configuracion'!$P$874,'1-Estadisticas'!AI40,NA())</f>
        <v>#N/A</v>
      </c>
      <c r="BX40" s="1" t="e">
        <f ca="1">IF(BX$1&lt;='1-Configuracion'!$P$874,'1-Estadisticas'!AJ40,NA())</f>
        <v>#N/A</v>
      </c>
      <c r="BY40" s="1" t="e">
        <f ca="1">IF(BY$1&lt;='1-Configuracion'!$P$874,'1-Estadisticas'!AK40,NA())</f>
        <v>#N/A</v>
      </c>
      <c r="BZ40" s="1" t="e">
        <f ca="1">IF(BZ$1&lt;='1-Configuracion'!$P$874,'1-Estadisticas'!AL40,NA())</f>
        <v>#N/A</v>
      </c>
      <c r="CA40" s="3" t="e">
        <f ca="1">IF(CA$1&lt;='1-Configuracion'!$P$874,'1-Estadisticas'!AM40,NA())</f>
        <v>#N/A</v>
      </c>
    </row>
    <row r="41" spans="1:79" x14ac:dyDescent="0.25">
      <c r="A41" s="29" t="str">
        <f t="shared" si="13"/>
        <v>U.D. Las Palmas</v>
      </c>
      <c r="B41" s="2">
        <f t="shared" ref="B41:Q43" ca="1" si="18">INDIRECT(ADDRESS((COLUMN()-2)*23+ROW()-21,19,,,"1-Configuracion"))</f>
        <v>0</v>
      </c>
      <c r="C41" s="1">
        <f t="shared" ca="1" si="18"/>
        <v>0</v>
      </c>
      <c r="D41" s="1">
        <f t="shared" ca="1" si="18"/>
        <v>0</v>
      </c>
      <c r="E41" s="1">
        <f t="shared" ca="1" si="18"/>
        <v>0</v>
      </c>
      <c r="F41" s="1">
        <f t="shared" ca="1" si="18"/>
        <v>1</v>
      </c>
      <c r="G41" s="1">
        <f t="shared" ca="1" si="18"/>
        <v>1</v>
      </c>
      <c r="H41" s="1">
        <f t="shared" ca="1" si="18"/>
        <v>1</v>
      </c>
      <c r="I41" s="1">
        <f t="shared" ca="1" si="18"/>
        <v>1</v>
      </c>
      <c r="J41" s="1">
        <f t="shared" ca="1" si="18"/>
        <v>1</v>
      </c>
      <c r="K41" s="1">
        <f t="shared" ca="1" si="18"/>
        <v>1</v>
      </c>
      <c r="L41" s="1">
        <f t="shared" ca="1" si="18"/>
        <v>2</v>
      </c>
      <c r="M41" s="1">
        <f t="shared" ca="1" si="18"/>
        <v>2</v>
      </c>
      <c r="N41" s="1">
        <f t="shared" ca="1" si="18"/>
        <v>2</v>
      </c>
      <c r="O41" s="1">
        <f t="shared" ca="1" si="18"/>
        <v>2</v>
      </c>
      <c r="P41" s="1">
        <f t="shared" ca="1" si="18"/>
        <v>3</v>
      </c>
      <c r="Q41" s="1">
        <f t="shared" ca="1" si="18"/>
        <v>3</v>
      </c>
      <c r="R41" s="1">
        <f t="shared" ca="1" si="17"/>
        <v>3</v>
      </c>
      <c r="S41" s="1">
        <f t="shared" ca="1" si="17"/>
        <v>3</v>
      </c>
      <c r="T41" s="3">
        <f t="shared" ca="1" si="17"/>
        <v>3</v>
      </c>
      <c r="U41" s="61">
        <f t="shared" ca="1" si="17"/>
        <v>3</v>
      </c>
      <c r="V41" s="1">
        <f t="shared" ca="1" si="17"/>
        <v>3</v>
      </c>
      <c r="W41" s="1">
        <f t="shared" ca="1" si="17"/>
        <v>3</v>
      </c>
      <c r="X41" s="1">
        <f t="shared" ca="1" si="17"/>
        <v>3</v>
      </c>
      <c r="Y41" s="1">
        <f t="shared" ca="1" si="17"/>
        <v>3</v>
      </c>
      <c r="Z41" s="1">
        <f t="shared" ca="1" si="17"/>
        <v>3</v>
      </c>
      <c r="AA41" s="1">
        <f t="shared" ca="1" si="17"/>
        <v>3</v>
      </c>
      <c r="AB41" s="1">
        <f t="shared" ca="1" si="17"/>
        <v>3</v>
      </c>
      <c r="AC41" s="1">
        <f t="shared" ca="1" si="17"/>
        <v>3</v>
      </c>
      <c r="AD41" s="1">
        <f t="shared" ca="1" si="17"/>
        <v>3</v>
      </c>
      <c r="AE41" s="1">
        <f t="shared" ca="1" si="17"/>
        <v>3</v>
      </c>
      <c r="AF41" s="1">
        <f t="shared" ca="1" si="17"/>
        <v>3</v>
      </c>
      <c r="AG41" s="1">
        <f t="shared" ca="1" si="15"/>
        <v>3</v>
      </c>
      <c r="AH41" s="1">
        <f t="shared" ca="1" si="16"/>
        <v>3</v>
      </c>
      <c r="AI41" s="1">
        <f t="shared" ca="1" si="16"/>
        <v>3</v>
      </c>
      <c r="AJ41" s="1">
        <f t="shared" ca="1" si="16"/>
        <v>3</v>
      </c>
      <c r="AK41" s="1">
        <f t="shared" ca="1" si="16"/>
        <v>3</v>
      </c>
      <c r="AL41" s="1">
        <f t="shared" ca="1" si="16"/>
        <v>3</v>
      </c>
      <c r="AM41" s="3">
        <f t="shared" ca="1" si="16"/>
        <v>3</v>
      </c>
      <c r="AO41" s="29" t="str">
        <f t="shared" si="12"/>
        <v>U.D. Las Palmas</v>
      </c>
      <c r="AP41" s="2">
        <f ca="1">IF(AP$1&lt;='1-Configuracion'!$P$874,'1-Estadisticas'!B41,NA())</f>
        <v>0</v>
      </c>
      <c r="AQ41" s="1">
        <f ca="1">IF(AQ$1&lt;='1-Configuracion'!$P$874,'1-Estadisticas'!C41,NA())</f>
        <v>0</v>
      </c>
      <c r="AR41" s="1">
        <f ca="1">IF(AR$1&lt;='1-Configuracion'!$P$874,'1-Estadisticas'!D41,NA())</f>
        <v>0</v>
      </c>
      <c r="AS41" s="1">
        <f ca="1">IF(AS$1&lt;='1-Configuracion'!$P$874,'1-Estadisticas'!E41,NA())</f>
        <v>0</v>
      </c>
      <c r="AT41" s="1">
        <f ca="1">IF(AT$1&lt;='1-Configuracion'!$P$874,'1-Estadisticas'!F41,NA())</f>
        <v>1</v>
      </c>
      <c r="AU41" s="1">
        <f ca="1">IF(AU$1&lt;='1-Configuracion'!$P$874,'1-Estadisticas'!G41,NA())</f>
        <v>1</v>
      </c>
      <c r="AV41" s="1">
        <f ca="1">IF(AV$1&lt;='1-Configuracion'!$P$874,'1-Estadisticas'!H41,NA())</f>
        <v>1</v>
      </c>
      <c r="AW41" s="1">
        <f ca="1">IF(AW$1&lt;='1-Configuracion'!$P$874,'1-Estadisticas'!I41,NA())</f>
        <v>1</v>
      </c>
      <c r="AX41" s="1">
        <f ca="1">IF(AX$1&lt;='1-Configuracion'!$P$874,'1-Estadisticas'!J41,NA())</f>
        <v>1</v>
      </c>
      <c r="AY41" s="1">
        <f ca="1">IF(AY$1&lt;='1-Configuracion'!$P$874,'1-Estadisticas'!K41,NA())</f>
        <v>1</v>
      </c>
      <c r="AZ41" s="1">
        <f ca="1">IF(AZ$1&lt;='1-Configuracion'!$P$874,'1-Estadisticas'!L41,NA())</f>
        <v>2</v>
      </c>
      <c r="BA41" s="1">
        <f ca="1">IF(BA$1&lt;='1-Configuracion'!$P$874,'1-Estadisticas'!M41,NA())</f>
        <v>2</v>
      </c>
      <c r="BB41" s="1">
        <f ca="1">IF(BB$1&lt;='1-Configuracion'!$P$874,'1-Estadisticas'!N41,NA())</f>
        <v>2</v>
      </c>
      <c r="BC41" s="1">
        <f ca="1">IF(BC$1&lt;='1-Configuracion'!$P$874,'1-Estadisticas'!O41,NA())</f>
        <v>2</v>
      </c>
      <c r="BD41" s="1">
        <f ca="1">IF(BD$1&lt;='1-Configuracion'!$P$874,'1-Estadisticas'!P41,NA())</f>
        <v>3</v>
      </c>
      <c r="BE41" s="1">
        <f ca="1">IF(BE$1&lt;='1-Configuracion'!$P$874,'1-Estadisticas'!Q41,NA())</f>
        <v>3</v>
      </c>
      <c r="BF41" s="1" t="e">
        <f ca="1">IF(BF$1&lt;='1-Configuracion'!$P$874,'1-Estadisticas'!R41,NA())</f>
        <v>#N/A</v>
      </c>
      <c r="BG41" s="1" t="e">
        <f ca="1">IF(BG$1&lt;='1-Configuracion'!$P$874,'1-Estadisticas'!S41,NA())</f>
        <v>#N/A</v>
      </c>
      <c r="BH41" s="3" t="e">
        <f ca="1">IF(BH$1&lt;='1-Configuracion'!$P$874,'1-Estadisticas'!T41,NA())</f>
        <v>#N/A</v>
      </c>
      <c r="BI41" s="61" t="e">
        <f ca="1">IF(BI$1&lt;='1-Configuracion'!$P$874,'1-Estadisticas'!U41,NA())</f>
        <v>#N/A</v>
      </c>
      <c r="BJ41" s="1" t="e">
        <f ca="1">IF(BJ$1&lt;='1-Configuracion'!$P$874,'1-Estadisticas'!V41,NA())</f>
        <v>#N/A</v>
      </c>
      <c r="BK41" s="1" t="e">
        <f ca="1">IF(BK$1&lt;='1-Configuracion'!$P$874,'1-Estadisticas'!W41,NA())</f>
        <v>#N/A</v>
      </c>
      <c r="BL41" s="1" t="e">
        <f ca="1">IF(BL$1&lt;='1-Configuracion'!$P$874,'1-Estadisticas'!X41,NA())</f>
        <v>#N/A</v>
      </c>
      <c r="BM41" s="1" t="e">
        <f ca="1">IF(BM$1&lt;='1-Configuracion'!$P$874,'1-Estadisticas'!Y41,NA())</f>
        <v>#N/A</v>
      </c>
      <c r="BN41" s="1" t="e">
        <f ca="1">IF(BN$1&lt;='1-Configuracion'!$P$874,'1-Estadisticas'!Z41,NA())</f>
        <v>#N/A</v>
      </c>
      <c r="BO41" s="1" t="e">
        <f ca="1">IF(BO$1&lt;='1-Configuracion'!$P$874,'1-Estadisticas'!AA41,NA())</f>
        <v>#N/A</v>
      </c>
      <c r="BP41" s="1" t="e">
        <f ca="1">IF(BP$1&lt;='1-Configuracion'!$P$874,'1-Estadisticas'!AB41,NA())</f>
        <v>#N/A</v>
      </c>
      <c r="BQ41" s="1" t="e">
        <f ca="1">IF(BQ$1&lt;='1-Configuracion'!$P$874,'1-Estadisticas'!AC41,NA())</f>
        <v>#N/A</v>
      </c>
      <c r="BR41" s="1" t="e">
        <f ca="1">IF(BR$1&lt;='1-Configuracion'!$P$874,'1-Estadisticas'!AD41,NA())</f>
        <v>#N/A</v>
      </c>
      <c r="BS41" s="1" t="e">
        <f ca="1">IF(BS$1&lt;='1-Configuracion'!$P$874,'1-Estadisticas'!AE41,NA())</f>
        <v>#N/A</v>
      </c>
      <c r="BT41" s="1" t="e">
        <f ca="1">IF(BT$1&lt;='1-Configuracion'!$P$874,'1-Estadisticas'!AF41,NA())</f>
        <v>#N/A</v>
      </c>
      <c r="BU41" s="1" t="e">
        <f ca="1">IF(BU$1&lt;='1-Configuracion'!$P$874,'1-Estadisticas'!AG41,NA())</f>
        <v>#N/A</v>
      </c>
      <c r="BV41" s="1" t="e">
        <f ca="1">IF(BV$1&lt;='1-Configuracion'!$P$874,'1-Estadisticas'!AH41,NA())</f>
        <v>#N/A</v>
      </c>
      <c r="BW41" s="1" t="e">
        <f ca="1">IF(BW$1&lt;='1-Configuracion'!$P$874,'1-Estadisticas'!AI41,NA())</f>
        <v>#N/A</v>
      </c>
      <c r="BX41" s="1" t="e">
        <f ca="1">IF(BX$1&lt;='1-Configuracion'!$P$874,'1-Estadisticas'!AJ41,NA())</f>
        <v>#N/A</v>
      </c>
      <c r="BY41" s="1" t="e">
        <f ca="1">IF(BY$1&lt;='1-Configuracion'!$P$874,'1-Estadisticas'!AK41,NA())</f>
        <v>#N/A</v>
      </c>
      <c r="BZ41" s="1" t="e">
        <f ca="1">IF(BZ$1&lt;='1-Configuracion'!$P$874,'1-Estadisticas'!AL41,NA())</f>
        <v>#N/A</v>
      </c>
      <c r="CA41" s="3" t="e">
        <f ca="1">IF(CA$1&lt;='1-Configuracion'!$P$874,'1-Estadisticas'!AM41,NA())</f>
        <v>#N/A</v>
      </c>
    </row>
    <row r="42" spans="1:79" x14ac:dyDescent="0.25">
      <c r="A42" s="29" t="str">
        <f t="shared" si="13"/>
        <v>Valencia C.F.</v>
      </c>
      <c r="B42" s="2">
        <f t="shared" ca="1" si="18"/>
        <v>0</v>
      </c>
      <c r="C42" s="1">
        <f t="shared" ca="1" si="18"/>
        <v>0</v>
      </c>
      <c r="D42" s="1">
        <f t="shared" ca="1" si="18"/>
        <v>1</v>
      </c>
      <c r="E42" s="1">
        <f t="shared" ca="1" si="18"/>
        <v>1</v>
      </c>
      <c r="F42" s="1">
        <f t="shared" ca="1" si="18"/>
        <v>1</v>
      </c>
      <c r="G42" s="1">
        <f t="shared" ca="1" si="18"/>
        <v>2</v>
      </c>
      <c r="H42" s="1">
        <f t="shared" ca="1" si="18"/>
        <v>2</v>
      </c>
      <c r="I42" s="1">
        <f t="shared" ca="1" si="18"/>
        <v>3</v>
      </c>
      <c r="J42" s="1">
        <f t="shared" ca="1" si="18"/>
        <v>3</v>
      </c>
      <c r="K42" s="1">
        <f t="shared" ca="1" si="18"/>
        <v>4</v>
      </c>
      <c r="L42" s="1">
        <f t="shared" ca="1" si="18"/>
        <v>5</v>
      </c>
      <c r="M42" s="1">
        <f t="shared" ca="1" si="18"/>
        <v>5</v>
      </c>
      <c r="N42" s="1">
        <f t="shared" ca="1" si="18"/>
        <v>5</v>
      </c>
      <c r="O42" s="1">
        <f t="shared" ca="1" si="18"/>
        <v>5</v>
      </c>
      <c r="P42" s="1">
        <f t="shared" ca="1" si="18"/>
        <v>5</v>
      </c>
      <c r="Q42" s="1">
        <f t="shared" ca="1" si="18"/>
        <v>5</v>
      </c>
      <c r="R42" s="1">
        <f t="shared" ca="1" si="17"/>
        <v>5</v>
      </c>
      <c r="S42" s="1">
        <f t="shared" ca="1" si="17"/>
        <v>5</v>
      </c>
      <c r="T42" s="3">
        <f t="shared" ca="1" si="17"/>
        <v>5</v>
      </c>
      <c r="U42" s="61">
        <f t="shared" ca="1" si="17"/>
        <v>5</v>
      </c>
      <c r="V42" s="1">
        <f t="shared" ca="1" si="17"/>
        <v>5</v>
      </c>
      <c r="W42" s="1">
        <f t="shared" ca="1" si="17"/>
        <v>5</v>
      </c>
      <c r="X42" s="1">
        <f t="shared" ca="1" si="17"/>
        <v>5</v>
      </c>
      <c r="Y42" s="1">
        <f t="shared" ca="1" si="17"/>
        <v>5</v>
      </c>
      <c r="Z42" s="1">
        <f t="shared" ca="1" si="17"/>
        <v>5</v>
      </c>
      <c r="AA42" s="1">
        <f t="shared" ca="1" si="17"/>
        <v>5</v>
      </c>
      <c r="AB42" s="1">
        <f t="shared" ca="1" si="17"/>
        <v>5</v>
      </c>
      <c r="AC42" s="1">
        <f t="shared" ca="1" si="17"/>
        <v>5</v>
      </c>
      <c r="AD42" s="1">
        <f t="shared" ca="1" si="17"/>
        <v>5</v>
      </c>
      <c r="AE42" s="1">
        <f t="shared" ca="1" si="17"/>
        <v>5</v>
      </c>
      <c r="AF42" s="1">
        <f t="shared" ca="1" si="17"/>
        <v>5</v>
      </c>
      <c r="AG42" s="1">
        <f t="shared" ca="1" si="15"/>
        <v>5</v>
      </c>
      <c r="AH42" s="1">
        <f t="shared" ca="1" si="16"/>
        <v>5</v>
      </c>
      <c r="AI42" s="1">
        <f t="shared" ca="1" si="16"/>
        <v>5</v>
      </c>
      <c r="AJ42" s="1">
        <f t="shared" ca="1" si="16"/>
        <v>5</v>
      </c>
      <c r="AK42" s="1">
        <f t="shared" ca="1" si="16"/>
        <v>5</v>
      </c>
      <c r="AL42" s="1">
        <f t="shared" ca="1" si="16"/>
        <v>5</v>
      </c>
      <c r="AM42" s="3">
        <f t="shared" ca="1" si="16"/>
        <v>5</v>
      </c>
      <c r="AO42" s="29" t="str">
        <f t="shared" si="12"/>
        <v>Valencia C.F.</v>
      </c>
      <c r="AP42" s="2">
        <f ca="1">IF(AP$1&lt;='1-Configuracion'!$P$874,'1-Estadisticas'!B42,NA())</f>
        <v>0</v>
      </c>
      <c r="AQ42" s="1">
        <f ca="1">IF(AQ$1&lt;='1-Configuracion'!$P$874,'1-Estadisticas'!C42,NA())</f>
        <v>0</v>
      </c>
      <c r="AR42" s="1">
        <f ca="1">IF(AR$1&lt;='1-Configuracion'!$P$874,'1-Estadisticas'!D42,NA())</f>
        <v>1</v>
      </c>
      <c r="AS42" s="1">
        <f ca="1">IF(AS$1&lt;='1-Configuracion'!$P$874,'1-Estadisticas'!E42,NA())</f>
        <v>1</v>
      </c>
      <c r="AT42" s="1">
        <f ca="1">IF(AT$1&lt;='1-Configuracion'!$P$874,'1-Estadisticas'!F42,NA())</f>
        <v>1</v>
      </c>
      <c r="AU42" s="1">
        <f ca="1">IF(AU$1&lt;='1-Configuracion'!$P$874,'1-Estadisticas'!G42,NA())</f>
        <v>2</v>
      </c>
      <c r="AV42" s="1">
        <f ca="1">IF(AV$1&lt;='1-Configuracion'!$P$874,'1-Estadisticas'!H42,NA())</f>
        <v>2</v>
      </c>
      <c r="AW42" s="1">
        <f ca="1">IF(AW$1&lt;='1-Configuracion'!$P$874,'1-Estadisticas'!I42,NA())</f>
        <v>3</v>
      </c>
      <c r="AX42" s="1">
        <f ca="1">IF(AX$1&lt;='1-Configuracion'!$P$874,'1-Estadisticas'!J42,NA())</f>
        <v>3</v>
      </c>
      <c r="AY42" s="1">
        <f ca="1">IF(AY$1&lt;='1-Configuracion'!$P$874,'1-Estadisticas'!K42,NA())</f>
        <v>4</v>
      </c>
      <c r="AZ42" s="1">
        <f ca="1">IF(AZ$1&lt;='1-Configuracion'!$P$874,'1-Estadisticas'!L42,NA())</f>
        <v>5</v>
      </c>
      <c r="BA42" s="1">
        <f ca="1">IF(BA$1&lt;='1-Configuracion'!$P$874,'1-Estadisticas'!M42,NA())</f>
        <v>5</v>
      </c>
      <c r="BB42" s="1">
        <f ca="1">IF(BB$1&lt;='1-Configuracion'!$P$874,'1-Estadisticas'!N42,NA())</f>
        <v>5</v>
      </c>
      <c r="BC42" s="1">
        <f ca="1">IF(BC$1&lt;='1-Configuracion'!$P$874,'1-Estadisticas'!O42,NA())</f>
        <v>5</v>
      </c>
      <c r="BD42" s="1">
        <f ca="1">IF(BD$1&lt;='1-Configuracion'!$P$874,'1-Estadisticas'!P42,NA())</f>
        <v>5</v>
      </c>
      <c r="BE42" s="1">
        <f ca="1">IF(BE$1&lt;='1-Configuracion'!$P$874,'1-Estadisticas'!Q42,NA())</f>
        <v>5</v>
      </c>
      <c r="BF42" s="1" t="e">
        <f ca="1">IF(BF$1&lt;='1-Configuracion'!$P$874,'1-Estadisticas'!R42,NA())</f>
        <v>#N/A</v>
      </c>
      <c r="BG42" s="1" t="e">
        <f ca="1">IF(BG$1&lt;='1-Configuracion'!$P$874,'1-Estadisticas'!S42,NA())</f>
        <v>#N/A</v>
      </c>
      <c r="BH42" s="3" t="e">
        <f ca="1">IF(BH$1&lt;='1-Configuracion'!$P$874,'1-Estadisticas'!T42,NA())</f>
        <v>#N/A</v>
      </c>
      <c r="BI42" s="61" t="e">
        <f ca="1">IF(BI$1&lt;='1-Configuracion'!$P$874,'1-Estadisticas'!U42,NA())</f>
        <v>#N/A</v>
      </c>
      <c r="BJ42" s="1" t="e">
        <f ca="1">IF(BJ$1&lt;='1-Configuracion'!$P$874,'1-Estadisticas'!V42,NA())</f>
        <v>#N/A</v>
      </c>
      <c r="BK42" s="1" t="e">
        <f ca="1">IF(BK$1&lt;='1-Configuracion'!$P$874,'1-Estadisticas'!W42,NA())</f>
        <v>#N/A</v>
      </c>
      <c r="BL42" s="1" t="e">
        <f ca="1">IF(BL$1&lt;='1-Configuracion'!$P$874,'1-Estadisticas'!X42,NA())</f>
        <v>#N/A</v>
      </c>
      <c r="BM42" s="1" t="e">
        <f ca="1">IF(BM$1&lt;='1-Configuracion'!$P$874,'1-Estadisticas'!Y42,NA())</f>
        <v>#N/A</v>
      </c>
      <c r="BN42" s="1" t="e">
        <f ca="1">IF(BN$1&lt;='1-Configuracion'!$P$874,'1-Estadisticas'!Z42,NA())</f>
        <v>#N/A</v>
      </c>
      <c r="BO42" s="1" t="e">
        <f ca="1">IF(BO$1&lt;='1-Configuracion'!$P$874,'1-Estadisticas'!AA42,NA())</f>
        <v>#N/A</v>
      </c>
      <c r="BP42" s="1" t="e">
        <f ca="1">IF(BP$1&lt;='1-Configuracion'!$P$874,'1-Estadisticas'!AB42,NA())</f>
        <v>#N/A</v>
      </c>
      <c r="BQ42" s="1" t="e">
        <f ca="1">IF(BQ$1&lt;='1-Configuracion'!$P$874,'1-Estadisticas'!AC42,NA())</f>
        <v>#N/A</v>
      </c>
      <c r="BR42" s="1" t="e">
        <f ca="1">IF(BR$1&lt;='1-Configuracion'!$P$874,'1-Estadisticas'!AD42,NA())</f>
        <v>#N/A</v>
      </c>
      <c r="BS42" s="1" t="e">
        <f ca="1">IF(BS$1&lt;='1-Configuracion'!$P$874,'1-Estadisticas'!AE42,NA())</f>
        <v>#N/A</v>
      </c>
      <c r="BT42" s="1" t="e">
        <f ca="1">IF(BT$1&lt;='1-Configuracion'!$P$874,'1-Estadisticas'!AF42,NA())</f>
        <v>#N/A</v>
      </c>
      <c r="BU42" s="1" t="e">
        <f ca="1">IF(BU$1&lt;='1-Configuracion'!$P$874,'1-Estadisticas'!AG42,NA())</f>
        <v>#N/A</v>
      </c>
      <c r="BV42" s="1" t="e">
        <f ca="1">IF(BV$1&lt;='1-Configuracion'!$P$874,'1-Estadisticas'!AH42,NA())</f>
        <v>#N/A</v>
      </c>
      <c r="BW42" s="1" t="e">
        <f ca="1">IF(BW$1&lt;='1-Configuracion'!$P$874,'1-Estadisticas'!AI42,NA())</f>
        <v>#N/A</v>
      </c>
      <c r="BX42" s="1" t="e">
        <f ca="1">IF(BX$1&lt;='1-Configuracion'!$P$874,'1-Estadisticas'!AJ42,NA())</f>
        <v>#N/A</v>
      </c>
      <c r="BY42" s="1" t="e">
        <f ca="1">IF(BY$1&lt;='1-Configuracion'!$P$874,'1-Estadisticas'!AK42,NA())</f>
        <v>#N/A</v>
      </c>
      <c r="BZ42" s="1" t="e">
        <f ca="1">IF(BZ$1&lt;='1-Configuracion'!$P$874,'1-Estadisticas'!AL42,NA())</f>
        <v>#N/A</v>
      </c>
      <c r="CA42" s="3" t="e">
        <f ca="1">IF(CA$1&lt;='1-Configuracion'!$P$874,'1-Estadisticas'!AM42,NA())</f>
        <v>#N/A</v>
      </c>
    </row>
    <row r="43" spans="1:79" ht="15.75" thickBot="1" x14ac:dyDescent="0.3">
      <c r="A43" s="30" t="str">
        <f t="shared" si="13"/>
        <v>Villarreal C.F.</v>
      </c>
      <c r="B43" s="8">
        <f t="shared" ca="1" si="18"/>
        <v>0</v>
      </c>
      <c r="C43" s="9">
        <f t="shared" ca="1" si="18"/>
        <v>1</v>
      </c>
      <c r="D43" s="9">
        <f t="shared" ca="1" si="18"/>
        <v>2</v>
      </c>
      <c r="E43" s="9">
        <f t="shared" ca="1" si="18"/>
        <v>3</v>
      </c>
      <c r="F43" s="9">
        <f t="shared" ca="1" si="18"/>
        <v>4</v>
      </c>
      <c r="G43" s="9">
        <f t="shared" ca="1" si="18"/>
        <v>5</v>
      </c>
      <c r="H43" s="9">
        <f t="shared" ca="1" si="18"/>
        <v>5</v>
      </c>
      <c r="I43" s="9">
        <f t="shared" ca="1" si="18"/>
        <v>5</v>
      </c>
      <c r="J43" s="9">
        <f t="shared" ca="1" si="18"/>
        <v>5</v>
      </c>
      <c r="K43" s="9">
        <f t="shared" ca="1" si="18"/>
        <v>6</v>
      </c>
      <c r="L43" s="9">
        <f t="shared" ca="1" si="18"/>
        <v>6</v>
      </c>
      <c r="M43" s="9">
        <f t="shared" ca="1" si="18"/>
        <v>6</v>
      </c>
      <c r="N43" s="9">
        <f t="shared" ca="1" si="18"/>
        <v>6</v>
      </c>
      <c r="O43" s="9">
        <f t="shared" ca="1" si="18"/>
        <v>7</v>
      </c>
      <c r="P43" s="9">
        <f t="shared" ca="1" si="18"/>
        <v>8</v>
      </c>
      <c r="Q43" s="9">
        <f t="shared" ca="1" si="18"/>
        <v>9</v>
      </c>
      <c r="R43" s="9">
        <f t="shared" ca="1" si="17"/>
        <v>9</v>
      </c>
      <c r="S43" s="9">
        <f t="shared" ca="1" si="17"/>
        <v>9</v>
      </c>
      <c r="T43" s="11">
        <f t="shared" ca="1" si="17"/>
        <v>9</v>
      </c>
      <c r="U43" s="62">
        <f t="shared" ca="1" si="17"/>
        <v>9</v>
      </c>
      <c r="V43" s="9">
        <f t="shared" ca="1" si="17"/>
        <v>9</v>
      </c>
      <c r="W43" s="9">
        <f t="shared" ca="1" si="17"/>
        <v>9</v>
      </c>
      <c r="X43" s="9">
        <f t="shared" ca="1" si="17"/>
        <v>9</v>
      </c>
      <c r="Y43" s="9">
        <f t="shared" ca="1" si="17"/>
        <v>9</v>
      </c>
      <c r="Z43" s="9">
        <f t="shared" ca="1" si="17"/>
        <v>9</v>
      </c>
      <c r="AA43" s="9">
        <f t="shared" ca="1" si="17"/>
        <v>9</v>
      </c>
      <c r="AB43" s="9">
        <f t="shared" ca="1" si="17"/>
        <v>9</v>
      </c>
      <c r="AC43" s="9">
        <f t="shared" ca="1" si="17"/>
        <v>9</v>
      </c>
      <c r="AD43" s="9">
        <f t="shared" ca="1" si="17"/>
        <v>9</v>
      </c>
      <c r="AE43" s="9">
        <f t="shared" ca="1" si="17"/>
        <v>9</v>
      </c>
      <c r="AF43" s="9">
        <f t="shared" ca="1" si="17"/>
        <v>9</v>
      </c>
      <c r="AG43" s="9">
        <f t="shared" ca="1" si="15"/>
        <v>9</v>
      </c>
      <c r="AH43" s="9">
        <f t="shared" ca="1" si="16"/>
        <v>9</v>
      </c>
      <c r="AI43" s="9">
        <f t="shared" ca="1" si="16"/>
        <v>9</v>
      </c>
      <c r="AJ43" s="9">
        <f t="shared" ca="1" si="16"/>
        <v>9</v>
      </c>
      <c r="AK43" s="9">
        <f t="shared" ca="1" si="16"/>
        <v>9</v>
      </c>
      <c r="AL43" s="9">
        <f t="shared" ca="1" si="16"/>
        <v>9</v>
      </c>
      <c r="AM43" s="11">
        <f t="shared" ca="1" si="16"/>
        <v>9</v>
      </c>
      <c r="AO43" s="30" t="str">
        <f t="shared" si="12"/>
        <v>Villarreal C.F.</v>
      </c>
      <c r="AP43" s="8">
        <f ca="1">IF(AP$1&lt;='1-Configuracion'!$P$874,'1-Estadisticas'!B43,NA())</f>
        <v>0</v>
      </c>
      <c r="AQ43" s="9">
        <f ca="1">IF(AQ$1&lt;='1-Configuracion'!$P$874,'1-Estadisticas'!C43,NA())</f>
        <v>1</v>
      </c>
      <c r="AR43" s="9">
        <f ca="1">IF(AR$1&lt;='1-Configuracion'!$P$874,'1-Estadisticas'!D43,NA())</f>
        <v>2</v>
      </c>
      <c r="AS43" s="9">
        <f ca="1">IF(AS$1&lt;='1-Configuracion'!$P$874,'1-Estadisticas'!E43,NA())</f>
        <v>3</v>
      </c>
      <c r="AT43" s="9">
        <f ca="1">IF(AT$1&lt;='1-Configuracion'!$P$874,'1-Estadisticas'!F43,NA())</f>
        <v>4</v>
      </c>
      <c r="AU43" s="9">
        <f ca="1">IF(AU$1&lt;='1-Configuracion'!$P$874,'1-Estadisticas'!G43,NA())</f>
        <v>5</v>
      </c>
      <c r="AV43" s="9">
        <f ca="1">IF(AV$1&lt;='1-Configuracion'!$P$874,'1-Estadisticas'!H43,NA())</f>
        <v>5</v>
      </c>
      <c r="AW43" s="9">
        <f ca="1">IF(AW$1&lt;='1-Configuracion'!$P$874,'1-Estadisticas'!I43,NA())</f>
        <v>5</v>
      </c>
      <c r="AX43" s="9">
        <f ca="1">IF(AX$1&lt;='1-Configuracion'!$P$874,'1-Estadisticas'!J43,NA())</f>
        <v>5</v>
      </c>
      <c r="AY43" s="9">
        <f ca="1">IF(AY$1&lt;='1-Configuracion'!$P$874,'1-Estadisticas'!K43,NA())</f>
        <v>6</v>
      </c>
      <c r="AZ43" s="9">
        <f ca="1">IF(AZ$1&lt;='1-Configuracion'!$P$874,'1-Estadisticas'!L43,NA())</f>
        <v>6</v>
      </c>
      <c r="BA43" s="9">
        <f ca="1">IF(BA$1&lt;='1-Configuracion'!$P$874,'1-Estadisticas'!M43,NA())</f>
        <v>6</v>
      </c>
      <c r="BB43" s="9">
        <f ca="1">IF(BB$1&lt;='1-Configuracion'!$P$874,'1-Estadisticas'!N43,NA())</f>
        <v>6</v>
      </c>
      <c r="BC43" s="9">
        <f ca="1">IF(BC$1&lt;='1-Configuracion'!$P$874,'1-Estadisticas'!O43,NA())</f>
        <v>7</v>
      </c>
      <c r="BD43" s="9">
        <f ca="1">IF(BD$1&lt;='1-Configuracion'!$P$874,'1-Estadisticas'!P43,NA())</f>
        <v>8</v>
      </c>
      <c r="BE43" s="9">
        <f ca="1">IF(BE$1&lt;='1-Configuracion'!$P$874,'1-Estadisticas'!Q43,NA())</f>
        <v>9</v>
      </c>
      <c r="BF43" s="9" t="e">
        <f ca="1">IF(BF$1&lt;='1-Configuracion'!$P$874,'1-Estadisticas'!R43,NA())</f>
        <v>#N/A</v>
      </c>
      <c r="BG43" s="9" t="e">
        <f ca="1">IF(BG$1&lt;='1-Configuracion'!$P$874,'1-Estadisticas'!S43,NA())</f>
        <v>#N/A</v>
      </c>
      <c r="BH43" s="11" t="e">
        <f ca="1">IF(BH$1&lt;='1-Configuracion'!$P$874,'1-Estadisticas'!T43,NA())</f>
        <v>#N/A</v>
      </c>
      <c r="BI43" s="62" t="e">
        <f ca="1">IF(BI$1&lt;='1-Configuracion'!$P$874,'1-Estadisticas'!U43,NA())</f>
        <v>#N/A</v>
      </c>
      <c r="BJ43" s="9" t="e">
        <f ca="1">IF(BJ$1&lt;='1-Configuracion'!$P$874,'1-Estadisticas'!V43,NA())</f>
        <v>#N/A</v>
      </c>
      <c r="BK43" s="9" t="e">
        <f ca="1">IF(BK$1&lt;='1-Configuracion'!$P$874,'1-Estadisticas'!W43,NA())</f>
        <v>#N/A</v>
      </c>
      <c r="BL43" s="9" t="e">
        <f ca="1">IF(BL$1&lt;='1-Configuracion'!$P$874,'1-Estadisticas'!X43,NA())</f>
        <v>#N/A</v>
      </c>
      <c r="BM43" s="9" t="e">
        <f ca="1">IF(BM$1&lt;='1-Configuracion'!$P$874,'1-Estadisticas'!Y43,NA())</f>
        <v>#N/A</v>
      </c>
      <c r="BN43" s="9" t="e">
        <f ca="1">IF(BN$1&lt;='1-Configuracion'!$P$874,'1-Estadisticas'!Z43,NA())</f>
        <v>#N/A</v>
      </c>
      <c r="BO43" s="9" t="e">
        <f ca="1">IF(BO$1&lt;='1-Configuracion'!$P$874,'1-Estadisticas'!AA43,NA())</f>
        <v>#N/A</v>
      </c>
      <c r="BP43" s="9" t="e">
        <f ca="1">IF(BP$1&lt;='1-Configuracion'!$P$874,'1-Estadisticas'!AB43,NA())</f>
        <v>#N/A</v>
      </c>
      <c r="BQ43" s="9" t="e">
        <f ca="1">IF(BQ$1&lt;='1-Configuracion'!$P$874,'1-Estadisticas'!AC43,NA())</f>
        <v>#N/A</v>
      </c>
      <c r="BR43" s="9" t="e">
        <f ca="1">IF(BR$1&lt;='1-Configuracion'!$P$874,'1-Estadisticas'!AD43,NA())</f>
        <v>#N/A</v>
      </c>
      <c r="BS43" s="9" t="e">
        <f ca="1">IF(BS$1&lt;='1-Configuracion'!$P$874,'1-Estadisticas'!AE43,NA())</f>
        <v>#N/A</v>
      </c>
      <c r="BT43" s="9" t="e">
        <f ca="1">IF(BT$1&lt;='1-Configuracion'!$P$874,'1-Estadisticas'!AF43,NA())</f>
        <v>#N/A</v>
      </c>
      <c r="BU43" s="9" t="e">
        <f ca="1">IF(BU$1&lt;='1-Configuracion'!$P$874,'1-Estadisticas'!AG43,NA())</f>
        <v>#N/A</v>
      </c>
      <c r="BV43" s="9" t="e">
        <f ca="1">IF(BV$1&lt;='1-Configuracion'!$P$874,'1-Estadisticas'!AH43,NA())</f>
        <v>#N/A</v>
      </c>
      <c r="BW43" s="9" t="e">
        <f ca="1">IF(BW$1&lt;='1-Configuracion'!$P$874,'1-Estadisticas'!AI43,NA())</f>
        <v>#N/A</v>
      </c>
      <c r="BX43" s="9" t="e">
        <f ca="1">IF(BX$1&lt;='1-Configuracion'!$P$874,'1-Estadisticas'!AJ43,NA())</f>
        <v>#N/A</v>
      </c>
      <c r="BY43" s="9" t="e">
        <f ca="1">IF(BY$1&lt;='1-Configuracion'!$P$874,'1-Estadisticas'!AK43,NA())</f>
        <v>#N/A</v>
      </c>
      <c r="BZ43" s="9" t="e">
        <f ca="1">IF(BZ$1&lt;='1-Configuracion'!$P$874,'1-Estadisticas'!AL43,NA())</f>
        <v>#N/A</v>
      </c>
      <c r="CA43" s="11" t="e">
        <f ca="1">IF(CA$1&lt;='1-Configuracion'!$P$874,'1-Estadisticas'!AM43,NA())</f>
        <v>#N/A</v>
      </c>
    </row>
    <row r="44" spans="1:79" ht="15.75" thickBot="1" x14ac:dyDescent="0.3"/>
    <row r="45" spans="1:79" ht="15.75" thickBot="1" x14ac:dyDescent="0.3">
      <c r="A45" s="64" t="s">
        <v>130</v>
      </c>
      <c r="B45" s="65">
        <v>1</v>
      </c>
      <c r="C45" s="66">
        <v>2</v>
      </c>
      <c r="D45" s="66">
        <v>3</v>
      </c>
      <c r="E45" s="66">
        <v>4</v>
      </c>
      <c r="F45" s="66">
        <v>5</v>
      </c>
      <c r="G45" s="66">
        <v>6</v>
      </c>
      <c r="H45" s="66">
        <v>7</v>
      </c>
      <c r="I45" s="66">
        <v>8</v>
      </c>
      <c r="J45" s="66">
        <v>9</v>
      </c>
      <c r="K45" s="66">
        <v>10</v>
      </c>
      <c r="L45" s="66">
        <v>11</v>
      </c>
      <c r="M45" s="66">
        <v>12</v>
      </c>
      <c r="N45" s="66">
        <v>13</v>
      </c>
      <c r="O45" s="66">
        <v>14</v>
      </c>
      <c r="P45" s="66">
        <v>15</v>
      </c>
      <c r="Q45" s="66">
        <v>16</v>
      </c>
      <c r="R45" s="66">
        <v>17</v>
      </c>
      <c r="S45" s="66">
        <v>18</v>
      </c>
      <c r="T45" s="67">
        <v>19</v>
      </c>
      <c r="U45" s="68">
        <v>20</v>
      </c>
      <c r="V45" s="66">
        <v>21</v>
      </c>
      <c r="W45" s="66">
        <v>22</v>
      </c>
      <c r="X45" s="66">
        <v>23</v>
      </c>
      <c r="Y45" s="66">
        <v>24</v>
      </c>
      <c r="Z45" s="66">
        <v>25</v>
      </c>
      <c r="AA45" s="66">
        <v>26</v>
      </c>
      <c r="AB45" s="66">
        <v>27</v>
      </c>
      <c r="AC45" s="66">
        <v>28</v>
      </c>
      <c r="AD45" s="66">
        <v>29</v>
      </c>
      <c r="AE45" s="66">
        <v>30</v>
      </c>
      <c r="AF45" s="66">
        <v>31</v>
      </c>
      <c r="AG45" s="66">
        <v>32</v>
      </c>
      <c r="AH45" s="66">
        <v>33</v>
      </c>
      <c r="AI45" s="66">
        <v>34</v>
      </c>
      <c r="AJ45" s="66">
        <v>35</v>
      </c>
      <c r="AK45" s="66">
        <v>36</v>
      </c>
      <c r="AL45" s="66">
        <v>37</v>
      </c>
      <c r="AM45" s="67">
        <v>38</v>
      </c>
      <c r="AO45" s="64" t="str">
        <f t="shared" ref="AO45:CA45" si="19">A45</f>
        <v>Goles</v>
      </c>
      <c r="AP45" s="65">
        <f t="shared" si="19"/>
        <v>1</v>
      </c>
      <c r="AQ45" s="66">
        <f t="shared" si="19"/>
        <v>2</v>
      </c>
      <c r="AR45" s="66">
        <f t="shared" si="19"/>
        <v>3</v>
      </c>
      <c r="AS45" s="66">
        <f t="shared" si="19"/>
        <v>4</v>
      </c>
      <c r="AT45" s="66">
        <f t="shared" si="19"/>
        <v>5</v>
      </c>
      <c r="AU45" s="66">
        <f t="shared" si="19"/>
        <v>6</v>
      </c>
      <c r="AV45" s="66">
        <f t="shared" si="19"/>
        <v>7</v>
      </c>
      <c r="AW45" s="66">
        <f t="shared" si="19"/>
        <v>8</v>
      </c>
      <c r="AX45" s="66">
        <f t="shared" si="19"/>
        <v>9</v>
      </c>
      <c r="AY45" s="66">
        <f t="shared" si="19"/>
        <v>10</v>
      </c>
      <c r="AZ45" s="66">
        <f t="shared" si="19"/>
        <v>11</v>
      </c>
      <c r="BA45" s="66">
        <f t="shared" si="19"/>
        <v>12</v>
      </c>
      <c r="BB45" s="66">
        <f t="shared" si="19"/>
        <v>13</v>
      </c>
      <c r="BC45" s="66">
        <f t="shared" si="19"/>
        <v>14</v>
      </c>
      <c r="BD45" s="66">
        <f t="shared" si="19"/>
        <v>15</v>
      </c>
      <c r="BE45" s="66">
        <f t="shared" si="19"/>
        <v>16</v>
      </c>
      <c r="BF45" s="66">
        <f t="shared" si="19"/>
        <v>17</v>
      </c>
      <c r="BG45" s="66">
        <f t="shared" si="19"/>
        <v>18</v>
      </c>
      <c r="BH45" s="67">
        <f t="shared" si="19"/>
        <v>19</v>
      </c>
      <c r="BI45" s="68">
        <f t="shared" si="19"/>
        <v>20</v>
      </c>
      <c r="BJ45" s="66">
        <f t="shared" si="19"/>
        <v>21</v>
      </c>
      <c r="BK45" s="66">
        <f t="shared" si="19"/>
        <v>22</v>
      </c>
      <c r="BL45" s="66">
        <f t="shared" si="19"/>
        <v>23</v>
      </c>
      <c r="BM45" s="66">
        <f t="shared" si="19"/>
        <v>24</v>
      </c>
      <c r="BN45" s="66">
        <f t="shared" si="19"/>
        <v>25</v>
      </c>
      <c r="BO45" s="66">
        <f t="shared" si="19"/>
        <v>26</v>
      </c>
      <c r="BP45" s="66">
        <f t="shared" si="19"/>
        <v>27</v>
      </c>
      <c r="BQ45" s="66">
        <f t="shared" si="19"/>
        <v>28</v>
      </c>
      <c r="BR45" s="66">
        <f t="shared" si="19"/>
        <v>29</v>
      </c>
      <c r="BS45" s="66">
        <f t="shared" si="19"/>
        <v>30</v>
      </c>
      <c r="BT45" s="66">
        <f t="shared" si="19"/>
        <v>31</v>
      </c>
      <c r="BU45" s="66">
        <f t="shared" si="19"/>
        <v>32</v>
      </c>
      <c r="BV45" s="66">
        <f t="shared" si="19"/>
        <v>33</v>
      </c>
      <c r="BW45" s="66">
        <f t="shared" si="19"/>
        <v>34</v>
      </c>
      <c r="BX45" s="66">
        <f t="shared" si="19"/>
        <v>35</v>
      </c>
      <c r="BY45" s="66">
        <f t="shared" si="19"/>
        <v>36</v>
      </c>
      <c r="BZ45" s="66">
        <f t="shared" si="19"/>
        <v>37</v>
      </c>
      <c r="CA45" s="67">
        <f t="shared" si="19"/>
        <v>38</v>
      </c>
    </row>
    <row r="46" spans="1:79" x14ac:dyDescent="0.25">
      <c r="A46" s="56" t="str">
        <f>A24</f>
        <v>Athletic Club</v>
      </c>
      <c r="B46" s="55">
        <f ca="1">INDIRECT(ADDRESS((COLUMN()-2)*23+ROW()-43,22,,,"1-Configuracion"))</f>
        <v>0</v>
      </c>
      <c r="C46" s="10">
        <f t="shared" ref="C46:AM52" ca="1" si="20">INDIRECT(ADDRESS((COLUMN()-2)*23+ROW()-43,22,,,"1-Configuracion"))</f>
        <v>0</v>
      </c>
      <c r="D46" s="10">
        <f t="shared" ca="1" si="20"/>
        <v>3</v>
      </c>
      <c r="E46" s="10">
        <f t="shared" ca="1" si="20"/>
        <v>4</v>
      </c>
      <c r="F46" s="10">
        <f t="shared" ca="1" si="20"/>
        <v>5</v>
      </c>
      <c r="G46" s="10">
        <f t="shared" ca="1" si="20"/>
        <v>5</v>
      </c>
      <c r="H46" s="10">
        <f t="shared" ca="1" si="20"/>
        <v>8</v>
      </c>
      <c r="I46" s="10">
        <f t="shared" ca="1" si="20"/>
        <v>10</v>
      </c>
      <c r="J46" s="10">
        <f t="shared" ca="1" si="20"/>
        <v>13</v>
      </c>
      <c r="K46" s="10">
        <f t="shared" ca="1" si="20"/>
        <v>16</v>
      </c>
      <c r="L46" s="10">
        <f t="shared" ca="1" si="20"/>
        <v>18</v>
      </c>
      <c r="M46" s="10">
        <f t="shared" ca="1" si="20"/>
        <v>18</v>
      </c>
      <c r="N46" s="10">
        <f t="shared" ca="1" si="20"/>
        <v>21</v>
      </c>
      <c r="O46" s="10">
        <f t="shared" ca="1" si="20"/>
        <v>21</v>
      </c>
      <c r="P46" s="10">
        <f t="shared" ca="1" si="20"/>
        <v>22</v>
      </c>
      <c r="Q46" s="10">
        <f t="shared" ca="1" si="20"/>
        <v>24</v>
      </c>
      <c r="R46" s="10">
        <f t="shared" ca="1" si="20"/>
        <v>24</v>
      </c>
      <c r="S46" s="10">
        <f t="shared" ca="1" si="20"/>
        <v>24</v>
      </c>
      <c r="T46" s="12">
        <f t="shared" ca="1" si="20"/>
        <v>24</v>
      </c>
      <c r="U46" s="63">
        <f t="shared" ca="1" si="20"/>
        <v>24</v>
      </c>
      <c r="V46" s="10">
        <f t="shared" ca="1" si="20"/>
        <v>24</v>
      </c>
      <c r="W46" s="10">
        <f t="shared" ca="1" si="20"/>
        <v>24</v>
      </c>
      <c r="X46" s="10">
        <f t="shared" ca="1" si="20"/>
        <v>24</v>
      </c>
      <c r="Y46" s="10">
        <f t="shared" ca="1" si="20"/>
        <v>24</v>
      </c>
      <c r="Z46" s="10">
        <f t="shared" ca="1" si="20"/>
        <v>24</v>
      </c>
      <c r="AA46" s="10">
        <f t="shared" ca="1" si="20"/>
        <v>24</v>
      </c>
      <c r="AB46" s="10">
        <f t="shared" ca="1" si="20"/>
        <v>24</v>
      </c>
      <c r="AC46" s="10">
        <f t="shared" ca="1" si="20"/>
        <v>24</v>
      </c>
      <c r="AD46" s="10">
        <f t="shared" ca="1" si="20"/>
        <v>24</v>
      </c>
      <c r="AE46" s="10">
        <f t="shared" ca="1" si="20"/>
        <v>24</v>
      </c>
      <c r="AF46" s="10">
        <f t="shared" ca="1" si="20"/>
        <v>24</v>
      </c>
      <c r="AG46" s="10">
        <f t="shared" ca="1" si="20"/>
        <v>24</v>
      </c>
      <c r="AH46" s="10">
        <f t="shared" ca="1" si="20"/>
        <v>24</v>
      </c>
      <c r="AI46" s="10">
        <f t="shared" ca="1" si="20"/>
        <v>24</v>
      </c>
      <c r="AJ46" s="10">
        <f t="shared" ca="1" si="20"/>
        <v>24</v>
      </c>
      <c r="AK46" s="10">
        <f t="shared" ca="1" si="20"/>
        <v>24</v>
      </c>
      <c r="AL46" s="10">
        <f t="shared" ca="1" si="20"/>
        <v>24</v>
      </c>
      <c r="AM46" s="12">
        <f t="shared" ca="1" si="20"/>
        <v>24</v>
      </c>
      <c r="AO46" s="56" t="str">
        <f t="shared" ref="AO46:AO65" si="21">A46</f>
        <v>Athletic Club</v>
      </c>
      <c r="AP46" s="55">
        <f ca="1">IF(AP$1&lt;='1-Configuracion'!$P$874,'1-Estadisticas'!B46,NA())</f>
        <v>0</v>
      </c>
      <c r="AQ46" s="10">
        <f ca="1">IF(AQ$1&lt;='1-Configuracion'!$P$874,'1-Estadisticas'!C46,NA())</f>
        <v>0</v>
      </c>
      <c r="AR46" s="10">
        <f ca="1">IF(AR$1&lt;='1-Configuracion'!$P$874,'1-Estadisticas'!D46,NA())</f>
        <v>3</v>
      </c>
      <c r="AS46" s="10">
        <f ca="1">IF(AS$1&lt;='1-Configuracion'!$P$874,'1-Estadisticas'!E46,NA())</f>
        <v>4</v>
      </c>
      <c r="AT46" s="10">
        <f ca="1">IF(AT$1&lt;='1-Configuracion'!$P$874,'1-Estadisticas'!F46,NA())</f>
        <v>5</v>
      </c>
      <c r="AU46" s="10">
        <f ca="1">IF(AU$1&lt;='1-Configuracion'!$P$874,'1-Estadisticas'!G46,NA())</f>
        <v>5</v>
      </c>
      <c r="AV46" s="10">
        <f ca="1">IF(AV$1&lt;='1-Configuracion'!$P$874,'1-Estadisticas'!H46,NA())</f>
        <v>8</v>
      </c>
      <c r="AW46" s="10">
        <f ca="1">IF(AW$1&lt;='1-Configuracion'!$P$874,'1-Estadisticas'!I46,NA())</f>
        <v>10</v>
      </c>
      <c r="AX46" s="10">
        <f ca="1">IF(AX$1&lt;='1-Configuracion'!$P$874,'1-Estadisticas'!J46,NA())</f>
        <v>13</v>
      </c>
      <c r="AY46" s="10">
        <f ca="1">IF(AY$1&lt;='1-Configuracion'!$P$874,'1-Estadisticas'!K46,NA())</f>
        <v>16</v>
      </c>
      <c r="AZ46" s="10">
        <f ca="1">IF(AZ$1&lt;='1-Configuracion'!$P$874,'1-Estadisticas'!L46,NA())</f>
        <v>18</v>
      </c>
      <c r="BA46" s="10">
        <f ca="1">IF(BA$1&lt;='1-Configuracion'!$P$874,'1-Estadisticas'!M46,NA())</f>
        <v>18</v>
      </c>
      <c r="BB46" s="10">
        <f ca="1">IF(BB$1&lt;='1-Configuracion'!$P$874,'1-Estadisticas'!N46,NA())</f>
        <v>21</v>
      </c>
      <c r="BC46" s="10">
        <f ca="1">IF(BC$1&lt;='1-Configuracion'!$P$874,'1-Estadisticas'!O46,NA())</f>
        <v>21</v>
      </c>
      <c r="BD46" s="10">
        <f ca="1">IF(BD$1&lt;='1-Configuracion'!$P$874,'1-Estadisticas'!P46,NA())</f>
        <v>22</v>
      </c>
      <c r="BE46" s="10">
        <f ca="1">IF(BE$1&lt;='1-Configuracion'!$P$874,'1-Estadisticas'!Q46,NA())</f>
        <v>24</v>
      </c>
      <c r="BF46" s="10" t="e">
        <f ca="1">IF(BF$1&lt;='1-Configuracion'!$P$874,'1-Estadisticas'!R46,NA())</f>
        <v>#N/A</v>
      </c>
      <c r="BG46" s="10" t="e">
        <f ca="1">IF(BG$1&lt;='1-Configuracion'!$P$874,'1-Estadisticas'!S46,NA())</f>
        <v>#N/A</v>
      </c>
      <c r="BH46" s="12" t="e">
        <f ca="1">IF(BH$1&lt;='1-Configuracion'!$P$874,'1-Estadisticas'!T46,NA())</f>
        <v>#N/A</v>
      </c>
      <c r="BI46" s="63" t="e">
        <f ca="1">IF(BI$1&lt;='1-Configuracion'!$P$874,'1-Estadisticas'!U46,NA())</f>
        <v>#N/A</v>
      </c>
      <c r="BJ46" s="10" t="e">
        <f ca="1">IF(BJ$1&lt;='1-Configuracion'!$P$874,'1-Estadisticas'!V46,NA())</f>
        <v>#N/A</v>
      </c>
      <c r="BK46" s="10" t="e">
        <f ca="1">IF(BK$1&lt;='1-Configuracion'!$P$874,'1-Estadisticas'!W46,NA())</f>
        <v>#N/A</v>
      </c>
      <c r="BL46" s="10" t="e">
        <f ca="1">IF(BL$1&lt;='1-Configuracion'!$P$874,'1-Estadisticas'!X46,NA())</f>
        <v>#N/A</v>
      </c>
      <c r="BM46" s="10" t="e">
        <f ca="1">IF(BM$1&lt;='1-Configuracion'!$P$874,'1-Estadisticas'!Y46,NA())</f>
        <v>#N/A</v>
      </c>
      <c r="BN46" s="10" t="e">
        <f ca="1">IF(BN$1&lt;='1-Configuracion'!$P$874,'1-Estadisticas'!Z46,NA())</f>
        <v>#N/A</v>
      </c>
      <c r="BO46" s="10" t="e">
        <f ca="1">IF(BO$1&lt;='1-Configuracion'!$P$874,'1-Estadisticas'!AA46,NA())</f>
        <v>#N/A</v>
      </c>
      <c r="BP46" s="10" t="e">
        <f ca="1">IF(BP$1&lt;='1-Configuracion'!$P$874,'1-Estadisticas'!AB46,NA())</f>
        <v>#N/A</v>
      </c>
      <c r="BQ46" s="10" t="e">
        <f ca="1">IF(BQ$1&lt;='1-Configuracion'!$P$874,'1-Estadisticas'!AC46,NA())</f>
        <v>#N/A</v>
      </c>
      <c r="BR46" s="10" t="e">
        <f ca="1">IF(BR$1&lt;='1-Configuracion'!$P$874,'1-Estadisticas'!AD46,NA())</f>
        <v>#N/A</v>
      </c>
      <c r="BS46" s="10" t="e">
        <f ca="1">IF(BS$1&lt;='1-Configuracion'!$P$874,'1-Estadisticas'!AE46,NA())</f>
        <v>#N/A</v>
      </c>
      <c r="BT46" s="10" t="e">
        <f ca="1">IF(BT$1&lt;='1-Configuracion'!$P$874,'1-Estadisticas'!AF46,NA())</f>
        <v>#N/A</v>
      </c>
      <c r="BU46" s="10" t="e">
        <f ca="1">IF(BU$1&lt;='1-Configuracion'!$P$874,'1-Estadisticas'!AG46,NA())</f>
        <v>#N/A</v>
      </c>
      <c r="BV46" s="10" t="e">
        <f ca="1">IF(BV$1&lt;='1-Configuracion'!$P$874,'1-Estadisticas'!AH46,NA())</f>
        <v>#N/A</v>
      </c>
      <c r="BW46" s="10" t="e">
        <f ca="1">IF(BW$1&lt;='1-Configuracion'!$P$874,'1-Estadisticas'!AI46,NA())</f>
        <v>#N/A</v>
      </c>
      <c r="BX46" s="10" t="e">
        <f ca="1">IF(BX$1&lt;='1-Configuracion'!$P$874,'1-Estadisticas'!AJ46,NA())</f>
        <v>#N/A</v>
      </c>
      <c r="BY46" s="10" t="e">
        <f ca="1">IF(BY$1&lt;='1-Configuracion'!$P$874,'1-Estadisticas'!AK46,NA())</f>
        <v>#N/A</v>
      </c>
      <c r="BZ46" s="10" t="e">
        <f ca="1">IF(BZ$1&lt;='1-Configuracion'!$P$874,'1-Estadisticas'!AL46,NA())</f>
        <v>#N/A</v>
      </c>
      <c r="CA46" s="12" t="e">
        <f ca="1">IF(CA$1&lt;='1-Configuracion'!$P$874,'1-Estadisticas'!AM46,NA())</f>
        <v>#N/A</v>
      </c>
    </row>
    <row r="47" spans="1:79" x14ac:dyDescent="0.25">
      <c r="A47" s="29" t="str">
        <f t="shared" ref="A47:A65" si="22">A25</f>
        <v>Atlético de Madrid</v>
      </c>
      <c r="B47" s="2">
        <f t="shared" ref="B47:Q65" ca="1" si="23">INDIRECT(ADDRESS((COLUMN()-2)*23+ROW()-43,22,,,"1-Configuracion"))</f>
        <v>1</v>
      </c>
      <c r="C47" s="1">
        <f t="shared" ca="1" si="20"/>
        <v>4</v>
      </c>
      <c r="D47" s="1">
        <f t="shared" ca="1" si="20"/>
        <v>5</v>
      </c>
      <c r="E47" s="1">
        <f t="shared" ca="1" si="20"/>
        <v>7</v>
      </c>
      <c r="F47" s="1">
        <f t="shared" ca="1" si="20"/>
        <v>9</v>
      </c>
      <c r="G47" s="1">
        <f t="shared" ca="1" si="20"/>
        <v>9</v>
      </c>
      <c r="H47" s="1">
        <f t="shared" ca="1" si="20"/>
        <v>10</v>
      </c>
      <c r="I47" s="1">
        <f t="shared" ca="1" si="20"/>
        <v>12</v>
      </c>
      <c r="J47" s="1">
        <f t="shared" ca="1" si="20"/>
        <v>14</v>
      </c>
      <c r="K47" s="1">
        <f t="shared" ca="1" si="20"/>
        <v>15</v>
      </c>
      <c r="L47" s="1">
        <f t="shared" ca="1" si="20"/>
        <v>16</v>
      </c>
      <c r="M47" s="1">
        <f t="shared" ca="1" si="20"/>
        <v>17</v>
      </c>
      <c r="N47" s="1">
        <f t="shared" ca="1" si="20"/>
        <v>18</v>
      </c>
      <c r="O47" s="1">
        <f t="shared" ca="1" si="20"/>
        <v>20</v>
      </c>
      <c r="P47" s="1">
        <f t="shared" ca="1" si="20"/>
        <v>22</v>
      </c>
      <c r="Q47" s="1">
        <f t="shared" ca="1" si="20"/>
        <v>22</v>
      </c>
      <c r="R47" s="1">
        <f t="shared" ca="1" si="20"/>
        <v>22</v>
      </c>
      <c r="S47" s="1">
        <f t="shared" ca="1" si="20"/>
        <v>22</v>
      </c>
      <c r="T47" s="3">
        <f t="shared" ca="1" si="20"/>
        <v>22</v>
      </c>
      <c r="U47" s="61">
        <f t="shared" ca="1" si="20"/>
        <v>22</v>
      </c>
      <c r="V47" s="1">
        <f t="shared" ca="1" si="20"/>
        <v>22</v>
      </c>
      <c r="W47" s="1">
        <f t="shared" ca="1" si="20"/>
        <v>22</v>
      </c>
      <c r="X47" s="1">
        <f t="shared" ca="1" si="20"/>
        <v>22</v>
      </c>
      <c r="Y47" s="1">
        <f t="shared" ca="1" si="20"/>
        <v>22</v>
      </c>
      <c r="Z47" s="1">
        <f t="shared" ca="1" si="20"/>
        <v>22</v>
      </c>
      <c r="AA47" s="1">
        <f t="shared" ca="1" si="20"/>
        <v>22</v>
      </c>
      <c r="AB47" s="1">
        <f t="shared" ca="1" si="20"/>
        <v>22</v>
      </c>
      <c r="AC47" s="1">
        <f t="shared" ca="1" si="20"/>
        <v>22</v>
      </c>
      <c r="AD47" s="1">
        <f t="shared" ca="1" si="20"/>
        <v>22</v>
      </c>
      <c r="AE47" s="1">
        <f t="shared" ca="1" si="20"/>
        <v>22</v>
      </c>
      <c r="AF47" s="1">
        <f t="shared" ca="1" si="20"/>
        <v>22</v>
      </c>
      <c r="AG47" s="1">
        <f t="shared" ca="1" si="20"/>
        <v>22</v>
      </c>
      <c r="AH47" s="1">
        <f t="shared" ca="1" si="20"/>
        <v>22</v>
      </c>
      <c r="AI47" s="1">
        <f t="shared" ca="1" si="20"/>
        <v>22</v>
      </c>
      <c r="AJ47" s="1">
        <f t="shared" ca="1" si="20"/>
        <v>22</v>
      </c>
      <c r="AK47" s="1">
        <f t="shared" ca="1" si="20"/>
        <v>22</v>
      </c>
      <c r="AL47" s="1">
        <f t="shared" ca="1" si="20"/>
        <v>22</v>
      </c>
      <c r="AM47" s="3">
        <f t="shared" ca="1" si="20"/>
        <v>22</v>
      </c>
      <c r="AO47" s="29" t="str">
        <f t="shared" si="21"/>
        <v>Atlético de Madrid</v>
      </c>
      <c r="AP47" s="2">
        <f ca="1">IF(AP$1&lt;='1-Configuracion'!$P$874,'1-Estadisticas'!B47,NA())</f>
        <v>1</v>
      </c>
      <c r="AQ47" s="1">
        <f ca="1">IF(AQ$1&lt;='1-Configuracion'!$P$874,'1-Estadisticas'!C47,NA())</f>
        <v>4</v>
      </c>
      <c r="AR47" s="1">
        <f ca="1">IF(AR$1&lt;='1-Configuracion'!$P$874,'1-Estadisticas'!D47,NA())</f>
        <v>5</v>
      </c>
      <c r="AS47" s="1">
        <f ca="1">IF(AS$1&lt;='1-Configuracion'!$P$874,'1-Estadisticas'!E47,NA())</f>
        <v>7</v>
      </c>
      <c r="AT47" s="1">
        <f ca="1">IF(AT$1&lt;='1-Configuracion'!$P$874,'1-Estadisticas'!F47,NA())</f>
        <v>9</v>
      </c>
      <c r="AU47" s="1">
        <f ca="1">IF(AU$1&lt;='1-Configuracion'!$P$874,'1-Estadisticas'!G47,NA())</f>
        <v>9</v>
      </c>
      <c r="AV47" s="1">
        <f ca="1">IF(AV$1&lt;='1-Configuracion'!$P$874,'1-Estadisticas'!H47,NA())</f>
        <v>10</v>
      </c>
      <c r="AW47" s="1">
        <f ca="1">IF(AW$1&lt;='1-Configuracion'!$P$874,'1-Estadisticas'!I47,NA())</f>
        <v>12</v>
      </c>
      <c r="AX47" s="1">
        <f ca="1">IF(AX$1&lt;='1-Configuracion'!$P$874,'1-Estadisticas'!J47,NA())</f>
        <v>14</v>
      </c>
      <c r="AY47" s="1">
        <f ca="1">IF(AY$1&lt;='1-Configuracion'!$P$874,'1-Estadisticas'!K47,NA())</f>
        <v>15</v>
      </c>
      <c r="AZ47" s="1">
        <f ca="1">IF(AZ$1&lt;='1-Configuracion'!$P$874,'1-Estadisticas'!L47,NA())</f>
        <v>16</v>
      </c>
      <c r="BA47" s="1">
        <f ca="1">IF(BA$1&lt;='1-Configuracion'!$P$874,'1-Estadisticas'!M47,NA())</f>
        <v>17</v>
      </c>
      <c r="BB47" s="1">
        <f ca="1">IF(BB$1&lt;='1-Configuracion'!$P$874,'1-Estadisticas'!N47,NA())</f>
        <v>18</v>
      </c>
      <c r="BC47" s="1">
        <f ca="1">IF(BC$1&lt;='1-Configuracion'!$P$874,'1-Estadisticas'!O47,NA())</f>
        <v>20</v>
      </c>
      <c r="BD47" s="1">
        <f ca="1">IF(BD$1&lt;='1-Configuracion'!$P$874,'1-Estadisticas'!P47,NA())</f>
        <v>22</v>
      </c>
      <c r="BE47" s="1">
        <f ca="1">IF(BE$1&lt;='1-Configuracion'!$P$874,'1-Estadisticas'!Q47,NA())</f>
        <v>22</v>
      </c>
      <c r="BF47" s="1" t="e">
        <f ca="1">IF(BF$1&lt;='1-Configuracion'!$P$874,'1-Estadisticas'!R47,NA())</f>
        <v>#N/A</v>
      </c>
      <c r="BG47" s="1" t="e">
        <f ca="1">IF(BG$1&lt;='1-Configuracion'!$P$874,'1-Estadisticas'!S47,NA())</f>
        <v>#N/A</v>
      </c>
      <c r="BH47" s="3" t="e">
        <f ca="1">IF(BH$1&lt;='1-Configuracion'!$P$874,'1-Estadisticas'!T47,NA())</f>
        <v>#N/A</v>
      </c>
      <c r="BI47" s="61" t="e">
        <f ca="1">IF(BI$1&lt;='1-Configuracion'!$P$874,'1-Estadisticas'!U47,NA())</f>
        <v>#N/A</v>
      </c>
      <c r="BJ47" s="1" t="e">
        <f ca="1">IF(BJ$1&lt;='1-Configuracion'!$P$874,'1-Estadisticas'!V47,NA())</f>
        <v>#N/A</v>
      </c>
      <c r="BK47" s="1" t="e">
        <f ca="1">IF(BK$1&lt;='1-Configuracion'!$P$874,'1-Estadisticas'!W47,NA())</f>
        <v>#N/A</v>
      </c>
      <c r="BL47" s="1" t="e">
        <f ca="1">IF(BL$1&lt;='1-Configuracion'!$P$874,'1-Estadisticas'!X47,NA())</f>
        <v>#N/A</v>
      </c>
      <c r="BM47" s="1" t="e">
        <f ca="1">IF(BM$1&lt;='1-Configuracion'!$P$874,'1-Estadisticas'!Y47,NA())</f>
        <v>#N/A</v>
      </c>
      <c r="BN47" s="1" t="e">
        <f ca="1">IF(BN$1&lt;='1-Configuracion'!$P$874,'1-Estadisticas'!Z47,NA())</f>
        <v>#N/A</v>
      </c>
      <c r="BO47" s="1" t="e">
        <f ca="1">IF(BO$1&lt;='1-Configuracion'!$P$874,'1-Estadisticas'!AA47,NA())</f>
        <v>#N/A</v>
      </c>
      <c r="BP47" s="1" t="e">
        <f ca="1">IF(BP$1&lt;='1-Configuracion'!$P$874,'1-Estadisticas'!AB47,NA())</f>
        <v>#N/A</v>
      </c>
      <c r="BQ47" s="1" t="e">
        <f ca="1">IF(BQ$1&lt;='1-Configuracion'!$P$874,'1-Estadisticas'!AC47,NA())</f>
        <v>#N/A</v>
      </c>
      <c r="BR47" s="1" t="e">
        <f ca="1">IF(BR$1&lt;='1-Configuracion'!$P$874,'1-Estadisticas'!AD47,NA())</f>
        <v>#N/A</v>
      </c>
      <c r="BS47" s="1" t="e">
        <f ca="1">IF(BS$1&lt;='1-Configuracion'!$P$874,'1-Estadisticas'!AE47,NA())</f>
        <v>#N/A</v>
      </c>
      <c r="BT47" s="1" t="e">
        <f ca="1">IF(BT$1&lt;='1-Configuracion'!$P$874,'1-Estadisticas'!AF47,NA())</f>
        <v>#N/A</v>
      </c>
      <c r="BU47" s="1" t="e">
        <f ca="1">IF(BU$1&lt;='1-Configuracion'!$P$874,'1-Estadisticas'!AG47,NA())</f>
        <v>#N/A</v>
      </c>
      <c r="BV47" s="1" t="e">
        <f ca="1">IF(BV$1&lt;='1-Configuracion'!$P$874,'1-Estadisticas'!AH47,NA())</f>
        <v>#N/A</v>
      </c>
      <c r="BW47" s="1" t="e">
        <f ca="1">IF(BW$1&lt;='1-Configuracion'!$P$874,'1-Estadisticas'!AI47,NA())</f>
        <v>#N/A</v>
      </c>
      <c r="BX47" s="1" t="e">
        <f ca="1">IF(BX$1&lt;='1-Configuracion'!$P$874,'1-Estadisticas'!AJ47,NA())</f>
        <v>#N/A</v>
      </c>
      <c r="BY47" s="1" t="e">
        <f ca="1">IF(BY$1&lt;='1-Configuracion'!$P$874,'1-Estadisticas'!AK47,NA())</f>
        <v>#N/A</v>
      </c>
      <c r="BZ47" s="1" t="e">
        <f ca="1">IF(BZ$1&lt;='1-Configuracion'!$P$874,'1-Estadisticas'!AL47,NA())</f>
        <v>#N/A</v>
      </c>
      <c r="CA47" s="3" t="e">
        <f ca="1">IF(CA$1&lt;='1-Configuracion'!$P$874,'1-Estadisticas'!AM47,NA())</f>
        <v>#N/A</v>
      </c>
    </row>
    <row r="48" spans="1:79" x14ac:dyDescent="0.25">
      <c r="A48" s="29" t="str">
        <f t="shared" si="22"/>
        <v>Deportivo de la Coruña</v>
      </c>
      <c r="B48" s="2">
        <f t="shared" ca="1" si="23"/>
        <v>0</v>
      </c>
      <c r="C48" s="1">
        <f t="shared" ca="1" si="20"/>
        <v>1</v>
      </c>
      <c r="D48" s="1">
        <f t="shared" ca="1" si="20"/>
        <v>4</v>
      </c>
      <c r="E48" s="1">
        <f t="shared" ca="1" si="20"/>
        <v>6</v>
      </c>
      <c r="F48" s="1">
        <f t="shared" ca="1" si="20"/>
        <v>8</v>
      </c>
      <c r="G48" s="1">
        <f t="shared" ca="1" si="20"/>
        <v>11</v>
      </c>
      <c r="H48" s="1">
        <f t="shared" ca="1" si="20"/>
        <v>12</v>
      </c>
      <c r="I48" s="1">
        <f t="shared" ca="1" si="20"/>
        <v>14</v>
      </c>
      <c r="J48" s="1">
        <f t="shared" ca="1" si="20"/>
        <v>14</v>
      </c>
      <c r="K48" s="1">
        <f t="shared" ca="1" si="20"/>
        <v>15</v>
      </c>
      <c r="L48" s="1">
        <f t="shared" ca="1" si="20"/>
        <v>16</v>
      </c>
      <c r="M48" s="1">
        <f t="shared" ca="1" si="20"/>
        <v>18</v>
      </c>
      <c r="N48" s="1">
        <f t="shared" ca="1" si="20"/>
        <v>20</v>
      </c>
      <c r="O48" s="1">
        <f t="shared" ca="1" si="20"/>
        <v>21</v>
      </c>
      <c r="P48" s="1">
        <f t="shared" ca="1" si="20"/>
        <v>23</v>
      </c>
      <c r="Q48" s="1">
        <f t="shared" ca="1" si="20"/>
        <v>25</v>
      </c>
      <c r="R48" s="1">
        <f t="shared" ca="1" si="20"/>
        <v>25</v>
      </c>
      <c r="S48" s="1">
        <f t="shared" ca="1" si="20"/>
        <v>25</v>
      </c>
      <c r="T48" s="3">
        <f t="shared" ca="1" si="20"/>
        <v>25</v>
      </c>
      <c r="U48" s="61">
        <f t="shared" ca="1" si="20"/>
        <v>25</v>
      </c>
      <c r="V48" s="1">
        <f t="shared" ca="1" si="20"/>
        <v>25</v>
      </c>
      <c r="W48" s="1">
        <f t="shared" ca="1" si="20"/>
        <v>25</v>
      </c>
      <c r="X48" s="1">
        <f t="shared" ca="1" si="20"/>
        <v>25</v>
      </c>
      <c r="Y48" s="1">
        <f t="shared" ca="1" si="20"/>
        <v>25</v>
      </c>
      <c r="Z48" s="1">
        <f t="shared" ca="1" si="20"/>
        <v>25</v>
      </c>
      <c r="AA48" s="1">
        <f t="shared" ca="1" si="20"/>
        <v>25</v>
      </c>
      <c r="AB48" s="1">
        <f t="shared" ca="1" si="20"/>
        <v>25</v>
      </c>
      <c r="AC48" s="1">
        <f t="shared" ca="1" si="20"/>
        <v>25</v>
      </c>
      <c r="AD48" s="1">
        <f t="shared" ca="1" si="20"/>
        <v>25</v>
      </c>
      <c r="AE48" s="1">
        <f t="shared" ca="1" si="20"/>
        <v>25</v>
      </c>
      <c r="AF48" s="1">
        <f t="shared" ca="1" si="20"/>
        <v>25</v>
      </c>
      <c r="AG48" s="1">
        <f t="shared" ca="1" si="20"/>
        <v>25</v>
      </c>
      <c r="AH48" s="1">
        <f t="shared" ca="1" si="20"/>
        <v>25</v>
      </c>
      <c r="AI48" s="1">
        <f t="shared" ca="1" si="20"/>
        <v>25</v>
      </c>
      <c r="AJ48" s="1">
        <f t="shared" ca="1" si="20"/>
        <v>25</v>
      </c>
      <c r="AK48" s="1">
        <f t="shared" ca="1" si="20"/>
        <v>25</v>
      </c>
      <c r="AL48" s="1">
        <f t="shared" ca="1" si="20"/>
        <v>25</v>
      </c>
      <c r="AM48" s="3">
        <f t="shared" ca="1" si="20"/>
        <v>25</v>
      </c>
      <c r="AO48" s="29" t="str">
        <f t="shared" si="21"/>
        <v>Deportivo de la Coruña</v>
      </c>
      <c r="AP48" s="2">
        <f ca="1">IF(AP$1&lt;='1-Configuracion'!$P$874,'1-Estadisticas'!B48,NA())</f>
        <v>0</v>
      </c>
      <c r="AQ48" s="1">
        <f ca="1">IF(AQ$1&lt;='1-Configuracion'!$P$874,'1-Estadisticas'!C48,NA())</f>
        <v>1</v>
      </c>
      <c r="AR48" s="1">
        <f ca="1">IF(AR$1&lt;='1-Configuracion'!$P$874,'1-Estadisticas'!D48,NA())</f>
        <v>4</v>
      </c>
      <c r="AS48" s="1">
        <f ca="1">IF(AS$1&lt;='1-Configuracion'!$P$874,'1-Estadisticas'!E48,NA())</f>
        <v>6</v>
      </c>
      <c r="AT48" s="1">
        <f ca="1">IF(AT$1&lt;='1-Configuracion'!$P$874,'1-Estadisticas'!F48,NA())</f>
        <v>8</v>
      </c>
      <c r="AU48" s="1">
        <f ca="1">IF(AU$1&lt;='1-Configuracion'!$P$874,'1-Estadisticas'!G48,NA())</f>
        <v>11</v>
      </c>
      <c r="AV48" s="1">
        <f ca="1">IF(AV$1&lt;='1-Configuracion'!$P$874,'1-Estadisticas'!H48,NA())</f>
        <v>12</v>
      </c>
      <c r="AW48" s="1">
        <f ca="1">IF(AW$1&lt;='1-Configuracion'!$P$874,'1-Estadisticas'!I48,NA())</f>
        <v>14</v>
      </c>
      <c r="AX48" s="1">
        <f ca="1">IF(AX$1&lt;='1-Configuracion'!$P$874,'1-Estadisticas'!J48,NA())</f>
        <v>14</v>
      </c>
      <c r="AY48" s="1">
        <f ca="1">IF(AY$1&lt;='1-Configuracion'!$P$874,'1-Estadisticas'!K48,NA())</f>
        <v>15</v>
      </c>
      <c r="AZ48" s="1">
        <f ca="1">IF(AZ$1&lt;='1-Configuracion'!$P$874,'1-Estadisticas'!L48,NA())</f>
        <v>16</v>
      </c>
      <c r="BA48" s="1">
        <f ca="1">IF(BA$1&lt;='1-Configuracion'!$P$874,'1-Estadisticas'!M48,NA())</f>
        <v>18</v>
      </c>
      <c r="BB48" s="1">
        <f ca="1">IF(BB$1&lt;='1-Configuracion'!$P$874,'1-Estadisticas'!N48,NA())</f>
        <v>20</v>
      </c>
      <c r="BC48" s="1">
        <f ca="1">IF(BC$1&lt;='1-Configuracion'!$P$874,'1-Estadisticas'!O48,NA())</f>
        <v>21</v>
      </c>
      <c r="BD48" s="1">
        <f ca="1">IF(BD$1&lt;='1-Configuracion'!$P$874,'1-Estadisticas'!P48,NA())</f>
        <v>23</v>
      </c>
      <c r="BE48" s="1">
        <f ca="1">IF(BE$1&lt;='1-Configuracion'!$P$874,'1-Estadisticas'!Q48,NA())</f>
        <v>25</v>
      </c>
      <c r="BF48" s="1" t="e">
        <f ca="1">IF(BF$1&lt;='1-Configuracion'!$P$874,'1-Estadisticas'!R48,NA())</f>
        <v>#N/A</v>
      </c>
      <c r="BG48" s="1" t="e">
        <f ca="1">IF(BG$1&lt;='1-Configuracion'!$P$874,'1-Estadisticas'!S48,NA())</f>
        <v>#N/A</v>
      </c>
      <c r="BH48" s="3" t="e">
        <f ca="1">IF(BH$1&lt;='1-Configuracion'!$P$874,'1-Estadisticas'!T48,NA())</f>
        <v>#N/A</v>
      </c>
      <c r="BI48" s="61" t="e">
        <f ca="1">IF(BI$1&lt;='1-Configuracion'!$P$874,'1-Estadisticas'!U48,NA())</f>
        <v>#N/A</v>
      </c>
      <c r="BJ48" s="1" t="e">
        <f ca="1">IF(BJ$1&lt;='1-Configuracion'!$P$874,'1-Estadisticas'!V48,NA())</f>
        <v>#N/A</v>
      </c>
      <c r="BK48" s="1" t="e">
        <f ca="1">IF(BK$1&lt;='1-Configuracion'!$P$874,'1-Estadisticas'!W48,NA())</f>
        <v>#N/A</v>
      </c>
      <c r="BL48" s="1" t="e">
        <f ca="1">IF(BL$1&lt;='1-Configuracion'!$P$874,'1-Estadisticas'!X48,NA())</f>
        <v>#N/A</v>
      </c>
      <c r="BM48" s="1" t="e">
        <f ca="1">IF(BM$1&lt;='1-Configuracion'!$P$874,'1-Estadisticas'!Y48,NA())</f>
        <v>#N/A</v>
      </c>
      <c r="BN48" s="1" t="e">
        <f ca="1">IF(BN$1&lt;='1-Configuracion'!$P$874,'1-Estadisticas'!Z48,NA())</f>
        <v>#N/A</v>
      </c>
      <c r="BO48" s="1" t="e">
        <f ca="1">IF(BO$1&lt;='1-Configuracion'!$P$874,'1-Estadisticas'!AA48,NA())</f>
        <v>#N/A</v>
      </c>
      <c r="BP48" s="1" t="e">
        <f ca="1">IF(BP$1&lt;='1-Configuracion'!$P$874,'1-Estadisticas'!AB48,NA())</f>
        <v>#N/A</v>
      </c>
      <c r="BQ48" s="1" t="e">
        <f ca="1">IF(BQ$1&lt;='1-Configuracion'!$P$874,'1-Estadisticas'!AC48,NA())</f>
        <v>#N/A</v>
      </c>
      <c r="BR48" s="1" t="e">
        <f ca="1">IF(BR$1&lt;='1-Configuracion'!$P$874,'1-Estadisticas'!AD48,NA())</f>
        <v>#N/A</v>
      </c>
      <c r="BS48" s="1" t="e">
        <f ca="1">IF(BS$1&lt;='1-Configuracion'!$P$874,'1-Estadisticas'!AE48,NA())</f>
        <v>#N/A</v>
      </c>
      <c r="BT48" s="1" t="e">
        <f ca="1">IF(BT$1&lt;='1-Configuracion'!$P$874,'1-Estadisticas'!AF48,NA())</f>
        <v>#N/A</v>
      </c>
      <c r="BU48" s="1" t="e">
        <f ca="1">IF(BU$1&lt;='1-Configuracion'!$P$874,'1-Estadisticas'!AG48,NA())</f>
        <v>#N/A</v>
      </c>
      <c r="BV48" s="1" t="e">
        <f ca="1">IF(BV$1&lt;='1-Configuracion'!$P$874,'1-Estadisticas'!AH48,NA())</f>
        <v>#N/A</v>
      </c>
      <c r="BW48" s="1" t="e">
        <f ca="1">IF(BW$1&lt;='1-Configuracion'!$P$874,'1-Estadisticas'!AI48,NA())</f>
        <v>#N/A</v>
      </c>
      <c r="BX48" s="1" t="e">
        <f ca="1">IF(BX$1&lt;='1-Configuracion'!$P$874,'1-Estadisticas'!AJ48,NA())</f>
        <v>#N/A</v>
      </c>
      <c r="BY48" s="1" t="e">
        <f ca="1">IF(BY$1&lt;='1-Configuracion'!$P$874,'1-Estadisticas'!AK48,NA())</f>
        <v>#N/A</v>
      </c>
      <c r="BZ48" s="1" t="e">
        <f ca="1">IF(BZ$1&lt;='1-Configuracion'!$P$874,'1-Estadisticas'!AL48,NA())</f>
        <v>#N/A</v>
      </c>
      <c r="CA48" s="3" t="e">
        <f ca="1">IF(CA$1&lt;='1-Configuracion'!$P$874,'1-Estadisticas'!AM48,NA())</f>
        <v>#N/A</v>
      </c>
    </row>
    <row r="49" spans="1:79" x14ac:dyDescent="0.25">
      <c r="A49" s="29" t="str">
        <f t="shared" si="22"/>
        <v>F.C. Barcelona</v>
      </c>
      <c r="B49" s="2">
        <f t="shared" ca="1" si="23"/>
        <v>1</v>
      </c>
      <c r="C49" s="1">
        <f t="shared" ca="1" si="20"/>
        <v>2</v>
      </c>
      <c r="D49" s="1">
        <f t="shared" ca="1" si="20"/>
        <v>4</v>
      </c>
      <c r="E49" s="1">
        <f t="shared" ca="1" si="20"/>
        <v>8</v>
      </c>
      <c r="F49" s="1">
        <f t="shared" ca="1" si="20"/>
        <v>9</v>
      </c>
      <c r="G49" s="1">
        <f t="shared" ca="1" si="20"/>
        <v>11</v>
      </c>
      <c r="H49" s="1">
        <f t="shared" ca="1" si="20"/>
        <v>12</v>
      </c>
      <c r="I49" s="1">
        <f t="shared" ca="1" si="20"/>
        <v>17</v>
      </c>
      <c r="J49" s="1">
        <f t="shared" ca="1" si="20"/>
        <v>20</v>
      </c>
      <c r="K49" s="1">
        <f t="shared" ca="1" si="20"/>
        <v>22</v>
      </c>
      <c r="L49" s="1">
        <f t="shared" ca="1" si="20"/>
        <v>25</v>
      </c>
      <c r="M49" s="1">
        <f t="shared" ca="1" si="20"/>
        <v>29</v>
      </c>
      <c r="N49" s="1">
        <f t="shared" ca="1" si="20"/>
        <v>33</v>
      </c>
      <c r="O49" s="1">
        <f t="shared" ca="1" si="20"/>
        <v>34</v>
      </c>
      <c r="P49" s="1">
        <f t="shared" ca="1" si="20"/>
        <v>36</v>
      </c>
      <c r="Q49" s="1">
        <f t="shared" ca="1" si="20"/>
        <v>36</v>
      </c>
      <c r="R49" s="1">
        <f t="shared" ca="1" si="20"/>
        <v>36</v>
      </c>
      <c r="S49" s="1">
        <f t="shared" ca="1" si="20"/>
        <v>36</v>
      </c>
      <c r="T49" s="3">
        <f t="shared" ca="1" si="20"/>
        <v>36</v>
      </c>
      <c r="U49" s="61">
        <f t="shared" ca="1" si="20"/>
        <v>36</v>
      </c>
      <c r="V49" s="1">
        <f t="shared" ca="1" si="20"/>
        <v>36</v>
      </c>
      <c r="W49" s="1">
        <f t="shared" ca="1" si="20"/>
        <v>36</v>
      </c>
      <c r="X49" s="1">
        <f t="shared" ca="1" si="20"/>
        <v>36</v>
      </c>
      <c r="Y49" s="1">
        <f t="shared" ca="1" si="20"/>
        <v>36</v>
      </c>
      <c r="Z49" s="1">
        <f t="shared" ca="1" si="20"/>
        <v>36</v>
      </c>
      <c r="AA49" s="1">
        <f t="shared" ca="1" si="20"/>
        <v>36</v>
      </c>
      <c r="AB49" s="1">
        <f t="shared" ca="1" si="20"/>
        <v>36</v>
      </c>
      <c r="AC49" s="1">
        <f t="shared" ca="1" si="20"/>
        <v>36</v>
      </c>
      <c r="AD49" s="1">
        <f t="shared" ca="1" si="20"/>
        <v>36</v>
      </c>
      <c r="AE49" s="1">
        <f t="shared" ca="1" si="20"/>
        <v>36</v>
      </c>
      <c r="AF49" s="1">
        <f t="shared" ca="1" si="20"/>
        <v>36</v>
      </c>
      <c r="AG49" s="1">
        <f t="shared" ca="1" si="20"/>
        <v>36</v>
      </c>
      <c r="AH49" s="1">
        <f t="shared" ca="1" si="20"/>
        <v>36</v>
      </c>
      <c r="AI49" s="1">
        <f t="shared" ca="1" si="20"/>
        <v>36</v>
      </c>
      <c r="AJ49" s="1">
        <f t="shared" ca="1" si="20"/>
        <v>36</v>
      </c>
      <c r="AK49" s="1">
        <f t="shared" ca="1" si="20"/>
        <v>36</v>
      </c>
      <c r="AL49" s="1">
        <f t="shared" ca="1" si="20"/>
        <v>36</v>
      </c>
      <c r="AM49" s="3">
        <f t="shared" ca="1" si="20"/>
        <v>36</v>
      </c>
      <c r="AO49" s="29" t="str">
        <f t="shared" si="21"/>
        <v>F.C. Barcelona</v>
      </c>
      <c r="AP49" s="2">
        <f ca="1">IF(AP$1&lt;='1-Configuracion'!$P$874,'1-Estadisticas'!B49,NA())</f>
        <v>1</v>
      </c>
      <c r="AQ49" s="1">
        <f ca="1">IF(AQ$1&lt;='1-Configuracion'!$P$874,'1-Estadisticas'!C49,NA())</f>
        <v>2</v>
      </c>
      <c r="AR49" s="1">
        <f ca="1">IF(AR$1&lt;='1-Configuracion'!$P$874,'1-Estadisticas'!D49,NA())</f>
        <v>4</v>
      </c>
      <c r="AS49" s="1">
        <f ca="1">IF(AS$1&lt;='1-Configuracion'!$P$874,'1-Estadisticas'!E49,NA())</f>
        <v>8</v>
      </c>
      <c r="AT49" s="1">
        <f ca="1">IF(AT$1&lt;='1-Configuracion'!$P$874,'1-Estadisticas'!F49,NA())</f>
        <v>9</v>
      </c>
      <c r="AU49" s="1">
        <f ca="1">IF(AU$1&lt;='1-Configuracion'!$P$874,'1-Estadisticas'!G49,NA())</f>
        <v>11</v>
      </c>
      <c r="AV49" s="1">
        <f ca="1">IF(AV$1&lt;='1-Configuracion'!$P$874,'1-Estadisticas'!H49,NA())</f>
        <v>12</v>
      </c>
      <c r="AW49" s="1">
        <f ca="1">IF(AW$1&lt;='1-Configuracion'!$P$874,'1-Estadisticas'!I49,NA())</f>
        <v>17</v>
      </c>
      <c r="AX49" s="1">
        <f ca="1">IF(AX$1&lt;='1-Configuracion'!$P$874,'1-Estadisticas'!J49,NA())</f>
        <v>20</v>
      </c>
      <c r="AY49" s="1">
        <f ca="1">IF(AY$1&lt;='1-Configuracion'!$P$874,'1-Estadisticas'!K49,NA())</f>
        <v>22</v>
      </c>
      <c r="AZ49" s="1">
        <f ca="1">IF(AZ$1&lt;='1-Configuracion'!$P$874,'1-Estadisticas'!L49,NA())</f>
        <v>25</v>
      </c>
      <c r="BA49" s="1">
        <f ca="1">IF(BA$1&lt;='1-Configuracion'!$P$874,'1-Estadisticas'!M49,NA())</f>
        <v>29</v>
      </c>
      <c r="BB49" s="1">
        <f ca="1">IF(BB$1&lt;='1-Configuracion'!$P$874,'1-Estadisticas'!N49,NA())</f>
        <v>33</v>
      </c>
      <c r="BC49" s="1">
        <f ca="1">IF(BC$1&lt;='1-Configuracion'!$P$874,'1-Estadisticas'!O49,NA())</f>
        <v>34</v>
      </c>
      <c r="BD49" s="1">
        <f ca="1">IF(BD$1&lt;='1-Configuracion'!$P$874,'1-Estadisticas'!P49,NA())</f>
        <v>36</v>
      </c>
      <c r="BE49" s="1">
        <f ca="1">IF(BE$1&lt;='1-Configuracion'!$P$874,'1-Estadisticas'!Q49,NA())</f>
        <v>36</v>
      </c>
      <c r="BF49" s="1" t="e">
        <f ca="1">IF(BF$1&lt;='1-Configuracion'!$P$874,'1-Estadisticas'!R49,NA())</f>
        <v>#N/A</v>
      </c>
      <c r="BG49" s="1" t="e">
        <f ca="1">IF(BG$1&lt;='1-Configuracion'!$P$874,'1-Estadisticas'!S49,NA())</f>
        <v>#N/A</v>
      </c>
      <c r="BH49" s="3" t="e">
        <f ca="1">IF(BH$1&lt;='1-Configuracion'!$P$874,'1-Estadisticas'!T49,NA())</f>
        <v>#N/A</v>
      </c>
      <c r="BI49" s="61" t="e">
        <f ca="1">IF(BI$1&lt;='1-Configuracion'!$P$874,'1-Estadisticas'!U49,NA())</f>
        <v>#N/A</v>
      </c>
      <c r="BJ49" s="1" t="e">
        <f ca="1">IF(BJ$1&lt;='1-Configuracion'!$P$874,'1-Estadisticas'!V49,NA())</f>
        <v>#N/A</v>
      </c>
      <c r="BK49" s="1" t="e">
        <f ca="1">IF(BK$1&lt;='1-Configuracion'!$P$874,'1-Estadisticas'!W49,NA())</f>
        <v>#N/A</v>
      </c>
      <c r="BL49" s="1" t="e">
        <f ca="1">IF(BL$1&lt;='1-Configuracion'!$P$874,'1-Estadisticas'!X49,NA())</f>
        <v>#N/A</v>
      </c>
      <c r="BM49" s="1" t="e">
        <f ca="1">IF(BM$1&lt;='1-Configuracion'!$P$874,'1-Estadisticas'!Y49,NA())</f>
        <v>#N/A</v>
      </c>
      <c r="BN49" s="1" t="e">
        <f ca="1">IF(BN$1&lt;='1-Configuracion'!$P$874,'1-Estadisticas'!Z49,NA())</f>
        <v>#N/A</v>
      </c>
      <c r="BO49" s="1" t="e">
        <f ca="1">IF(BO$1&lt;='1-Configuracion'!$P$874,'1-Estadisticas'!AA49,NA())</f>
        <v>#N/A</v>
      </c>
      <c r="BP49" s="1" t="e">
        <f ca="1">IF(BP$1&lt;='1-Configuracion'!$P$874,'1-Estadisticas'!AB49,NA())</f>
        <v>#N/A</v>
      </c>
      <c r="BQ49" s="1" t="e">
        <f ca="1">IF(BQ$1&lt;='1-Configuracion'!$P$874,'1-Estadisticas'!AC49,NA())</f>
        <v>#N/A</v>
      </c>
      <c r="BR49" s="1" t="e">
        <f ca="1">IF(BR$1&lt;='1-Configuracion'!$P$874,'1-Estadisticas'!AD49,NA())</f>
        <v>#N/A</v>
      </c>
      <c r="BS49" s="1" t="e">
        <f ca="1">IF(BS$1&lt;='1-Configuracion'!$P$874,'1-Estadisticas'!AE49,NA())</f>
        <v>#N/A</v>
      </c>
      <c r="BT49" s="1" t="e">
        <f ca="1">IF(BT$1&lt;='1-Configuracion'!$P$874,'1-Estadisticas'!AF49,NA())</f>
        <v>#N/A</v>
      </c>
      <c r="BU49" s="1" t="e">
        <f ca="1">IF(BU$1&lt;='1-Configuracion'!$P$874,'1-Estadisticas'!AG49,NA())</f>
        <v>#N/A</v>
      </c>
      <c r="BV49" s="1" t="e">
        <f ca="1">IF(BV$1&lt;='1-Configuracion'!$P$874,'1-Estadisticas'!AH49,NA())</f>
        <v>#N/A</v>
      </c>
      <c r="BW49" s="1" t="e">
        <f ca="1">IF(BW$1&lt;='1-Configuracion'!$P$874,'1-Estadisticas'!AI49,NA())</f>
        <v>#N/A</v>
      </c>
      <c r="BX49" s="1" t="e">
        <f ca="1">IF(BX$1&lt;='1-Configuracion'!$P$874,'1-Estadisticas'!AJ49,NA())</f>
        <v>#N/A</v>
      </c>
      <c r="BY49" s="1" t="e">
        <f ca="1">IF(BY$1&lt;='1-Configuracion'!$P$874,'1-Estadisticas'!AK49,NA())</f>
        <v>#N/A</v>
      </c>
      <c r="BZ49" s="1" t="e">
        <f ca="1">IF(BZ$1&lt;='1-Configuracion'!$P$874,'1-Estadisticas'!AL49,NA())</f>
        <v>#N/A</v>
      </c>
      <c r="CA49" s="3" t="e">
        <f ca="1">IF(CA$1&lt;='1-Configuracion'!$P$874,'1-Estadisticas'!AM49,NA())</f>
        <v>#N/A</v>
      </c>
    </row>
    <row r="50" spans="1:79" x14ac:dyDescent="0.25">
      <c r="A50" s="29" t="str">
        <f t="shared" si="22"/>
        <v>Getafe C.F.</v>
      </c>
      <c r="B50" s="2">
        <f t="shared" ca="1" si="23"/>
        <v>0</v>
      </c>
      <c r="C50" s="1">
        <f t="shared" ca="1" si="20"/>
        <v>1</v>
      </c>
      <c r="D50" s="1">
        <f t="shared" ca="1" si="20"/>
        <v>2</v>
      </c>
      <c r="E50" s="1">
        <f t="shared" ca="1" si="20"/>
        <v>3</v>
      </c>
      <c r="F50" s="1">
        <f t="shared" ca="1" si="20"/>
        <v>3</v>
      </c>
      <c r="G50" s="1">
        <f t="shared" ca="1" si="20"/>
        <v>6</v>
      </c>
      <c r="H50" s="1">
        <f t="shared" ca="1" si="20"/>
        <v>6</v>
      </c>
      <c r="I50" s="1">
        <f t="shared" ca="1" si="20"/>
        <v>10</v>
      </c>
      <c r="J50" s="1">
        <f t="shared" ca="1" si="20"/>
        <v>10</v>
      </c>
      <c r="K50" s="1">
        <f t="shared" ca="1" si="20"/>
        <v>10</v>
      </c>
      <c r="L50" s="1">
        <f t="shared" ca="1" si="20"/>
        <v>11</v>
      </c>
      <c r="M50" s="1">
        <f t="shared" ca="1" si="20"/>
        <v>12</v>
      </c>
      <c r="N50" s="1">
        <f t="shared" ca="1" si="20"/>
        <v>14</v>
      </c>
      <c r="O50" s="1">
        <f t="shared" ca="1" si="20"/>
        <v>15</v>
      </c>
      <c r="P50" s="1">
        <f t="shared" ca="1" si="20"/>
        <v>16</v>
      </c>
      <c r="Q50" s="1">
        <f t="shared" ca="1" si="20"/>
        <v>18</v>
      </c>
      <c r="R50" s="1">
        <f t="shared" ca="1" si="20"/>
        <v>18</v>
      </c>
      <c r="S50" s="1">
        <f t="shared" ca="1" si="20"/>
        <v>18</v>
      </c>
      <c r="T50" s="3">
        <f t="shared" ca="1" si="20"/>
        <v>18</v>
      </c>
      <c r="U50" s="61">
        <f t="shared" ca="1" si="20"/>
        <v>18</v>
      </c>
      <c r="V50" s="1">
        <f t="shared" ca="1" si="20"/>
        <v>18</v>
      </c>
      <c r="W50" s="1">
        <f t="shared" ca="1" si="20"/>
        <v>18</v>
      </c>
      <c r="X50" s="1">
        <f t="shared" ca="1" si="20"/>
        <v>18</v>
      </c>
      <c r="Y50" s="1">
        <f t="shared" ca="1" si="20"/>
        <v>18</v>
      </c>
      <c r="Z50" s="1">
        <f t="shared" ca="1" si="20"/>
        <v>18</v>
      </c>
      <c r="AA50" s="1">
        <f t="shared" ca="1" si="20"/>
        <v>18</v>
      </c>
      <c r="AB50" s="1">
        <f t="shared" ca="1" si="20"/>
        <v>18</v>
      </c>
      <c r="AC50" s="1">
        <f t="shared" ca="1" si="20"/>
        <v>18</v>
      </c>
      <c r="AD50" s="1">
        <f t="shared" ca="1" si="20"/>
        <v>18</v>
      </c>
      <c r="AE50" s="1">
        <f t="shared" ca="1" si="20"/>
        <v>18</v>
      </c>
      <c r="AF50" s="1">
        <f t="shared" ca="1" si="20"/>
        <v>18</v>
      </c>
      <c r="AG50" s="1">
        <f t="shared" ca="1" si="20"/>
        <v>18</v>
      </c>
      <c r="AH50" s="1">
        <f t="shared" ca="1" si="20"/>
        <v>18</v>
      </c>
      <c r="AI50" s="1">
        <f t="shared" ca="1" si="20"/>
        <v>18</v>
      </c>
      <c r="AJ50" s="1">
        <f t="shared" ca="1" si="20"/>
        <v>18</v>
      </c>
      <c r="AK50" s="1">
        <f t="shared" ca="1" si="20"/>
        <v>18</v>
      </c>
      <c r="AL50" s="1">
        <f t="shared" ca="1" si="20"/>
        <v>18</v>
      </c>
      <c r="AM50" s="3">
        <f t="shared" ca="1" si="20"/>
        <v>18</v>
      </c>
      <c r="AO50" s="29" t="str">
        <f t="shared" si="21"/>
        <v>Getafe C.F.</v>
      </c>
      <c r="AP50" s="2">
        <f ca="1">IF(AP$1&lt;='1-Configuracion'!$P$874,'1-Estadisticas'!B50,NA())</f>
        <v>0</v>
      </c>
      <c r="AQ50" s="1">
        <f ca="1">IF(AQ$1&lt;='1-Configuracion'!$P$874,'1-Estadisticas'!C50,NA())</f>
        <v>1</v>
      </c>
      <c r="AR50" s="1">
        <f ca="1">IF(AR$1&lt;='1-Configuracion'!$P$874,'1-Estadisticas'!D50,NA())</f>
        <v>2</v>
      </c>
      <c r="AS50" s="1">
        <f ca="1">IF(AS$1&lt;='1-Configuracion'!$P$874,'1-Estadisticas'!E50,NA())</f>
        <v>3</v>
      </c>
      <c r="AT50" s="1">
        <f ca="1">IF(AT$1&lt;='1-Configuracion'!$P$874,'1-Estadisticas'!F50,NA())</f>
        <v>3</v>
      </c>
      <c r="AU50" s="1">
        <f ca="1">IF(AU$1&lt;='1-Configuracion'!$P$874,'1-Estadisticas'!G50,NA())</f>
        <v>6</v>
      </c>
      <c r="AV50" s="1">
        <f ca="1">IF(AV$1&lt;='1-Configuracion'!$P$874,'1-Estadisticas'!H50,NA())</f>
        <v>6</v>
      </c>
      <c r="AW50" s="1">
        <f ca="1">IF(AW$1&lt;='1-Configuracion'!$P$874,'1-Estadisticas'!I50,NA())</f>
        <v>10</v>
      </c>
      <c r="AX50" s="1">
        <f ca="1">IF(AX$1&lt;='1-Configuracion'!$P$874,'1-Estadisticas'!J50,NA())</f>
        <v>10</v>
      </c>
      <c r="AY50" s="1">
        <f ca="1">IF(AY$1&lt;='1-Configuracion'!$P$874,'1-Estadisticas'!K50,NA())</f>
        <v>10</v>
      </c>
      <c r="AZ50" s="1">
        <f ca="1">IF(AZ$1&lt;='1-Configuracion'!$P$874,'1-Estadisticas'!L50,NA())</f>
        <v>11</v>
      </c>
      <c r="BA50" s="1">
        <f ca="1">IF(BA$1&lt;='1-Configuracion'!$P$874,'1-Estadisticas'!M50,NA())</f>
        <v>12</v>
      </c>
      <c r="BB50" s="1">
        <f ca="1">IF(BB$1&lt;='1-Configuracion'!$P$874,'1-Estadisticas'!N50,NA())</f>
        <v>14</v>
      </c>
      <c r="BC50" s="1">
        <f ca="1">IF(BC$1&lt;='1-Configuracion'!$P$874,'1-Estadisticas'!O50,NA())</f>
        <v>15</v>
      </c>
      <c r="BD50" s="1">
        <f ca="1">IF(BD$1&lt;='1-Configuracion'!$P$874,'1-Estadisticas'!P50,NA())</f>
        <v>16</v>
      </c>
      <c r="BE50" s="1">
        <f ca="1">IF(BE$1&lt;='1-Configuracion'!$P$874,'1-Estadisticas'!Q50,NA())</f>
        <v>18</v>
      </c>
      <c r="BF50" s="1" t="e">
        <f ca="1">IF(BF$1&lt;='1-Configuracion'!$P$874,'1-Estadisticas'!R50,NA())</f>
        <v>#N/A</v>
      </c>
      <c r="BG50" s="1" t="e">
        <f ca="1">IF(BG$1&lt;='1-Configuracion'!$P$874,'1-Estadisticas'!S50,NA())</f>
        <v>#N/A</v>
      </c>
      <c r="BH50" s="3" t="e">
        <f ca="1">IF(BH$1&lt;='1-Configuracion'!$P$874,'1-Estadisticas'!T50,NA())</f>
        <v>#N/A</v>
      </c>
      <c r="BI50" s="61" t="e">
        <f ca="1">IF(BI$1&lt;='1-Configuracion'!$P$874,'1-Estadisticas'!U50,NA())</f>
        <v>#N/A</v>
      </c>
      <c r="BJ50" s="1" t="e">
        <f ca="1">IF(BJ$1&lt;='1-Configuracion'!$P$874,'1-Estadisticas'!V50,NA())</f>
        <v>#N/A</v>
      </c>
      <c r="BK50" s="1" t="e">
        <f ca="1">IF(BK$1&lt;='1-Configuracion'!$P$874,'1-Estadisticas'!W50,NA())</f>
        <v>#N/A</v>
      </c>
      <c r="BL50" s="1" t="e">
        <f ca="1">IF(BL$1&lt;='1-Configuracion'!$P$874,'1-Estadisticas'!X50,NA())</f>
        <v>#N/A</v>
      </c>
      <c r="BM50" s="1" t="e">
        <f ca="1">IF(BM$1&lt;='1-Configuracion'!$P$874,'1-Estadisticas'!Y50,NA())</f>
        <v>#N/A</v>
      </c>
      <c r="BN50" s="1" t="e">
        <f ca="1">IF(BN$1&lt;='1-Configuracion'!$P$874,'1-Estadisticas'!Z50,NA())</f>
        <v>#N/A</v>
      </c>
      <c r="BO50" s="1" t="e">
        <f ca="1">IF(BO$1&lt;='1-Configuracion'!$P$874,'1-Estadisticas'!AA50,NA())</f>
        <v>#N/A</v>
      </c>
      <c r="BP50" s="1" t="e">
        <f ca="1">IF(BP$1&lt;='1-Configuracion'!$P$874,'1-Estadisticas'!AB50,NA())</f>
        <v>#N/A</v>
      </c>
      <c r="BQ50" s="1" t="e">
        <f ca="1">IF(BQ$1&lt;='1-Configuracion'!$P$874,'1-Estadisticas'!AC50,NA())</f>
        <v>#N/A</v>
      </c>
      <c r="BR50" s="1" t="e">
        <f ca="1">IF(BR$1&lt;='1-Configuracion'!$P$874,'1-Estadisticas'!AD50,NA())</f>
        <v>#N/A</v>
      </c>
      <c r="BS50" s="1" t="e">
        <f ca="1">IF(BS$1&lt;='1-Configuracion'!$P$874,'1-Estadisticas'!AE50,NA())</f>
        <v>#N/A</v>
      </c>
      <c r="BT50" s="1" t="e">
        <f ca="1">IF(BT$1&lt;='1-Configuracion'!$P$874,'1-Estadisticas'!AF50,NA())</f>
        <v>#N/A</v>
      </c>
      <c r="BU50" s="1" t="e">
        <f ca="1">IF(BU$1&lt;='1-Configuracion'!$P$874,'1-Estadisticas'!AG50,NA())</f>
        <v>#N/A</v>
      </c>
      <c r="BV50" s="1" t="e">
        <f ca="1">IF(BV$1&lt;='1-Configuracion'!$P$874,'1-Estadisticas'!AH50,NA())</f>
        <v>#N/A</v>
      </c>
      <c r="BW50" s="1" t="e">
        <f ca="1">IF(BW$1&lt;='1-Configuracion'!$P$874,'1-Estadisticas'!AI50,NA())</f>
        <v>#N/A</v>
      </c>
      <c r="BX50" s="1" t="e">
        <f ca="1">IF(BX$1&lt;='1-Configuracion'!$P$874,'1-Estadisticas'!AJ50,NA())</f>
        <v>#N/A</v>
      </c>
      <c r="BY50" s="1" t="e">
        <f ca="1">IF(BY$1&lt;='1-Configuracion'!$P$874,'1-Estadisticas'!AK50,NA())</f>
        <v>#N/A</v>
      </c>
      <c r="BZ50" s="1" t="e">
        <f ca="1">IF(BZ$1&lt;='1-Configuracion'!$P$874,'1-Estadisticas'!AL50,NA())</f>
        <v>#N/A</v>
      </c>
      <c r="CA50" s="3" t="e">
        <f ca="1">IF(CA$1&lt;='1-Configuracion'!$P$874,'1-Estadisticas'!AM50,NA())</f>
        <v>#N/A</v>
      </c>
    </row>
    <row r="51" spans="1:79" x14ac:dyDescent="0.25">
      <c r="A51" s="29" t="str">
        <f t="shared" si="22"/>
        <v>Granada C.F.</v>
      </c>
      <c r="B51" s="2">
        <f t="shared" ca="1" si="23"/>
        <v>1</v>
      </c>
      <c r="C51" s="1">
        <f t="shared" ca="1" si="20"/>
        <v>3</v>
      </c>
      <c r="D51" s="1">
        <f t="shared" ca="1" si="20"/>
        <v>4</v>
      </c>
      <c r="E51" s="1">
        <f t="shared" ca="1" si="20"/>
        <v>4</v>
      </c>
      <c r="F51" s="1">
        <f t="shared" ca="1" si="20"/>
        <v>4</v>
      </c>
      <c r="G51" s="1">
        <f t="shared" ca="1" si="20"/>
        <v>4</v>
      </c>
      <c r="H51" s="1">
        <f t="shared" ca="1" si="20"/>
        <v>5</v>
      </c>
      <c r="I51" s="1">
        <f t="shared" ca="1" si="20"/>
        <v>8</v>
      </c>
      <c r="J51" s="1">
        <f t="shared" ca="1" si="20"/>
        <v>9</v>
      </c>
      <c r="K51" s="1">
        <f t="shared" ca="1" si="20"/>
        <v>10</v>
      </c>
      <c r="L51" s="1">
        <f t="shared" ca="1" si="20"/>
        <v>11</v>
      </c>
      <c r="M51" s="1">
        <f t="shared" ca="1" si="20"/>
        <v>13</v>
      </c>
      <c r="N51" s="1">
        <f t="shared" ca="1" si="20"/>
        <v>15</v>
      </c>
      <c r="O51" s="1">
        <f t="shared" ca="1" si="20"/>
        <v>15</v>
      </c>
      <c r="P51" s="1">
        <f t="shared" ca="1" si="20"/>
        <v>17</v>
      </c>
      <c r="Q51" s="1">
        <f t="shared" ca="1" si="20"/>
        <v>17</v>
      </c>
      <c r="R51" s="1">
        <f t="shared" ca="1" si="20"/>
        <v>17</v>
      </c>
      <c r="S51" s="1">
        <f t="shared" ca="1" si="20"/>
        <v>17</v>
      </c>
      <c r="T51" s="3">
        <f t="shared" ca="1" si="20"/>
        <v>17</v>
      </c>
      <c r="U51" s="61">
        <f t="shared" ca="1" si="20"/>
        <v>17</v>
      </c>
      <c r="V51" s="1">
        <f t="shared" ca="1" si="20"/>
        <v>17</v>
      </c>
      <c r="W51" s="1">
        <f t="shared" ca="1" si="20"/>
        <v>17</v>
      </c>
      <c r="X51" s="1">
        <f t="shared" ca="1" si="20"/>
        <v>17</v>
      </c>
      <c r="Y51" s="1">
        <f t="shared" ca="1" si="20"/>
        <v>17</v>
      </c>
      <c r="Z51" s="1">
        <f t="shared" ca="1" si="20"/>
        <v>17</v>
      </c>
      <c r="AA51" s="1">
        <f t="shared" ca="1" si="20"/>
        <v>17</v>
      </c>
      <c r="AB51" s="1">
        <f t="shared" ca="1" si="20"/>
        <v>17</v>
      </c>
      <c r="AC51" s="1">
        <f t="shared" ca="1" si="20"/>
        <v>17</v>
      </c>
      <c r="AD51" s="1">
        <f t="shared" ca="1" si="20"/>
        <v>17</v>
      </c>
      <c r="AE51" s="1">
        <f t="shared" ca="1" si="20"/>
        <v>17</v>
      </c>
      <c r="AF51" s="1">
        <f t="shared" ca="1" si="20"/>
        <v>17</v>
      </c>
      <c r="AG51" s="1">
        <f t="shared" ca="1" si="20"/>
        <v>17</v>
      </c>
      <c r="AH51" s="1">
        <f t="shared" ca="1" si="20"/>
        <v>17</v>
      </c>
      <c r="AI51" s="1">
        <f t="shared" ca="1" si="20"/>
        <v>17</v>
      </c>
      <c r="AJ51" s="1">
        <f t="shared" ca="1" si="20"/>
        <v>17</v>
      </c>
      <c r="AK51" s="1">
        <f t="shared" ca="1" si="20"/>
        <v>17</v>
      </c>
      <c r="AL51" s="1">
        <f t="shared" ca="1" si="20"/>
        <v>17</v>
      </c>
      <c r="AM51" s="3">
        <f t="shared" ca="1" si="20"/>
        <v>17</v>
      </c>
      <c r="AO51" s="29" t="str">
        <f t="shared" si="21"/>
        <v>Granada C.F.</v>
      </c>
      <c r="AP51" s="2">
        <f ca="1">IF(AP$1&lt;='1-Configuracion'!$P$874,'1-Estadisticas'!B51,NA())</f>
        <v>1</v>
      </c>
      <c r="AQ51" s="1">
        <f ca="1">IF(AQ$1&lt;='1-Configuracion'!$P$874,'1-Estadisticas'!C51,NA())</f>
        <v>3</v>
      </c>
      <c r="AR51" s="1">
        <f ca="1">IF(AR$1&lt;='1-Configuracion'!$P$874,'1-Estadisticas'!D51,NA())</f>
        <v>4</v>
      </c>
      <c r="AS51" s="1">
        <f ca="1">IF(AS$1&lt;='1-Configuracion'!$P$874,'1-Estadisticas'!E51,NA())</f>
        <v>4</v>
      </c>
      <c r="AT51" s="1">
        <f ca="1">IF(AT$1&lt;='1-Configuracion'!$P$874,'1-Estadisticas'!F51,NA())</f>
        <v>4</v>
      </c>
      <c r="AU51" s="1">
        <f ca="1">IF(AU$1&lt;='1-Configuracion'!$P$874,'1-Estadisticas'!G51,NA())</f>
        <v>4</v>
      </c>
      <c r="AV51" s="1">
        <f ca="1">IF(AV$1&lt;='1-Configuracion'!$P$874,'1-Estadisticas'!H51,NA())</f>
        <v>5</v>
      </c>
      <c r="AW51" s="1">
        <f ca="1">IF(AW$1&lt;='1-Configuracion'!$P$874,'1-Estadisticas'!I51,NA())</f>
        <v>8</v>
      </c>
      <c r="AX51" s="1">
        <f ca="1">IF(AX$1&lt;='1-Configuracion'!$P$874,'1-Estadisticas'!J51,NA())</f>
        <v>9</v>
      </c>
      <c r="AY51" s="1">
        <f ca="1">IF(AY$1&lt;='1-Configuracion'!$P$874,'1-Estadisticas'!K51,NA())</f>
        <v>10</v>
      </c>
      <c r="AZ51" s="1">
        <f ca="1">IF(AZ$1&lt;='1-Configuracion'!$P$874,'1-Estadisticas'!L51,NA())</f>
        <v>11</v>
      </c>
      <c r="BA51" s="1">
        <f ca="1">IF(BA$1&lt;='1-Configuracion'!$P$874,'1-Estadisticas'!M51,NA())</f>
        <v>13</v>
      </c>
      <c r="BB51" s="1">
        <f ca="1">IF(BB$1&lt;='1-Configuracion'!$P$874,'1-Estadisticas'!N51,NA())</f>
        <v>15</v>
      </c>
      <c r="BC51" s="1">
        <f ca="1">IF(BC$1&lt;='1-Configuracion'!$P$874,'1-Estadisticas'!O51,NA())</f>
        <v>15</v>
      </c>
      <c r="BD51" s="1">
        <f ca="1">IF(BD$1&lt;='1-Configuracion'!$P$874,'1-Estadisticas'!P51,NA())</f>
        <v>17</v>
      </c>
      <c r="BE51" s="1">
        <f ca="1">IF(BE$1&lt;='1-Configuracion'!$P$874,'1-Estadisticas'!Q51,NA())</f>
        <v>17</v>
      </c>
      <c r="BF51" s="1" t="e">
        <f ca="1">IF(BF$1&lt;='1-Configuracion'!$P$874,'1-Estadisticas'!R51,NA())</f>
        <v>#N/A</v>
      </c>
      <c r="BG51" s="1" t="e">
        <f ca="1">IF(BG$1&lt;='1-Configuracion'!$P$874,'1-Estadisticas'!S51,NA())</f>
        <v>#N/A</v>
      </c>
      <c r="BH51" s="3" t="e">
        <f ca="1">IF(BH$1&lt;='1-Configuracion'!$P$874,'1-Estadisticas'!T51,NA())</f>
        <v>#N/A</v>
      </c>
      <c r="BI51" s="61" t="e">
        <f ca="1">IF(BI$1&lt;='1-Configuracion'!$P$874,'1-Estadisticas'!U51,NA())</f>
        <v>#N/A</v>
      </c>
      <c r="BJ51" s="1" t="e">
        <f ca="1">IF(BJ$1&lt;='1-Configuracion'!$P$874,'1-Estadisticas'!V51,NA())</f>
        <v>#N/A</v>
      </c>
      <c r="BK51" s="1" t="e">
        <f ca="1">IF(BK$1&lt;='1-Configuracion'!$P$874,'1-Estadisticas'!W51,NA())</f>
        <v>#N/A</v>
      </c>
      <c r="BL51" s="1" t="e">
        <f ca="1">IF(BL$1&lt;='1-Configuracion'!$P$874,'1-Estadisticas'!X51,NA())</f>
        <v>#N/A</v>
      </c>
      <c r="BM51" s="1" t="e">
        <f ca="1">IF(BM$1&lt;='1-Configuracion'!$P$874,'1-Estadisticas'!Y51,NA())</f>
        <v>#N/A</v>
      </c>
      <c r="BN51" s="1" t="e">
        <f ca="1">IF(BN$1&lt;='1-Configuracion'!$P$874,'1-Estadisticas'!Z51,NA())</f>
        <v>#N/A</v>
      </c>
      <c r="BO51" s="1" t="e">
        <f ca="1">IF(BO$1&lt;='1-Configuracion'!$P$874,'1-Estadisticas'!AA51,NA())</f>
        <v>#N/A</v>
      </c>
      <c r="BP51" s="1" t="e">
        <f ca="1">IF(BP$1&lt;='1-Configuracion'!$P$874,'1-Estadisticas'!AB51,NA())</f>
        <v>#N/A</v>
      </c>
      <c r="BQ51" s="1" t="e">
        <f ca="1">IF(BQ$1&lt;='1-Configuracion'!$P$874,'1-Estadisticas'!AC51,NA())</f>
        <v>#N/A</v>
      </c>
      <c r="BR51" s="1" t="e">
        <f ca="1">IF(BR$1&lt;='1-Configuracion'!$P$874,'1-Estadisticas'!AD51,NA())</f>
        <v>#N/A</v>
      </c>
      <c r="BS51" s="1" t="e">
        <f ca="1">IF(BS$1&lt;='1-Configuracion'!$P$874,'1-Estadisticas'!AE51,NA())</f>
        <v>#N/A</v>
      </c>
      <c r="BT51" s="1" t="e">
        <f ca="1">IF(BT$1&lt;='1-Configuracion'!$P$874,'1-Estadisticas'!AF51,NA())</f>
        <v>#N/A</v>
      </c>
      <c r="BU51" s="1" t="e">
        <f ca="1">IF(BU$1&lt;='1-Configuracion'!$P$874,'1-Estadisticas'!AG51,NA())</f>
        <v>#N/A</v>
      </c>
      <c r="BV51" s="1" t="e">
        <f ca="1">IF(BV$1&lt;='1-Configuracion'!$P$874,'1-Estadisticas'!AH51,NA())</f>
        <v>#N/A</v>
      </c>
      <c r="BW51" s="1" t="e">
        <f ca="1">IF(BW$1&lt;='1-Configuracion'!$P$874,'1-Estadisticas'!AI51,NA())</f>
        <v>#N/A</v>
      </c>
      <c r="BX51" s="1" t="e">
        <f ca="1">IF(BX$1&lt;='1-Configuracion'!$P$874,'1-Estadisticas'!AJ51,NA())</f>
        <v>#N/A</v>
      </c>
      <c r="BY51" s="1" t="e">
        <f ca="1">IF(BY$1&lt;='1-Configuracion'!$P$874,'1-Estadisticas'!AK51,NA())</f>
        <v>#N/A</v>
      </c>
      <c r="BZ51" s="1" t="e">
        <f ca="1">IF(BZ$1&lt;='1-Configuracion'!$P$874,'1-Estadisticas'!AL51,NA())</f>
        <v>#N/A</v>
      </c>
      <c r="CA51" s="3" t="e">
        <f ca="1">IF(CA$1&lt;='1-Configuracion'!$P$874,'1-Estadisticas'!AM51,NA())</f>
        <v>#N/A</v>
      </c>
    </row>
    <row r="52" spans="1:79" x14ac:dyDescent="0.25">
      <c r="A52" s="29" t="str">
        <f t="shared" si="22"/>
        <v>Levante U.D.</v>
      </c>
      <c r="B52" s="2">
        <f t="shared" ca="1" si="23"/>
        <v>1</v>
      </c>
      <c r="C52" s="1">
        <f t="shared" ca="1" si="20"/>
        <v>1</v>
      </c>
      <c r="D52" s="1">
        <f t="shared" ca="1" si="20"/>
        <v>2</v>
      </c>
      <c r="E52" s="1">
        <f t="shared" ca="1" si="20"/>
        <v>3</v>
      </c>
      <c r="F52" s="1">
        <f t="shared" ca="1" si="20"/>
        <v>5</v>
      </c>
      <c r="G52" s="1">
        <f t="shared" ca="1" si="20"/>
        <v>5</v>
      </c>
      <c r="H52" s="1">
        <f t="shared" ca="1" si="20"/>
        <v>6</v>
      </c>
      <c r="I52" s="1">
        <f t="shared" ca="1" si="20"/>
        <v>6</v>
      </c>
      <c r="J52" s="1">
        <f t="shared" ca="1" si="20"/>
        <v>6</v>
      </c>
      <c r="K52" s="1">
        <f t="shared" ca="1" si="20"/>
        <v>6</v>
      </c>
      <c r="L52" s="1">
        <f t="shared" ca="1" si="20"/>
        <v>7</v>
      </c>
      <c r="M52" s="1">
        <f t="shared" ca="1" si="20"/>
        <v>10</v>
      </c>
      <c r="N52" s="1">
        <f t="shared" ca="1" si="20"/>
        <v>10</v>
      </c>
      <c r="O52" s="1">
        <f t="shared" ca="1" si="20"/>
        <v>11</v>
      </c>
      <c r="P52" s="1">
        <f t="shared" ca="1" si="20"/>
        <v>12</v>
      </c>
      <c r="Q52" s="1">
        <f t="shared" ca="1" si="20"/>
        <v>12</v>
      </c>
      <c r="R52" s="1">
        <f t="shared" ca="1" si="20"/>
        <v>12</v>
      </c>
      <c r="S52" s="1">
        <f t="shared" ca="1" si="20"/>
        <v>12</v>
      </c>
      <c r="T52" s="3">
        <f t="shared" ca="1" si="20"/>
        <v>12</v>
      </c>
      <c r="U52" s="61">
        <f t="shared" ca="1" si="20"/>
        <v>12</v>
      </c>
      <c r="V52" s="1">
        <f t="shared" ca="1" si="20"/>
        <v>12</v>
      </c>
      <c r="W52" s="1">
        <f t="shared" ca="1" si="20"/>
        <v>12</v>
      </c>
      <c r="X52" s="1">
        <f t="shared" ca="1" si="20"/>
        <v>12</v>
      </c>
      <c r="Y52" s="1">
        <f t="shared" ca="1" si="20"/>
        <v>12</v>
      </c>
      <c r="Z52" s="1">
        <f t="shared" ca="1" si="20"/>
        <v>12</v>
      </c>
      <c r="AA52" s="1">
        <f t="shared" ca="1" si="20"/>
        <v>12</v>
      </c>
      <c r="AB52" s="1">
        <f t="shared" ca="1" si="20"/>
        <v>12</v>
      </c>
      <c r="AC52" s="1">
        <f t="shared" ca="1" si="20"/>
        <v>12</v>
      </c>
      <c r="AD52" s="1">
        <f t="shared" ca="1" si="20"/>
        <v>12</v>
      </c>
      <c r="AE52" s="1">
        <f t="shared" ca="1" si="20"/>
        <v>12</v>
      </c>
      <c r="AF52" s="1">
        <f t="shared" ca="1" si="20"/>
        <v>12</v>
      </c>
      <c r="AG52" s="1">
        <f t="shared" ca="1" si="20"/>
        <v>12</v>
      </c>
      <c r="AH52" s="1">
        <f t="shared" ca="1" si="20"/>
        <v>12</v>
      </c>
      <c r="AI52" s="1">
        <f t="shared" ca="1" si="20"/>
        <v>12</v>
      </c>
      <c r="AJ52" s="1">
        <f ca="1">INDIRECT(ADDRESS((COLUMN()-2)*23+ROW()-43,22,,,"1-Configuracion"))</f>
        <v>12</v>
      </c>
      <c r="AK52" s="1">
        <f ca="1">INDIRECT(ADDRESS((COLUMN()-2)*23+ROW()-43,22,,,"1-Configuracion"))</f>
        <v>12</v>
      </c>
      <c r="AL52" s="1">
        <f ca="1">INDIRECT(ADDRESS((COLUMN()-2)*23+ROW()-43,22,,,"1-Configuracion"))</f>
        <v>12</v>
      </c>
      <c r="AM52" s="3">
        <f ca="1">INDIRECT(ADDRESS((COLUMN()-2)*23+ROW()-43,22,,,"1-Configuracion"))</f>
        <v>12</v>
      </c>
      <c r="AO52" s="29" t="str">
        <f t="shared" si="21"/>
        <v>Levante U.D.</v>
      </c>
      <c r="AP52" s="2">
        <f ca="1">IF(AP$1&lt;='1-Configuracion'!$P$874,'1-Estadisticas'!B52,NA())</f>
        <v>1</v>
      </c>
      <c r="AQ52" s="1">
        <f ca="1">IF(AQ$1&lt;='1-Configuracion'!$P$874,'1-Estadisticas'!C52,NA())</f>
        <v>1</v>
      </c>
      <c r="AR52" s="1">
        <f ca="1">IF(AR$1&lt;='1-Configuracion'!$P$874,'1-Estadisticas'!D52,NA())</f>
        <v>2</v>
      </c>
      <c r="AS52" s="1">
        <f ca="1">IF(AS$1&lt;='1-Configuracion'!$P$874,'1-Estadisticas'!E52,NA())</f>
        <v>3</v>
      </c>
      <c r="AT52" s="1">
        <f ca="1">IF(AT$1&lt;='1-Configuracion'!$P$874,'1-Estadisticas'!F52,NA())</f>
        <v>5</v>
      </c>
      <c r="AU52" s="1">
        <f ca="1">IF(AU$1&lt;='1-Configuracion'!$P$874,'1-Estadisticas'!G52,NA())</f>
        <v>5</v>
      </c>
      <c r="AV52" s="1">
        <f ca="1">IF(AV$1&lt;='1-Configuracion'!$P$874,'1-Estadisticas'!H52,NA())</f>
        <v>6</v>
      </c>
      <c r="AW52" s="1">
        <f ca="1">IF(AW$1&lt;='1-Configuracion'!$P$874,'1-Estadisticas'!I52,NA())</f>
        <v>6</v>
      </c>
      <c r="AX52" s="1">
        <f ca="1">IF(AX$1&lt;='1-Configuracion'!$P$874,'1-Estadisticas'!J52,NA())</f>
        <v>6</v>
      </c>
      <c r="AY52" s="1">
        <f ca="1">IF(AY$1&lt;='1-Configuracion'!$P$874,'1-Estadisticas'!K52,NA())</f>
        <v>6</v>
      </c>
      <c r="AZ52" s="1">
        <f ca="1">IF(AZ$1&lt;='1-Configuracion'!$P$874,'1-Estadisticas'!L52,NA())</f>
        <v>7</v>
      </c>
      <c r="BA52" s="1">
        <f ca="1">IF(BA$1&lt;='1-Configuracion'!$P$874,'1-Estadisticas'!M52,NA())</f>
        <v>10</v>
      </c>
      <c r="BB52" s="1">
        <f ca="1">IF(BB$1&lt;='1-Configuracion'!$P$874,'1-Estadisticas'!N52,NA())</f>
        <v>10</v>
      </c>
      <c r="BC52" s="1">
        <f ca="1">IF(BC$1&lt;='1-Configuracion'!$P$874,'1-Estadisticas'!O52,NA())</f>
        <v>11</v>
      </c>
      <c r="BD52" s="1">
        <f ca="1">IF(BD$1&lt;='1-Configuracion'!$P$874,'1-Estadisticas'!P52,NA())</f>
        <v>12</v>
      </c>
      <c r="BE52" s="1">
        <f ca="1">IF(BE$1&lt;='1-Configuracion'!$P$874,'1-Estadisticas'!Q52,NA())</f>
        <v>12</v>
      </c>
      <c r="BF52" s="1" t="e">
        <f ca="1">IF(BF$1&lt;='1-Configuracion'!$P$874,'1-Estadisticas'!R52,NA())</f>
        <v>#N/A</v>
      </c>
      <c r="BG52" s="1" t="e">
        <f ca="1">IF(BG$1&lt;='1-Configuracion'!$P$874,'1-Estadisticas'!S52,NA())</f>
        <v>#N/A</v>
      </c>
      <c r="BH52" s="3" t="e">
        <f ca="1">IF(BH$1&lt;='1-Configuracion'!$P$874,'1-Estadisticas'!T52,NA())</f>
        <v>#N/A</v>
      </c>
      <c r="BI52" s="61" t="e">
        <f ca="1">IF(BI$1&lt;='1-Configuracion'!$P$874,'1-Estadisticas'!U52,NA())</f>
        <v>#N/A</v>
      </c>
      <c r="BJ52" s="1" t="e">
        <f ca="1">IF(BJ$1&lt;='1-Configuracion'!$P$874,'1-Estadisticas'!V52,NA())</f>
        <v>#N/A</v>
      </c>
      <c r="BK52" s="1" t="e">
        <f ca="1">IF(BK$1&lt;='1-Configuracion'!$P$874,'1-Estadisticas'!W52,NA())</f>
        <v>#N/A</v>
      </c>
      <c r="BL52" s="1" t="e">
        <f ca="1">IF(BL$1&lt;='1-Configuracion'!$P$874,'1-Estadisticas'!X52,NA())</f>
        <v>#N/A</v>
      </c>
      <c r="BM52" s="1" t="e">
        <f ca="1">IF(BM$1&lt;='1-Configuracion'!$P$874,'1-Estadisticas'!Y52,NA())</f>
        <v>#N/A</v>
      </c>
      <c r="BN52" s="1" t="e">
        <f ca="1">IF(BN$1&lt;='1-Configuracion'!$P$874,'1-Estadisticas'!Z52,NA())</f>
        <v>#N/A</v>
      </c>
      <c r="BO52" s="1" t="e">
        <f ca="1">IF(BO$1&lt;='1-Configuracion'!$P$874,'1-Estadisticas'!AA52,NA())</f>
        <v>#N/A</v>
      </c>
      <c r="BP52" s="1" t="e">
        <f ca="1">IF(BP$1&lt;='1-Configuracion'!$P$874,'1-Estadisticas'!AB52,NA())</f>
        <v>#N/A</v>
      </c>
      <c r="BQ52" s="1" t="e">
        <f ca="1">IF(BQ$1&lt;='1-Configuracion'!$P$874,'1-Estadisticas'!AC52,NA())</f>
        <v>#N/A</v>
      </c>
      <c r="BR52" s="1" t="e">
        <f ca="1">IF(BR$1&lt;='1-Configuracion'!$P$874,'1-Estadisticas'!AD52,NA())</f>
        <v>#N/A</v>
      </c>
      <c r="BS52" s="1" t="e">
        <f ca="1">IF(BS$1&lt;='1-Configuracion'!$P$874,'1-Estadisticas'!AE52,NA())</f>
        <v>#N/A</v>
      </c>
      <c r="BT52" s="1" t="e">
        <f ca="1">IF(BT$1&lt;='1-Configuracion'!$P$874,'1-Estadisticas'!AF52,NA())</f>
        <v>#N/A</v>
      </c>
      <c r="BU52" s="1" t="e">
        <f ca="1">IF(BU$1&lt;='1-Configuracion'!$P$874,'1-Estadisticas'!AG52,NA())</f>
        <v>#N/A</v>
      </c>
      <c r="BV52" s="1" t="e">
        <f ca="1">IF(BV$1&lt;='1-Configuracion'!$P$874,'1-Estadisticas'!AH52,NA())</f>
        <v>#N/A</v>
      </c>
      <c r="BW52" s="1" t="e">
        <f ca="1">IF(BW$1&lt;='1-Configuracion'!$P$874,'1-Estadisticas'!AI52,NA())</f>
        <v>#N/A</v>
      </c>
      <c r="BX52" s="1" t="e">
        <f ca="1">IF(BX$1&lt;='1-Configuracion'!$P$874,'1-Estadisticas'!AJ52,NA())</f>
        <v>#N/A</v>
      </c>
      <c r="BY52" s="1" t="e">
        <f ca="1">IF(BY$1&lt;='1-Configuracion'!$P$874,'1-Estadisticas'!AK52,NA())</f>
        <v>#N/A</v>
      </c>
      <c r="BZ52" s="1" t="e">
        <f ca="1">IF(BZ$1&lt;='1-Configuracion'!$P$874,'1-Estadisticas'!AL52,NA())</f>
        <v>#N/A</v>
      </c>
      <c r="CA52" s="3" t="e">
        <f ca="1">IF(CA$1&lt;='1-Configuracion'!$P$874,'1-Estadisticas'!AM52,NA())</f>
        <v>#N/A</v>
      </c>
    </row>
    <row r="53" spans="1:79" x14ac:dyDescent="0.25">
      <c r="A53" s="29" t="str">
        <f t="shared" si="22"/>
        <v>Málaga C.F.</v>
      </c>
      <c r="B53" s="2">
        <f t="shared" ca="1" si="23"/>
        <v>0</v>
      </c>
      <c r="C53" s="1">
        <f t="shared" ca="1" si="23"/>
        <v>0</v>
      </c>
      <c r="D53" s="1">
        <f t="shared" ca="1" si="23"/>
        <v>0</v>
      </c>
      <c r="E53" s="1">
        <f t="shared" ca="1" si="23"/>
        <v>0</v>
      </c>
      <c r="F53" s="1">
        <f t="shared" ca="1" si="23"/>
        <v>0</v>
      </c>
      <c r="G53" s="1">
        <f t="shared" ca="1" si="23"/>
        <v>0</v>
      </c>
      <c r="H53" s="1">
        <f t="shared" ca="1" si="23"/>
        <v>3</v>
      </c>
      <c r="I53" s="1">
        <f t="shared" ca="1" si="23"/>
        <v>3</v>
      </c>
      <c r="J53" s="1">
        <f t="shared" ca="1" si="23"/>
        <v>5</v>
      </c>
      <c r="K53" s="1">
        <f t="shared" ca="1" si="23"/>
        <v>5</v>
      </c>
      <c r="L53" s="1">
        <f t="shared" ca="1" si="23"/>
        <v>5</v>
      </c>
      <c r="M53" s="1">
        <f t="shared" ca="1" si="23"/>
        <v>5</v>
      </c>
      <c r="N53" s="1">
        <f t="shared" ca="1" si="23"/>
        <v>7</v>
      </c>
      <c r="O53" s="1">
        <f t="shared" ca="1" si="23"/>
        <v>7</v>
      </c>
      <c r="P53" s="1">
        <f t="shared" ca="1" si="23"/>
        <v>9</v>
      </c>
      <c r="Q53" s="1">
        <f t="shared" ca="1" si="23"/>
        <v>10</v>
      </c>
      <c r="R53" s="1">
        <f t="shared" ref="R53:AG65" ca="1" si="24">INDIRECT(ADDRESS((COLUMN()-2)*23+ROW()-43,22,,,"1-Configuracion"))</f>
        <v>10</v>
      </c>
      <c r="S53" s="1">
        <f t="shared" ca="1" si="24"/>
        <v>10</v>
      </c>
      <c r="T53" s="3">
        <f t="shared" ca="1" si="24"/>
        <v>10</v>
      </c>
      <c r="U53" s="61">
        <f t="shared" ca="1" si="24"/>
        <v>10</v>
      </c>
      <c r="V53" s="1">
        <f t="shared" ca="1" si="24"/>
        <v>10</v>
      </c>
      <c r="W53" s="1">
        <f t="shared" ca="1" si="24"/>
        <v>10</v>
      </c>
      <c r="X53" s="1">
        <f t="shared" ca="1" si="24"/>
        <v>10</v>
      </c>
      <c r="Y53" s="1">
        <f t="shared" ca="1" si="24"/>
        <v>10</v>
      </c>
      <c r="Z53" s="1">
        <f t="shared" ca="1" si="24"/>
        <v>10</v>
      </c>
      <c r="AA53" s="1">
        <f t="shared" ca="1" si="24"/>
        <v>10</v>
      </c>
      <c r="AB53" s="1">
        <f t="shared" ca="1" si="24"/>
        <v>10</v>
      </c>
      <c r="AC53" s="1">
        <f t="shared" ca="1" si="24"/>
        <v>10</v>
      </c>
      <c r="AD53" s="1">
        <f t="shared" ca="1" si="24"/>
        <v>10</v>
      </c>
      <c r="AE53" s="1">
        <f t="shared" ca="1" si="24"/>
        <v>10</v>
      </c>
      <c r="AF53" s="1">
        <f t="shared" ca="1" si="24"/>
        <v>10</v>
      </c>
      <c r="AG53" s="1">
        <f t="shared" ca="1" si="24"/>
        <v>10</v>
      </c>
      <c r="AH53" s="1">
        <f t="shared" ref="AH53:AM65" ca="1" si="25">INDIRECT(ADDRESS((COLUMN()-2)*23+ROW()-43,22,,,"1-Configuracion"))</f>
        <v>10</v>
      </c>
      <c r="AI53" s="1">
        <f t="shared" ca="1" si="25"/>
        <v>10</v>
      </c>
      <c r="AJ53" s="1">
        <f t="shared" ca="1" si="25"/>
        <v>10</v>
      </c>
      <c r="AK53" s="1">
        <f t="shared" ca="1" si="25"/>
        <v>10</v>
      </c>
      <c r="AL53" s="1">
        <f t="shared" ca="1" si="25"/>
        <v>10</v>
      </c>
      <c r="AM53" s="3">
        <f t="shared" ca="1" si="25"/>
        <v>10</v>
      </c>
      <c r="AO53" s="29" t="str">
        <f t="shared" si="21"/>
        <v>Málaga C.F.</v>
      </c>
      <c r="AP53" s="2">
        <f ca="1">IF(AP$1&lt;='1-Configuracion'!$P$874,'1-Estadisticas'!B53,NA())</f>
        <v>0</v>
      </c>
      <c r="AQ53" s="1">
        <f ca="1">IF(AQ$1&lt;='1-Configuracion'!$P$874,'1-Estadisticas'!C53,NA())</f>
        <v>0</v>
      </c>
      <c r="AR53" s="1">
        <f ca="1">IF(AR$1&lt;='1-Configuracion'!$P$874,'1-Estadisticas'!D53,NA())</f>
        <v>0</v>
      </c>
      <c r="AS53" s="1">
        <f ca="1">IF(AS$1&lt;='1-Configuracion'!$P$874,'1-Estadisticas'!E53,NA())</f>
        <v>0</v>
      </c>
      <c r="AT53" s="1">
        <f ca="1">IF(AT$1&lt;='1-Configuracion'!$P$874,'1-Estadisticas'!F53,NA())</f>
        <v>0</v>
      </c>
      <c r="AU53" s="1">
        <f ca="1">IF(AU$1&lt;='1-Configuracion'!$P$874,'1-Estadisticas'!G53,NA())</f>
        <v>0</v>
      </c>
      <c r="AV53" s="1">
        <f ca="1">IF(AV$1&lt;='1-Configuracion'!$P$874,'1-Estadisticas'!H53,NA())</f>
        <v>3</v>
      </c>
      <c r="AW53" s="1">
        <f ca="1">IF(AW$1&lt;='1-Configuracion'!$P$874,'1-Estadisticas'!I53,NA())</f>
        <v>3</v>
      </c>
      <c r="AX53" s="1">
        <f ca="1">IF(AX$1&lt;='1-Configuracion'!$P$874,'1-Estadisticas'!J53,NA())</f>
        <v>5</v>
      </c>
      <c r="AY53" s="1">
        <f ca="1">IF(AY$1&lt;='1-Configuracion'!$P$874,'1-Estadisticas'!K53,NA())</f>
        <v>5</v>
      </c>
      <c r="AZ53" s="1">
        <f ca="1">IF(AZ$1&lt;='1-Configuracion'!$P$874,'1-Estadisticas'!L53,NA())</f>
        <v>5</v>
      </c>
      <c r="BA53" s="1">
        <f ca="1">IF(BA$1&lt;='1-Configuracion'!$P$874,'1-Estadisticas'!M53,NA())</f>
        <v>5</v>
      </c>
      <c r="BB53" s="1">
        <f ca="1">IF(BB$1&lt;='1-Configuracion'!$P$874,'1-Estadisticas'!N53,NA())</f>
        <v>7</v>
      </c>
      <c r="BC53" s="1">
        <f ca="1">IF(BC$1&lt;='1-Configuracion'!$P$874,'1-Estadisticas'!O53,NA())</f>
        <v>7</v>
      </c>
      <c r="BD53" s="1">
        <f ca="1">IF(BD$1&lt;='1-Configuracion'!$P$874,'1-Estadisticas'!P53,NA())</f>
        <v>9</v>
      </c>
      <c r="BE53" s="1">
        <f ca="1">IF(BE$1&lt;='1-Configuracion'!$P$874,'1-Estadisticas'!Q53,NA())</f>
        <v>10</v>
      </c>
      <c r="BF53" s="1" t="e">
        <f ca="1">IF(BF$1&lt;='1-Configuracion'!$P$874,'1-Estadisticas'!R53,NA())</f>
        <v>#N/A</v>
      </c>
      <c r="BG53" s="1" t="e">
        <f ca="1">IF(BG$1&lt;='1-Configuracion'!$P$874,'1-Estadisticas'!S53,NA())</f>
        <v>#N/A</v>
      </c>
      <c r="BH53" s="3" t="e">
        <f ca="1">IF(BH$1&lt;='1-Configuracion'!$P$874,'1-Estadisticas'!T53,NA())</f>
        <v>#N/A</v>
      </c>
      <c r="BI53" s="61" t="e">
        <f ca="1">IF(BI$1&lt;='1-Configuracion'!$P$874,'1-Estadisticas'!U53,NA())</f>
        <v>#N/A</v>
      </c>
      <c r="BJ53" s="1" t="e">
        <f ca="1">IF(BJ$1&lt;='1-Configuracion'!$P$874,'1-Estadisticas'!V53,NA())</f>
        <v>#N/A</v>
      </c>
      <c r="BK53" s="1" t="e">
        <f ca="1">IF(BK$1&lt;='1-Configuracion'!$P$874,'1-Estadisticas'!W53,NA())</f>
        <v>#N/A</v>
      </c>
      <c r="BL53" s="1" t="e">
        <f ca="1">IF(BL$1&lt;='1-Configuracion'!$P$874,'1-Estadisticas'!X53,NA())</f>
        <v>#N/A</v>
      </c>
      <c r="BM53" s="1" t="e">
        <f ca="1">IF(BM$1&lt;='1-Configuracion'!$P$874,'1-Estadisticas'!Y53,NA())</f>
        <v>#N/A</v>
      </c>
      <c r="BN53" s="1" t="e">
        <f ca="1">IF(BN$1&lt;='1-Configuracion'!$P$874,'1-Estadisticas'!Z53,NA())</f>
        <v>#N/A</v>
      </c>
      <c r="BO53" s="1" t="e">
        <f ca="1">IF(BO$1&lt;='1-Configuracion'!$P$874,'1-Estadisticas'!AA53,NA())</f>
        <v>#N/A</v>
      </c>
      <c r="BP53" s="1" t="e">
        <f ca="1">IF(BP$1&lt;='1-Configuracion'!$P$874,'1-Estadisticas'!AB53,NA())</f>
        <v>#N/A</v>
      </c>
      <c r="BQ53" s="1" t="e">
        <f ca="1">IF(BQ$1&lt;='1-Configuracion'!$P$874,'1-Estadisticas'!AC53,NA())</f>
        <v>#N/A</v>
      </c>
      <c r="BR53" s="1" t="e">
        <f ca="1">IF(BR$1&lt;='1-Configuracion'!$P$874,'1-Estadisticas'!AD53,NA())</f>
        <v>#N/A</v>
      </c>
      <c r="BS53" s="1" t="e">
        <f ca="1">IF(BS$1&lt;='1-Configuracion'!$P$874,'1-Estadisticas'!AE53,NA())</f>
        <v>#N/A</v>
      </c>
      <c r="BT53" s="1" t="e">
        <f ca="1">IF(BT$1&lt;='1-Configuracion'!$P$874,'1-Estadisticas'!AF53,NA())</f>
        <v>#N/A</v>
      </c>
      <c r="BU53" s="1" t="e">
        <f ca="1">IF(BU$1&lt;='1-Configuracion'!$P$874,'1-Estadisticas'!AG53,NA())</f>
        <v>#N/A</v>
      </c>
      <c r="BV53" s="1" t="e">
        <f ca="1">IF(BV$1&lt;='1-Configuracion'!$P$874,'1-Estadisticas'!AH53,NA())</f>
        <v>#N/A</v>
      </c>
      <c r="BW53" s="1" t="e">
        <f ca="1">IF(BW$1&lt;='1-Configuracion'!$P$874,'1-Estadisticas'!AI53,NA())</f>
        <v>#N/A</v>
      </c>
      <c r="BX53" s="1" t="e">
        <f ca="1">IF(BX$1&lt;='1-Configuracion'!$P$874,'1-Estadisticas'!AJ53,NA())</f>
        <v>#N/A</v>
      </c>
      <c r="BY53" s="1" t="e">
        <f ca="1">IF(BY$1&lt;='1-Configuracion'!$P$874,'1-Estadisticas'!AK53,NA())</f>
        <v>#N/A</v>
      </c>
      <c r="BZ53" s="1" t="e">
        <f ca="1">IF(BZ$1&lt;='1-Configuracion'!$P$874,'1-Estadisticas'!AL53,NA())</f>
        <v>#N/A</v>
      </c>
      <c r="CA53" s="3" t="e">
        <f ca="1">IF(CA$1&lt;='1-Configuracion'!$P$874,'1-Estadisticas'!AM53,NA())</f>
        <v>#N/A</v>
      </c>
    </row>
    <row r="54" spans="1:79" x14ac:dyDescent="0.25">
      <c r="A54" s="29" t="str">
        <f t="shared" si="22"/>
        <v>R.C. Celta de Vigo</v>
      </c>
      <c r="B54" s="2">
        <f t="shared" ca="1" si="23"/>
        <v>2</v>
      </c>
      <c r="C54" s="1">
        <f t="shared" ca="1" si="23"/>
        <v>5</v>
      </c>
      <c r="D54" s="1">
        <f t="shared" ca="1" si="23"/>
        <v>8</v>
      </c>
      <c r="E54" s="1">
        <f t="shared" ca="1" si="23"/>
        <v>10</v>
      </c>
      <c r="F54" s="1">
        <f t="shared" ca="1" si="23"/>
        <v>14</v>
      </c>
      <c r="G54" s="1">
        <f t="shared" ca="1" si="23"/>
        <v>15</v>
      </c>
      <c r="H54" s="1">
        <f t="shared" ca="1" si="23"/>
        <v>15</v>
      </c>
      <c r="I54" s="1">
        <f t="shared" ca="1" si="23"/>
        <v>17</v>
      </c>
      <c r="J54" s="1">
        <f t="shared" ca="1" si="23"/>
        <v>18</v>
      </c>
      <c r="K54" s="1">
        <f t="shared" ca="1" si="23"/>
        <v>21</v>
      </c>
      <c r="L54" s="1">
        <f t="shared" ca="1" si="23"/>
        <v>22</v>
      </c>
      <c r="M54" s="1">
        <f t="shared" ca="1" si="23"/>
        <v>22</v>
      </c>
      <c r="N54" s="1">
        <f t="shared" ca="1" si="23"/>
        <v>24</v>
      </c>
      <c r="O54" s="1">
        <f t="shared" ca="1" si="23"/>
        <v>25</v>
      </c>
      <c r="P54" s="1">
        <f t="shared" ca="1" si="23"/>
        <v>26</v>
      </c>
      <c r="Q54" s="1">
        <f t="shared" ca="1" si="23"/>
        <v>28</v>
      </c>
      <c r="R54" s="1">
        <f t="shared" ca="1" si="24"/>
        <v>28</v>
      </c>
      <c r="S54" s="1">
        <f t="shared" ca="1" si="24"/>
        <v>28</v>
      </c>
      <c r="T54" s="3">
        <f t="shared" ca="1" si="24"/>
        <v>28</v>
      </c>
      <c r="U54" s="61">
        <f t="shared" ca="1" si="24"/>
        <v>28</v>
      </c>
      <c r="V54" s="1">
        <f t="shared" ca="1" si="24"/>
        <v>28</v>
      </c>
      <c r="W54" s="1">
        <f t="shared" ca="1" si="24"/>
        <v>28</v>
      </c>
      <c r="X54" s="1">
        <f t="shared" ca="1" si="24"/>
        <v>28</v>
      </c>
      <c r="Y54" s="1">
        <f t="shared" ca="1" si="24"/>
        <v>28</v>
      </c>
      <c r="Z54" s="1">
        <f t="shared" ca="1" si="24"/>
        <v>28</v>
      </c>
      <c r="AA54" s="1">
        <f t="shared" ca="1" si="24"/>
        <v>28</v>
      </c>
      <c r="AB54" s="1">
        <f t="shared" ca="1" si="24"/>
        <v>28</v>
      </c>
      <c r="AC54" s="1">
        <f t="shared" ca="1" si="24"/>
        <v>28</v>
      </c>
      <c r="AD54" s="1">
        <f t="shared" ca="1" si="24"/>
        <v>28</v>
      </c>
      <c r="AE54" s="1">
        <f t="shared" ca="1" si="24"/>
        <v>28</v>
      </c>
      <c r="AF54" s="1">
        <f t="shared" ca="1" si="24"/>
        <v>28</v>
      </c>
      <c r="AG54" s="1">
        <f t="shared" ca="1" si="24"/>
        <v>28</v>
      </c>
      <c r="AH54" s="1">
        <f t="shared" ca="1" si="25"/>
        <v>28</v>
      </c>
      <c r="AI54" s="1">
        <f t="shared" ca="1" si="25"/>
        <v>28</v>
      </c>
      <c r="AJ54" s="1">
        <f t="shared" ca="1" si="25"/>
        <v>28</v>
      </c>
      <c r="AK54" s="1">
        <f t="shared" ca="1" si="25"/>
        <v>28</v>
      </c>
      <c r="AL54" s="1">
        <f t="shared" ca="1" si="25"/>
        <v>28</v>
      </c>
      <c r="AM54" s="3">
        <f t="shared" ca="1" si="25"/>
        <v>28</v>
      </c>
      <c r="AO54" s="29" t="str">
        <f t="shared" si="21"/>
        <v>R.C. Celta de Vigo</v>
      </c>
      <c r="AP54" s="2">
        <f ca="1">IF(AP$1&lt;='1-Configuracion'!$P$874,'1-Estadisticas'!B54,NA())</f>
        <v>2</v>
      </c>
      <c r="AQ54" s="1">
        <f ca="1">IF(AQ$1&lt;='1-Configuracion'!$P$874,'1-Estadisticas'!C54,NA())</f>
        <v>5</v>
      </c>
      <c r="AR54" s="1">
        <f ca="1">IF(AR$1&lt;='1-Configuracion'!$P$874,'1-Estadisticas'!D54,NA())</f>
        <v>8</v>
      </c>
      <c r="AS54" s="1">
        <f ca="1">IF(AS$1&lt;='1-Configuracion'!$P$874,'1-Estadisticas'!E54,NA())</f>
        <v>10</v>
      </c>
      <c r="AT54" s="1">
        <f ca="1">IF(AT$1&lt;='1-Configuracion'!$P$874,'1-Estadisticas'!F54,NA())</f>
        <v>14</v>
      </c>
      <c r="AU54" s="1">
        <f ca="1">IF(AU$1&lt;='1-Configuracion'!$P$874,'1-Estadisticas'!G54,NA())</f>
        <v>15</v>
      </c>
      <c r="AV54" s="1">
        <f ca="1">IF(AV$1&lt;='1-Configuracion'!$P$874,'1-Estadisticas'!H54,NA())</f>
        <v>15</v>
      </c>
      <c r="AW54" s="1">
        <f ca="1">IF(AW$1&lt;='1-Configuracion'!$P$874,'1-Estadisticas'!I54,NA())</f>
        <v>17</v>
      </c>
      <c r="AX54" s="1">
        <f ca="1">IF(AX$1&lt;='1-Configuracion'!$P$874,'1-Estadisticas'!J54,NA())</f>
        <v>18</v>
      </c>
      <c r="AY54" s="1">
        <f ca="1">IF(AY$1&lt;='1-Configuracion'!$P$874,'1-Estadisticas'!K54,NA())</f>
        <v>21</v>
      </c>
      <c r="AZ54" s="1">
        <f ca="1">IF(AZ$1&lt;='1-Configuracion'!$P$874,'1-Estadisticas'!L54,NA())</f>
        <v>22</v>
      </c>
      <c r="BA54" s="1">
        <f ca="1">IF(BA$1&lt;='1-Configuracion'!$P$874,'1-Estadisticas'!M54,NA())</f>
        <v>22</v>
      </c>
      <c r="BB54" s="1">
        <f ca="1">IF(BB$1&lt;='1-Configuracion'!$P$874,'1-Estadisticas'!N54,NA())</f>
        <v>24</v>
      </c>
      <c r="BC54" s="1">
        <f ca="1">IF(BC$1&lt;='1-Configuracion'!$P$874,'1-Estadisticas'!O54,NA())</f>
        <v>25</v>
      </c>
      <c r="BD54" s="1">
        <f ca="1">IF(BD$1&lt;='1-Configuracion'!$P$874,'1-Estadisticas'!P54,NA())</f>
        <v>26</v>
      </c>
      <c r="BE54" s="1">
        <f ca="1">IF(BE$1&lt;='1-Configuracion'!$P$874,'1-Estadisticas'!Q54,NA())</f>
        <v>28</v>
      </c>
      <c r="BF54" s="1" t="e">
        <f ca="1">IF(BF$1&lt;='1-Configuracion'!$P$874,'1-Estadisticas'!R54,NA())</f>
        <v>#N/A</v>
      </c>
      <c r="BG54" s="1" t="e">
        <f ca="1">IF(BG$1&lt;='1-Configuracion'!$P$874,'1-Estadisticas'!S54,NA())</f>
        <v>#N/A</v>
      </c>
      <c r="BH54" s="3" t="e">
        <f ca="1">IF(BH$1&lt;='1-Configuracion'!$P$874,'1-Estadisticas'!T54,NA())</f>
        <v>#N/A</v>
      </c>
      <c r="BI54" s="61" t="e">
        <f ca="1">IF(BI$1&lt;='1-Configuracion'!$P$874,'1-Estadisticas'!U54,NA())</f>
        <v>#N/A</v>
      </c>
      <c r="BJ54" s="1" t="e">
        <f ca="1">IF(BJ$1&lt;='1-Configuracion'!$P$874,'1-Estadisticas'!V54,NA())</f>
        <v>#N/A</v>
      </c>
      <c r="BK54" s="1" t="e">
        <f ca="1">IF(BK$1&lt;='1-Configuracion'!$P$874,'1-Estadisticas'!W54,NA())</f>
        <v>#N/A</v>
      </c>
      <c r="BL54" s="1" t="e">
        <f ca="1">IF(BL$1&lt;='1-Configuracion'!$P$874,'1-Estadisticas'!X54,NA())</f>
        <v>#N/A</v>
      </c>
      <c r="BM54" s="1" t="e">
        <f ca="1">IF(BM$1&lt;='1-Configuracion'!$P$874,'1-Estadisticas'!Y54,NA())</f>
        <v>#N/A</v>
      </c>
      <c r="BN54" s="1" t="e">
        <f ca="1">IF(BN$1&lt;='1-Configuracion'!$P$874,'1-Estadisticas'!Z54,NA())</f>
        <v>#N/A</v>
      </c>
      <c r="BO54" s="1" t="e">
        <f ca="1">IF(BO$1&lt;='1-Configuracion'!$P$874,'1-Estadisticas'!AA54,NA())</f>
        <v>#N/A</v>
      </c>
      <c r="BP54" s="1" t="e">
        <f ca="1">IF(BP$1&lt;='1-Configuracion'!$P$874,'1-Estadisticas'!AB54,NA())</f>
        <v>#N/A</v>
      </c>
      <c r="BQ54" s="1" t="e">
        <f ca="1">IF(BQ$1&lt;='1-Configuracion'!$P$874,'1-Estadisticas'!AC54,NA())</f>
        <v>#N/A</v>
      </c>
      <c r="BR54" s="1" t="e">
        <f ca="1">IF(BR$1&lt;='1-Configuracion'!$P$874,'1-Estadisticas'!AD54,NA())</f>
        <v>#N/A</v>
      </c>
      <c r="BS54" s="1" t="e">
        <f ca="1">IF(BS$1&lt;='1-Configuracion'!$P$874,'1-Estadisticas'!AE54,NA())</f>
        <v>#N/A</v>
      </c>
      <c r="BT54" s="1" t="e">
        <f ca="1">IF(BT$1&lt;='1-Configuracion'!$P$874,'1-Estadisticas'!AF54,NA())</f>
        <v>#N/A</v>
      </c>
      <c r="BU54" s="1" t="e">
        <f ca="1">IF(BU$1&lt;='1-Configuracion'!$P$874,'1-Estadisticas'!AG54,NA())</f>
        <v>#N/A</v>
      </c>
      <c r="BV54" s="1" t="e">
        <f ca="1">IF(BV$1&lt;='1-Configuracion'!$P$874,'1-Estadisticas'!AH54,NA())</f>
        <v>#N/A</v>
      </c>
      <c r="BW54" s="1" t="e">
        <f ca="1">IF(BW$1&lt;='1-Configuracion'!$P$874,'1-Estadisticas'!AI54,NA())</f>
        <v>#N/A</v>
      </c>
      <c r="BX54" s="1" t="e">
        <f ca="1">IF(BX$1&lt;='1-Configuracion'!$P$874,'1-Estadisticas'!AJ54,NA())</f>
        <v>#N/A</v>
      </c>
      <c r="BY54" s="1" t="e">
        <f ca="1">IF(BY$1&lt;='1-Configuracion'!$P$874,'1-Estadisticas'!AK54,NA())</f>
        <v>#N/A</v>
      </c>
      <c r="BZ54" s="1" t="e">
        <f ca="1">IF(BZ$1&lt;='1-Configuracion'!$P$874,'1-Estadisticas'!AL54,NA())</f>
        <v>#N/A</v>
      </c>
      <c r="CA54" s="3" t="e">
        <f ca="1">IF(CA$1&lt;='1-Configuracion'!$P$874,'1-Estadisticas'!AM54,NA())</f>
        <v>#N/A</v>
      </c>
    </row>
    <row r="55" spans="1:79" x14ac:dyDescent="0.25">
      <c r="A55" s="29" t="str">
        <f t="shared" si="22"/>
        <v>R.C.D. Español</v>
      </c>
      <c r="B55" s="2">
        <f t="shared" ca="1" si="23"/>
        <v>1</v>
      </c>
      <c r="C55" s="1">
        <f t="shared" ca="1" si="23"/>
        <v>2</v>
      </c>
      <c r="D55" s="1">
        <f t="shared" ca="1" si="23"/>
        <v>2</v>
      </c>
      <c r="E55" s="1">
        <f t="shared" ca="1" si="23"/>
        <v>5</v>
      </c>
      <c r="F55" s="1">
        <f t="shared" ca="1" si="23"/>
        <v>6</v>
      </c>
      <c r="G55" s="1">
        <f t="shared" ca="1" si="23"/>
        <v>6</v>
      </c>
      <c r="H55" s="1">
        <f t="shared" ca="1" si="23"/>
        <v>7</v>
      </c>
      <c r="I55" s="1">
        <f t="shared" ca="1" si="23"/>
        <v>10</v>
      </c>
      <c r="J55" s="1">
        <f t="shared" ca="1" si="23"/>
        <v>10</v>
      </c>
      <c r="K55" s="1">
        <f t="shared" ca="1" si="23"/>
        <v>11</v>
      </c>
      <c r="L55" s="1">
        <f t="shared" ca="1" si="23"/>
        <v>12</v>
      </c>
      <c r="M55" s="1">
        <f t="shared" ca="1" si="23"/>
        <v>14</v>
      </c>
      <c r="N55" s="1">
        <f t="shared" ca="1" si="23"/>
        <v>14</v>
      </c>
      <c r="O55" s="1">
        <f t="shared" ca="1" si="23"/>
        <v>15</v>
      </c>
      <c r="P55" s="1">
        <f t="shared" ca="1" si="23"/>
        <v>15</v>
      </c>
      <c r="Q55" s="1">
        <f t="shared" ca="1" si="23"/>
        <v>16</v>
      </c>
      <c r="R55" s="1">
        <f t="shared" ca="1" si="24"/>
        <v>16</v>
      </c>
      <c r="S55" s="1">
        <f t="shared" ca="1" si="24"/>
        <v>16</v>
      </c>
      <c r="T55" s="3">
        <f t="shared" ca="1" si="24"/>
        <v>16</v>
      </c>
      <c r="U55" s="61">
        <f t="shared" ca="1" si="24"/>
        <v>16</v>
      </c>
      <c r="V55" s="1">
        <f t="shared" ca="1" si="24"/>
        <v>16</v>
      </c>
      <c r="W55" s="1">
        <f t="shared" ca="1" si="24"/>
        <v>16</v>
      </c>
      <c r="X55" s="1">
        <f t="shared" ca="1" si="24"/>
        <v>16</v>
      </c>
      <c r="Y55" s="1">
        <f t="shared" ca="1" si="24"/>
        <v>16</v>
      </c>
      <c r="Z55" s="1">
        <f t="shared" ca="1" si="24"/>
        <v>16</v>
      </c>
      <c r="AA55" s="1">
        <f t="shared" ca="1" si="24"/>
        <v>16</v>
      </c>
      <c r="AB55" s="1">
        <f t="shared" ca="1" si="24"/>
        <v>16</v>
      </c>
      <c r="AC55" s="1">
        <f t="shared" ca="1" si="24"/>
        <v>16</v>
      </c>
      <c r="AD55" s="1">
        <f t="shared" ca="1" si="24"/>
        <v>16</v>
      </c>
      <c r="AE55" s="1">
        <f t="shared" ca="1" si="24"/>
        <v>16</v>
      </c>
      <c r="AF55" s="1">
        <f t="shared" ca="1" si="24"/>
        <v>16</v>
      </c>
      <c r="AG55" s="1">
        <f t="shared" ca="1" si="24"/>
        <v>16</v>
      </c>
      <c r="AH55" s="1">
        <f t="shared" ca="1" si="25"/>
        <v>16</v>
      </c>
      <c r="AI55" s="1">
        <f t="shared" ca="1" si="25"/>
        <v>16</v>
      </c>
      <c r="AJ55" s="1">
        <f t="shared" ca="1" si="25"/>
        <v>16</v>
      </c>
      <c r="AK55" s="1">
        <f t="shared" ca="1" si="25"/>
        <v>16</v>
      </c>
      <c r="AL55" s="1">
        <f t="shared" ca="1" si="25"/>
        <v>16</v>
      </c>
      <c r="AM55" s="3">
        <f t="shared" ca="1" si="25"/>
        <v>16</v>
      </c>
      <c r="AO55" s="29" t="str">
        <f t="shared" si="21"/>
        <v>R.C.D. Español</v>
      </c>
      <c r="AP55" s="2">
        <f ca="1">IF(AP$1&lt;='1-Configuracion'!$P$874,'1-Estadisticas'!B55,NA())</f>
        <v>1</v>
      </c>
      <c r="AQ55" s="1">
        <f ca="1">IF(AQ$1&lt;='1-Configuracion'!$P$874,'1-Estadisticas'!C55,NA())</f>
        <v>2</v>
      </c>
      <c r="AR55" s="1">
        <f ca="1">IF(AR$1&lt;='1-Configuracion'!$P$874,'1-Estadisticas'!D55,NA())</f>
        <v>2</v>
      </c>
      <c r="AS55" s="1">
        <f ca="1">IF(AS$1&lt;='1-Configuracion'!$P$874,'1-Estadisticas'!E55,NA())</f>
        <v>5</v>
      </c>
      <c r="AT55" s="1">
        <f ca="1">IF(AT$1&lt;='1-Configuracion'!$P$874,'1-Estadisticas'!F55,NA())</f>
        <v>6</v>
      </c>
      <c r="AU55" s="1">
        <f ca="1">IF(AU$1&lt;='1-Configuracion'!$P$874,'1-Estadisticas'!G55,NA())</f>
        <v>6</v>
      </c>
      <c r="AV55" s="1">
        <f ca="1">IF(AV$1&lt;='1-Configuracion'!$P$874,'1-Estadisticas'!H55,NA())</f>
        <v>7</v>
      </c>
      <c r="AW55" s="1">
        <f ca="1">IF(AW$1&lt;='1-Configuracion'!$P$874,'1-Estadisticas'!I55,NA())</f>
        <v>10</v>
      </c>
      <c r="AX55" s="1">
        <f ca="1">IF(AX$1&lt;='1-Configuracion'!$P$874,'1-Estadisticas'!J55,NA())</f>
        <v>10</v>
      </c>
      <c r="AY55" s="1">
        <f ca="1">IF(AY$1&lt;='1-Configuracion'!$P$874,'1-Estadisticas'!K55,NA())</f>
        <v>11</v>
      </c>
      <c r="AZ55" s="1">
        <f ca="1">IF(AZ$1&lt;='1-Configuracion'!$P$874,'1-Estadisticas'!L55,NA())</f>
        <v>12</v>
      </c>
      <c r="BA55" s="1">
        <f ca="1">IF(BA$1&lt;='1-Configuracion'!$P$874,'1-Estadisticas'!M55,NA())</f>
        <v>14</v>
      </c>
      <c r="BB55" s="1">
        <f ca="1">IF(BB$1&lt;='1-Configuracion'!$P$874,'1-Estadisticas'!N55,NA())</f>
        <v>14</v>
      </c>
      <c r="BC55" s="1">
        <f ca="1">IF(BC$1&lt;='1-Configuracion'!$P$874,'1-Estadisticas'!O55,NA())</f>
        <v>15</v>
      </c>
      <c r="BD55" s="1">
        <f ca="1">IF(BD$1&lt;='1-Configuracion'!$P$874,'1-Estadisticas'!P55,NA())</f>
        <v>15</v>
      </c>
      <c r="BE55" s="1">
        <f ca="1">IF(BE$1&lt;='1-Configuracion'!$P$874,'1-Estadisticas'!Q55,NA())</f>
        <v>16</v>
      </c>
      <c r="BF55" s="1" t="e">
        <f ca="1">IF(BF$1&lt;='1-Configuracion'!$P$874,'1-Estadisticas'!R55,NA())</f>
        <v>#N/A</v>
      </c>
      <c r="BG55" s="1" t="e">
        <f ca="1">IF(BG$1&lt;='1-Configuracion'!$P$874,'1-Estadisticas'!S55,NA())</f>
        <v>#N/A</v>
      </c>
      <c r="BH55" s="3" t="e">
        <f ca="1">IF(BH$1&lt;='1-Configuracion'!$P$874,'1-Estadisticas'!T55,NA())</f>
        <v>#N/A</v>
      </c>
      <c r="BI55" s="61" t="e">
        <f ca="1">IF(BI$1&lt;='1-Configuracion'!$P$874,'1-Estadisticas'!U55,NA())</f>
        <v>#N/A</v>
      </c>
      <c r="BJ55" s="1" t="e">
        <f ca="1">IF(BJ$1&lt;='1-Configuracion'!$P$874,'1-Estadisticas'!V55,NA())</f>
        <v>#N/A</v>
      </c>
      <c r="BK55" s="1" t="e">
        <f ca="1">IF(BK$1&lt;='1-Configuracion'!$P$874,'1-Estadisticas'!W55,NA())</f>
        <v>#N/A</v>
      </c>
      <c r="BL55" s="1" t="e">
        <f ca="1">IF(BL$1&lt;='1-Configuracion'!$P$874,'1-Estadisticas'!X55,NA())</f>
        <v>#N/A</v>
      </c>
      <c r="BM55" s="1" t="e">
        <f ca="1">IF(BM$1&lt;='1-Configuracion'!$P$874,'1-Estadisticas'!Y55,NA())</f>
        <v>#N/A</v>
      </c>
      <c r="BN55" s="1" t="e">
        <f ca="1">IF(BN$1&lt;='1-Configuracion'!$P$874,'1-Estadisticas'!Z55,NA())</f>
        <v>#N/A</v>
      </c>
      <c r="BO55" s="1" t="e">
        <f ca="1">IF(BO$1&lt;='1-Configuracion'!$P$874,'1-Estadisticas'!AA55,NA())</f>
        <v>#N/A</v>
      </c>
      <c r="BP55" s="1" t="e">
        <f ca="1">IF(BP$1&lt;='1-Configuracion'!$P$874,'1-Estadisticas'!AB55,NA())</f>
        <v>#N/A</v>
      </c>
      <c r="BQ55" s="1" t="e">
        <f ca="1">IF(BQ$1&lt;='1-Configuracion'!$P$874,'1-Estadisticas'!AC55,NA())</f>
        <v>#N/A</v>
      </c>
      <c r="BR55" s="1" t="e">
        <f ca="1">IF(BR$1&lt;='1-Configuracion'!$P$874,'1-Estadisticas'!AD55,NA())</f>
        <v>#N/A</v>
      </c>
      <c r="BS55" s="1" t="e">
        <f ca="1">IF(BS$1&lt;='1-Configuracion'!$P$874,'1-Estadisticas'!AE55,NA())</f>
        <v>#N/A</v>
      </c>
      <c r="BT55" s="1" t="e">
        <f ca="1">IF(BT$1&lt;='1-Configuracion'!$P$874,'1-Estadisticas'!AF55,NA())</f>
        <v>#N/A</v>
      </c>
      <c r="BU55" s="1" t="e">
        <f ca="1">IF(BU$1&lt;='1-Configuracion'!$P$874,'1-Estadisticas'!AG55,NA())</f>
        <v>#N/A</v>
      </c>
      <c r="BV55" s="1" t="e">
        <f ca="1">IF(BV$1&lt;='1-Configuracion'!$P$874,'1-Estadisticas'!AH55,NA())</f>
        <v>#N/A</v>
      </c>
      <c r="BW55" s="1" t="e">
        <f ca="1">IF(BW$1&lt;='1-Configuracion'!$P$874,'1-Estadisticas'!AI55,NA())</f>
        <v>#N/A</v>
      </c>
      <c r="BX55" s="1" t="e">
        <f ca="1">IF(BX$1&lt;='1-Configuracion'!$P$874,'1-Estadisticas'!AJ55,NA())</f>
        <v>#N/A</v>
      </c>
      <c r="BY55" s="1" t="e">
        <f ca="1">IF(BY$1&lt;='1-Configuracion'!$P$874,'1-Estadisticas'!AK55,NA())</f>
        <v>#N/A</v>
      </c>
      <c r="BZ55" s="1" t="e">
        <f ca="1">IF(BZ$1&lt;='1-Configuracion'!$P$874,'1-Estadisticas'!AL55,NA())</f>
        <v>#N/A</v>
      </c>
      <c r="CA55" s="3" t="e">
        <f ca="1">IF(CA$1&lt;='1-Configuracion'!$P$874,'1-Estadisticas'!AM55,NA())</f>
        <v>#N/A</v>
      </c>
    </row>
    <row r="56" spans="1:79" x14ac:dyDescent="0.25">
      <c r="A56" s="29" t="str">
        <f t="shared" si="22"/>
        <v>Rayo Vallecano</v>
      </c>
      <c r="B56" s="2">
        <f t="shared" ca="1" si="23"/>
        <v>0</v>
      </c>
      <c r="C56" s="1">
        <f t="shared" ca="1" si="23"/>
        <v>0</v>
      </c>
      <c r="D56" s="1">
        <f t="shared" ca="1" si="23"/>
        <v>1</v>
      </c>
      <c r="E56" s="1">
        <f t="shared" ca="1" si="23"/>
        <v>2</v>
      </c>
      <c r="F56" s="1">
        <f t="shared" ca="1" si="23"/>
        <v>4</v>
      </c>
      <c r="G56" s="1">
        <f t="shared" ca="1" si="23"/>
        <v>6</v>
      </c>
      <c r="H56" s="1">
        <f t="shared" ca="1" si="23"/>
        <v>6</v>
      </c>
      <c r="I56" s="1">
        <f t="shared" ca="1" si="23"/>
        <v>8</v>
      </c>
      <c r="J56" s="1">
        <f t="shared" ca="1" si="23"/>
        <v>11</v>
      </c>
      <c r="K56" s="1">
        <f t="shared" ca="1" si="23"/>
        <v>11</v>
      </c>
      <c r="L56" s="1">
        <f t="shared" ca="1" si="23"/>
        <v>13</v>
      </c>
      <c r="M56" s="1">
        <f t="shared" ca="1" si="23"/>
        <v>14</v>
      </c>
      <c r="N56" s="1">
        <f t="shared" ca="1" si="23"/>
        <v>14</v>
      </c>
      <c r="O56" s="1">
        <f t="shared" ca="1" si="23"/>
        <v>15</v>
      </c>
      <c r="P56" s="1">
        <f t="shared" ca="1" si="23"/>
        <v>16</v>
      </c>
      <c r="Q56" s="1">
        <f t="shared" ca="1" si="23"/>
        <v>18</v>
      </c>
      <c r="R56" s="1">
        <f t="shared" ca="1" si="24"/>
        <v>18</v>
      </c>
      <c r="S56" s="1">
        <f t="shared" ca="1" si="24"/>
        <v>18</v>
      </c>
      <c r="T56" s="3">
        <f t="shared" ca="1" si="24"/>
        <v>18</v>
      </c>
      <c r="U56" s="61">
        <f t="shared" ca="1" si="24"/>
        <v>18</v>
      </c>
      <c r="V56" s="1">
        <f t="shared" ca="1" si="24"/>
        <v>18</v>
      </c>
      <c r="W56" s="1">
        <f t="shared" ca="1" si="24"/>
        <v>18</v>
      </c>
      <c r="X56" s="1">
        <f t="shared" ca="1" si="24"/>
        <v>18</v>
      </c>
      <c r="Y56" s="1">
        <f t="shared" ca="1" si="24"/>
        <v>18</v>
      </c>
      <c r="Z56" s="1">
        <f t="shared" ca="1" si="24"/>
        <v>18</v>
      </c>
      <c r="AA56" s="1">
        <f t="shared" ca="1" si="24"/>
        <v>18</v>
      </c>
      <c r="AB56" s="1">
        <f t="shared" ca="1" si="24"/>
        <v>18</v>
      </c>
      <c r="AC56" s="1">
        <f t="shared" ca="1" si="24"/>
        <v>18</v>
      </c>
      <c r="AD56" s="1">
        <f t="shared" ca="1" si="24"/>
        <v>18</v>
      </c>
      <c r="AE56" s="1">
        <f t="shared" ca="1" si="24"/>
        <v>18</v>
      </c>
      <c r="AF56" s="1">
        <f t="shared" ca="1" si="24"/>
        <v>18</v>
      </c>
      <c r="AG56" s="1">
        <f t="shared" ca="1" si="24"/>
        <v>18</v>
      </c>
      <c r="AH56" s="1">
        <f t="shared" ca="1" si="25"/>
        <v>18</v>
      </c>
      <c r="AI56" s="1">
        <f t="shared" ca="1" si="25"/>
        <v>18</v>
      </c>
      <c r="AJ56" s="1">
        <f t="shared" ca="1" si="25"/>
        <v>18</v>
      </c>
      <c r="AK56" s="1">
        <f t="shared" ca="1" si="25"/>
        <v>18</v>
      </c>
      <c r="AL56" s="1">
        <f t="shared" ca="1" si="25"/>
        <v>18</v>
      </c>
      <c r="AM56" s="3">
        <f t="shared" ca="1" si="25"/>
        <v>18</v>
      </c>
      <c r="AO56" s="29" t="str">
        <f t="shared" si="21"/>
        <v>Rayo Vallecano</v>
      </c>
      <c r="AP56" s="2">
        <f ca="1">IF(AP$1&lt;='1-Configuracion'!$P$874,'1-Estadisticas'!B56,NA())</f>
        <v>0</v>
      </c>
      <c r="AQ56" s="1">
        <f ca="1">IF(AQ$1&lt;='1-Configuracion'!$P$874,'1-Estadisticas'!C56,NA())</f>
        <v>0</v>
      </c>
      <c r="AR56" s="1">
        <f ca="1">IF(AR$1&lt;='1-Configuracion'!$P$874,'1-Estadisticas'!D56,NA())</f>
        <v>1</v>
      </c>
      <c r="AS56" s="1">
        <f ca="1">IF(AS$1&lt;='1-Configuracion'!$P$874,'1-Estadisticas'!E56,NA())</f>
        <v>2</v>
      </c>
      <c r="AT56" s="1">
        <f ca="1">IF(AT$1&lt;='1-Configuracion'!$P$874,'1-Estadisticas'!F56,NA())</f>
        <v>4</v>
      </c>
      <c r="AU56" s="1">
        <f ca="1">IF(AU$1&lt;='1-Configuracion'!$P$874,'1-Estadisticas'!G56,NA())</f>
        <v>6</v>
      </c>
      <c r="AV56" s="1">
        <f ca="1">IF(AV$1&lt;='1-Configuracion'!$P$874,'1-Estadisticas'!H56,NA())</f>
        <v>6</v>
      </c>
      <c r="AW56" s="1">
        <f ca="1">IF(AW$1&lt;='1-Configuracion'!$P$874,'1-Estadisticas'!I56,NA())</f>
        <v>8</v>
      </c>
      <c r="AX56" s="1">
        <f ca="1">IF(AX$1&lt;='1-Configuracion'!$P$874,'1-Estadisticas'!J56,NA())</f>
        <v>11</v>
      </c>
      <c r="AY56" s="1">
        <f ca="1">IF(AY$1&lt;='1-Configuracion'!$P$874,'1-Estadisticas'!K56,NA())</f>
        <v>11</v>
      </c>
      <c r="AZ56" s="1">
        <f ca="1">IF(AZ$1&lt;='1-Configuracion'!$P$874,'1-Estadisticas'!L56,NA())</f>
        <v>13</v>
      </c>
      <c r="BA56" s="1">
        <f ca="1">IF(BA$1&lt;='1-Configuracion'!$P$874,'1-Estadisticas'!M56,NA())</f>
        <v>14</v>
      </c>
      <c r="BB56" s="1">
        <f ca="1">IF(BB$1&lt;='1-Configuracion'!$P$874,'1-Estadisticas'!N56,NA())</f>
        <v>14</v>
      </c>
      <c r="BC56" s="1">
        <f ca="1">IF(BC$1&lt;='1-Configuracion'!$P$874,'1-Estadisticas'!O56,NA())</f>
        <v>15</v>
      </c>
      <c r="BD56" s="1">
        <f ca="1">IF(BD$1&lt;='1-Configuracion'!$P$874,'1-Estadisticas'!P56,NA())</f>
        <v>16</v>
      </c>
      <c r="BE56" s="1">
        <f ca="1">IF(BE$1&lt;='1-Configuracion'!$P$874,'1-Estadisticas'!Q56,NA())</f>
        <v>18</v>
      </c>
      <c r="BF56" s="1" t="e">
        <f ca="1">IF(BF$1&lt;='1-Configuracion'!$P$874,'1-Estadisticas'!R56,NA())</f>
        <v>#N/A</v>
      </c>
      <c r="BG56" s="1" t="e">
        <f ca="1">IF(BG$1&lt;='1-Configuracion'!$P$874,'1-Estadisticas'!S56,NA())</f>
        <v>#N/A</v>
      </c>
      <c r="BH56" s="3" t="e">
        <f ca="1">IF(BH$1&lt;='1-Configuracion'!$P$874,'1-Estadisticas'!T56,NA())</f>
        <v>#N/A</v>
      </c>
      <c r="BI56" s="61" t="e">
        <f ca="1">IF(BI$1&lt;='1-Configuracion'!$P$874,'1-Estadisticas'!U56,NA())</f>
        <v>#N/A</v>
      </c>
      <c r="BJ56" s="1" t="e">
        <f ca="1">IF(BJ$1&lt;='1-Configuracion'!$P$874,'1-Estadisticas'!V56,NA())</f>
        <v>#N/A</v>
      </c>
      <c r="BK56" s="1" t="e">
        <f ca="1">IF(BK$1&lt;='1-Configuracion'!$P$874,'1-Estadisticas'!W56,NA())</f>
        <v>#N/A</v>
      </c>
      <c r="BL56" s="1" t="e">
        <f ca="1">IF(BL$1&lt;='1-Configuracion'!$P$874,'1-Estadisticas'!X56,NA())</f>
        <v>#N/A</v>
      </c>
      <c r="BM56" s="1" t="e">
        <f ca="1">IF(BM$1&lt;='1-Configuracion'!$P$874,'1-Estadisticas'!Y56,NA())</f>
        <v>#N/A</v>
      </c>
      <c r="BN56" s="1" t="e">
        <f ca="1">IF(BN$1&lt;='1-Configuracion'!$P$874,'1-Estadisticas'!Z56,NA())</f>
        <v>#N/A</v>
      </c>
      <c r="BO56" s="1" t="e">
        <f ca="1">IF(BO$1&lt;='1-Configuracion'!$P$874,'1-Estadisticas'!AA56,NA())</f>
        <v>#N/A</v>
      </c>
      <c r="BP56" s="1" t="e">
        <f ca="1">IF(BP$1&lt;='1-Configuracion'!$P$874,'1-Estadisticas'!AB56,NA())</f>
        <v>#N/A</v>
      </c>
      <c r="BQ56" s="1" t="e">
        <f ca="1">IF(BQ$1&lt;='1-Configuracion'!$P$874,'1-Estadisticas'!AC56,NA())</f>
        <v>#N/A</v>
      </c>
      <c r="BR56" s="1" t="e">
        <f ca="1">IF(BR$1&lt;='1-Configuracion'!$P$874,'1-Estadisticas'!AD56,NA())</f>
        <v>#N/A</v>
      </c>
      <c r="BS56" s="1" t="e">
        <f ca="1">IF(BS$1&lt;='1-Configuracion'!$P$874,'1-Estadisticas'!AE56,NA())</f>
        <v>#N/A</v>
      </c>
      <c r="BT56" s="1" t="e">
        <f ca="1">IF(BT$1&lt;='1-Configuracion'!$P$874,'1-Estadisticas'!AF56,NA())</f>
        <v>#N/A</v>
      </c>
      <c r="BU56" s="1" t="e">
        <f ca="1">IF(BU$1&lt;='1-Configuracion'!$P$874,'1-Estadisticas'!AG56,NA())</f>
        <v>#N/A</v>
      </c>
      <c r="BV56" s="1" t="e">
        <f ca="1">IF(BV$1&lt;='1-Configuracion'!$P$874,'1-Estadisticas'!AH56,NA())</f>
        <v>#N/A</v>
      </c>
      <c r="BW56" s="1" t="e">
        <f ca="1">IF(BW$1&lt;='1-Configuracion'!$P$874,'1-Estadisticas'!AI56,NA())</f>
        <v>#N/A</v>
      </c>
      <c r="BX56" s="1" t="e">
        <f ca="1">IF(BX$1&lt;='1-Configuracion'!$P$874,'1-Estadisticas'!AJ56,NA())</f>
        <v>#N/A</v>
      </c>
      <c r="BY56" s="1" t="e">
        <f ca="1">IF(BY$1&lt;='1-Configuracion'!$P$874,'1-Estadisticas'!AK56,NA())</f>
        <v>#N/A</v>
      </c>
      <c r="BZ56" s="1" t="e">
        <f ca="1">IF(BZ$1&lt;='1-Configuracion'!$P$874,'1-Estadisticas'!AL56,NA())</f>
        <v>#N/A</v>
      </c>
      <c r="CA56" s="3" t="e">
        <f ca="1">IF(CA$1&lt;='1-Configuracion'!$P$874,'1-Estadisticas'!AM56,NA())</f>
        <v>#N/A</v>
      </c>
    </row>
    <row r="57" spans="1:79" x14ac:dyDescent="0.25">
      <c r="A57" s="29" t="str">
        <f t="shared" si="22"/>
        <v>Real Betis Balompié</v>
      </c>
      <c r="B57" s="2">
        <f t="shared" ca="1" si="23"/>
        <v>1</v>
      </c>
      <c r="C57" s="1">
        <f t="shared" ca="1" si="23"/>
        <v>1</v>
      </c>
      <c r="D57" s="1">
        <f t="shared" ca="1" si="23"/>
        <v>2</v>
      </c>
      <c r="E57" s="1">
        <f t="shared" ca="1" si="23"/>
        <v>2</v>
      </c>
      <c r="F57" s="1">
        <f t="shared" ca="1" si="23"/>
        <v>3</v>
      </c>
      <c r="G57" s="1">
        <f t="shared" ca="1" si="23"/>
        <v>5</v>
      </c>
      <c r="H57" s="1">
        <f t="shared" ca="1" si="23"/>
        <v>7</v>
      </c>
      <c r="I57" s="1">
        <f t="shared" ca="1" si="23"/>
        <v>8</v>
      </c>
      <c r="J57" s="1">
        <f t="shared" ca="1" si="23"/>
        <v>9</v>
      </c>
      <c r="K57" s="1">
        <f t="shared" ca="1" si="23"/>
        <v>10</v>
      </c>
      <c r="L57" s="1">
        <f t="shared" ca="1" si="23"/>
        <v>11</v>
      </c>
      <c r="M57" s="1">
        <f t="shared" ca="1" si="23"/>
        <v>11</v>
      </c>
      <c r="N57" s="1">
        <f t="shared" ca="1" si="23"/>
        <v>12</v>
      </c>
      <c r="O57" s="1">
        <f t="shared" ca="1" si="23"/>
        <v>13</v>
      </c>
      <c r="P57" s="1">
        <f t="shared" ca="1" si="23"/>
        <v>13</v>
      </c>
      <c r="Q57" s="1">
        <f t="shared" ca="1" si="23"/>
        <v>13</v>
      </c>
      <c r="R57" s="1">
        <f t="shared" ca="1" si="24"/>
        <v>13</v>
      </c>
      <c r="S57" s="1">
        <f t="shared" ca="1" si="24"/>
        <v>13</v>
      </c>
      <c r="T57" s="3">
        <f t="shared" ca="1" si="24"/>
        <v>13</v>
      </c>
      <c r="U57" s="61">
        <f t="shared" ca="1" si="24"/>
        <v>13</v>
      </c>
      <c r="V57" s="1">
        <f t="shared" ca="1" si="24"/>
        <v>13</v>
      </c>
      <c r="W57" s="1">
        <f t="shared" ca="1" si="24"/>
        <v>13</v>
      </c>
      <c r="X57" s="1">
        <f t="shared" ca="1" si="24"/>
        <v>13</v>
      </c>
      <c r="Y57" s="1">
        <f t="shared" ca="1" si="24"/>
        <v>13</v>
      </c>
      <c r="Z57" s="1">
        <f t="shared" ca="1" si="24"/>
        <v>13</v>
      </c>
      <c r="AA57" s="1">
        <f t="shared" ca="1" si="24"/>
        <v>13</v>
      </c>
      <c r="AB57" s="1">
        <f t="shared" ca="1" si="24"/>
        <v>13</v>
      </c>
      <c r="AC57" s="1">
        <f t="shared" ca="1" si="24"/>
        <v>13</v>
      </c>
      <c r="AD57" s="1">
        <f t="shared" ca="1" si="24"/>
        <v>13</v>
      </c>
      <c r="AE57" s="1">
        <f t="shared" ca="1" si="24"/>
        <v>13</v>
      </c>
      <c r="AF57" s="1">
        <f t="shared" ca="1" si="24"/>
        <v>13</v>
      </c>
      <c r="AG57" s="1">
        <f t="shared" ca="1" si="24"/>
        <v>13</v>
      </c>
      <c r="AH57" s="1">
        <f t="shared" ca="1" si="25"/>
        <v>13</v>
      </c>
      <c r="AI57" s="1">
        <f t="shared" ca="1" si="25"/>
        <v>13</v>
      </c>
      <c r="AJ57" s="1">
        <f t="shared" ca="1" si="25"/>
        <v>13</v>
      </c>
      <c r="AK57" s="1">
        <f t="shared" ca="1" si="25"/>
        <v>13</v>
      </c>
      <c r="AL57" s="1">
        <f t="shared" ca="1" si="25"/>
        <v>13</v>
      </c>
      <c r="AM57" s="3">
        <f t="shared" ca="1" si="25"/>
        <v>13</v>
      </c>
      <c r="AO57" s="29" t="str">
        <f t="shared" si="21"/>
        <v>Real Betis Balompié</v>
      </c>
      <c r="AP57" s="2">
        <f ca="1">IF(AP$1&lt;='1-Configuracion'!$P$874,'1-Estadisticas'!B57,NA())</f>
        <v>1</v>
      </c>
      <c r="AQ57" s="1">
        <f ca="1">IF(AQ$1&lt;='1-Configuracion'!$P$874,'1-Estadisticas'!C57,NA())</f>
        <v>1</v>
      </c>
      <c r="AR57" s="1">
        <f ca="1">IF(AR$1&lt;='1-Configuracion'!$P$874,'1-Estadisticas'!D57,NA())</f>
        <v>2</v>
      </c>
      <c r="AS57" s="1">
        <f ca="1">IF(AS$1&lt;='1-Configuracion'!$P$874,'1-Estadisticas'!E57,NA())</f>
        <v>2</v>
      </c>
      <c r="AT57" s="1">
        <f ca="1">IF(AT$1&lt;='1-Configuracion'!$P$874,'1-Estadisticas'!F57,NA())</f>
        <v>3</v>
      </c>
      <c r="AU57" s="1">
        <f ca="1">IF(AU$1&lt;='1-Configuracion'!$P$874,'1-Estadisticas'!G57,NA())</f>
        <v>5</v>
      </c>
      <c r="AV57" s="1">
        <f ca="1">IF(AV$1&lt;='1-Configuracion'!$P$874,'1-Estadisticas'!H57,NA())</f>
        <v>7</v>
      </c>
      <c r="AW57" s="1">
        <f ca="1">IF(AW$1&lt;='1-Configuracion'!$P$874,'1-Estadisticas'!I57,NA())</f>
        <v>8</v>
      </c>
      <c r="AX57" s="1">
        <f ca="1">IF(AX$1&lt;='1-Configuracion'!$P$874,'1-Estadisticas'!J57,NA())</f>
        <v>9</v>
      </c>
      <c r="AY57" s="1">
        <f ca="1">IF(AY$1&lt;='1-Configuracion'!$P$874,'1-Estadisticas'!K57,NA())</f>
        <v>10</v>
      </c>
      <c r="AZ57" s="1">
        <f ca="1">IF(AZ$1&lt;='1-Configuracion'!$P$874,'1-Estadisticas'!L57,NA())</f>
        <v>11</v>
      </c>
      <c r="BA57" s="1">
        <f ca="1">IF(BA$1&lt;='1-Configuracion'!$P$874,'1-Estadisticas'!M57,NA())</f>
        <v>11</v>
      </c>
      <c r="BB57" s="1">
        <f ca="1">IF(BB$1&lt;='1-Configuracion'!$P$874,'1-Estadisticas'!N57,NA())</f>
        <v>12</v>
      </c>
      <c r="BC57" s="1">
        <f ca="1">IF(BC$1&lt;='1-Configuracion'!$P$874,'1-Estadisticas'!O57,NA())</f>
        <v>13</v>
      </c>
      <c r="BD57" s="1">
        <f ca="1">IF(BD$1&lt;='1-Configuracion'!$P$874,'1-Estadisticas'!P57,NA())</f>
        <v>13</v>
      </c>
      <c r="BE57" s="1">
        <f ca="1">IF(BE$1&lt;='1-Configuracion'!$P$874,'1-Estadisticas'!Q57,NA())</f>
        <v>13</v>
      </c>
      <c r="BF57" s="1" t="e">
        <f ca="1">IF(BF$1&lt;='1-Configuracion'!$P$874,'1-Estadisticas'!R57,NA())</f>
        <v>#N/A</v>
      </c>
      <c r="BG57" s="1" t="e">
        <f ca="1">IF(BG$1&lt;='1-Configuracion'!$P$874,'1-Estadisticas'!S57,NA())</f>
        <v>#N/A</v>
      </c>
      <c r="BH57" s="3" t="e">
        <f ca="1">IF(BH$1&lt;='1-Configuracion'!$P$874,'1-Estadisticas'!T57,NA())</f>
        <v>#N/A</v>
      </c>
      <c r="BI57" s="61" t="e">
        <f ca="1">IF(BI$1&lt;='1-Configuracion'!$P$874,'1-Estadisticas'!U57,NA())</f>
        <v>#N/A</v>
      </c>
      <c r="BJ57" s="1" t="e">
        <f ca="1">IF(BJ$1&lt;='1-Configuracion'!$P$874,'1-Estadisticas'!V57,NA())</f>
        <v>#N/A</v>
      </c>
      <c r="BK57" s="1" t="e">
        <f ca="1">IF(BK$1&lt;='1-Configuracion'!$P$874,'1-Estadisticas'!W57,NA())</f>
        <v>#N/A</v>
      </c>
      <c r="BL57" s="1" t="e">
        <f ca="1">IF(BL$1&lt;='1-Configuracion'!$P$874,'1-Estadisticas'!X57,NA())</f>
        <v>#N/A</v>
      </c>
      <c r="BM57" s="1" t="e">
        <f ca="1">IF(BM$1&lt;='1-Configuracion'!$P$874,'1-Estadisticas'!Y57,NA())</f>
        <v>#N/A</v>
      </c>
      <c r="BN57" s="1" t="e">
        <f ca="1">IF(BN$1&lt;='1-Configuracion'!$P$874,'1-Estadisticas'!Z57,NA())</f>
        <v>#N/A</v>
      </c>
      <c r="BO57" s="1" t="e">
        <f ca="1">IF(BO$1&lt;='1-Configuracion'!$P$874,'1-Estadisticas'!AA57,NA())</f>
        <v>#N/A</v>
      </c>
      <c r="BP57" s="1" t="e">
        <f ca="1">IF(BP$1&lt;='1-Configuracion'!$P$874,'1-Estadisticas'!AB57,NA())</f>
        <v>#N/A</v>
      </c>
      <c r="BQ57" s="1" t="e">
        <f ca="1">IF(BQ$1&lt;='1-Configuracion'!$P$874,'1-Estadisticas'!AC57,NA())</f>
        <v>#N/A</v>
      </c>
      <c r="BR57" s="1" t="e">
        <f ca="1">IF(BR$1&lt;='1-Configuracion'!$P$874,'1-Estadisticas'!AD57,NA())</f>
        <v>#N/A</v>
      </c>
      <c r="BS57" s="1" t="e">
        <f ca="1">IF(BS$1&lt;='1-Configuracion'!$P$874,'1-Estadisticas'!AE57,NA())</f>
        <v>#N/A</v>
      </c>
      <c r="BT57" s="1" t="e">
        <f ca="1">IF(BT$1&lt;='1-Configuracion'!$P$874,'1-Estadisticas'!AF57,NA())</f>
        <v>#N/A</v>
      </c>
      <c r="BU57" s="1" t="e">
        <f ca="1">IF(BU$1&lt;='1-Configuracion'!$P$874,'1-Estadisticas'!AG57,NA())</f>
        <v>#N/A</v>
      </c>
      <c r="BV57" s="1" t="e">
        <f ca="1">IF(BV$1&lt;='1-Configuracion'!$P$874,'1-Estadisticas'!AH57,NA())</f>
        <v>#N/A</v>
      </c>
      <c r="BW57" s="1" t="e">
        <f ca="1">IF(BW$1&lt;='1-Configuracion'!$P$874,'1-Estadisticas'!AI57,NA())</f>
        <v>#N/A</v>
      </c>
      <c r="BX57" s="1" t="e">
        <f ca="1">IF(BX$1&lt;='1-Configuracion'!$P$874,'1-Estadisticas'!AJ57,NA())</f>
        <v>#N/A</v>
      </c>
      <c r="BY57" s="1" t="e">
        <f ca="1">IF(BY$1&lt;='1-Configuracion'!$P$874,'1-Estadisticas'!AK57,NA())</f>
        <v>#N/A</v>
      </c>
      <c r="BZ57" s="1" t="e">
        <f ca="1">IF(BZ$1&lt;='1-Configuracion'!$P$874,'1-Estadisticas'!AL57,NA())</f>
        <v>#N/A</v>
      </c>
      <c r="CA57" s="3" t="e">
        <f ca="1">IF(CA$1&lt;='1-Configuracion'!$P$874,'1-Estadisticas'!AM57,NA())</f>
        <v>#N/A</v>
      </c>
    </row>
    <row r="58" spans="1:79" x14ac:dyDescent="0.25">
      <c r="A58" s="29" t="str">
        <f t="shared" si="22"/>
        <v>Real Madrid C.F.</v>
      </c>
      <c r="B58" s="2">
        <f t="shared" ca="1" si="23"/>
        <v>0</v>
      </c>
      <c r="C58" s="1">
        <f t="shared" ca="1" si="23"/>
        <v>5</v>
      </c>
      <c r="D58" s="1">
        <f t="shared" ca="1" si="23"/>
        <v>11</v>
      </c>
      <c r="E58" s="1">
        <f t="shared" ca="1" si="23"/>
        <v>12</v>
      </c>
      <c r="F58" s="1">
        <f t="shared" ca="1" si="23"/>
        <v>14</v>
      </c>
      <c r="G58" s="1">
        <f t="shared" ca="1" si="23"/>
        <v>14</v>
      </c>
      <c r="H58" s="1">
        <f t="shared" ca="1" si="23"/>
        <v>15</v>
      </c>
      <c r="I58" s="1">
        <f t="shared" ca="1" si="23"/>
        <v>18</v>
      </c>
      <c r="J58" s="1">
        <f t="shared" ca="1" si="23"/>
        <v>21</v>
      </c>
      <c r="K58" s="1">
        <f t="shared" ca="1" si="23"/>
        <v>24</v>
      </c>
      <c r="L58" s="1">
        <f t="shared" ca="1" si="23"/>
        <v>26</v>
      </c>
      <c r="M58" s="1">
        <f t="shared" ca="1" si="23"/>
        <v>26</v>
      </c>
      <c r="N58" s="1">
        <f t="shared" ca="1" si="23"/>
        <v>28</v>
      </c>
      <c r="O58" s="1">
        <f t="shared" ca="1" si="23"/>
        <v>32</v>
      </c>
      <c r="P58" s="1">
        <f t="shared" ca="1" si="23"/>
        <v>32</v>
      </c>
      <c r="Q58" s="1">
        <f t="shared" ca="1" si="23"/>
        <v>42</v>
      </c>
      <c r="R58" s="1">
        <f t="shared" ca="1" si="24"/>
        <v>42</v>
      </c>
      <c r="S58" s="1">
        <f t="shared" ca="1" si="24"/>
        <v>42</v>
      </c>
      <c r="T58" s="3">
        <f t="shared" ca="1" si="24"/>
        <v>42</v>
      </c>
      <c r="U58" s="61">
        <f t="shared" ca="1" si="24"/>
        <v>42</v>
      </c>
      <c r="V58" s="1">
        <f t="shared" ca="1" si="24"/>
        <v>42</v>
      </c>
      <c r="W58" s="1">
        <f t="shared" ca="1" si="24"/>
        <v>42</v>
      </c>
      <c r="X58" s="1">
        <f t="shared" ca="1" si="24"/>
        <v>42</v>
      </c>
      <c r="Y58" s="1">
        <f t="shared" ca="1" si="24"/>
        <v>42</v>
      </c>
      <c r="Z58" s="1">
        <f t="shared" ca="1" si="24"/>
        <v>42</v>
      </c>
      <c r="AA58" s="1">
        <f t="shared" ca="1" si="24"/>
        <v>42</v>
      </c>
      <c r="AB58" s="1">
        <f t="shared" ca="1" si="24"/>
        <v>42</v>
      </c>
      <c r="AC58" s="1">
        <f t="shared" ca="1" si="24"/>
        <v>42</v>
      </c>
      <c r="AD58" s="1">
        <f t="shared" ca="1" si="24"/>
        <v>42</v>
      </c>
      <c r="AE58" s="1">
        <f t="shared" ca="1" si="24"/>
        <v>42</v>
      </c>
      <c r="AF58" s="1">
        <f t="shared" ca="1" si="24"/>
        <v>42</v>
      </c>
      <c r="AG58" s="1">
        <f t="shared" ca="1" si="24"/>
        <v>42</v>
      </c>
      <c r="AH58" s="1">
        <f t="shared" ca="1" si="25"/>
        <v>42</v>
      </c>
      <c r="AI58" s="1">
        <f t="shared" ca="1" si="25"/>
        <v>42</v>
      </c>
      <c r="AJ58" s="1">
        <f t="shared" ca="1" si="25"/>
        <v>42</v>
      </c>
      <c r="AK58" s="1">
        <f t="shared" ca="1" si="25"/>
        <v>42</v>
      </c>
      <c r="AL58" s="1">
        <f t="shared" ca="1" si="25"/>
        <v>42</v>
      </c>
      <c r="AM58" s="3">
        <f t="shared" ca="1" si="25"/>
        <v>42</v>
      </c>
      <c r="AO58" s="29" t="str">
        <f t="shared" si="21"/>
        <v>Real Madrid C.F.</v>
      </c>
      <c r="AP58" s="2">
        <f ca="1">IF(AP$1&lt;='1-Configuracion'!$P$874,'1-Estadisticas'!B58,NA())</f>
        <v>0</v>
      </c>
      <c r="AQ58" s="1">
        <f ca="1">IF(AQ$1&lt;='1-Configuracion'!$P$874,'1-Estadisticas'!C58,NA())</f>
        <v>5</v>
      </c>
      <c r="AR58" s="1">
        <f ca="1">IF(AR$1&lt;='1-Configuracion'!$P$874,'1-Estadisticas'!D58,NA())</f>
        <v>11</v>
      </c>
      <c r="AS58" s="1">
        <f ca="1">IF(AS$1&lt;='1-Configuracion'!$P$874,'1-Estadisticas'!E58,NA())</f>
        <v>12</v>
      </c>
      <c r="AT58" s="1">
        <f ca="1">IF(AT$1&lt;='1-Configuracion'!$P$874,'1-Estadisticas'!F58,NA())</f>
        <v>14</v>
      </c>
      <c r="AU58" s="1">
        <f ca="1">IF(AU$1&lt;='1-Configuracion'!$P$874,'1-Estadisticas'!G58,NA())</f>
        <v>14</v>
      </c>
      <c r="AV58" s="1">
        <f ca="1">IF(AV$1&lt;='1-Configuracion'!$P$874,'1-Estadisticas'!H58,NA())</f>
        <v>15</v>
      </c>
      <c r="AW58" s="1">
        <f ca="1">IF(AW$1&lt;='1-Configuracion'!$P$874,'1-Estadisticas'!I58,NA())</f>
        <v>18</v>
      </c>
      <c r="AX58" s="1">
        <f ca="1">IF(AX$1&lt;='1-Configuracion'!$P$874,'1-Estadisticas'!J58,NA())</f>
        <v>21</v>
      </c>
      <c r="AY58" s="1">
        <f ca="1">IF(AY$1&lt;='1-Configuracion'!$P$874,'1-Estadisticas'!K58,NA())</f>
        <v>24</v>
      </c>
      <c r="AZ58" s="1">
        <f ca="1">IF(AZ$1&lt;='1-Configuracion'!$P$874,'1-Estadisticas'!L58,NA())</f>
        <v>26</v>
      </c>
      <c r="BA58" s="1">
        <f ca="1">IF(BA$1&lt;='1-Configuracion'!$P$874,'1-Estadisticas'!M58,NA())</f>
        <v>26</v>
      </c>
      <c r="BB58" s="1">
        <f ca="1">IF(BB$1&lt;='1-Configuracion'!$P$874,'1-Estadisticas'!N58,NA())</f>
        <v>28</v>
      </c>
      <c r="BC58" s="1">
        <f ca="1">IF(BC$1&lt;='1-Configuracion'!$P$874,'1-Estadisticas'!O58,NA())</f>
        <v>32</v>
      </c>
      <c r="BD58" s="1">
        <f ca="1">IF(BD$1&lt;='1-Configuracion'!$P$874,'1-Estadisticas'!P58,NA())</f>
        <v>32</v>
      </c>
      <c r="BE58" s="1">
        <f ca="1">IF(BE$1&lt;='1-Configuracion'!$P$874,'1-Estadisticas'!Q58,NA())</f>
        <v>42</v>
      </c>
      <c r="BF58" s="1" t="e">
        <f ca="1">IF(BF$1&lt;='1-Configuracion'!$P$874,'1-Estadisticas'!R58,NA())</f>
        <v>#N/A</v>
      </c>
      <c r="BG58" s="1" t="e">
        <f ca="1">IF(BG$1&lt;='1-Configuracion'!$P$874,'1-Estadisticas'!S58,NA())</f>
        <v>#N/A</v>
      </c>
      <c r="BH58" s="3" t="e">
        <f ca="1">IF(BH$1&lt;='1-Configuracion'!$P$874,'1-Estadisticas'!T58,NA())</f>
        <v>#N/A</v>
      </c>
      <c r="BI58" s="61" t="e">
        <f ca="1">IF(BI$1&lt;='1-Configuracion'!$P$874,'1-Estadisticas'!U58,NA())</f>
        <v>#N/A</v>
      </c>
      <c r="BJ58" s="1" t="e">
        <f ca="1">IF(BJ$1&lt;='1-Configuracion'!$P$874,'1-Estadisticas'!V58,NA())</f>
        <v>#N/A</v>
      </c>
      <c r="BK58" s="1" t="e">
        <f ca="1">IF(BK$1&lt;='1-Configuracion'!$P$874,'1-Estadisticas'!W58,NA())</f>
        <v>#N/A</v>
      </c>
      <c r="BL58" s="1" t="e">
        <f ca="1">IF(BL$1&lt;='1-Configuracion'!$P$874,'1-Estadisticas'!X58,NA())</f>
        <v>#N/A</v>
      </c>
      <c r="BM58" s="1" t="e">
        <f ca="1">IF(BM$1&lt;='1-Configuracion'!$P$874,'1-Estadisticas'!Y58,NA())</f>
        <v>#N/A</v>
      </c>
      <c r="BN58" s="1" t="e">
        <f ca="1">IF(BN$1&lt;='1-Configuracion'!$P$874,'1-Estadisticas'!Z58,NA())</f>
        <v>#N/A</v>
      </c>
      <c r="BO58" s="1" t="e">
        <f ca="1">IF(BO$1&lt;='1-Configuracion'!$P$874,'1-Estadisticas'!AA58,NA())</f>
        <v>#N/A</v>
      </c>
      <c r="BP58" s="1" t="e">
        <f ca="1">IF(BP$1&lt;='1-Configuracion'!$P$874,'1-Estadisticas'!AB58,NA())</f>
        <v>#N/A</v>
      </c>
      <c r="BQ58" s="1" t="e">
        <f ca="1">IF(BQ$1&lt;='1-Configuracion'!$P$874,'1-Estadisticas'!AC58,NA())</f>
        <v>#N/A</v>
      </c>
      <c r="BR58" s="1" t="e">
        <f ca="1">IF(BR$1&lt;='1-Configuracion'!$P$874,'1-Estadisticas'!AD58,NA())</f>
        <v>#N/A</v>
      </c>
      <c r="BS58" s="1" t="e">
        <f ca="1">IF(BS$1&lt;='1-Configuracion'!$P$874,'1-Estadisticas'!AE58,NA())</f>
        <v>#N/A</v>
      </c>
      <c r="BT58" s="1" t="e">
        <f ca="1">IF(BT$1&lt;='1-Configuracion'!$P$874,'1-Estadisticas'!AF58,NA())</f>
        <v>#N/A</v>
      </c>
      <c r="BU58" s="1" t="e">
        <f ca="1">IF(BU$1&lt;='1-Configuracion'!$P$874,'1-Estadisticas'!AG58,NA())</f>
        <v>#N/A</v>
      </c>
      <c r="BV58" s="1" t="e">
        <f ca="1">IF(BV$1&lt;='1-Configuracion'!$P$874,'1-Estadisticas'!AH58,NA())</f>
        <v>#N/A</v>
      </c>
      <c r="BW58" s="1" t="e">
        <f ca="1">IF(BW$1&lt;='1-Configuracion'!$P$874,'1-Estadisticas'!AI58,NA())</f>
        <v>#N/A</v>
      </c>
      <c r="BX58" s="1" t="e">
        <f ca="1">IF(BX$1&lt;='1-Configuracion'!$P$874,'1-Estadisticas'!AJ58,NA())</f>
        <v>#N/A</v>
      </c>
      <c r="BY58" s="1" t="e">
        <f ca="1">IF(BY$1&lt;='1-Configuracion'!$P$874,'1-Estadisticas'!AK58,NA())</f>
        <v>#N/A</v>
      </c>
      <c r="BZ58" s="1" t="e">
        <f ca="1">IF(BZ$1&lt;='1-Configuracion'!$P$874,'1-Estadisticas'!AL58,NA())</f>
        <v>#N/A</v>
      </c>
      <c r="CA58" s="3" t="e">
        <f ca="1">IF(CA$1&lt;='1-Configuracion'!$P$874,'1-Estadisticas'!AM58,NA())</f>
        <v>#N/A</v>
      </c>
    </row>
    <row r="59" spans="1:79" x14ac:dyDescent="0.25">
      <c r="A59" s="29" t="str">
        <f t="shared" si="22"/>
        <v>Real Sociedad</v>
      </c>
      <c r="B59" s="2">
        <f t="shared" ca="1" si="23"/>
        <v>0</v>
      </c>
      <c r="C59" s="1">
        <f t="shared" ca="1" si="23"/>
        <v>0</v>
      </c>
      <c r="D59" s="1">
        <f t="shared" ca="1" si="23"/>
        <v>0</v>
      </c>
      <c r="E59" s="1">
        <f t="shared" ca="1" si="23"/>
        <v>2</v>
      </c>
      <c r="F59" s="1">
        <f t="shared" ca="1" si="23"/>
        <v>5</v>
      </c>
      <c r="G59" s="1">
        <f t="shared" ca="1" si="23"/>
        <v>5</v>
      </c>
      <c r="H59" s="1">
        <f t="shared" ca="1" si="23"/>
        <v>6</v>
      </c>
      <c r="I59" s="1">
        <f t="shared" ca="1" si="23"/>
        <v>6</v>
      </c>
      <c r="J59" s="1">
        <f t="shared" ca="1" si="23"/>
        <v>10</v>
      </c>
      <c r="K59" s="1">
        <f t="shared" ca="1" si="23"/>
        <v>12</v>
      </c>
      <c r="L59" s="1">
        <f t="shared" ca="1" si="23"/>
        <v>12</v>
      </c>
      <c r="M59" s="1">
        <f t="shared" ca="1" si="23"/>
        <v>14</v>
      </c>
      <c r="N59" s="1">
        <f t="shared" ca="1" si="23"/>
        <v>14</v>
      </c>
      <c r="O59" s="1">
        <f t="shared" ca="1" si="23"/>
        <v>16</v>
      </c>
      <c r="P59" s="1">
        <f t="shared" ca="1" si="23"/>
        <v>17</v>
      </c>
      <c r="Q59" s="1">
        <f t="shared" ca="1" si="23"/>
        <v>17</v>
      </c>
      <c r="R59" s="1">
        <f t="shared" ca="1" si="24"/>
        <v>17</v>
      </c>
      <c r="S59" s="1">
        <f t="shared" ca="1" si="24"/>
        <v>17</v>
      </c>
      <c r="T59" s="3">
        <f t="shared" ca="1" si="24"/>
        <v>17</v>
      </c>
      <c r="U59" s="61">
        <f t="shared" ca="1" si="24"/>
        <v>17</v>
      </c>
      <c r="V59" s="1">
        <f t="shared" ca="1" si="24"/>
        <v>17</v>
      </c>
      <c r="W59" s="1">
        <f t="shared" ca="1" si="24"/>
        <v>17</v>
      </c>
      <c r="X59" s="1">
        <f t="shared" ca="1" si="24"/>
        <v>17</v>
      </c>
      <c r="Y59" s="1">
        <f t="shared" ca="1" si="24"/>
        <v>17</v>
      </c>
      <c r="Z59" s="1">
        <f t="shared" ca="1" si="24"/>
        <v>17</v>
      </c>
      <c r="AA59" s="1">
        <f t="shared" ca="1" si="24"/>
        <v>17</v>
      </c>
      <c r="AB59" s="1">
        <f t="shared" ca="1" si="24"/>
        <v>17</v>
      </c>
      <c r="AC59" s="1">
        <f t="shared" ca="1" si="24"/>
        <v>17</v>
      </c>
      <c r="AD59" s="1">
        <f t="shared" ca="1" si="24"/>
        <v>17</v>
      </c>
      <c r="AE59" s="1">
        <f t="shared" ca="1" si="24"/>
        <v>17</v>
      </c>
      <c r="AF59" s="1">
        <f t="shared" ca="1" si="24"/>
        <v>17</v>
      </c>
      <c r="AG59" s="1">
        <f t="shared" ca="1" si="24"/>
        <v>17</v>
      </c>
      <c r="AH59" s="1">
        <f t="shared" ca="1" si="25"/>
        <v>17</v>
      </c>
      <c r="AI59" s="1">
        <f t="shared" ca="1" si="25"/>
        <v>17</v>
      </c>
      <c r="AJ59" s="1">
        <f t="shared" ca="1" si="25"/>
        <v>17</v>
      </c>
      <c r="AK59" s="1">
        <f t="shared" ca="1" si="25"/>
        <v>17</v>
      </c>
      <c r="AL59" s="1">
        <f t="shared" ca="1" si="25"/>
        <v>17</v>
      </c>
      <c r="AM59" s="3">
        <f t="shared" ca="1" si="25"/>
        <v>17</v>
      </c>
      <c r="AO59" s="29" t="str">
        <f t="shared" si="21"/>
        <v>Real Sociedad</v>
      </c>
      <c r="AP59" s="2">
        <f ca="1">IF(AP$1&lt;='1-Configuracion'!$P$874,'1-Estadisticas'!B59,NA())</f>
        <v>0</v>
      </c>
      <c r="AQ59" s="1">
        <f ca="1">IF(AQ$1&lt;='1-Configuracion'!$P$874,'1-Estadisticas'!C59,NA())</f>
        <v>0</v>
      </c>
      <c r="AR59" s="1">
        <f ca="1">IF(AR$1&lt;='1-Configuracion'!$P$874,'1-Estadisticas'!D59,NA())</f>
        <v>0</v>
      </c>
      <c r="AS59" s="1">
        <f ca="1">IF(AS$1&lt;='1-Configuracion'!$P$874,'1-Estadisticas'!E59,NA())</f>
        <v>2</v>
      </c>
      <c r="AT59" s="1">
        <f ca="1">IF(AT$1&lt;='1-Configuracion'!$P$874,'1-Estadisticas'!F59,NA())</f>
        <v>5</v>
      </c>
      <c r="AU59" s="1">
        <f ca="1">IF(AU$1&lt;='1-Configuracion'!$P$874,'1-Estadisticas'!G59,NA())</f>
        <v>5</v>
      </c>
      <c r="AV59" s="1">
        <f ca="1">IF(AV$1&lt;='1-Configuracion'!$P$874,'1-Estadisticas'!H59,NA())</f>
        <v>6</v>
      </c>
      <c r="AW59" s="1">
        <f ca="1">IF(AW$1&lt;='1-Configuracion'!$P$874,'1-Estadisticas'!I59,NA())</f>
        <v>6</v>
      </c>
      <c r="AX59" s="1">
        <f ca="1">IF(AX$1&lt;='1-Configuracion'!$P$874,'1-Estadisticas'!J59,NA())</f>
        <v>10</v>
      </c>
      <c r="AY59" s="1">
        <f ca="1">IF(AY$1&lt;='1-Configuracion'!$P$874,'1-Estadisticas'!K59,NA())</f>
        <v>12</v>
      </c>
      <c r="AZ59" s="1">
        <f ca="1">IF(AZ$1&lt;='1-Configuracion'!$P$874,'1-Estadisticas'!L59,NA())</f>
        <v>12</v>
      </c>
      <c r="BA59" s="1">
        <f ca="1">IF(BA$1&lt;='1-Configuracion'!$P$874,'1-Estadisticas'!M59,NA())</f>
        <v>14</v>
      </c>
      <c r="BB59" s="1">
        <f ca="1">IF(BB$1&lt;='1-Configuracion'!$P$874,'1-Estadisticas'!N59,NA())</f>
        <v>14</v>
      </c>
      <c r="BC59" s="1">
        <f ca="1">IF(BC$1&lt;='1-Configuracion'!$P$874,'1-Estadisticas'!O59,NA())</f>
        <v>16</v>
      </c>
      <c r="BD59" s="1">
        <f ca="1">IF(BD$1&lt;='1-Configuracion'!$P$874,'1-Estadisticas'!P59,NA())</f>
        <v>17</v>
      </c>
      <c r="BE59" s="1">
        <f ca="1">IF(BE$1&lt;='1-Configuracion'!$P$874,'1-Estadisticas'!Q59,NA())</f>
        <v>17</v>
      </c>
      <c r="BF59" s="1" t="e">
        <f ca="1">IF(BF$1&lt;='1-Configuracion'!$P$874,'1-Estadisticas'!R59,NA())</f>
        <v>#N/A</v>
      </c>
      <c r="BG59" s="1" t="e">
        <f ca="1">IF(BG$1&lt;='1-Configuracion'!$P$874,'1-Estadisticas'!S59,NA())</f>
        <v>#N/A</v>
      </c>
      <c r="BH59" s="3" t="e">
        <f ca="1">IF(BH$1&lt;='1-Configuracion'!$P$874,'1-Estadisticas'!T59,NA())</f>
        <v>#N/A</v>
      </c>
      <c r="BI59" s="61" t="e">
        <f ca="1">IF(BI$1&lt;='1-Configuracion'!$P$874,'1-Estadisticas'!U59,NA())</f>
        <v>#N/A</v>
      </c>
      <c r="BJ59" s="1" t="e">
        <f ca="1">IF(BJ$1&lt;='1-Configuracion'!$P$874,'1-Estadisticas'!V59,NA())</f>
        <v>#N/A</v>
      </c>
      <c r="BK59" s="1" t="e">
        <f ca="1">IF(BK$1&lt;='1-Configuracion'!$P$874,'1-Estadisticas'!W59,NA())</f>
        <v>#N/A</v>
      </c>
      <c r="BL59" s="1" t="e">
        <f ca="1">IF(BL$1&lt;='1-Configuracion'!$P$874,'1-Estadisticas'!X59,NA())</f>
        <v>#N/A</v>
      </c>
      <c r="BM59" s="1" t="e">
        <f ca="1">IF(BM$1&lt;='1-Configuracion'!$P$874,'1-Estadisticas'!Y59,NA())</f>
        <v>#N/A</v>
      </c>
      <c r="BN59" s="1" t="e">
        <f ca="1">IF(BN$1&lt;='1-Configuracion'!$P$874,'1-Estadisticas'!Z59,NA())</f>
        <v>#N/A</v>
      </c>
      <c r="BO59" s="1" t="e">
        <f ca="1">IF(BO$1&lt;='1-Configuracion'!$P$874,'1-Estadisticas'!AA59,NA())</f>
        <v>#N/A</v>
      </c>
      <c r="BP59" s="1" t="e">
        <f ca="1">IF(BP$1&lt;='1-Configuracion'!$P$874,'1-Estadisticas'!AB59,NA())</f>
        <v>#N/A</v>
      </c>
      <c r="BQ59" s="1" t="e">
        <f ca="1">IF(BQ$1&lt;='1-Configuracion'!$P$874,'1-Estadisticas'!AC59,NA())</f>
        <v>#N/A</v>
      </c>
      <c r="BR59" s="1" t="e">
        <f ca="1">IF(BR$1&lt;='1-Configuracion'!$P$874,'1-Estadisticas'!AD59,NA())</f>
        <v>#N/A</v>
      </c>
      <c r="BS59" s="1" t="e">
        <f ca="1">IF(BS$1&lt;='1-Configuracion'!$P$874,'1-Estadisticas'!AE59,NA())</f>
        <v>#N/A</v>
      </c>
      <c r="BT59" s="1" t="e">
        <f ca="1">IF(BT$1&lt;='1-Configuracion'!$P$874,'1-Estadisticas'!AF59,NA())</f>
        <v>#N/A</v>
      </c>
      <c r="BU59" s="1" t="e">
        <f ca="1">IF(BU$1&lt;='1-Configuracion'!$P$874,'1-Estadisticas'!AG59,NA())</f>
        <v>#N/A</v>
      </c>
      <c r="BV59" s="1" t="e">
        <f ca="1">IF(BV$1&lt;='1-Configuracion'!$P$874,'1-Estadisticas'!AH59,NA())</f>
        <v>#N/A</v>
      </c>
      <c r="BW59" s="1" t="e">
        <f ca="1">IF(BW$1&lt;='1-Configuracion'!$P$874,'1-Estadisticas'!AI59,NA())</f>
        <v>#N/A</v>
      </c>
      <c r="BX59" s="1" t="e">
        <f ca="1">IF(BX$1&lt;='1-Configuracion'!$P$874,'1-Estadisticas'!AJ59,NA())</f>
        <v>#N/A</v>
      </c>
      <c r="BY59" s="1" t="e">
        <f ca="1">IF(BY$1&lt;='1-Configuracion'!$P$874,'1-Estadisticas'!AK59,NA())</f>
        <v>#N/A</v>
      </c>
      <c r="BZ59" s="1" t="e">
        <f ca="1">IF(BZ$1&lt;='1-Configuracion'!$P$874,'1-Estadisticas'!AL59,NA())</f>
        <v>#N/A</v>
      </c>
      <c r="CA59" s="3" t="e">
        <f ca="1">IF(CA$1&lt;='1-Configuracion'!$P$874,'1-Estadisticas'!AM59,NA())</f>
        <v>#N/A</v>
      </c>
    </row>
    <row r="60" spans="1:79" x14ac:dyDescent="0.25">
      <c r="A60" s="29" t="str">
        <f t="shared" si="22"/>
        <v>Real Sporting de Gijón</v>
      </c>
      <c r="B60" s="2">
        <f t="shared" ca="1" si="23"/>
        <v>0</v>
      </c>
      <c r="C60" s="1">
        <f t="shared" ca="1" si="23"/>
        <v>0</v>
      </c>
      <c r="D60" s="1">
        <f t="shared" ca="1" si="23"/>
        <v>0</v>
      </c>
      <c r="E60" s="1">
        <f t="shared" ca="1" si="23"/>
        <v>3</v>
      </c>
      <c r="F60" s="1">
        <f t="shared" ca="1" si="23"/>
        <v>4</v>
      </c>
      <c r="G60" s="1">
        <f t="shared" ca="1" si="23"/>
        <v>5</v>
      </c>
      <c r="H60" s="1">
        <f t="shared" ca="1" si="23"/>
        <v>7</v>
      </c>
      <c r="I60" s="1">
        <f t="shared" ca="1" si="23"/>
        <v>10</v>
      </c>
      <c r="J60" s="1">
        <f t="shared" ca="1" si="23"/>
        <v>10</v>
      </c>
      <c r="K60" s="1">
        <f t="shared" ca="1" si="23"/>
        <v>11</v>
      </c>
      <c r="L60" s="1">
        <f t="shared" ca="1" si="23"/>
        <v>11</v>
      </c>
      <c r="M60" s="1">
        <f t="shared" ca="1" si="23"/>
        <v>11</v>
      </c>
      <c r="N60" s="1">
        <f t="shared" ca="1" si="23"/>
        <v>12</v>
      </c>
      <c r="O60" s="1">
        <f t="shared" ca="1" si="23"/>
        <v>15</v>
      </c>
      <c r="P60" s="1">
        <f t="shared" ca="1" si="23"/>
        <v>15</v>
      </c>
      <c r="Q60" s="1">
        <f t="shared" ca="1" si="23"/>
        <v>15</v>
      </c>
      <c r="R60" s="1">
        <f t="shared" ca="1" si="24"/>
        <v>15</v>
      </c>
      <c r="S60" s="1">
        <f t="shared" ca="1" si="24"/>
        <v>15</v>
      </c>
      <c r="T60" s="3">
        <f t="shared" ca="1" si="24"/>
        <v>15</v>
      </c>
      <c r="U60" s="61">
        <f t="shared" ca="1" si="24"/>
        <v>15</v>
      </c>
      <c r="V60" s="1">
        <f t="shared" ca="1" si="24"/>
        <v>15</v>
      </c>
      <c r="W60" s="1">
        <f t="shared" ca="1" si="24"/>
        <v>15</v>
      </c>
      <c r="X60" s="1">
        <f t="shared" ca="1" si="24"/>
        <v>15</v>
      </c>
      <c r="Y60" s="1">
        <f t="shared" ca="1" si="24"/>
        <v>15</v>
      </c>
      <c r="Z60" s="1">
        <f t="shared" ca="1" si="24"/>
        <v>15</v>
      </c>
      <c r="AA60" s="1">
        <f t="shared" ca="1" si="24"/>
        <v>15</v>
      </c>
      <c r="AB60" s="1">
        <f t="shared" ca="1" si="24"/>
        <v>15</v>
      </c>
      <c r="AC60" s="1">
        <f t="shared" ca="1" si="24"/>
        <v>15</v>
      </c>
      <c r="AD60" s="1">
        <f t="shared" ca="1" si="24"/>
        <v>15</v>
      </c>
      <c r="AE60" s="1">
        <f t="shared" ca="1" si="24"/>
        <v>15</v>
      </c>
      <c r="AF60" s="1">
        <f t="shared" ca="1" si="24"/>
        <v>15</v>
      </c>
      <c r="AG60" s="1">
        <f t="shared" ca="1" si="24"/>
        <v>15</v>
      </c>
      <c r="AH60" s="1">
        <f t="shared" ca="1" si="25"/>
        <v>15</v>
      </c>
      <c r="AI60" s="1">
        <f t="shared" ca="1" si="25"/>
        <v>15</v>
      </c>
      <c r="AJ60" s="1">
        <f t="shared" ca="1" si="25"/>
        <v>15</v>
      </c>
      <c r="AK60" s="1">
        <f t="shared" ca="1" si="25"/>
        <v>15</v>
      </c>
      <c r="AL60" s="1">
        <f t="shared" ca="1" si="25"/>
        <v>15</v>
      </c>
      <c r="AM60" s="3">
        <f t="shared" ca="1" si="25"/>
        <v>15</v>
      </c>
      <c r="AO60" s="29" t="str">
        <f t="shared" si="21"/>
        <v>Real Sporting de Gijón</v>
      </c>
      <c r="AP60" s="2">
        <f ca="1">IF(AP$1&lt;='1-Configuracion'!$P$874,'1-Estadisticas'!B60,NA())</f>
        <v>0</v>
      </c>
      <c r="AQ60" s="1">
        <f ca="1">IF(AQ$1&lt;='1-Configuracion'!$P$874,'1-Estadisticas'!C60,NA())</f>
        <v>0</v>
      </c>
      <c r="AR60" s="1">
        <f ca="1">IF(AR$1&lt;='1-Configuracion'!$P$874,'1-Estadisticas'!D60,NA())</f>
        <v>0</v>
      </c>
      <c r="AS60" s="1">
        <f ca="1">IF(AS$1&lt;='1-Configuracion'!$P$874,'1-Estadisticas'!E60,NA())</f>
        <v>3</v>
      </c>
      <c r="AT60" s="1">
        <f ca="1">IF(AT$1&lt;='1-Configuracion'!$P$874,'1-Estadisticas'!F60,NA())</f>
        <v>4</v>
      </c>
      <c r="AU60" s="1">
        <f ca="1">IF(AU$1&lt;='1-Configuracion'!$P$874,'1-Estadisticas'!G60,NA())</f>
        <v>5</v>
      </c>
      <c r="AV60" s="1">
        <f ca="1">IF(AV$1&lt;='1-Configuracion'!$P$874,'1-Estadisticas'!H60,NA())</f>
        <v>7</v>
      </c>
      <c r="AW60" s="1">
        <f ca="1">IF(AW$1&lt;='1-Configuracion'!$P$874,'1-Estadisticas'!I60,NA())</f>
        <v>10</v>
      </c>
      <c r="AX60" s="1">
        <f ca="1">IF(AX$1&lt;='1-Configuracion'!$P$874,'1-Estadisticas'!J60,NA())</f>
        <v>10</v>
      </c>
      <c r="AY60" s="1">
        <f ca="1">IF(AY$1&lt;='1-Configuracion'!$P$874,'1-Estadisticas'!K60,NA())</f>
        <v>11</v>
      </c>
      <c r="AZ60" s="1">
        <f ca="1">IF(AZ$1&lt;='1-Configuracion'!$P$874,'1-Estadisticas'!L60,NA())</f>
        <v>11</v>
      </c>
      <c r="BA60" s="1">
        <f ca="1">IF(BA$1&lt;='1-Configuracion'!$P$874,'1-Estadisticas'!M60,NA())</f>
        <v>11</v>
      </c>
      <c r="BB60" s="1">
        <f ca="1">IF(BB$1&lt;='1-Configuracion'!$P$874,'1-Estadisticas'!N60,NA())</f>
        <v>12</v>
      </c>
      <c r="BC60" s="1">
        <f ca="1">IF(BC$1&lt;='1-Configuracion'!$P$874,'1-Estadisticas'!O60,NA())</f>
        <v>15</v>
      </c>
      <c r="BD60" s="1">
        <f ca="1">IF(BD$1&lt;='1-Configuracion'!$P$874,'1-Estadisticas'!P60,NA())</f>
        <v>15</v>
      </c>
      <c r="BE60" s="1">
        <f ca="1">IF(BE$1&lt;='1-Configuracion'!$P$874,'1-Estadisticas'!Q60,NA())</f>
        <v>15</v>
      </c>
      <c r="BF60" s="1" t="e">
        <f ca="1">IF(BF$1&lt;='1-Configuracion'!$P$874,'1-Estadisticas'!R60,NA())</f>
        <v>#N/A</v>
      </c>
      <c r="BG60" s="1" t="e">
        <f ca="1">IF(BG$1&lt;='1-Configuracion'!$P$874,'1-Estadisticas'!S60,NA())</f>
        <v>#N/A</v>
      </c>
      <c r="BH60" s="3" t="e">
        <f ca="1">IF(BH$1&lt;='1-Configuracion'!$P$874,'1-Estadisticas'!T60,NA())</f>
        <v>#N/A</v>
      </c>
      <c r="BI60" s="61" t="e">
        <f ca="1">IF(BI$1&lt;='1-Configuracion'!$P$874,'1-Estadisticas'!U60,NA())</f>
        <v>#N/A</v>
      </c>
      <c r="BJ60" s="1" t="e">
        <f ca="1">IF(BJ$1&lt;='1-Configuracion'!$P$874,'1-Estadisticas'!V60,NA())</f>
        <v>#N/A</v>
      </c>
      <c r="BK60" s="1" t="e">
        <f ca="1">IF(BK$1&lt;='1-Configuracion'!$P$874,'1-Estadisticas'!W60,NA())</f>
        <v>#N/A</v>
      </c>
      <c r="BL60" s="1" t="e">
        <f ca="1">IF(BL$1&lt;='1-Configuracion'!$P$874,'1-Estadisticas'!X60,NA())</f>
        <v>#N/A</v>
      </c>
      <c r="BM60" s="1" t="e">
        <f ca="1">IF(BM$1&lt;='1-Configuracion'!$P$874,'1-Estadisticas'!Y60,NA())</f>
        <v>#N/A</v>
      </c>
      <c r="BN60" s="1" t="e">
        <f ca="1">IF(BN$1&lt;='1-Configuracion'!$P$874,'1-Estadisticas'!Z60,NA())</f>
        <v>#N/A</v>
      </c>
      <c r="BO60" s="1" t="e">
        <f ca="1">IF(BO$1&lt;='1-Configuracion'!$P$874,'1-Estadisticas'!AA60,NA())</f>
        <v>#N/A</v>
      </c>
      <c r="BP60" s="1" t="e">
        <f ca="1">IF(BP$1&lt;='1-Configuracion'!$P$874,'1-Estadisticas'!AB60,NA())</f>
        <v>#N/A</v>
      </c>
      <c r="BQ60" s="1" t="e">
        <f ca="1">IF(BQ$1&lt;='1-Configuracion'!$P$874,'1-Estadisticas'!AC60,NA())</f>
        <v>#N/A</v>
      </c>
      <c r="BR60" s="1" t="e">
        <f ca="1">IF(BR$1&lt;='1-Configuracion'!$P$874,'1-Estadisticas'!AD60,NA())</f>
        <v>#N/A</v>
      </c>
      <c r="BS60" s="1" t="e">
        <f ca="1">IF(BS$1&lt;='1-Configuracion'!$P$874,'1-Estadisticas'!AE60,NA())</f>
        <v>#N/A</v>
      </c>
      <c r="BT60" s="1" t="e">
        <f ca="1">IF(BT$1&lt;='1-Configuracion'!$P$874,'1-Estadisticas'!AF60,NA())</f>
        <v>#N/A</v>
      </c>
      <c r="BU60" s="1" t="e">
        <f ca="1">IF(BU$1&lt;='1-Configuracion'!$P$874,'1-Estadisticas'!AG60,NA())</f>
        <v>#N/A</v>
      </c>
      <c r="BV60" s="1" t="e">
        <f ca="1">IF(BV$1&lt;='1-Configuracion'!$P$874,'1-Estadisticas'!AH60,NA())</f>
        <v>#N/A</v>
      </c>
      <c r="BW60" s="1" t="e">
        <f ca="1">IF(BW$1&lt;='1-Configuracion'!$P$874,'1-Estadisticas'!AI60,NA())</f>
        <v>#N/A</v>
      </c>
      <c r="BX60" s="1" t="e">
        <f ca="1">IF(BX$1&lt;='1-Configuracion'!$P$874,'1-Estadisticas'!AJ60,NA())</f>
        <v>#N/A</v>
      </c>
      <c r="BY60" s="1" t="e">
        <f ca="1">IF(BY$1&lt;='1-Configuracion'!$P$874,'1-Estadisticas'!AK60,NA())</f>
        <v>#N/A</v>
      </c>
      <c r="BZ60" s="1" t="e">
        <f ca="1">IF(BZ$1&lt;='1-Configuracion'!$P$874,'1-Estadisticas'!AL60,NA())</f>
        <v>#N/A</v>
      </c>
      <c r="CA60" s="3" t="e">
        <f ca="1">IF(CA$1&lt;='1-Configuracion'!$P$874,'1-Estadisticas'!AM60,NA())</f>
        <v>#N/A</v>
      </c>
    </row>
    <row r="61" spans="1:79" x14ac:dyDescent="0.25">
      <c r="A61" s="29" t="str">
        <f t="shared" si="22"/>
        <v>S.D. Eibar</v>
      </c>
      <c r="B61" s="2">
        <f t="shared" ca="1" si="23"/>
        <v>2</v>
      </c>
      <c r="C61" s="1">
        <f t="shared" ca="1" si="23"/>
        <v>4</v>
      </c>
      <c r="D61" s="1">
        <f t="shared" ca="1" si="23"/>
        <v>4</v>
      </c>
      <c r="E61" s="1">
        <f t="shared" ca="1" si="23"/>
        <v>4</v>
      </c>
      <c r="F61" s="1">
        <f t="shared" ca="1" si="23"/>
        <v>6</v>
      </c>
      <c r="G61" s="1">
        <f t="shared" ca="1" si="23"/>
        <v>7</v>
      </c>
      <c r="H61" s="1">
        <f t="shared" ca="1" si="23"/>
        <v>9</v>
      </c>
      <c r="I61" s="1">
        <f t="shared" ca="1" si="23"/>
        <v>10</v>
      </c>
      <c r="J61" s="1">
        <f t="shared" ca="1" si="23"/>
        <v>11</v>
      </c>
      <c r="K61" s="1">
        <f t="shared" ca="1" si="23"/>
        <v>12</v>
      </c>
      <c r="L61" s="1">
        <f t="shared" ca="1" si="23"/>
        <v>15</v>
      </c>
      <c r="M61" s="1">
        <f t="shared" ca="1" si="23"/>
        <v>16</v>
      </c>
      <c r="N61" s="1">
        <f t="shared" ca="1" si="23"/>
        <v>16</v>
      </c>
      <c r="O61" s="1">
        <f t="shared" ca="1" si="23"/>
        <v>17</v>
      </c>
      <c r="P61" s="1">
        <f t="shared" ca="1" si="23"/>
        <v>18</v>
      </c>
      <c r="Q61" s="1">
        <f t="shared" ca="1" si="23"/>
        <v>18</v>
      </c>
      <c r="R61" s="1">
        <f t="shared" ca="1" si="24"/>
        <v>18</v>
      </c>
      <c r="S61" s="1">
        <f t="shared" ca="1" si="24"/>
        <v>18</v>
      </c>
      <c r="T61" s="3">
        <f t="shared" ca="1" si="24"/>
        <v>18</v>
      </c>
      <c r="U61" s="61">
        <f t="shared" ca="1" si="24"/>
        <v>18</v>
      </c>
      <c r="V61" s="1">
        <f t="shared" ca="1" si="24"/>
        <v>18</v>
      </c>
      <c r="W61" s="1">
        <f t="shared" ca="1" si="24"/>
        <v>18</v>
      </c>
      <c r="X61" s="1">
        <f t="shared" ca="1" si="24"/>
        <v>18</v>
      </c>
      <c r="Y61" s="1">
        <f t="shared" ca="1" si="24"/>
        <v>18</v>
      </c>
      <c r="Z61" s="1">
        <f t="shared" ca="1" si="24"/>
        <v>18</v>
      </c>
      <c r="AA61" s="1">
        <f t="shared" ca="1" si="24"/>
        <v>18</v>
      </c>
      <c r="AB61" s="1">
        <f t="shared" ca="1" si="24"/>
        <v>18</v>
      </c>
      <c r="AC61" s="1">
        <f t="shared" ca="1" si="24"/>
        <v>18</v>
      </c>
      <c r="AD61" s="1">
        <f t="shared" ca="1" si="24"/>
        <v>18</v>
      </c>
      <c r="AE61" s="1">
        <f t="shared" ca="1" si="24"/>
        <v>18</v>
      </c>
      <c r="AF61" s="1">
        <f t="shared" ca="1" si="24"/>
        <v>18</v>
      </c>
      <c r="AG61" s="1">
        <f t="shared" ca="1" si="24"/>
        <v>18</v>
      </c>
      <c r="AH61" s="1">
        <f t="shared" ca="1" si="25"/>
        <v>18</v>
      </c>
      <c r="AI61" s="1">
        <f t="shared" ca="1" si="25"/>
        <v>18</v>
      </c>
      <c r="AJ61" s="1">
        <f t="shared" ca="1" si="25"/>
        <v>18</v>
      </c>
      <c r="AK61" s="1">
        <f t="shared" ca="1" si="25"/>
        <v>18</v>
      </c>
      <c r="AL61" s="1">
        <f t="shared" ca="1" si="25"/>
        <v>18</v>
      </c>
      <c r="AM61" s="3">
        <f t="shared" ca="1" si="25"/>
        <v>18</v>
      </c>
      <c r="AO61" s="29" t="str">
        <f t="shared" si="21"/>
        <v>S.D. Eibar</v>
      </c>
      <c r="AP61" s="2">
        <f ca="1">IF(AP$1&lt;='1-Configuracion'!$P$874,'1-Estadisticas'!B61,NA())</f>
        <v>2</v>
      </c>
      <c r="AQ61" s="1">
        <f ca="1">IF(AQ$1&lt;='1-Configuracion'!$P$874,'1-Estadisticas'!C61,NA())</f>
        <v>4</v>
      </c>
      <c r="AR61" s="1">
        <f ca="1">IF(AR$1&lt;='1-Configuracion'!$P$874,'1-Estadisticas'!D61,NA())</f>
        <v>4</v>
      </c>
      <c r="AS61" s="1">
        <f ca="1">IF(AS$1&lt;='1-Configuracion'!$P$874,'1-Estadisticas'!E61,NA())</f>
        <v>4</v>
      </c>
      <c r="AT61" s="1">
        <f ca="1">IF(AT$1&lt;='1-Configuracion'!$P$874,'1-Estadisticas'!F61,NA())</f>
        <v>6</v>
      </c>
      <c r="AU61" s="1">
        <f ca="1">IF(AU$1&lt;='1-Configuracion'!$P$874,'1-Estadisticas'!G61,NA())</f>
        <v>7</v>
      </c>
      <c r="AV61" s="1">
        <f ca="1">IF(AV$1&lt;='1-Configuracion'!$P$874,'1-Estadisticas'!H61,NA())</f>
        <v>9</v>
      </c>
      <c r="AW61" s="1">
        <f ca="1">IF(AW$1&lt;='1-Configuracion'!$P$874,'1-Estadisticas'!I61,NA())</f>
        <v>10</v>
      </c>
      <c r="AX61" s="1">
        <f ca="1">IF(AX$1&lt;='1-Configuracion'!$P$874,'1-Estadisticas'!J61,NA())</f>
        <v>11</v>
      </c>
      <c r="AY61" s="1">
        <f ca="1">IF(AY$1&lt;='1-Configuracion'!$P$874,'1-Estadisticas'!K61,NA())</f>
        <v>12</v>
      </c>
      <c r="AZ61" s="1">
        <f ca="1">IF(AZ$1&lt;='1-Configuracion'!$P$874,'1-Estadisticas'!L61,NA())</f>
        <v>15</v>
      </c>
      <c r="BA61" s="1">
        <f ca="1">IF(BA$1&lt;='1-Configuracion'!$P$874,'1-Estadisticas'!M61,NA())</f>
        <v>16</v>
      </c>
      <c r="BB61" s="1">
        <f ca="1">IF(BB$1&lt;='1-Configuracion'!$P$874,'1-Estadisticas'!N61,NA())</f>
        <v>16</v>
      </c>
      <c r="BC61" s="1">
        <f ca="1">IF(BC$1&lt;='1-Configuracion'!$P$874,'1-Estadisticas'!O61,NA())</f>
        <v>17</v>
      </c>
      <c r="BD61" s="1">
        <f ca="1">IF(BD$1&lt;='1-Configuracion'!$P$874,'1-Estadisticas'!P61,NA())</f>
        <v>18</v>
      </c>
      <c r="BE61" s="1">
        <f ca="1">IF(BE$1&lt;='1-Configuracion'!$P$874,'1-Estadisticas'!Q61,NA())</f>
        <v>18</v>
      </c>
      <c r="BF61" s="1" t="e">
        <f ca="1">IF(BF$1&lt;='1-Configuracion'!$P$874,'1-Estadisticas'!R61,NA())</f>
        <v>#N/A</v>
      </c>
      <c r="BG61" s="1" t="e">
        <f ca="1">IF(BG$1&lt;='1-Configuracion'!$P$874,'1-Estadisticas'!S61,NA())</f>
        <v>#N/A</v>
      </c>
      <c r="BH61" s="3" t="e">
        <f ca="1">IF(BH$1&lt;='1-Configuracion'!$P$874,'1-Estadisticas'!T61,NA())</f>
        <v>#N/A</v>
      </c>
      <c r="BI61" s="61" t="e">
        <f ca="1">IF(BI$1&lt;='1-Configuracion'!$P$874,'1-Estadisticas'!U61,NA())</f>
        <v>#N/A</v>
      </c>
      <c r="BJ61" s="1" t="e">
        <f ca="1">IF(BJ$1&lt;='1-Configuracion'!$P$874,'1-Estadisticas'!V61,NA())</f>
        <v>#N/A</v>
      </c>
      <c r="BK61" s="1" t="e">
        <f ca="1">IF(BK$1&lt;='1-Configuracion'!$P$874,'1-Estadisticas'!W61,NA())</f>
        <v>#N/A</v>
      </c>
      <c r="BL61" s="1" t="e">
        <f ca="1">IF(BL$1&lt;='1-Configuracion'!$P$874,'1-Estadisticas'!X61,NA())</f>
        <v>#N/A</v>
      </c>
      <c r="BM61" s="1" t="e">
        <f ca="1">IF(BM$1&lt;='1-Configuracion'!$P$874,'1-Estadisticas'!Y61,NA())</f>
        <v>#N/A</v>
      </c>
      <c r="BN61" s="1" t="e">
        <f ca="1">IF(BN$1&lt;='1-Configuracion'!$P$874,'1-Estadisticas'!Z61,NA())</f>
        <v>#N/A</v>
      </c>
      <c r="BO61" s="1" t="e">
        <f ca="1">IF(BO$1&lt;='1-Configuracion'!$P$874,'1-Estadisticas'!AA61,NA())</f>
        <v>#N/A</v>
      </c>
      <c r="BP61" s="1" t="e">
        <f ca="1">IF(BP$1&lt;='1-Configuracion'!$P$874,'1-Estadisticas'!AB61,NA())</f>
        <v>#N/A</v>
      </c>
      <c r="BQ61" s="1" t="e">
        <f ca="1">IF(BQ$1&lt;='1-Configuracion'!$P$874,'1-Estadisticas'!AC61,NA())</f>
        <v>#N/A</v>
      </c>
      <c r="BR61" s="1" t="e">
        <f ca="1">IF(BR$1&lt;='1-Configuracion'!$P$874,'1-Estadisticas'!AD61,NA())</f>
        <v>#N/A</v>
      </c>
      <c r="BS61" s="1" t="e">
        <f ca="1">IF(BS$1&lt;='1-Configuracion'!$P$874,'1-Estadisticas'!AE61,NA())</f>
        <v>#N/A</v>
      </c>
      <c r="BT61" s="1" t="e">
        <f ca="1">IF(BT$1&lt;='1-Configuracion'!$P$874,'1-Estadisticas'!AF61,NA())</f>
        <v>#N/A</v>
      </c>
      <c r="BU61" s="1" t="e">
        <f ca="1">IF(BU$1&lt;='1-Configuracion'!$P$874,'1-Estadisticas'!AG61,NA())</f>
        <v>#N/A</v>
      </c>
      <c r="BV61" s="1" t="e">
        <f ca="1">IF(BV$1&lt;='1-Configuracion'!$P$874,'1-Estadisticas'!AH61,NA())</f>
        <v>#N/A</v>
      </c>
      <c r="BW61" s="1" t="e">
        <f ca="1">IF(BW$1&lt;='1-Configuracion'!$P$874,'1-Estadisticas'!AI61,NA())</f>
        <v>#N/A</v>
      </c>
      <c r="BX61" s="1" t="e">
        <f ca="1">IF(BX$1&lt;='1-Configuracion'!$P$874,'1-Estadisticas'!AJ61,NA())</f>
        <v>#N/A</v>
      </c>
      <c r="BY61" s="1" t="e">
        <f ca="1">IF(BY$1&lt;='1-Configuracion'!$P$874,'1-Estadisticas'!AK61,NA())</f>
        <v>#N/A</v>
      </c>
      <c r="BZ61" s="1" t="e">
        <f ca="1">IF(BZ$1&lt;='1-Configuracion'!$P$874,'1-Estadisticas'!AL61,NA())</f>
        <v>#N/A</v>
      </c>
      <c r="CA61" s="3" t="e">
        <f ca="1">IF(CA$1&lt;='1-Configuracion'!$P$874,'1-Estadisticas'!AM61,NA())</f>
        <v>#N/A</v>
      </c>
    </row>
    <row r="62" spans="1:79" x14ac:dyDescent="0.25">
      <c r="A62" s="29" t="str">
        <f t="shared" si="22"/>
        <v>Sevilla F.C.</v>
      </c>
      <c r="B62" s="2">
        <f t="shared" ca="1" si="23"/>
        <v>0</v>
      </c>
      <c r="C62" s="1">
        <f t="shared" ca="1" si="23"/>
        <v>0</v>
      </c>
      <c r="D62" s="1">
        <f t="shared" ca="1" si="23"/>
        <v>1</v>
      </c>
      <c r="E62" s="1">
        <f t="shared" ca="1" si="23"/>
        <v>2</v>
      </c>
      <c r="F62" s="1">
        <f t="shared" ca="1" si="23"/>
        <v>2</v>
      </c>
      <c r="G62" s="1">
        <f t="shared" ca="1" si="23"/>
        <v>5</v>
      </c>
      <c r="H62" s="1">
        <f t="shared" ca="1" si="23"/>
        <v>7</v>
      </c>
      <c r="I62" s="1">
        <f t="shared" ca="1" si="23"/>
        <v>8</v>
      </c>
      <c r="J62" s="1">
        <f t="shared" ca="1" si="23"/>
        <v>13</v>
      </c>
      <c r="K62" s="1">
        <f t="shared" ca="1" si="23"/>
        <v>14</v>
      </c>
      <c r="L62" s="1">
        <f t="shared" ca="1" si="23"/>
        <v>17</v>
      </c>
      <c r="M62" s="1">
        <f t="shared" ca="1" si="23"/>
        <v>17</v>
      </c>
      <c r="N62" s="1">
        <f t="shared" ca="1" si="23"/>
        <v>18</v>
      </c>
      <c r="O62" s="1">
        <f t="shared" ca="1" si="23"/>
        <v>19</v>
      </c>
      <c r="P62" s="1">
        <f t="shared" ca="1" si="23"/>
        <v>21</v>
      </c>
      <c r="Q62" s="1">
        <f t="shared" ca="1" si="23"/>
        <v>21</v>
      </c>
      <c r="R62" s="1">
        <f t="shared" ca="1" si="24"/>
        <v>21</v>
      </c>
      <c r="S62" s="1">
        <f t="shared" ca="1" si="24"/>
        <v>21</v>
      </c>
      <c r="T62" s="3">
        <f t="shared" ca="1" si="24"/>
        <v>21</v>
      </c>
      <c r="U62" s="61">
        <f t="shared" ca="1" si="24"/>
        <v>21</v>
      </c>
      <c r="V62" s="1">
        <f t="shared" ca="1" si="24"/>
        <v>21</v>
      </c>
      <c r="W62" s="1">
        <f t="shared" ca="1" si="24"/>
        <v>21</v>
      </c>
      <c r="X62" s="1">
        <f t="shared" ca="1" si="24"/>
        <v>21</v>
      </c>
      <c r="Y62" s="1">
        <f t="shared" ca="1" si="24"/>
        <v>21</v>
      </c>
      <c r="Z62" s="1">
        <f t="shared" ca="1" si="24"/>
        <v>21</v>
      </c>
      <c r="AA62" s="1">
        <f t="shared" ca="1" si="24"/>
        <v>21</v>
      </c>
      <c r="AB62" s="1">
        <f t="shared" ca="1" si="24"/>
        <v>21</v>
      </c>
      <c r="AC62" s="1">
        <f t="shared" ca="1" si="24"/>
        <v>21</v>
      </c>
      <c r="AD62" s="1">
        <f t="shared" ca="1" si="24"/>
        <v>21</v>
      </c>
      <c r="AE62" s="1">
        <f t="shared" ca="1" si="24"/>
        <v>21</v>
      </c>
      <c r="AF62" s="1">
        <f t="shared" ca="1" si="24"/>
        <v>21</v>
      </c>
      <c r="AG62" s="1">
        <f t="shared" ca="1" si="24"/>
        <v>21</v>
      </c>
      <c r="AH62" s="1">
        <f t="shared" ca="1" si="25"/>
        <v>21</v>
      </c>
      <c r="AI62" s="1">
        <f t="shared" ca="1" si="25"/>
        <v>21</v>
      </c>
      <c r="AJ62" s="1">
        <f t="shared" ca="1" si="25"/>
        <v>21</v>
      </c>
      <c r="AK62" s="1">
        <f t="shared" ca="1" si="25"/>
        <v>21</v>
      </c>
      <c r="AL62" s="1">
        <f t="shared" ca="1" si="25"/>
        <v>21</v>
      </c>
      <c r="AM62" s="3">
        <f t="shared" ca="1" si="25"/>
        <v>21</v>
      </c>
      <c r="AO62" s="29" t="str">
        <f t="shared" si="21"/>
        <v>Sevilla F.C.</v>
      </c>
      <c r="AP62" s="2">
        <f ca="1">IF(AP$1&lt;='1-Configuracion'!$P$874,'1-Estadisticas'!B62,NA())</f>
        <v>0</v>
      </c>
      <c r="AQ62" s="1">
        <f ca="1">IF(AQ$1&lt;='1-Configuracion'!$P$874,'1-Estadisticas'!C62,NA())</f>
        <v>0</v>
      </c>
      <c r="AR62" s="1">
        <f ca="1">IF(AR$1&lt;='1-Configuracion'!$P$874,'1-Estadisticas'!D62,NA())</f>
        <v>1</v>
      </c>
      <c r="AS62" s="1">
        <f ca="1">IF(AS$1&lt;='1-Configuracion'!$P$874,'1-Estadisticas'!E62,NA())</f>
        <v>2</v>
      </c>
      <c r="AT62" s="1">
        <f ca="1">IF(AT$1&lt;='1-Configuracion'!$P$874,'1-Estadisticas'!F62,NA())</f>
        <v>2</v>
      </c>
      <c r="AU62" s="1">
        <f ca="1">IF(AU$1&lt;='1-Configuracion'!$P$874,'1-Estadisticas'!G62,NA())</f>
        <v>5</v>
      </c>
      <c r="AV62" s="1">
        <f ca="1">IF(AV$1&lt;='1-Configuracion'!$P$874,'1-Estadisticas'!H62,NA())</f>
        <v>7</v>
      </c>
      <c r="AW62" s="1">
        <f ca="1">IF(AW$1&lt;='1-Configuracion'!$P$874,'1-Estadisticas'!I62,NA())</f>
        <v>8</v>
      </c>
      <c r="AX62" s="1">
        <f ca="1">IF(AX$1&lt;='1-Configuracion'!$P$874,'1-Estadisticas'!J62,NA())</f>
        <v>13</v>
      </c>
      <c r="AY62" s="1">
        <f ca="1">IF(AY$1&lt;='1-Configuracion'!$P$874,'1-Estadisticas'!K62,NA())</f>
        <v>14</v>
      </c>
      <c r="AZ62" s="1">
        <f ca="1">IF(AZ$1&lt;='1-Configuracion'!$P$874,'1-Estadisticas'!L62,NA())</f>
        <v>17</v>
      </c>
      <c r="BA62" s="1">
        <f ca="1">IF(BA$1&lt;='1-Configuracion'!$P$874,'1-Estadisticas'!M62,NA())</f>
        <v>17</v>
      </c>
      <c r="BB62" s="1">
        <f ca="1">IF(BB$1&lt;='1-Configuracion'!$P$874,'1-Estadisticas'!N62,NA())</f>
        <v>18</v>
      </c>
      <c r="BC62" s="1">
        <f ca="1">IF(BC$1&lt;='1-Configuracion'!$P$874,'1-Estadisticas'!O62,NA())</f>
        <v>19</v>
      </c>
      <c r="BD62" s="1">
        <f ca="1">IF(BD$1&lt;='1-Configuracion'!$P$874,'1-Estadisticas'!P62,NA())</f>
        <v>21</v>
      </c>
      <c r="BE62" s="1">
        <f ca="1">IF(BE$1&lt;='1-Configuracion'!$P$874,'1-Estadisticas'!Q62,NA())</f>
        <v>21</v>
      </c>
      <c r="BF62" s="1" t="e">
        <f ca="1">IF(BF$1&lt;='1-Configuracion'!$P$874,'1-Estadisticas'!R62,NA())</f>
        <v>#N/A</v>
      </c>
      <c r="BG62" s="1" t="e">
        <f ca="1">IF(BG$1&lt;='1-Configuracion'!$P$874,'1-Estadisticas'!S62,NA())</f>
        <v>#N/A</v>
      </c>
      <c r="BH62" s="3" t="e">
        <f ca="1">IF(BH$1&lt;='1-Configuracion'!$P$874,'1-Estadisticas'!T62,NA())</f>
        <v>#N/A</v>
      </c>
      <c r="BI62" s="61" t="e">
        <f ca="1">IF(BI$1&lt;='1-Configuracion'!$P$874,'1-Estadisticas'!U62,NA())</f>
        <v>#N/A</v>
      </c>
      <c r="BJ62" s="1" t="e">
        <f ca="1">IF(BJ$1&lt;='1-Configuracion'!$P$874,'1-Estadisticas'!V62,NA())</f>
        <v>#N/A</v>
      </c>
      <c r="BK62" s="1" t="e">
        <f ca="1">IF(BK$1&lt;='1-Configuracion'!$P$874,'1-Estadisticas'!W62,NA())</f>
        <v>#N/A</v>
      </c>
      <c r="BL62" s="1" t="e">
        <f ca="1">IF(BL$1&lt;='1-Configuracion'!$P$874,'1-Estadisticas'!X62,NA())</f>
        <v>#N/A</v>
      </c>
      <c r="BM62" s="1" t="e">
        <f ca="1">IF(BM$1&lt;='1-Configuracion'!$P$874,'1-Estadisticas'!Y62,NA())</f>
        <v>#N/A</v>
      </c>
      <c r="BN62" s="1" t="e">
        <f ca="1">IF(BN$1&lt;='1-Configuracion'!$P$874,'1-Estadisticas'!Z62,NA())</f>
        <v>#N/A</v>
      </c>
      <c r="BO62" s="1" t="e">
        <f ca="1">IF(BO$1&lt;='1-Configuracion'!$P$874,'1-Estadisticas'!AA62,NA())</f>
        <v>#N/A</v>
      </c>
      <c r="BP62" s="1" t="e">
        <f ca="1">IF(BP$1&lt;='1-Configuracion'!$P$874,'1-Estadisticas'!AB62,NA())</f>
        <v>#N/A</v>
      </c>
      <c r="BQ62" s="1" t="e">
        <f ca="1">IF(BQ$1&lt;='1-Configuracion'!$P$874,'1-Estadisticas'!AC62,NA())</f>
        <v>#N/A</v>
      </c>
      <c r="BR62" s="1" t="e">
        <f ca="1">IF(BR$1&lt;='1-Configuracion'!$P$874,'1-Estadisticas'!AD62,NA())</f>
        <v>#N/A</v>
      </c>
      <c r="BS62" s="1" t="e">
        <f ca="1">IF(BS$1&lt;='1-Configuracion'!$P$874,'1-Estadisticas'!AE62,NA())</f>
        <v>#N/A</v>
      </c>
      <c r="BT62" s="1" t="e">
        <f ca="1">IF(BT$1&lt;='1-Configuracion'!$P$874,'1-Estadisticas'!AF62,NA())</f>
        <v>#N/A</v>
      </c>
      <c r="BU62" s="1" t="e">
        <f ca="1">IF(BU$1&lt;='1-Configuracion'!$P$874,'1-Estadisticas'!AG62,NA())</f>
        <v>#N/A</v>
      </c>
      <c r="BV62" s="1" t="e">
        <f ca="1">IF(BV$1&lt;='1-Configuracion'!$P$874,'1-Estadisticas'!AH62,NA())</f>
        <v>#N/A</v>
      </c>
      <c r="BW62" s="1" t="e">
        <f ca="1">IF(BW$1&lt;='1-Configuracion'!$P$874,'1-Estadisticas'!AI62,NA())</f>
        <v>#N/A</v>
      </c>
      <c r="BX62" s="1" t="e">
        <f ca="1">IF(BX$1&lt;='1-Configuracion'!$P$874,'1-Estadisticas'!AJ62,NA())</f>
        <v>#N/A</v>
      </c>
      <c r="BY62" s="1" t="e">
        <f ca="1">IF(BY$1&lt;='1-Configuracion'!$P$874,'1-Estadisticas'!AK62,NA())</f>
        <v>#N/A</v>
      </c>
      <c r="BZ62" s="1" t="e">
        <f ca="1">IF(BZ$1&lt;='1-Configuracion'!$P$874,'1-Estadisticas'!AL62,NA())</f>
        <v>#N/A</v>
      </c>
      <c r="CA62" s="3" t="e">
        <f ca="1">IF(CA$1&lt;='1-Configuracion'!$P$874,'1-Estadisticas'!AM62,NA())</f>
        <v>#N/A</v>
      </c>
    </row>
    <row r="63" spans="1:79" x14ac:dyDescent="0.25">
      <c r="A63" s="29" t="str">
        <f t="shared" si="22"/>
        <v>U.D. Las Palmas</v>
      </c>
      <c r="B63" s="2">
        <f t="shared" ca="1" si="23"/>
        <v>0</v>
      </c>
      <c r="C63" s="1">
        <f t="shared" ca="1" si="23"/>
        <v>0</v>
      </c>
      <c r="D63" s="1">
        <f t="shared" ca="1" si="23"/>
        <v>3</v>
      </c>
      <c r="E63" s="1">
        <f t="shared" ca="1" si="23"/>
        <v>3</v>
      </c>
      <c r="F63" s="1">
        <f t="shared" ca="1" si="23"/>
        <v>5</v>
      </c>
      <c r="G63" s="1">
        <f t="shared" ca="1" si="23"/>
        <v>6</v>
      </c>
      <c r="H63" s="1">
        <f t="shared" ca="1" si="23"/>
        <v>6</v>
      </c>
      <c r="I63" s="1">
        <f t="shared" ca="1" si="23"/>
        <v>6</v>
      </c>
      <c r="J63" s="1">
        <f t="shared" ca="1" si="23"/>
        <v>6</v>
      </c>
      <c r="K63" s="1">
        <f t="shared" ca="1" si="23"/>
        <v>7</v>
      </c>
      <c r="L63" s="1">
        <f t="shared" ca="1" si="23"/>
        <v>9</v>
      </c>
      <c r="M63" s="1">
        <f t="shared" ca="1" si="23"/>
        <v>10</v>
      </c>
      <c r="N63" s="1">
        <f t="shared" ca="1" si="23"/>
        <v>10</v>
      </c>
      <c r="O63" s="1">
        <f t="shared" ca="1" si="23"/>
        <v>11</v>
      </c>
      <c r="P63" s="1">
        <f t="shared" ca="1" si="23"/>
        <v>12</v>
      </c>
      <c r="Q63" s="1">
        <f t="shared" ca="1" si="23"/>
        <v>12</v>
      </c>
      <c r="R63" s="1">
        <f t="shared" ca="1" si="24"/>
        <v>12</v>
      </c>
      <c r="S63" s="1">
        <f t="shared" ca="1" si="24"/>
        <v>12</v>
      </c>
      <c r="T63" s="3">
        <f t="shared" ca="1" si="24"/>
        <v>12</v>
      </c>
      <c r="U63" s="61">
        <f t="shared" ca="1" si="24"/>
        <v>12</v>
      </c>
      <c r="V63" s="1">
        <f t="shared" ca="1" si="24"/>
        <v>12</v>
      </c>
      <c r="W63" s="1">
        <f t="shared" ca="1" si="24"/>
        <v>12</v>
      </c>
      <c r="X63" s="1">
        <f t="shared" ca="1" si="24"/>
        <v>12</v>
      </c>
      <c r="Y63" s="1">
        <f t="shared" ca="1" si="24"/>
        <v>12</v>
      </c>
      <c r="Z63" s="1">
        <f t="shared" ca="1" si="24"/>
        <v>12</v>
      </c>
      <c r="AA63" s="1">
        <f t="shared" ca="1" si="24"/>
        <v>12</v>
      </c>
      <c r="AB63" s="1">
        <f t="shared" ca="1" si="24"/>
        <v>12</v>
      </c>
      <c r="AC63" s="1">
        <f t="shared" ca="1" si="24"/>
        <v>12</v>
      </c>
      <c r="AD63" s="1">
        <f t="shared" ca="1" si="24"/>
        <v>12</v>
      </c>
      <c r="AE63" s="1">
        <f t="shared" ca="1" si="24"/>
        <v>12</v>
      </c>
      <c r="AF63" s="1">
        <f t="shared" ca="1" si="24"/>
        <v>12</v>
      </c>
      <c r="AG63" s="1">
        <f t="shared" ca="1" si="24"/>
        <v>12</v>
      </c>
      <c r="AH63" s="1">
        <f t="shared" ca="1" si="25"/>
        <v>12</v>
      </c>
      <c r="AI63" s="1">
        <f t="shared" ca="1" si="25"/>
        <v>12</v>
      </c>
      <c r="AJ63" s="1">
        <f t="shared" ca="1" si="25"/>
        <v>12</v>
      </c>
      <c r="AK63" s="1">
        <f t="shared" ca="1" si="25"/>
        <v>12</v>
      </c>
      <c r="AL63" s="1">
        <f t="shared" ca="1" si="25"/>
        <v>12</v>
      </c>
      <c r="AM63" s="3">
        <f t="shared" ca="1" si="25"/>
        <v>12</v>
      </c>
      <c r="AO63" s="29" t="str">
        <f t="shared" si="21"/>
        <v>U.D. Las Palmas</v>
      </c>
      <c r="AP63" s="2">
        <f ca="1">IF(AP$1&lt;='1-Configuracion'!$P$874,'1-Estadisticas'!B63,NA())</f>
        <v>0</v>
      </c>
      <c r="AQ63" s="1">
        <f ca="1">IF(AQ$1&lt;='1-Configuracion'!$P$874,'1-Estadisticas'!C63,NA())</f>
        <v>0</v>
      </c>
      <c r="AR63" s="1">
        <f ca="1">IF(AR$1&lt;='1-Configuracion'!$P$874,'1-Estadisticas'!D63,NA())</f>
        <v>3</v>
      </c>
      <c r="AS63" s="1">
        <f ca="1">IF(AS$1&lt;='1-Configuracion'!$P$874,'1-Estadisticas'!E63,NA())</f>
        <v>3</v>
      </c>
      <c r="AT63" s="1">
        <f ca="1">IF(AT$1&lt;='1-Configuracion'!$P$874,'1-Estadisticas'!F63,NA())</f>
        <v>5</v>
      </c>
      <c r="AU63" s="1">
        <f ca="1">IF(AU$1&lt;='1-Configuracion'!$P$874,'1-Estadisticas'!G63,NA())</f>
        <v>6</v>
      </c>
      <c r="AV63" s="1">
        <f ca="1">IF(AV$1&lt;='1-Configuracion'!$P$874,'1-Estadisticas'!H63,NA())</f>
        <v>6</v>
      </c>
      <c r="AW63" s="1">
        <f ca="1">IF(AW$1&lt;='1-Configuracion'!$P$874,'1-Estadisticas'!I63,NA())</f>
        <v>6</v>
      </c>
      <c r="AX63" s="1">
        <f ca="1">IF(AX$1&lt;='1-Configuracion'!$P$874,'1-Estadisticas'!J63,NA())</f>
        <v>6</v>
      </c>
      <c r="AY63" s="1">
        <f ca="1">IF(AY$1&lt;='1-Configuracion'!$P$874,'1-Estadisticas'!K63,NA())</f>
        <v>7</v>
      </c>
      <c r="AZ63" s="1">
        <f ca="1">IF(AZ$1&lt;='1-Configuracion'!$P$874,'1-Estadisticas'!L63,NA())</f>
        <v>9</v>
      </c>
      <c r="BA63" s="1">
        <f ca="1">IF(BA$1&lt;='1-Configuracion'!$P$874,'1-Estadisticas'!M63,NA())</f>
        <v>10</v>
      </c>
      <c r="BB63" s="1">
        <f ca="1">IF(BB$1&lt;='1-Configuracion'!$P$874,'1-Estadisticas'!N63,NA())</f>
        <v>10</v>
      </c>
      <c r="BC63" s="1">
        <f ca="1">IF(BC$1&lt;='1-Configuracion'!$P$874,'1-Estadisticas'!O63,NA())</f>
        <v>11</v>
      </c>
      <c r="BD63" s="1">
        <f ca="1">IF(BD$1&lt;='1-Configuracion'!$P$874,'1-Estadisticas'!P63,NA())</f>
        <v>12</v>
      </c>
      <c r="BE63" s="1">
        <f ca="1">IF(BE$1&lt;='1-Configuracion'!$P$874,'1-Estadisticas'!Q63,NA())</f>
        <v>12</v>
      </c>
      <c r="BF63" s="1" t="e">
        <f ca="1">IF(BF$1&lt;='1-Configuracion'!$P$874,'1-Estadisticas'!R63,NA())</f>
        <v>#N/A</v>
      </c>
      <c r="BG63" s="1" t="e">
        <f ca="1">IF(BG$1&lt;='1-Configuracion'!$P$874,'1-Estadisticas'!S63,NA())</f>
        <v>#N/A</v>
      </c>
      <c r="BH63" s="3" t="e">
        <f ca="1">IF(BH$1&lt;='1-Configuracion'!$P$874,'1-Estadisticas'!T63,NA())</f>
        <v>#N/A</v>
      </c>
      <c r="BI63" s="61" t="e">
        <f ca="1">IF(BI$1&lt;='1-Configuracion'!$P$874,'1-Estadisticas'!U63,NA())</f>
        <v>#N/A</v>
      </c>
      <c r="BJ63" s="1" t="e">
        <f ca="1">IF(BJ$1&lt;='1-Configuracion'!$P$874,'1-Estadisticas'!V63,NA())</f>
        <v>#N/A</v>
      </c>
      <c r="BK63" s="1" t="e">
        <f ca="1">IF(BK$1&lt;='1-Configuracion'!$P$874,'1-Estadisticas'!W63,NA())</f>
        <v>#N/A</v>
      </c>
      <c r="BL63" s="1" t="e">
        <f ca="1">IF(BL$1&lt;='1-Configuracion'!$P$874,'1-Estadisticas'!X63,NA())</f>
        <v>#N/A</v>
      </c>
      <c r="BM63" s="1" t="e">
        <f ca="1">IF(BM$1&lt;='1-Configuracion'!$P$874,'1-Estadisticas'!Y63,NA())</f>
        <v>#N/A</v>
      </c>
      <c r="BN63" s="1" t="e">
        <f ca="1">IF(BN$1&lt;='1-Configuracion'!$P$874,'1-Estadisticas'!Z63,NA())</f>
        <v>#N/A</v>
      </c>
      <c r="BO63" s="1" t="e">
        <f ca="1">IF(BO$1&lt;='1-Configuracion'!$P$874,'1-Estadisticas'!AA63,NA())</f>
        <v>#N/A</v>
      </c>
      <c r="BP63" s="1" t="e">
        <f ca="1">IF(BP$1&lt;='1-Configuracion'!$P$874,'1-Estadisticas'!AB63,NA())</f>
        <v>#N/A</v>
      </c>
      <c r="BQ63" s="1" t="e">
        <f ca="1">IF(BQ$1&lt;='1-Configuracion'!$P$874,'1-Estadisticas'!AC63,NA())</f>
        <v>#N/A</v>
      </c>
      <c r="BR63" s="1" t="e">
        <f ca="1">IF(BR$1&lt;='1-Configuracion'!$P$874,'1-Estadisticas'!AD63,NA())</f>
        <v>#N/A</v>
      </c>
      <c r="BS63" s="1" t="e">
        <f ca="1">IF(BS$1&lt;='1-Configuracion'!$P$874,'1-Estadisticas'!AE63,NA())</f>
        <v>#N/A</v>
      </c>
      <c r="BT63" s="1" t="e">
        <f ca="1">IF(BT$1&lt;='1-Configuracion'!$P$874,'1-Estadisticas'!AF63,NA())</f>
        <v>#N/A</v>
      </c>
      <c r="BU63" s="1" t="e">
        <f ca="1">IF(BU$1&lt;='1-Configuracion'!$P$874,'1-Estadisticas'!AG63,NA())</f>
        <v>#N/A</v>
      </c>
      <c r="BV63" s="1" t="e">
        <f ca="1">IF(BV$1&lt;='1-Configuracion'!$P$874,'1-Estadisticas'!AH63,NA())</f>
        <v>#N/A</v>
      </c>
      <c r="BW63" s="1" t="e">
        <f ca="1">IF(BW$1&lt;='1-Configuracion'!$P$874,'1-Estadisticas'!AI63,NA())</f>
        <v>#N/A</v>
      </c>
      <c r="BX63" s="1" t="e">
        <f ca="1">IF(BX$1&lt;='1-Configuracion'!$P$874,'1-Estadisticas'!AJ63,NA())</f>
        <v>#N/A</v>
      </c>
      <c r="BY63" s="1" t="e">
        <f ca="1">IF(BY$1&lt;='1-Configuracion'!$P$874,'1-Estadisticas'!AK63,NA())</f>
        <v>#N/A</v>
      </c>
      <c r="BZ63" s="1" t="e">
        <f ca="1">IF(BZ$1&lt;='1-Configuracion'!$P$874,'1-Estadisticas'!AL63,NA())</f>
        <v>#N/A</v>
      </c>
      <c r="CA63" s="3" t="e">
        <f ca="1">IF(CA$1&lt;='1-Configuracion'!$P$874,'1-Estadisticas'!AM63,NA())</f>
        <v>#N/A</v>
      </c>
    </row>
    <row r="64" spans="1:79" x14ac:dyDescent="0.25">
      <c r="A64" s="29" t="str">
        <f t="shared" si="22"/>
        <v>Valencia C.F.</v>
      </c>
      <c r="B64" s="2">
        <f t="shared" ca="1" si="23"/>
        <v>0</v>
      </c>
      <c r="C64" s="1">
        <f t="shared" ca="1" si="23"/>
        <v>1</v>
      </c>
      <c r="D64" s="1">
        <f t="shared" ca="1" si="23"/>
        <v>2</v>
      </c>
      <c r="E64" s="1">
        <f t="shared" ca="1" si="23"/>
        <v>2</v>
      </c>
      <c r="F64" s="1">
        <f t="shared" ca="1" si="23"/>
        <v>2</v>
      </c>
      <c r="G64" s="1">
        <f t="shared" ca="1" si="23"/>
        <v>3</v>
      </c>
      <c r="H64" s="1">
        <f t="shared" ca="1" si="23"/>
        <v>4</v>
      </c>
      <c r="I64" s="1">
        <f t="shared" ca="1" si="23"/>
        <v>7</v>
      </c>
      <c r="J64" s="1">
        <f t="shared" ca="1" si="23"/>
        <v>8</v>
      </c>
      <c r="K64" s="1">
        <f t="shared" ca="1" si="23"/>
        <v>11</v>
      </c>
      <c r="L64" s="1">
        <f t="shared" ca="1" si="23"/>
        <v>16</v>
      </c>
      <c r="M64" s="1">
        <f t="shared" ca="1" si="23"/>
        <v>17</v>
      </c>
      <c r="N64" s="1">
        <f t="shared" ca="1" si="23"/>
        <v>17</v>
      </c>
      <c r="O64" s="1">
        <f t="shared" ca="1" si="23"/>
        <v>18</v>
      </c>
      <c r="P64" s="1">
        <f t="shared" ca="1" si="23"/>
        <v>19</v>
      </c>
      <c r="Q64" s="1">
        <f t="shared" ca="1" si="23"/>
        <v>21</v>
      </c>
      <c r="R64" s="1">
        <f t="shared" ca="1" si="24"/>
        <v>21</v>
      </c>
      <c r="S64" s="1">
        <f t="shared" ca="1" si="24"/>
        <v>21</v>
      </c>
      <c r="T64" s="3">
        <f t="shared" ca="1" si="24"/>
        <v>21</v>
      </c>
      <c r="U64" s="61">
        <f t="shared" ca="1" si="24"/>
        <v>21</v>
      </c>
      <c r="V64" s="1">
        <f t="shared" ca="1" si="24"/>
        <v>21</v>
      </c>
      <c r="W64" s="1">
        <f t="shared" ca="1" si="24"/>
        <v>21</v>
      </c>
      <c r="X64" s="1">
        <f t="shared" ca="1" si="24"/>
        <v>21</v>
      </c>
      <c r="Y64" s="1">
        <f t="shared" ca="1" si="24"/>
        <v>21</v>
      </c>
      <c r="Z64" s="1">
        <f t="shared" ca="1" si="24"/>
        <v>21</v>
      </c>
      <c r="AA64" s="1">
        <f t="shared" ca="1" si="24"/>
        <v>21</v>
      </c>
      <c r="AB64" s="1">
        <f t="shared" ca="1" si="24"/>
        <v>21</v>
      </c>
      <c r="AC64" s="1">
        <f t="shared" ca="1" si="24"/>
        <v>21</v>
      </c>
      <c r="AD64" s="1">
        <f t="shared" ca="1" si="24"/>
        <v>21</v>
      </c>
      <c r="AE64" s="1">
        <f t="shared" ca="1" si="24"/>
        <v>21</v>
      </c>
      <c r="AF64" s="1">
        <f t="shared" ca="1" si="24"/>
        <v>21</v>
      </c>
      <c r="AG64" s="1">
        <f t="shared" ca="1" si="24"/>
        <v>21</v>
      </c>
      <c r="AH64" s="1">
        <f t="shared" ca="1" si="25"/>
        <v>21</v>
      </c>
      <c r="AI64" s="1">
        <f t="shared" ca="1" si="25"/>
        <v>21</v>
      </c>
      <c r="AJ64" s="1">
        <f t="shared" ca="1" si="25"/>
        <v>21</v>
      </c>
      <c r="AK64" s="1">
        <f t="shared" ca="1" si="25"/>
        <v>21</v>
      </c>
      <c r="AL64" s="1">
        <f t="shared" ca="1" si="25"/>
        <v>21</v>
      </c>
      <c r="AM64" s="3">
        <f t="shared" ca="1" si="25"/>
        <v>21</v>
      </c>
      <c r="AO64" s="29" t="str">
        <f t="shared" si="21"/>
        <v>Valencia C.F.</v>
      </c>
      <c r="AP64" s="2">
        <f ca="1">IF(AP$1&lt;='1-Configuracion'!$P$874,'1-Estadisticas'!B64,NA())</f>
        <v>0</v>
      </c>
      <c r="AQ64" s="1">
        <f ca="1">IF(AQ$1&lt;='1-Configuracion'!$P$874,'1-Estadisticas'!C64,NA())</f>
        <v>1</v>
      </c>
      <c r="AR64" s="1">
        <f ca="1">IF(AR$1&lt;='1-Configuracion'!$P$874,'1-Estadisticas'!D64,NA())</f>
        <v>2</v>
      </c>
      <c r="AS64" s="1">
        <f ca="1">IF(AS$1&lt;='1-Configuracion'!$P$874,'1-Estadisticas'!E64,NA())</f>
        <v>2</v>
      </c>
      <c r="AT64" s="1">
        <f ca="1">IF(AT$1&lt;='1-Configuracion'!$P$874,'1-Estadisticas'!F64,NA())</f>
        <v>2</v>
      </c>
      <c r="AU64" s="1">
        <f ca="1">IF(AU$1&lt;='1-Configuracion'!$P$874,'1-Estadisticas'!G64,NA())</f>
        <v>3</v>
      </c>
      <c r="AV64" s="1">
        <f ca="1">IF(AV$1&lt;='1-Configuracion'!$P$874,'1-Estadisticas'!H64,NA())</f>
        <v>4</v>
      </c>
      <c r="AW64" s="1">
        <f ca="1">IF(AW$1&lt;='1-Configuracion'!$P$874,'1-Estadisticas'!I64,NA())</f>
        <v>7</v>
      </c>
      <c r="AX64" s="1">
        <f ca="1">IF(AX$1&lt;='1-Configuracion'!$P$874,'1-Estadisticas'!J64,NA())</f>
        <v>8</v>
      </c>
      <c r="AY64" s="1">
        <f ca="1">IF(AY$1&lt;='1-Configuracion'!$P$874,'1-Estadisticas'!K64,NA())</f>
        <v>11</v>
      </c>
      <c r="AZ64" s="1">
        <f ca="1">IF(AZ$1&lt;='1-Configuracion'!$P$874,'1-Estadisticas'!L64,NA())</f>
        <v>16</v>
      </c>
      <c r="BA64" s="1">
        <f ca="1">IF(BA$1&lt;='1-Configuracion'!$P$874,'1-Estadisticas'!M64,NA())</f>
        <v>17</v>
      </c>
      <c r="BB64" s="1">
        <f ca="1">IF(BB$1&lt;='1-Configuracion'!$P$874,'1-Estadisticas'!N64,NA())</f>
        <v>17</v>
      </c>
      <c r="BC64" s="1">
        <f ca="1">IF(BC$1&lt;='1-Configuracion'!$P$874,'1-Estadisticas'!O64,NA())</f>
        <v>18</v>
      </c>
      <c r="BD64" s="1">
        <f ca="1">IF(BD$1&lt;='1-Configuracion'!$P$874,'1-Estadisticas'!P64,NA())</f>
        <v>19</v>
      </c>
      <c r="BE64" s="1">
        <f ca="1">IF(BE$1&lt;='1-Configuracion'!$P$874,'1-Estadisticas'!Q64,NA())</f>
        <v>21</v>
      </c>
      <c r="BF64" s="1" t="e">
        <f ca="1">IF(BF$1&lt;='1-Configuracion'!$P$874,'1-Estadisticas'!R64,NA())</f>
        <v>#N/A</v>
      </c>
      <c r="BG64" s="1" t="e">
        <f ca="1">IF(BG$1&lt;='1-Configuracion'!$P$874,'1-Estadisticas'!S64,NA())</f>
        <v>#N/A</v>
      </c>
      <c r="BH64" s="3" t="e">
        <f ca="1">IF(BH$1&lt;='1-Configuracion'!$P$874,'1-Estadisticas'!T64,NA())</f>
        <v>#N/A</v>
      </c>
      <c r="BI64" s="61" t="e">
        <f ca="1">IF(BI$1&lt;='1-Configuracion'!$P$874,'1-Estadisticas'!U64,NA())</f>
        <v>#N/A</v>
      </c>
      <c r="BJ64" s="1" t="e">
        <f ca="1">IF(BJ$1&lt;='1-Configuracion'!$P$874,'1-Estadisticas'!V64,NA())</f>
        <v>#N/A</v>
      </c>
      <c r="BK64" s="1" t="e">
        <f ca="1">IF(BK$1&lt;='1-Configuracion'!$P$874,'1-Estadisticas'!W64,NA())</f>
        <v>#N/A</v>
      </c>
      <c r="BL64" s="1" t="e">
        <f ca="1">IF(BL$1&lt;='1-Configuracion'!$P$874,'1-Estadisticas'!X64,NA())</f>
        <v>#N/A</v>
      </c>
      <c r="BM64" s="1" t="e">
        <f ca="1">IF(BM$1&lt;='1-Configuracion'!$P$874,'1-Estadisticas'!Y64,NA())</f>
        <v>#N/A</v>
      </c>
      <c r="BN64" s="1" t="e">
        <f ca="1">IF(BN$1&lt;='1-Configuracion'!$P$874,'1-Estadisticas'!Z64,NA())</f>
        <v>#N/A</v>
      </c>
      <c r="BO64" s="1" t="e">
        <f ca="1">IF(BO$1&lt;='1-Configuracion'!$P$874,'1-Estadisticas'!AA64,NA())</f>
        <v>#N/A</v>
      </c>
      <c r="BP64" s="1" t="e">
        <f ca="1">IF(BP$1&lt;='1-Configuracion'!$P$874,'1-Estadisticas'!AB64,NA())</f>
        <v>#N/A</v>
      </c>
      <c r="BQ64" s="1" t="e">
        <f ca="1">IF(BQ$1&lt;='1-Configuracion'!$P$874,'1-Estadisticas'!AC64,NA())</f>
        <v>#N/A</v>
      </c>
      <c r="BR64" s="1" t="e">
        <f ca="1">IF(BR$1&lt;='1-Configuracion'!$P$874,'1-Estadisticas'!AD64,NA())</f>
        <v>#N/A</v>
      </c>
      <c r="BS64" s="1" t="e">
        <f ca="1">IF(BS$1&lt;='1-Configuracion'!$P$874,'1-Estadisticas'!AE64,NA())</f>
        <v>#N/A</v>
      </c>
      <c r="BT64" s="1" t="e">
        <f ca="1">IF(BT$1&lt;='1-Configuracion'!$P$874,'1-Estadisticas'!AF64,NA())</f>
        <v>#N/A</v>
      </c>
      <c r="BU64" s="1" t="e">
        <f ca="1">IF(BU$1&lt;='1-Configuracion'!$P$874,'1-Estadisticas'!AG64,NA())</f>
        <v>#N/A</v>
      </c>
      <c r="BV64" s="1" t="e">
        <f ca="1">IF(BV$1&lt;='1-Configuracion'!$P$874,'1-Estadisticas'!AH64,NA())</f>
        <v>#N/A</v>
      </c>
      <c r="BW64" s="1" t="e">
        <f ca="1">IF(BW$1&lt;='1-Configuracion'!$P$874,'1-Estadisticas'!AI64,NA())</f>
        <v>#N/A</v>
      </c>
      <c r="BX64" s="1" t="e">
        <f ca="1">IF(BX$1&lt;='1-Configuracion'!$P$874,'1-Estadisticas'!AJ64,NA())</f>
        <v>#N/A</v>
      </c>
      <c r="BY64" s="1" t="e">
        <f ca="1">IF(BY$1&lt;='1-Configuracion'!$P$874,'1-Estadisticas'!AK64,NA())</f>
        <v>#N/A</v>
      </c>
      <c r="BZ64" s="1" t="e">
        <f ca="1">IF(BZ$1&lt;='1-Configuracion'!$P$874,'1-Estadisticas'!AL64,NA())</f>
        <v>#N/A</v>
      </c>
      <c r="CA64" s="3" t="e">
        <f ca="1">IF(CA$1&lt;='1-Configuracion'!$P$874,'1-Estadisticas'!AM64,NA())</f>
        <v>#N/A</v>
      </c>
    </row>
    <row r="65" spans="1:79" ht="15.75" thickBot="1" x14ac:dyDescent="0.3">
      <c r="A65" s="30" t="str">
        <f t="shared" si="22"/>
        <v>Villarreal C.F.</v>
      </c>
      <c r="B65" s="8">
        <f t="shared" ca="1" si="23"/>
        <v>1</v>
      </c>
      <c r="C65" s="9">
        <f t="shared" ca="1" si="23"/>
        <v>4</v>
      </c>
      <c r="D65" s="9">
        <f t="shared" ca="1" si="23"/>
        <v>7</v>
      </c>
      <c r="E65" s="9">
        <f t="shared" ca="1" si="23"/>
        <v>10</v>
      </c>
      <c r="F65" s="9">
        <f t="shared" ca="1" si="23"/>
        <v>11</v>
      </c>
      <c r="G65" s="9">
        <f t="shared" ca="1" si="23"/>
        <v>12</v>
      </c>
      <c r="H65" s="9">
        <f t="shared" ca="1" si="23"/>
        <v>12</v>
      </c>
      <c r="I65" s="9">
        <f t="shared" ca="1" si="23"/>
        <v>13</v>
      </c>
      <c r="J65" s="9">
        <f t="shared" ca="1" si="23"/>
        <v>13</v>
      </c>
      <c r="K65" s="9">
        <f t="shared" ca="1" si="23"/>
        <v>15</v>
      </c>
      <c r="L65" s="9">
        <f t="shared" ca="1" si="23"/>
        <v>15</v>
      </c>
      <c r="M65" s="9">
        <f t="shared" ca="1" si="23"/>
        <v>16</v>
      </c>
      <c r="N65" s="9">
        <f t="shared" ca="1" si="23"/>
        <v>16</v>
      </c>
      <c r="O65" s="9">
        <f t="shared" ca="1" si="23"/>
        <v>18</v>
      </c>
      <c r="P65" s="9">
        <f t="shared" ca="1" si="23"/>
        <v>19</v>
      </c>
      <c r="Q65" s="9">
        <f t="shared" ca="1" si="23"/>
        <v>21</v>
      </c>
      <c r="R65" s="9">
        <f t="shared" ca="1" si="24"/>
        <v>21</v>
      </c>
      <c r="S65" s="9">
        <f t="shared" ca="1" si="24"/>
        <v>21</v>
      </c>
      <c r="T65" s="11">
        <f t="shared" ca="1" si="24"/>
        <v>21</v>
      </c>
      <c r="U65" s="62">
        <f t="shared" ca="1" si="24"/>
        <v>21</v>
      </c>
      <c r="V65" s="9">
        <f t="shared" ca="1" si="24"/>
        <v>21</v>
      </c>
      <c r="W65" s="9">
        <f t="shared" ca="1" si="24"/>
        <v>21</v>
      </c>
      <c r="X65" s="9">
        <f t="shared" ca="1" si="24"/>
        <v>21</v>
      </c>
      <c r="Y65" s="9">
        <f t="shared" ca="1" si="24"/>
        <v>21</v>
      </c>
      <c r="Z65" s="9">
        <f t="shared" ca="1" si="24"/>
        <v>21</v>
      </c>
      <c r="AA65" s="9">
        <f t="shared" ca="1" si="24"/>
        <v>21</v>
      </c>
      <c r="AB65" s="9">
        <f t="shared" ca="1" si="24"/>
        <v>21</v>
      </c>
      <c r="AC65" s="9">
        <f t="shared" ca="1" si="24"/>
        <v>21</v>
      </c>
      <c r="AD65" s="9">
        <f t="shared" ca="1" si="24"/>
        <v>21</v>
      </c>
      <c r="AE65" s="9">
        <f t="shared" ca="1" si="24"/>
        <v>21</v>
      </c>
      <c r="AF65" s="9">
        <f t="shared" ca="1" si="24"/>
        <v>21</v>
      </c>
      <c r="AG65" s="9">
        <f t="shared" ca="1" si="24"/>
        <v>21</v>
      </c>
      <c r="AH65" s="9">
        <f t="shared" ca="1" si="25"/>
        <v>21</v>
      </c>
      <c r="AI65" s="9">
        <f t="shared" ca="1" si="25"/>
        <v>21</v>
      </c>
      <c r="AJ65" s="9">
        <f t="shared" ca="1" si="25"/>
        <v>21</v>
      </c>
      <c r="AK65" s="9">
        <f t="shared" ca="1" si="25"/>
        <v>21</v>
      </c>
      <c r="AL65" s="9">
        <f t="shared" ca="1" si="25"/>
        <v>21</v>
      </c>
      <c r="AM65" s="11">
        <f t="shared" ca="1" si="25"/>
        <v>21</v>
      </c>
      <c r="AO65" s="30" t="str">
        <f t="shared" si="21"/>
        <v>Villarreal C.F.</v>
      </c>
      <c r="AP65" s="8">
        <f ca="1">IF(AP$1&lt;='1-Configuracion'!$P$874,'1-Estadisticas'!B65,NA())</f>
        <v>1</v>
      </c>
      <c r="AQ65" s="9">
        <f ca="1">IF(AQ$1&lt;='1-Configuracion'!$P$874,'1-Estadisticas'!C65,NA())</f>
        <v>4</v>
      </c>
      <c r="AR65" s="9">
        <f ca="1">IF(AR$1&lt;='1-Configuracion'!$P$874,'1-Estadisticas'!D65,NA())</f>
        <v>7</v>
      </c>
      <c r="AS65" s="9">
        <f ca="1">IF(AS$1&lt;='1-Configuracion'!$P$874,'1-Estadisticas'!E65,NA())</f>
        <v>10</v>
      </c>
      <c r="AT65" s="9">
        <f ca="1">IF(AT$1&lt;='1-Configuracion'!$P$874,'1-Estadisticas'!F65,NA())</f>
        <v>11</v>
      </c>
      <c r="AU65" s="9">
        <f ca="1">IF(AU$1&lt;='1-Configuracion'!$P$874,'1-Estadisticas'!G65,NA())</f>
        <v>12</v>
      </c>
      <c r="AV65" s="9">
        <f ca="1">IF(AV$1&lt;='1-Configuracion'!$P$874,'1-Estadisticas'!H65,NA())</f>
        <v>12</v>
      </c>
      <c r="AW65" s="9">
        <f ca="1">IF(AW$1&lt;='1-Configuracion'!$P$874,'1-Estadisticas'!I65,NA())</f>
        <v>13</v>
      </c>
      <c r="AX65" s="9">
        <f ca="1">IF(AX$1&lt;='1-Configuracion'!$P$874,'1-Estadisticas'!J65,NA())</f>
        <v>13</v>
      </c>
      <c r="AY65" s="9">
        <f ca="1">IF(AY$1&lt;='1-Configuracion'!$P$874,'1-Estadisticas'!K65,NA())</f>
        <v>15</v>
      </c>
      <c r="AZ65" s="9">
        <f ca="1">IF(AZ$1&lt;='1-Configuracion'!$P$874,'1-Estadisticas'!L65,NA())</f>
        <v>15</v>
      </c>
      <c r="BA65" s="9">
        <f ca="1">IF(BA$1&lt;='1-Configuracion'!$P$874,'1-Estadisticas'!M65,NA())</f>
        <v>16</v>
      </c>
      <c r="BB65" s="9">
        <f ca="1">IF(BB$1&lt;='1-Configuracion'!$P$874,'1-Estadisticas'!N65,NA())</f>
        <v>16</v>
      </c>
      <c r="BC65" s="9">
        <f ca="1">IF(BC$1&lt;='1-Configuracion'!$P$874,'1-Estadisticas'!O65,NA())</f>
        <v>18</v>
      </c>
      <c r="BD65" s="9">
        <f ca="1">IF(BD$1&lt;='1-Configuracion'!$P$874,'1-Estadisticas'!P65,NA())</f>
        <v>19</v>
      </c>
      <c r="BE65" s="9">
        <f ca="1">IF(BE$1&lt;='1-Configuracion'!$P$874,'1-Estadisticas'!Q65,NA())</f>
        <v>21</v>
      </c>
      <c r="BF65" s="9" t="e">
        <f ca="1">IF(BF$1&lt;='1-Configuracion'!$P$874,'1-Estadisticas'!R65,NA())</f>
        <v>#N/A</v>
      </c>
      <c r="BG65" s="9" t="e">
        <f ca="1">IF(BG$1&lt;='1-Configuracion'!$P$874,'1-Estadisticas'!S65,NA())</f>
        <v>#N/A</v>
      </c>
      <c r="BH65" s="11" t="e">
        <f ca="1">IF(BH$1&lt;='1-Configuracion'!$P$874,'1-Estadisticas'!T65,NA())</f>
        <v>#N/A</v>
      </c>
      <c r="BI65" s="62" t="e">
        <f ca="1">IF(BI$1&lt;='1-Configuracion'!$P$874,'1-Estadisticas'!U65,NA())</f>
        <v>#N/A</v>
      </c>
      <c r="BJ65" s="9" t="e">
        <f ca="1">IF(BJ$1&lt;='1-Configuracion'!$P$874,'1-Estadisticas'!V65,NA())</f>
        <v>#N/A</v>
      </c>
      <c r="BK65" s="9" t="e">
        <f ca="1">IF(BK$1&lt;='1-Configuracion'!$P$874,'1-Estadisticas'!W65,NA())</f>
        <v>#N/A</v>
      </c>
      <c r="BL65" s="9" t="e">
        <f ca="1">IF(BL$1&lt;='1-Configuracion'!$P$874,'1-Estadisticas'!X65,NA())</f>
        <v>#N/A</v>
      </c>
      <c r="BM65" s="9" t="e">
        <f ca="1">IF(BM$1&lt;='1-Configuracion'!$P$874,'1-Estadisticas'!Y65,NA())</f>
        <v>#N/A</v>
      </c>
      <c r="BN65" s="9" t="e">
        <f ca="1">IF(BN$1&lt;='1-Configuracion'!$P$874,'1-Estadisticas'!Z65,NA())</f>
        <v>#N/A</v>
      </c>
      <c r="BO65" s="9" t="e">
        <f ca="1">IF(BO$1&lt;='1-Configuracion'!$P$874,'1-Estadisticas'!AA65,NA())</f>
        <v>#N/A</v>
      </c>
      <c r="BP65" s="9" t="e">
        <f ca="1">IF(BP$1&lt;='1-Configuracion'!$P$874,'1-Estadisticas'!AB65,NA())</f>
        <v>#N/A</v>
      </c>
      <c r="BQ65" s="9" t="e">
        <f ca="1">IF(BQ$1&lt;='1-Configuracion'!$P$874,'1-Estadisticas'!AC65,NA())</f>
        <v>#N/A</v>
      </c>
      <c r="BR65" s="9" t="e">
        <f ca="1">IF(BR$1&lt;='1-Configuracion'!$P$874,'1-Estadisticas'!AD65,NA())</f>
        <v>#N/A</v>
      </c>
      <c r="BS65" s="9" t="e">
        <f ca="1">IF(BS$1&lt;='1-Configuracion'!$P$874,'1-Estadisticas'!AE65,NA())</f>
        <v>#N/A</v>
      </c>
      <c r="BT65" s="9" t="e">
        <f ca="1">IF(BT$1&lt;='1-Configuracion'!$P$874,'1-Estadisticas'!AF65,NA())</f>
        <v>#N/A</v>
      </c>
      <c r="BU65" s="9" t="e">
        <f ca="1">IF(BU$1&lt;='1-Configuracion'!$P$874,'1-Estadisticas'!AG65,NA())</f>
        <v>#N/A</v>
      </c>
      <c r="BV65" s="9" t="e">
        <f ca="1">IF(BV$1&lt;='1-Configuracion'!$P$874,'1-Estadisticas'!AH65,NA())</f>
        <v>#N/A</v>
      </c>
      <c r="BW65" s="9" t="e">
        <f ca="1">IF(BW$1&lt;='1-Configuracion'!$P$874,'1-Estadisticas'!AI65,NA())</f>
        <v>#N/A</v>
      </c>
      <c r="BX65" s="9" t="e">
        <f ca="1">IF(BX$1&lt;='1-Configuracion'!$P$874,'1-Estadisticas'!AJ65,NA())</f>
        <v>#N/A</v>
      </c>
      <c r="BY65" s="9" t="e">
        <f ca="1">IF(BY$1&lt;='1-Configuracion'!$P$874,'1-Estadisticas'!AK65,NA())</f>
        <v>#N/A</v>
      </c>
      <c r="BZ65" s="9" t="e">
        <f ca="1">IF(BZ$1&lt;='1-Configuracion'!$P$874,'1-Estadisticas'!AL65,NA())</f>
        <v>#N/A</v>
      </c>
      <c r="CA65" s="11" t="e">
        <f ca="1">IF(CA$1&lt;='1-Configuracion'!$P$874,'1-Estadisticas'!AM65,NA())</f>
        <v>#N/A</v>
      </c>
    </row>
    <row r="66" spans="1:79" ht="15.75" thickBot="1" x14ac:dyDescent="0.3"/>
    <row r="67" spans="1:79" ht="15.75" thickBot="1" x14ac:dyDescent="0.3">
      <c r="A67" s="64" t="s">
        <v>131</v>
      </c>
      <c r="B67" s="65">
        <v>1</v>
      </c>
      <c r="C67" s="66">
        <v>2</v>
      </c>
      <c r="D67" s="66">
        <v>3</v>
      </c>
      <c r="E67" s="66">
        <v>4</v>
      </c>
      <c r="F67" s="66">
        <v>5</v>
      </c>
      <c r="G67" s="66">
        <v>6</v>
      </c>
      <c r="H67" s="66">
        <v>7</v>
      </c>
      <c r="I67" s="66">
        <v>8</v>
      </c>
      <c r="J67" s="66">
        <v>9</v>
      </c>
      <c r="K67" s="66">
        <v>10</v>
      </c>
      <c r="L67" s="66">
        <v>11</v>
      </c>
      <c r="M67" s="66">
        <v>12</v>
      </c>
      <c r="N67" s="66">
        <v>13</v>
      </c>
      <c r="O67" s="66">
        <v>14</v>
      </c>
      <c r="P67" s="66">
        <v>15</v>
      </c>
      <c r="Q67" s="66">
        <v>16</v>
      </c>
      <c r="R67" s="66">
        <v>17</v>
      </c>
      <c r="S67" s="66">
        <v>18</v>
      </c>
      <c r="T67" s="67">
        <v>19</v>
      </c>
      <c r="U67" s="68">
        <v>20</v>
      </c>
      <c r="V67" s="66">
        <v>21</v>
      </c>
      <c r="W67" s="66">
        <v>22</v>
      </c>
      <c r="X67" s="66">
        <v>23</v>
      </c>
      <c r="Y67" s="66">
        <v>24</v>
      </c>
      <c r="Z67" s="66">
        <v>25</v>
      </c>
      <c r="AA67" s="66">
        <v>26</v>
      </c>
      <c r="AB67" s="66">
        <v>27</v>
      </c>
      <c r="AC67" s="66">
        <v>28</v>
      </c>
      <c r="AD67" s="66">
        <v>29</v>
      </c>
      <c r="AE67" s="66">
        <v>30</v>
      </c>
      <c r="AF67" s="66">
        <v>31</v>
      </c>
      <c r="AG67" s="66">
        <v>32</v>
      </c>
      <c r="AH67" s="66">
        <v>33</v>
      </c>
      <c r="AI67" s="66">
        <v>34</v>
      </c>
      <c r="AJ67" s="66">
        <v>35</v>
      </c>
      <c r="AK67" s="66">
        <v>36</v>
      </c>
      <c r="AL67" s="66">
        <v>37</v>
      </c>
      <c r="AM67" s="67">
        <v>38</v>
      </c>
      <c r="AO67" s="64" t="str">
        <f t="shared" ref="AO67:CA67" si="26">A67</f>
        <v>Posiciones</v>
      </c>
      <c r="AP67" s="65">
        <f t="shared" si="26"/>
        <v>1</v>
      </c>
      <c r="AQ67" s="66">
        <f t="shared" si="26"/>
        <v>2</v>
      </c>
      <c r="AR67" s="66">
        <f t="shared" si="26"/>
        <v>3</v>
      </c>
      <c r="AS67" s="66">
        <f t="shared" si="26"/>
        <v>4</v>
      </c>
      <c r="AT67" s="66">
        <f t="shared" si="26"/>
        <v>5</v>
      </c>
      <c r="AU67" s="66">
        <f t="shared" si="26"/>
        <v>6</v>
      </c>
      <c r="AV67" s="66">
        <f t="shared" si="26"/>
        <v>7</v>
      </c>
      <c r="AW67" s="66">
        <f t="shared" si="26"/>
        <v>8</v>
      </c>
      <c r="AX67" s="66">
        <f t="shared" si="26"/>
        <v>9</v>
      </c>
      <c r="AY67" s="66">
        <f t="shared" si="26"/>
        <v>10</v>
      </c>
      <c r="AZ67" s="66">
        <f t="shared" si="26"/>
        <v>11</v>
      </c>
      <c r="BA67" s="66">
        <f t="shared" si="26"/>
        <v>12</v>
      </c>
      <c r="BB67" s="66">
        <f t="shared" si="26"/>
        <v>13</v>
      </c>
      <c r="BC67" s="66">
        <f t="shared" si="26"/>
        <v>14</v>
      </c>
      <c r="BD67" s="66">
        <f t="shared" si="26"/>
        <v>15</v>
      </c>
      <c r="BE67" s="66">
        <f t="shared" si="26"/>
        <v>16</v>
      </c>
      <c r="BF67" s="66">
        <f t="shared" si="26"/>
        <v>17</v>
      </c>
      <c r="BG67" s="66">
        <f t="shared" si="26"/>
        <v>18</v>
      </c>
      <c r="BH67" s="67">
        <f t="shared" si="26"/>
        <v>19</v>
      </c>
      <c r="BI67" s="68">
        <f t="shared" si="26"/>
        <v>20</v>
      </c>
      <c r="BJ67" s="66">
        <f t="shared" si="26"/>
        <v>21</v>
      </c>
      <c r="BK67" s="66">
        <f t="shared" si="26"/>
        <v>22</v>
      </c>
      <c r="BL67" s="66">
        <f t="shared" si="26"/>
        <v>23</v>
      </c>
      <c r="BM67" s="66">
        <f t="shared" si="26"/>
        <v>24</v>
      </c>
      <c r="BN67" s="66">
        <f t="shared" si="26"/>
        <v>25</v>
      </c>
      <c r="BO67" s="66">
        <f t="shared" si="26"/>
        <v>26</v>
      </c>
      <c r="BP67" s="66">
        <f t="shared" si="26"/>
        <v>27</v>
      </c>
      <c r="BQ67" s="66">
        <f t="shared" si="26"/>
        <v>28</v>
      </c>
      <c r="BR67" s="66">
        <f t="shared" si="26"/>
        <v>29</v>
      </c>
      <c r="BS67" s="66">
        <f t="shared" si="26"/>
        <v>30</v>
      </c>
      <c r="BT67" s="66">
        <f t="shared" si="26"/>
        <v>31</v>
      </c>
      <c r="BU67" s="66">
        <f t="shared" si="26"/>
        <v>32</v>
      </c>
      <c r="BV67" s="66">
        <f t="shared" si="26"/>
        <v>33</v>
      </c>
      <c r="BW67" s="66">
        <f t="shared" si="26"/>
        <v>34</v>
      </c>
      <c r="BX67" s="66">
        <f t="shared" si="26"/>
        <v>35</v>
      </c>
      <c r="BY67" s="66">
        <f t="shared" si="26"/>
        <v>36</v>
      </c>
      <c r="BZ67" s="66">
        <f t="shared" si="26"/>
        <v>37</v>
      </c>
      <c r="CA67" s="67">
        <f t="shared" si="26"/>
        <v>38</v>
      </c>
    </row>
    <row r="68" spans="1:79" x14ac:dyDescent="0.25">
      <c r="A68" s="56" t="str">
        <f>A46</f>
        <v>Athletic Club</v>
      </c>
      <c r="B68" s="55">
        <f ca="1">INDIRECT(ADDRESS((COLUMN()-2)*23+ROW()-65,26,,,"1-Configuracion"))</f>
        <v>18</v>
      </c>
      <c r="C68" s="10">
        <f t="shared" ref="C68:AM74" ca="1" si="27">INDIRECT(ADDRESS((COLUMN()-2)*23+ROW()-65,26,,,"1-Configuracion"))</f>
        <v>20</v>
      </c>
      <c r="D68" s="10">
        <f t="shared" ca="1" si="27"/>
        <v>10</v>
      </c>
      <c r="E68" s="10">
        <f t="shared" ca="1" si="27"/>
        <v>13</v>
      </c>
      <c r="F68" s="10">
        <f t="shared" ca="1" si="27"/>
        <v>15</v>
      </c>
      <c r="G68" s="10">
        <f t="shared" ca="1" si="27"/>
        <v>17</v>
      </c>
      <c r="H68" s="10">
        <f t="shared" ca="1" si="27"/>
        <v>13</v>
      </c>
      <c r="I68" s="10">
        <f t="shared" ca="1" si="27"/>
        <v>14</v>
      </c>
      <c r="J68" s="10">
        <f t="shared" ca="1" si="27"/>
        <v>12</v>
      </c>
      <c r="K68" s="10">
        <f t="shared" ca="1" si="27"/>
        <v>8</v>
      </c>
      <c r="L68" s="10">
        <f t="shared" ca="1" si="27"/>
        <v>8</v>
      </c>
      <c r="M68" s="10">
        <f t="shared" ca="1" si="27"/>
        <v>9</v>
      </c>
      <c r="N68" s="10">
        <f t="shared" ca="1" si="27"/>
        <v>7</v>
      </c>
      <c r="O68" s="10">
        <f t="shared" ca="1" si="27"/>
        <v>7</v>
      </c>
      <c r="P68" s="10">
        <f t="shared" ca="1" si="27"/>
        <v>9</v>
      </c>
      <c r="Q68" s="10">
        <f t="shared" ca="1" si="27"/>
        <v>7</v>
      </c>
      <c r="R68" s="10">
        <f t="shared" ca="1" si="27"/>
        <v>7</v>
      </c>
      <c r="S68" s="10">
        <f t="shared" ca="1" si="27"/>
        <v>7</v>
      </c>
      <c r="T68" s="12">
        <f t="shared" ca="1" si="27"/>
        <v>7</v>
      </c>
      <c r="U68" s="63">
        <f t="shared" ca="1" si="27"/>
        <v>7</v>
      </c>
      <c r="V68" s="10">
        <f t="shared" ca="1" si="27"/>
        <v>7</v>
      </c>
      <c r="W68" s="10">
        <f t="shared" ca="1" si="27"/>
        <v>7</v>
      </c>
      <c r="X68" s="10">
        <f t="shared" ca="1" si="27"/>
        <v>7</v>
      </c>
      <c r="Y68" s="10">
        <f t="shared" ca="1" si="27"/>
        <v>7</v>
      </c>
      <c r="Z68" s="10">
        <f t="shared" ca="1" si="27"/>
        <v>7</v>
      </c>
      <c r="AA68" s="10">
        <f t="shared" ca="1" si="27"/>
        <v>7</v>
      </c>
      <c r="AB68" s="10">
        <f t="shared" ca="1" si="27"/>
        <v>7</v>
      </c>
      <c r="AC68" s="10">
        <f t="shared" ca="1" si="27"/>
        <v>7</v>
      </c>
      <c r="AD68" s="10">
        <f t="shared" ca="1" si="27"/>
        <v>7</v>
      </c>
      <c r="AE68" s="10">
        <f t="shared" ca="1" si="27"/>
        <v>7</v>
      </c>
      <c r="AF68" s="10">
        <f t="shared" ca="1" si="27"/>
        <v>7</v>
      </c>
      <c r="AG68" s="10">
        <f t="shared" ca="1" si="27"/>
        <v>7</v>
      </c>
      <c r="AH68" s="10">
        <f t="shared" ca="1" si="27"/>
        <v>7</v>
      </c>
      <c r="AI68" s="10">
        <f t="shared" ca="1" si="27"/>
        <v>7</v>
      </c>
      <c r="AJ68" s="10">
        <f t="shared" ca="1" si="27"/>
        <v>7</v>
      </c>
      <c r="AK68" s="10">
        <f t="shared" ca="1" si="27"/>
        <v>7</v>
      </c>
      <c r="AL68" s="10">
        <f t="shared" ca="1" si="27"/>
        <v>7</v>
      </c>
      <c r="AM68" s="12">
        <f t="shared" ca="1" si="27"/>
        <v>7</v>
      </c>
      <c r="AO68" s="56" t="str">
        <f t="shared" ref="AO68:AO87" si="28">A68</f>
        <v>Athletic Club</v>
      </c>
      <c r="AP68" s="55">
        <f ca="1">IF(AP$1&lt;='1-Configuracion'!$P$874,'1-Estadisticas'!B68,NA())</f>
        <v>18</v>
      </c>
      <c r="AQ68" s="10">
        <f ca="1">IF(AQ$1&lt;='1-Configuracion'!$P$874,'1-Estadisticas'!C68,NA())</f>
        <v>20</v>
      </c>
      <c r="AR68" s="10">
        <f ca="1">IF(AR$1&lt;='1-Configuracion'!$P$874,'1-Estadisticas'!D68,NA())</f>
        <v>10</v>
      </c>
      <c r="AS68" s="10">
        <f ca="1">IF(AS$1&lt;='1-Configuracion'!$P$874,'1-Estadisticas'!E68,NA())</f>
        <v>13</v>
      </c>
      <c r="AT68" s="10">
        <f ca="1">IF(AT$1&lt;='1-Configuracion'!$P$874,'1-Estadisticas'!F68,NA())</f>
        <v>15</v>
      </c>
      <c r="AU68" s="10">
        <f ca="1">IF(AU$1&lt;='1-Configuracion'!$P$874,'1-Estadisticas'!G68,NA())</f>
        <v>17</v>
      </c>
      <c r="AV68" s="10">
        <f ca="1">IF(AV$1&lt;='1-Configuracion'!$P$874,'1-Estadisticas'!H68,NA())</f>
        <v>13</v>
      </c>
      <c r="AW68" s="10">
        <f ca="1">IF(AW$1&lt;='1-Configuracion'!$P$874,'1-Estadisticas'!I68,NA())</f>
        <v>14</v>
      </c>
      <c r="AX68" s="10">
        <f ca="1">IF(AX$1&lt;='1-Configuracion'!$P$874,'1-Estadisticas'!J68,NA())</f>
        <v>12</v>
      </c>
      <c r="AY68" s="10">
        <f ca="1">IF(AY$1&lt;='1-Configuracion'!$P$874,'1-Estadisticas'!K68,NA())</f>
        <v>8</v>
      </c>
      <c r="AZ68" s="10">
        <f ca="1">IF(AZ$1&lt;='1-Configuracion'!$P$874,'1-Estadisticas'!L68,NA())</f>
        <v>8</v>
      </c>
      <c r="BA68" s="10">
        <f ca="1">IF(BA$1&lt;='1-Configuracion'!$P$874,'1-Estadisticas'!M68,NA())</f>
        <v>9</v>
      </c>
      <c r="BB68" s="10">
        <f ca="1">IF(BB$1&lt;='1-Configuracion'!$P$874,'1-Estadisticas'!N68,NA())</f>
        <v>7</v>
      </c>
      <c r="BC68" s="10">
        <f ca="1">IF(BC$1&lt;='1-Configuracion'!$P$874,'1-Estadisticas'!O68,NA())</f>
        <v>7</v>
      </c>
      <c r="BD68" s="10">
        <f ca="1">IF(BD$1&lt;='1-Configuracion'!$P$874,'1-Estadisticas'!P68,NA())</f>
        <v>9</v>
      </c>
      <c r="BE68" s="10">
        <f ca="1">IF(BE$1&lt;='1-Configuracion'!$P$874,'1-Estadisticas'!Q68,NA())</f>
        <v>7</v>
      </c>
      <c r="BF68" s="10" t="e">
        <f ca="1">IF(BF$1&lt;='1-Configuracion'!$P$874,'1-Estadisticas'!R68,NA())</f>
        <v>#N/A</v>
      </c>
      <c r="BG68" s="10" t="e">
        <f ca="1">IF(BG$1&lt;='1-Configuracion'!$P$874,'1-Estadisticas'!S68,NA())</f>
        <v>#N/A</v>
      </c>
      <c r="BH68" s="12" t="e">
        <f ca="1">IF(BH$1&lt;='1-Configuracion'!$P$874,'1-Estadisticas'!T68,NA())</f>
        <v>#N/A</v>
      </c>
      <c r="BI68" s="63" t="e">
        <f ca="1">IF(BI$1&lt;='1-Configuracion'!$P$874,'1-Estadisticas'!U68,NA())</f>
        <v>#N/A</v>
      </c>
      <c r="BJ68" s="10" t="e">
        <f ca="1">IF(BJ$1&lt;='1-Configuracion'!$P$874,'1-Estadisticas'!V68,NA())</f>
        <v>#N/A</v>
      </c>
      <c r="BK68" s="10" t="e">
        <f ca="1">IF(BK$1&lt;='1-Configuracion'!$P$874,'1-Estadisticas'!W68,NA())</f>
        <v>#N/A</v>
      </c>
      <c r="BL68" s="10" t="e">
        <f ca="1">IF(BL$1&lt;='1-Configuracion'!$P$874,'1-Estadisticas'!X68,NA())</f>
        <v>#N/A</v>
      </c>
      <c r="BM68" s="10" t="e">
        <f ca="1">IF(BM$1&lt;='1-Configuracion'!$P$874,'1-Estadisticas'!Y68,NA())</f>
        <v>#N/A</v>
      </c>
      <c r="BN68" s="10" t="e">
        <f ca="1">IF(BN$1&lt;='1-Configuracion'!$P$874,'1-Estadisticas'!Z68,NA())</f>
        <v>#N/A</v>
      </c>
      <c r="BO68" s="10" t="e">
        <f ca="1">IF(BO$1&lt;='1-Configuracion'!$P$874,'1-Estadisticas'!AA68,NA())</f>
        <v>#N/A</v>
      </c>
      <c r="BP68" s="10" t="e">
        <f ca="1">IF(BP$1&lt;='1-Configuracion'!$P$874,'1-Estadisticas'!AB68,NA())</f>
        <v>#N/A</v>
      </c>
      <c r="BQ68" s="10" t="e">
        <f ca="1">IF(BQ$1&lt;='1-Configuracion'!$P$874,'1-Estadisticas'!AC68,NA())</f>
        <v>#N/A</v>
      </c>
      <c r="BR68" s="10" t="e">
        <f ca="1">IF(BR$1&lt;='1-Configuracion'!$P$874,'1-Estadisticas'!AD68,NA())</f>
        <v>#N/A</v>
      </c>
      <c r="BS68" s="10" t="e">
        <f ca="1">IF(BS$1&lt;='1-Configuracion'!$P$874,'1-Estadisticas'!AE68,NA())</f>
        <v>#N/A</v>
      </c>
      <c r="BT68" s="10" t="e">
        <f ca="1">IF(BT$1&lt;='1-Configuracion'!$P$874,'1-Estadisticas'!AF68,NA())</f>
        <v>#N/A</v>
      </c>
      <c r="BU68" s="10" t="e">
        <f ca="1">IF(BU$1&lt;='1-Configuracion'!$P$874,'1-Estadisticas'!AG68,NA())</f>
        <v>#N/A</v>
      </c>
      <c r="BV68" s="10" t="e">
        <f ca="1">IF(BV$1&lt;='1-Configuracion'!$P$874,'1-Estadisticas'!AH68,NA())</f>
        <v>#N/A</v>
      </c>
      <c r="BW68" s="10" t="e">
        <f ca="1">IF(BW$1&lt;='1-Configuracion'!$P$874,'1-Estadisticas'!AI68,NA())</f>
        <v>#N/A</v>
      </c>
      <c r="BX68" s="10" t="e">
        <f ca="1">IF(BX$1&lt;='1-Configuracion'!$P$874,'1-Estadisticas'!AJ68,NA())</f>
        <v>#N/A</v>
      </c>
      <c r="BY68" s="10" t="e">
        <f ca="1">IF(BY$1&lt;='1-Configuracion'!$P$874,'1-Estadisticas'!AK68,NA())</f>
        <v>#N/A</v>
      </c>
      <c r="BZ68" s="10" t="e">
        <f ca="1">IF(BZ$1&lt;='1-Configuracion'!$P$874,'1-Estadisticas'!AL68,NA())</f>
        <v>#N/A</v>
      </c>
      <c r="CA68" s="12" t="e">
        <f ca="1">IF(CA$1&lt;='1-Configuracion'!$P$874,'1-Estadisticas'!AM68,NA())</f>
        <v>#N/A</v>
      </c>
    </row>
    <row r="69" spans="1:79" x14ac:dyDescent="0.25">
      <c r="A69" s="29" t="str">
        <f t="shared" ref="A69:A87" si="29">A47</f>
        <v>Atlético de Madrid</v>
      </c>
      <c r="B69" s="2">
        <f t="shared" ref="B69:Q87" ca="1" si="30">INDIRECT(ADDRESS((COLUMN()-2)*23+ROW()-65,26,,,"1-Configuracion"))</f>
        <v>3</v>
      </c>
      <c r="C69" s="1">
        <f t="shared" ca="1" si="27"/>
        <v>2</v>
      </c>
      <c r="D69" s="1">
        <f t="shared" ca="1" si="27"/>
        <v>6</v>
      </c>
      <c r="E69" s="1">
        <f t="shared" ca="1" si="27"/>
        <v>5</v>
      </c>
      <c r="F69" s="1">
        <f t="shared" ca="1" si="27"/>
        <v>4</v>
      </c>
      <c r="G69" s="1">
        <f t="shared" ca="1" si="27"/>
        <v>5</v>
      </c>
      <c r="H69" s="1">
        <f t="shared" ca="1" si="27"/>
        <v>5</v>
      </c>
      <c r="I69" s="1">
        <f t="shared" ca="1" si="27"/>
        <v>4</v>
      </c>
      <c r="J69" s="1">
        <f t="shared" ca="1" si="27"/>
        <v>3</v>
      </c>
      <c r="K69" s="1">
        <f t="shared" ca="1" si="27"/>
        <v>4</v>
      </c>
      <c r="L69" s="1">
        <f t="shared" ca="1" si="27"/>
        <v>3</v>
      </c>
      <c r="M69" s="1">
        <f t="shared" ca="1" si="27"/>
        <v>2</v>
      </c>
      <c r="N69" s="1">
        <f t="shared" ca="1" si="27"/>
        <v>2</v>
      </c>
      <c r="O69" s="1">
        <f t="shared" ca="1" si="27"/>
        <v>2</v>
      </c>
      <c r="P69" s="1">
        <f t="shared" ca="1" si="27"/>
        <v>2</v>
      </c>
      <c r="Q69" s="1">
        <f t="shared" ca="1" si="27"/>
        <v>2</v>
      </c>
      <c r="R69" s="1">
        <f t="shared" ca="1" si="27"/>
        <v>2</v>
      </c>
      <c r="S69" s="1">
        <f t="shared" ca="1" si="27"/>
        <v>2</v>
      </c>
      <c r="T69" s="3">
        <f t="shared" ca="1" si="27"/>
        <v>2</v>
      </c>
      <c r="U69" s="61">
        <f t="shared" ca="1" si="27"/>
        <v>2</v>
      </c>
      <c r="V69" s="1">
        <f t="shared" ca="1" si="27"/>
        <v>2</v>
      </c>
      <c r="W69" s="1">
        <f t="shared" ca="1" si="27"/>
        <v>2</v>
      </c>
      <c r="X69" s="1">
        <f t="shared" ca="1" si="27"/>
        <v>2</v>
      </c>
      <c r="Y69" s="1">
        <f t="shared" ca="1" si="27"/>
        <v>2</v>
      </c>
      <c r="Z69" s="1">
        <f t="shared" ca="1" si="27"/>
        <v>2</v>
      </c>
      <c r="AA69" s="1">
        <f t="shared" ca="1" si="27"/>
        <v>2</v>
      </c>
      <c r="AB69" s="1">
        <f t="shared" ca="1" si="27"/>
        <v>2</v>
      </c>
      <c r="AC69" s="1">
        <f t="shared" ca="1" si="27"/>
        <v>2</v>
      </c>
      <c r="AD69" s="1">
        <f t="shared" ca="1" si="27"/>
        <v>2</v>
      </c>
      <c r="AE69" s="1">
        <f t="shared" ca="1" si="27"/>
        <v>2</v>
      </c>
      <c r="AF69" s="1">
        <f t="shared" ca="1" si="27"/>
        <v>2</v>
      </c>
      <c r="AG69" s="1">
        <f t="shared" ca="1" si="27"/>
        <v>2</v>
      </c>
      <c r="AH69" s="1">
        <f t="shared" ca="1" si="27"/>
        <v>2</v>
      </c>
      <c r="AI69" s="1">
        <f t="shared" ca="1" si="27"/>
        <v>2</v>
      </c>
      <c r="AJ69" s="1">
        <f t="shared" ca="1" si="27"/>
        <v>2</v>
      </c>
      <c r="AK69" s="1">
        <f t="shared" ca="1" si="27"/>
        <v>2</v>
      </c>
      <c r="AL69" s="1">
        <f t="shared" ca="1" si="27"/>
        <v>2</v>
      </c>
      <c r="AM69" s="3">
        <f t="shared" ca="1" si="27"/>
        <v>2</v>
      </c>
      <c r="AO69" s="29" t="str">
        <f t="shared" si="28"/>
        <v>Atlético de Madrid</v>
      </c>
      <c r="AP69" s="2">
        <f ca="1">IF(AP$1&lt;='1-Configuracion'!$P$874,'1-Estadisticas'!B69,NA())</f>
        <v>3</v>
      </c>
      <c r="AQ69" s="1">
        <f ca="1">IF(AQ$1&lt;='1-Configuracion'!$P$874,'1-Estadisticas'!C69,NA())</f>
        <v>2</v>
      </c>
      <c r="AR69" s="1">
        <f ca="1">IF(AR$1&lt;='1-Configuracion'!$P$874,'1-Estadisticas'!D69,NA())</f>
        <v>6</v>
      </c>
      <c r="AS69" s="1">
        <f ca="1">IF(AS$1&lt;='1-Configuracion'!$P$874,'1-Estadisticas'!E69,NA())</f>
        <v>5</v>
      </c>
      <c r="AT69" s="1">
        <f ca="1">IF(AT$1&lt;='1-Configuracion'!$P$874,'1-Estadisticas'!F69,NA())</f>
        <v>4</v>
      </c>
      <c r="AU69" s="1">
        <f ca="1">IF(AU$1&lt;='1-Configuracion'!$P$874,'1-Estadisticas'!G69,NA())</f>
        <v>5</v>
      </c>
      <c r="AV69" s="1">
        <f ca="1">IF(AV$1&lt;='1-Configuracion'!$P$874,'1-Estadisticas'!H69,NA())</f>
        <v>5</v>
      </c>
      <c r="AW69" s="1">
        <f ca="1">IF(AW$1&lt;='1-Configuracion'!$P$874,'1-Estadisticas'!I69,NA())</f>
        <v>4</v>
      </c>
      <c r="AX69" s="1">
        <f ca="1">IF(AX$1&lt;='1-Configuracion'!$P$874,'1-Estadisticas'!J69,NA())</f>
        <v>3</v>
      </c>
      <c r="AY69" s="1">
        <f ca="1">IF(AY$1&lt;='1-Configuracion'!$P$874,'1-Estadisticas'!K69,NA())</f>
        <v>4</v>
      </c>
      <c r="AZ69" s="1">
        <f ca="1">IF(AZ$1&lt;='1-Configuracion'!$P$874,'1-Estadisticas'!L69,NA())</f>
        <v>3</v>
      </c>
      <c r="BA69" s="1">
        <f ca="1">IF(BA$1&lt;='1-Configuracion'!$P$874,'1-Estadisticas'!M69,NA())</f>
        <v>2</v>
      </c>
      <c r="BB69" s="1">
        <f ca="1">IF(BB$1&lt;='1-Configuracion'!$P$874,'1-Estadisticas'!N69,NA())</f>
        <v>2</v>
      </c>
      <c r="BC69" s="1">
        <f ca="1">IF(BC$1&lt;='1-Configuracion'!$P$874,'1-Estadisticas'!O69,NA())</f>
        <v>2</v>
      </c>
      <c r="BD69" s="1">
        <f ca="1">IF(BD$1&lt;='1-Configuracion'!$P$874,'1-Estadisticas'!P69,NA())</f>
        <v>2</v>
      </c>
      <c r="BE69" s="1">
        <f ca="1">IF(BE$1&lt;='1-Configuracion'!$P$874,'1-Estadisticas'!Q69,NA())</f>
        <v>2</v>
      </c>
      <c r="BF69" s="1" t="e">
        <f ca="1">IF(BF$1&lt;='1-Configuracion'!$P$874,'1-Estadisticas'!R69,NA())</f>
        <v>#N/A</v>
      </c>
      <c r="BG69" s="1" t="e">
        <f ca="1">IF(BG$1&lt;='1-Configuracion'!$P$874,'1-Estadisticas'!S69,NA())</f>
        <v>#N/A</v>
      </c>
      <c r="BH69" s="3" t="e">
        <f ca="1">IF(BH$1&lt;='1-Configuracion'!$P$874,'1-Estadisticas'!T69,NA())</f>
        <v>#N/A</v>
      </c>
      <c r="BI69" s="61" t="e">
        <f ca="1">IF(BI$1&lt;='1-Configuracion'!$P$874,'1-Estadisticas'!U69,NA())</f>
        <v>#N/A</v>
      </c>
      <c r="BJ69" s="1" t="e">
        <f ca="1">IF(BJ$1&lt;='1-Configuracion'!$P$874,'1-Estadisticas'!V69,NA())</f>
        <v>#N/A</v>
      </c>
      <c r="BK69" s="1" t="e">
        <f ca="1">IF(BK$1&lt;='1-Configuracion'!$P$874,'1-Estadisticas'!W69,NA())</f>
        <v>#N/A</v>
      </c>
      <c r="BL69" s="1" t="e">
        <f ca="1">IF(BL$1&lt;='1-Configuracion'!$P$874,'1-Estadisticas'!X69,NA())</f>
        <v>#N/A</v>
      </c>
      <c r="BM69" s="1" t="e">
        <f ca="1">IF(BM$1&lt;='1-Configuracion'!$P$874,'1-Estadisticas'!Y69,NA())</f>
        <v>#N/A</v>
      </c>
      <c r="BN69" s="1" t="e">
        <f ca="1">IF(BN$1&lt;='1-Configuracion'!$P$874,'1-Estadisticas'!Z69,NA())</f>
        <v>#N/A</v>
      </c>
      <c r="BO69" s="1" t="e">
        <f ca="1">IF(BO$1&lt;='1-Configuracion'!$P$874,'1-Estadisticas'!AA69,NA())</f>
        <v>#N/A</v>
      </c>
      <c r="BP69" s="1" t="e">
        <f ca="1">IF(BP$1&lt;='1-Configuracion'!$P$874,'1-Estadisticas'!AB69,NA())</f>
        <v>#N/A</v>
      </c>
      <c r="BQ69" s="1" t="e">
        <f ca="1">IF(BQ$1&lt;='1-Configuracion'!$P$874,'1-Estadisticas'!AC69,NA())</f>
        <v>#N/A</v>
      </c>
      <c r="BR69" s="1" t="e">
        <f ca="1">IF(BR$1&lt;='1-Configuracion'!$P$874,'1-Estadisticas'!AD69,NA())</f>
        <v>#N/A</v>
      </c>
      <c r="BS69" s="1" t="e">
        <f ca="1">IF(BS$1&lt;='1-Configuracion'!$P$874,'1-Estadisticas'!AE69,NA())</f>
        <v>#N/A</v>
      </c>
      <c r="BT69" s="1" t="e">
        <f ca="1">IF(BT$1&lt;='1-Configuracion'!$P$874,'1-Estadisticas'!AF69,NA())</f>
        <v>#N/A</v>
      </c>
      <c r="BU69" s="1" t="e">
        <f ca="1">IF(BU$1&lt;='1-Configuracion'!$P$874,'1-Estadisticas'!AG69,NA())</f>
        <v>#N/A</v>
      </c>
      <c r="BV69" s="1" t="e">
        <f ca="1">IF(BV$1&lt;='1-Configuracion'!$P$874,'1-Estadisticas'!AH69,NA())</f>
        <v>#N/A</v>
      </c>
      <c r="BW69" s="1" t="e">
        <f ca="1">IF(BW$1&lt;='1-Configuracion'!$P$874,'1-Estadisticas'!AI69,NA())</f>
        <v>#N/A</v>
      </c>
      <c r="BX69" s="1" t="e">
        <f ca="1">IF(BX$1&lt;='1-Configuracion'!$P$874,'1-Estadisticas'!AJ69,NA())</f>
        <v>#N/A</v>
      </c>
      <c r="BY69" s="1" t="e">
        <f ca="1">IF(BY$1&lt;='1-Configuracion'!$P$874,'1-Estadisticas'!AK69,NA())</f>
        <v>#N/A</v>
      </c>
      <c r="BZ69" s="1" t="e">
        <f ca="1">IF(BZ$1&lt;='1-Configuracion'!$P$874,'1-Estadisticas'!AL69,NA())</f>
        <v>#N/A</v>
      </c>
      <c r="CA69" s="3" t="e">
        <f ca="1">IF(CA$1&lt;='1-Configuracion'!$P$874,'1-Estadisticas'!AM69,NA())</f>
        <v>#N/A</v>
      </c>
    </row>
    <row r="70" spans="1:79" x14ac:dyDescent="0.25">
      <c r="A70" s="29" t="str">
        <f t="shared" si="29"/>
        <v>Deportivo de la Coruña</v>
      </c>
      <c r="B70" s="2">
        <f ca="1">INDIRECT(ADDRESS((COLUMN()-2)*23+ROW()-65,26,,,"1-Configuracion"))</f>
        <v>8</v>
      </c>
      <c r="C70" s="1">
        <f t="shared" ca="1" si="27"/>
        <v>9</v>
      </c>
      <c r="D70" s="1">
        <f t="shared" ca="1" si="27"/>
        <v>7</v>
      </c>
      <c r="E70" s="1">
        <f t="shared" ca="1" si="27"/>
        <v>9</v>
      </c>
      <c r="F70" s="1">
        <f t="shared" ca="1" si="27"/>
        <v>7</v>
      </c>
      <c r="G70" s="1">
        <f t="shared" ca="1" si="27"/>
        <v>6</v>
      </c>
      <c r="H70" s="1">
        <f t="shared" ca="1" si="27"/>
        <v>6</v>
      </c>
      <c r="I70" s="1">
        <f t="shared" ca="1" si="27"/>
        <v>6</v>
      </c>
      <c r="J70" s="1">
        <f ca="1">INDIRECT(ADDRESS((COLUMN()-2)*23+ROW()-65,26,,,"1-Configuracion"))</f>
        <v>6</v>
      </c>
      <c r="K70" s="1">
        <f t="shared" ca="1" si="27"/>
        <v>9</v>
      </c>
      <c r="L70" s="1">
        <f t="shared" ca="1" si="27"/>
        <v>9</v>
      </c>
      <c r="M70" s="1">
        <f t="shared" ca="1" si="27"/>
        <v>8</v>
      </c>
      <c r="N70" s="1">
        <f t="shared" ca="1" si="27"/>
        <v>5</v>
      </c>
      <c r="O70" s="1">
        <f t="shared" ca="1" si="27"/>
        <v>6</v>
      </c>
      <c r="P70" s="1">
        <f t="shared" ca="1" si="27"/>
        <v>6</v>
      </c>
      <c r="Q70" s="1">
        <f t="shared" ca="1" si="27"/>
        <v>6</v>
      </c>
      <c r="R70" s="1">
        <f t="shared" ca="1" si="27"/>
        <v>6</v>
      </c>
      <c r="S70" s="1">
        <f t="shared" ca="1" si="27"/>
        <v>6</v>
      </c>
      <c r="T70" s="3">
        <f t="shared" ca="1" si="27"/>
        <v>6</v>
      </c>
      <c r="U70" s="61">
        <f t="shared" ca="1" si="27"/>
        <v>6</v>
      </c>
      <c r="V70" s="1">
        <f t="shared" ca="1" si="27"/>
        <v>6</v>
      </c>
      <c r="W70" s="1">
        <f t="shared" ca="1" si="27"/>
        <v>6</v>
      </c>
      <c r="X70" s="1">
        <f t="shared" ca="1" si="27"/>
        <v>6</v>
      </c>
      <c r="Y70" s="1">
        <f t="shared" ca="1" si="27"/>
        <v>6</v>
      </c>
      <c r="Z70" s="1">
        <f t="shared" ca="1" si="27"/>
        <v>6</v>
      </c>
      <c r="AA70" s="1">
        <f t="shared" ca="1" si="27"/>
        <v>6</v>
      </c>
      <c r="AB70" s="1">
        <f t="shared" ca="1" si="27"/>
        <v>6</v>
      </c>
      <c r="AC70" s="1">
        <f t="shared" ca="1" si="27"/>
        <v>6</v>
      </c>
      <c r="AD70" s="1">
        <f t="shared" ca="1" si="27"/>
        <v>6</v>
      </c>
      <c r="AE70" s="1">
        <f t="shared" ca="1" si="27"/>
        <v>6</v>
      </c>
      <c r="AF70" s="1">
        <f t="shared" ca="1" si="27"/>
        <v>6</v>
      </c>
      <c r="AG70" s="1">
        <f t="shared" ca="1" si="27"/>
        <v>6</v>
      </c>
      <c r="AH70" s="1">
        <f t="shared" ca="1" si="27"/>
        <v>6</v>
      </c>
      <c r="AI70" s="1">
        <f t="shared" ca="1" si="27"/>
        <v>6</v>
      </c>
      <c r="AJ70" s="1">
        <f t="shared" ca="1" si="27"/>
        <v>6</v>
      </c>
      <c r="AK70" s="1">
        <f t="shared" ca="1" si="27"/>
        <v>6</v>
      </c>
      <c r="AL70" s="1">
        <f t="shared" ca="1" si="27"/>
        <v>6</v>
      </c>
      <c r="AM70" s="3">
        <f t="shared" ca="1" si="27"/>
        <v>6</v>
      </c>
      <c r="AO70" s="29" t="str">
        <f t="shared" si="28"/>
        <v>Deportivo de la Coruña</v>
      </c>
      <c r="AP70" s="2">
        <f ca="1">IF(AP$1&lt;='1-Configuracion'!$P$874,'1-Estadisticas'!B70,NA())</f>
        <v>8</v>
      </c>
      <c r="AQ70" s="1">
        <f ca="1">IF(AQ$1&lt;='1-Configuracion'!$P$874,'1-Estadisticas'!C70,NA())</f>
        <v>9</v>
      </c>
      <c r="AR70" s="1">
        <f ca="1">IF(AR$1&lt;='1-Configuracion'!$P$874,'1-Estadisticas'!D70,NA())</f>
        <v>7</v>
      </c>
      <c r="AS70" s="1">
        <f ca="1">IF(AS$1&lt;='1-Configuracion'!$P$874,'1-Estadisticas'!E70,NA())</f>
        <v>9</v>
      </c>
      <c r="AT70" s="1">
        <f ca="1">IF(AT$1&lt;='1-Configuracion'!$P$874,'1-Estadisticas'!F70,NA())</f>
        <v>7</v>
      </c>
      <c r="AU70" s="1">
        <f ca="1">IF(AU$1&lt;='1-Configuracion'!$P$874,'1-Estadisticas'!G70,NA())</f>
        <v>6</v>
      </c>
      <c r="AV70" s="1">
        <f ca="1">IF(AV$1&lt;='1-Configuracion'!$P$874,'1-Estadisticas'!H70,NA())</f>
        <v>6</v>
      </c>
      <c r="AW70" s="1">
        <f ca="1">IF(AW$1&lt;='1-Configuracion'!$P$874,'1-Estadisticas'!I70,NA())</f>
        <v>6</v>
      </c>
      <c r="AX70" s="1">
        <f ca="1">IF(AX$1&lt;='1-Configuracion'!$P$874,'1-Estadisticas'!J70,NA())</f>
        <v>6</v>
      </c>
      <c r="AY70" s="1">
        <f ca="1">IF(AY$1&lt;='1-Configuracion'!$P$874,'1-Estadisticas'!K70,NA())</f>
        <v>9</v>
      </c>
      <c r="AZ70" s="1">
        <f ca="1">IF(AZ$1&lt;='1-Configuracion'!$P$874,'1-Estadisticas'!L70,NA())</f>
        <v>9</v>
      </c>
      <c r="BA70" s="1">
        <f ca="1">IF(BA$1&lt;='1-Configuracion'!$P$874,'1-Estadisticas'!M70,NA())</f>
        <v>8</v>
      </c>
      <c r="BB70" s="1">
        <f ca="1">IF(BB$1&lt;='1-Configuracion'!$P$874,'1-Estadisticas'!N70,NA())</f>
        <v>5</v>
      </c>
      <c r="BC70" s="1">
        <f ca="1">IF(BC$1&lt;='1-Configuracion'!$P$874,'1-Estadisticas'!O70,NA())</f>
        <v>6</v>
      </c>
      <c r="BD70" s="1">
        <f ca="1">IF(BD$1&lt;='1-Configuracion'!$P$874,'1-Estadisticas'!P70,NA())</f>
        <v>6</v>
      </c>
      <c r="BE70" s="1">
        <f ca="1">IF(BE$1&lt;='1-Configuracion'!$P$874,'1-Estadisticas'!Q70,NA())</f>
        <v>6</v>
      </c>
      <c r="BF70" s="1" t="e">
        <f ca="1">IF(BF$1&lt;='1-Configuracion'!$P$874,'1-Estadisticas'!R70,NA())</f>
        <v>#N/A</v>
      </c>
      <c r="BG70" s="1" t="e">
        <f ca="1">IF(BG$1&lt;='1-Configuracion'!$P$874,'1-Estadisticas'!S70,NA())</f>
        <v>#N/A</v>
      </c>
      <c r="BH70" s="3" t="e">
        <f ca="1">IF(BH$1&lt;='1-Configuracion'!$P$874,'1-Estadisticas'!T70,NA())</f>
        <v>#N/A</v>
      </c>
      <c r="BI70" s="61" t="e">
        <f ca="1">IF(BI$1&lt;='1-Configuracion'!$P$874,'1-Estadisticas'!U70,NA())</f>
        <v>#N/A</v>
      </c>
      <c r="BJ70" s="1" t="e">
        <f ca="1">IF(BJ$1&lt;='1-Configuracion'!$P$874,'1-Estadisticas'!V70,NA())</f>
        <v>#N/A</v>
      </c>
      <c r="BK70" s="1" t="e">
        <f ca="1">IF(BK$1&lt;='1-Configuracion'!$P$874,'1-Estadisticas'!W70,NA())</f>
        <v>#N/A</v>
      </c>
      <c r="BL70" s="1" t="e">
        <f ca="1">IF(BL$1&lt;='1-Configuracion'!$P$874,'1-Estadisticas'!X70,NA())</f>
        <v>#N/A</v>
      </c>
      <c r="BM70" s="1" t="e">
        <f ca="1">IF(BM$1&lt;='1-Configuracion'!$P$874,'1-Estadisticas'!Y70,NA())</f>
        <v>#N/A</v>
      </c>
      <c r="BN70" s="1" t="e">
        <f ca="1">IF(BN$1&lt;='1-Configuracion'!$P$874,'1-Estadisticas'!Z70,NA())</f>
        <v>#N/A</v>
      </c>
      <c r="BO70" s="1" t="e">
        <f ca="1">IF(BO$1&lt;='1-Configuracion'!$P$874,'1-Estadisticas'!AA70,NA())</f>
        <v>#N/A</v>
      </c>
      <c r="BP70" s="1" t="e">
        <f ca="1">IF(BP$1&lt;='1-Configuracion'!$P$874,'1-Estadisticas'!AB70,NA())</f>
        <v>#N/A</v>
      </c>
      <c r="BQ70" s="1" t="e">
        <f ca="1">IF(BQ$1&lt;='1-Configuracion'!$P$874,'1-Estadisticas'!AC70,NA())</f>
        <v>#N/A</v>
      </c>
      <c r="BR70" s="1" t="e">
        <f ca="1">IF(BR$1&lt;='1-Configuracion'!$P$874,'1-Estadisticas'!AD70,NA())</f>
        <v>#N/A</v>
      </c>
      <c r="BS70" s="1" t="e">
        <f ca="1">IF(BS$1&lt;='1-Configuracion'!$P$874,'1-Estadisticas'!AE70,NA())</f>
        <v>#N/A</v>
      </c>
      <c r="BT70" s="1" t="e">
        <f ca="1">IF(BT$1&lt;='1-Configuracion'!$P$874,'1-Estadisticas'!AF70,NA())</f>
        <v>#N/A</v>
      </c>
      <c r="BU70" s="1" t="e">
        <f ca="1">IF(BU$1&lt;='1-Configuracion'!$P$874,'1-Estadisticas'!AG70,NA())</f>
        <v>#N/A</v>
      </c>
      <c r="BV70" s="1" t="e">
        <f ca="1">IF(BV$1&lt;='1-Configuracion'!$P$874,'1-Estadisticas'!AH70,NA())</f>
        <v>#N/A</v>
      </c>
      <c r="BW70" s="1" t="e">
        <f ca="1">IF(BW$1&lt;='1-Configuracion'!$P$874,'1-Estadisticas'!AI70,NA())</f>
        <v>#N/A</v>
      </c>
      <c r="BX70" s="1" t="e">
        <f ca="1">IF(BX$1&lt;='1-Configuracion'!$P$874,'1-Estadisticas'!AJ70,NA())</f>
        <v>#N/A</v>
      </c>
      <c r="BY70" s="1" t="e">
        <f ca="1">IF(BY$1&lt;='1-Configuracion'!$P$874,'1-Estadisticas'!AK70,NA())</f>
        <v>#N/A</v>
      </c>
      <c r="BZ70" s="1" t="e">
        <f ca="1">IF(BZ$1&lt;='1-Configuracion'!$P$874,'1-Estadisticas'!AL70,NA())</f>
        <v>#N/A</v>
      </c>
      <c r="CA70" s="3" t="e">
        <f ca="1">IF(CA$1&lt;='1-Configuracion'!$P$874,'1-Estadisticas'!AM70,NA())</f>
        <v>#N/A</v>
      </c>
    </row>
    <row r="71" spans="1:79" x14ac:dyDescent="0.25">
      <c r="A71" s="29" t="str">
        <f t="shared" si="29"/>
        <v>F.C. Barcelona</v>
      </c>
      <c r="B71" s="2">
        <f t="shared" ca="1" si="30"/>
        <v>4</v>
      </c>
      <c r="C71" s="1">
        <f t="shared" ca="1" si="27"/>
        <v>4</v>
      </c>
      <c r="D71" s="1">
        <f t="shared" ca="1" si="27"/>
        <v>1</v>
      </c>
      <c r="E71" s="1">
        <f t="shared" ca="1" si="27"/>
        <v>1</v>
      </c>
      <c r="F71" s="1">
        <f t="shared" ca="1" si="27"/>
        <v>5</v>
      </c>
      <c r="G71" s="1">
        <f t="shared" ca="1" si="27"/>
        <v>2</v>
      </c>
      <c r="H71" s="1">
        <f t="shared" ca="1" si="27"/>
        <v>4</v>
      </c>
      <c r="I71" s="1">
        <f t="shared" ca="1" si="27"/>
        <v>3</v>
      </c>
      <c r="J71" s="1">
        <f t="shared" ca="1" si="27"/>
        <v>2</v>
      </c>
      <c r="K71" s="1">
        <f t="shared" ca="1" si="27"/>
        <v>2</v>
      </c>
      <c r="L71" s="1">
        <f t="shared" ca="1" si="27"/>
        <v>1</v>
      </c>
      <c r="M71" s="1">
        <f t="shared" ca="1" si="27"/>
        <v>1</v>
      </c>
      <c r="N71" s="1">
        <f t="shared" ca="1" si="27"/>
        <v>1</v>
      </c>
      <c r="O71" s="1">
        <f t="shared" ca="1" si="27"/>
        <v>1</v>
      </c>
      <c r="P71" s="1">
        <f t="shared" ca="1" si="27"/>
        <v>1</v>
      </c>
      <c r="Q71" s="1">
        <f t="shared" ca="1" si="27"/>
        <v>1</v>
      </c>
      <c r="R71" s="1">
        <f t="shared" ca="1" si="27"/>
        <v>1</v>
      </c>
      <c r="S71" s="1">
        <f t="shared" ca="1" si="27"/>
        <v>1</v>
      </c>
      <c r="T71" s="3">
        <f t="shared" ca="1" si="27"/>
        <v>1</v>
      </c>
      <c r="U71" s="61">
        <f t="shared" ca="1" si="27"/>
        <v>1</v>
      </c>
      <c r="V71" s="1">
        <f t="shared" ca="1" si="27"/>
        <v>1</v>
      </c>
      <c r="W71" s="1">
        <f t="shared" ca="1" si="27"/>
        <v>1</v>
      </c>
      <c r="X71" s="1">
        <f t="shared" ca="1" si="27"/>
        <v>1</v>
      </c>
      <c r="Y71" s="1">
        <f t="shared" ca="1" si="27"/>
        <v>1</v>
      </c>
      <c r="Z71" s="1">
        <f t="shared" ca="1" si="27"/>
        <v>1</v>
      </c>
      <c r="AA71" s="1">
        <f t="shared" ca="1" si="27"/>
        <v>1</v>
      </c>
      <c r="AB71" s="1">
        <f t="shared" ca="1" si="27"/>
        <v>1</v>
      </c>
      <c r="AC71" s="1">
        <f t="shared" ca="1" si="27"/>
        <v>1</v>
      </c>
      <c r="AD71" s="1">
        <f t="shared" ca="1" si="27"/>
        <v>1</v>
      </c>
      <c r="AE71" s="1">
        <f t="shared" ca="1" si="27"/>
        <v>1</v>
      </c>
      <c r="AF71" s="1">
        <f t="shared" ca="1" si="27"/>
        <v>1</v>
      </c>
      <c r="AG71" s="1">
        <f t="shared" ca="1" si="27"/>
        <v>1</v>
      </c>
      <c r="AH71" s="1">
        <f t="shared" ca="1" si="27"/>
        <v>1</v>
      </c>
      <c r="AI71" s="1">
        <f t="shared" ca="1" si="27"/>
        <v>1</v>
      </c>
      <c r="AJ71" s="1">
        <f t="shared" ca="1" si="27"/>
        <v>1</v>
      </c>
      <c r="AK71" s="1">
        <f t="shared" ca="1" si="27"/>
        <v>1</v>
      </c>
      <c r="AL71" s="1">
        <f t="shared" ca="1" si="27"/>
        <v>1</v>
      </c>
      <c r="AM71" s="3">
        <f t="shared" ca="1" si="27"/>
        <v>1</v>
      </c>
      <c r="AO71" s="29" t="str">
        <f t="shared" si="28"/>
        <v>F.C. Barcelona</v>
      </c>
      <c r="AP71" s="2">
        <f ca="1">IF(AP$1&lt;='1-Configuracion'!$P$874,'1-Estadisticas'!B71,NA())</f>
        <v>4</v>
      </c>
      <c r="AQ71" s="1">
        <f ca="1">IF(AQ$1&lt;='1-Configuracion'!$P$874,'1-Estadisticas'!C71,NA())</f>
        <v>4</v>
      </c>
      <c r="AR71" s="1">
        <f ca="1">IF(AR$1&lt;='1-Configuracion'!$P$874,'1-Estadisticas'!D71,NA())</f>
        <v>1</v>
      </c>
      <c r="AS71" s="1">
        <f ca="1">IF(AS$1&lt;='1-Configuracion'!$P$874,'1-Estadisticas'!E71,NA())</f>
        <v>1</v>
      </c>
      <c r="AT71" s="1">
        <f ca="1">IF(AT$1&lt;='1-Configuracion'!$P$874,'1-Estadisticas'!F71,NA())</f>
        <v>5</v>
      </c>
      <c r="AU71" s="1">
        <f ca="1">IF(AU$1&lt;='1-Configuracion'!$P$874,'1-Estadisticas'!G71,NA())</f>
        <v>2</v>
      </c>
      <c r="AV71" s="1">
        <f ca="1">IF(AV$1&lt;='1-Configuracion'!$P$874,'1-Estadisticas'!H71,NA())</f>
        <v>4</v>
      </c>
      <c r="AW71" s="1">
        <f ca="1">IF(AW$1&lt;='1-Configuracion'!$P$874,'1-Estadisticas'!I71,NA())</f>
        <v>3</v>
      </c>
      <c r="AX71" s="1">
        <f ca="1">IF(AX$1&lt;='1-Configuracion'!$P$874,'1-Estadisticas'!J71,NA())</f>
        <v>2</v>
      </c>
      <c r="AY71" s="1">
        <f ca="1">IF(AY$1&lt;='1-Configuracion'!$P$874,'1-Estadisticas'!K71,NA())</f>
        <v>2</v>
      </c>
      <c r="AZ71" s="1">
        <f ca="1">IF(AZ$1&lt;='1-Configuracion'!$P$874,'1-Estadisticas'!L71,NA())</f>
        <v>1</v>
      </c>
      <c r="BA71" s="1">
        <f ca="1">IF(BA$1&lt;='1-Configuracion'!$P$874,'1-Estadisticas'!M71,NA())</f>
        <v>1</v>
      </c>
      <c r="BB71" s="1">
        <f ca="1">IF(BB$1&lt;='1-Configuracion'!$P$874,'1-Estadisticas'!N71,NA())</f>
        <v>1</v>
      </c>
      <c r="BC71" s="1">
        <f ca="1">IF(BC$1&lt;='1-Configuracion'!$P$874,'1-Estadisticas'!O71,NA())</f>
        <v>1</v>
      </c>
      <c r="BD71" s="1">
        <f ca="1">IF(BD$1&lt;='1-Configuracion'!$P$874,'1-Estadisticas'!P71,NA())</f>
        <v>1</v>
      </c>
      <c r="BE71" s="1">
        <f ca="1">IF(BE$1&lt;='1-Configuracion'!$P$874,'1-Estadisticas'!Q71,NA())</f>
        <v>1</v>
      </c>
      <c r="BF71" s="1" t="e">
        <f ca="1">IF(BF$1&lt;='1-Configuracion'!$P$874,'1-Estadisticas'!R71,NA())</f>
        <v>#N/A</v>
      </c>
      <c r="BG71" s="1" t="e">
        <f ca="1">IF(BG$1&lt;='1-Configuracion'!$P$874,'1-Estadisticas'!S71,NA())</f>
        <v>#N/A</v>
      </c>
      <c r="BH71" s="3" t="e">
        <f ca="1">IF(BH$1&lt;='1-Configuracion'!$P$874,'1-Estadisticas'!T71,NA())</f>
        <v>#N/A</v>
      </c>
      <c r="BI71" s="61" t="e">
        <f ca="1">IF(BI$1&lt;='1-Configuracion'!$P$874,'1-Estadisticas'!U71,NA())</f>
        <v>#N/A</v>
      </c>
      <c r="BJ71" s="1" t="e">
        <f ca="1">IF(BJ$1&lt;='1-Configuracion'!$P$874,'1-Estadisticas'!V71,NA())</f>
        <v>#N/A</v>
      </c>
      <c r="BK71" s="1" t="e">
        <f ca="1">IF(BK$1&lt;='1-Configuracion'!$P$874,'1-Estadisticas'!W71,NA())</f>
        <v>#N/A</v>
      </c>
      <c r="BL71" s="1" t="e">
        <f ca="1">IF(BL$1&lt;='1-Configuracion'!$P$874,'1-Estadisticas'!X71,NA())</f>
        <v>#N/A</v>
      </c>
      <c r="BM71" s="1" t="e">
        <f ca="1">IF(BM$1&lt;='1-Configuracion'!$P$874,'1-Estadisticas'!Y71,NA())</f>
        <v>#N/A</v>
      </c>
      <c r="BN71" s="1" t="e">
        <f ca="1">IF(BN$1&lt;='1-Configuracion'!$P$874,'1-Estadisticas'!Z71,NA())</f>
        <v>#N/A</v>
      </c>
      <c r="BO71" s="1" t="e">
        <f ca="1">IF(BO$1&lt;='1-Configuracion'!$P$874,'1-Estadisticas'!AA71,NA())</f>
        <v>#N/A</v>
      </c>
      <c r="BP71" s="1" t="e">
        <f ca="1">IF(BP$1&lt;='1-Configuracion'!$P$874,'1-Estadisticas'!AB71,NA())</f>
        <v>#N/A</v>
      </c>
      <c r="BQ71" s="1" t="e">
        <f ca="1">IF(BQ$1&lt;='1-Configuracion'!$P$874,'1-Estadisticas'!AC71,NA())</f>
        <v>#N/A</v>
      </c>
      <c r="BR71" s="1" t="e">
        <f ca="1">IF(BR$1&lt;='1-Configuracion'!$P$874,'1-Estadisticas'!AD71,NA())</f>
        <v>#N/A</v>
      </c>
      <c r="BS71" s="1" t="e">
        <f ca="1">IF(BS$1&lt;='1-Configuracion'!$P$874,'1-Estadisticas'!AE71,NA())</f>
        <v>#N/A</v>
      </c>
      <c r="BT71" s="1" t="e">
        <f ca="1">IF(BT$1&lt;='1-Configuracion'!$P$874,'1-Estadisticas'!AF71,NA())</f>
        <v>#N/A</v>
      </c>
      <c r="BU71" s="1" t="e">
        <f ca="1">IF(BU$1&lt;='1-Configuracion'!$P$874,'1-Estadisticas'!AG71,NA())</f>
        <v>#N/A</v>
      </c>
      <c r="BV71" s="1" t="e">
        <f ca="1">IF(BV$1&lt;='1-Configuracion'!$P$874,'1-Estadisticas'!AH71,NA())</f>
        <v>#N/A</v>
      </c>
      <c r="BW71" s="1" t="e">
        <f ca="1">IF(BW$1&lt;='1-Configuracion'!$P$874,'1-Estadisticas'!AI71,NA())</f>
        <v>#N/A</v>
      </c>
      <c r="BX71" s="1" t="e">
        <f ca="1">IF(BX$1&lt;='1-Configuracion'!$P$874,'1-Estadisticas'!AJ71,NA())</f>
        <v>#N/A</v>
      </c>
      <c r="BY71" s="1" t="e">
        <f ca="1">IF(BY$1&lt;='1-Configuracion'!$P$874,'1-Estadisticas'!AK71,NA())</f>
        <v>#N/A</v>
      </c>
      <c r="BZ71" s="1" t="e">
        <f ca="1">IF(BZ$1&lt;='1-Configuracion'!$P$874,'1-Estadisticas'!AL71,NA())</f>
        <v>#N/A</v>
      </c>
      <c r="CA71" s="3" t="e">
        <f ca="1">IF(CA$1&lt;='1-Configuracion'!$P$874,'1-Estadisticas'!AM71,NA())</f>
        <v>#N/A</v>
      </c>
    </row>
    <row r="72" spans="1:79" x14ac:dyDescent="0.25">
      <c r="A72" s="29" t="str">
        <f t="shared" si="29"/>
        <v>Getafe C.F.</v>
      </c>
      <c r="B72" s="2">
        <f t="shared" ca="1" si="30"/>
        <v>19</v>
      </c>
      <c r="C72" s="1">
        <f t="shared" ca="1" si="27"/>
        <v>19</v>
      </c>
      <c r="D72" s="1">
        <f t="shared" ca="1" si="27"/>
        <v>20</v>
      </c>
      <c r="E72" s="1">
        <f t="shared" ca="1" si="27"/>
        <v>15</v>
      </c>
      <c r="F72" s="1">
        <f t="shared" ca="1" si="27"/>
        <v>17</v>
      </c>
      <c r="G72" s="1">
        <f t="shared" ca="1" si="27"/>
        <v>13</v>
      </c>
      <c r="H72" s="1">
        <f t="shared" ca="1" si="27"/>
        <v>14</v>
      </c>
      <c r="I72" s="1">
        <f t="shared" ca="1" si="27"/>
        <v>11</v>
      </c>
      <c r="J72" s="1">
        <f t="shared" ca="1" si="27"/>
        <v>13</v>
      </c>
      <c r="K72" s="1">
        <f t="shared" ca="1" si="27"/>
        <v>14</v>
      </c>
      <c r="L72" s="1">
        <f t="shared" ca="1" si="27"/>
        <v>15</v>
      </c>
      <c r="M72" s="1">
        <f t="shared" ca="1" si="27"/>
        <v>16</v>
      </c>
      <c r="N72" s="1">
        <f t="shared" ca="1" si="27"/>
        <v>13</v>
      </c>
      <c r="O72" s="1">
        <f t="shared" ca="1" si="27"/>
        <v>15</v>
      </c>
      <c r="P72" s="1">
        <f t="shared" ca="1" si="27"/>
        <v>14</v>
      </c>
      <c r="Q72" s="1">
        <f t="shared" ca="1" si="27"/>
        <v>15</v>
      </c>
      <c r="R72" s="1">
        <f t="shared" ca="1" si="27"/>
        <v>15</v>
      </c>
      <c r="S72" s="1">
        <f t="shared" ca="1" si="27"/>
        <v>15</v>
      </c>
      <c r="T72" s="3">
        <f t="shared" ca="1" si="27"/>
        <v>15</v>
      </c>
      <c r="U72" s="61">
        <f t="shared" ca="1" si="27"/>
        <v>15</v>
      </c>
      <c r="V72" s="1">
        <f t="shared" ca="1" si="27"/>
        <v>15</v>
      </c>
      <c r="W72" s="1">
        <f t="shared" ca="1" si="27"/>
        <v>15</v>
      </c>
      <c r="X72" s="1">
        <f t="shared" ca="1" si="27"/>
        <v>15</v>
      </c>
      <c r="Y72" s="1">
        <f t="shared" ca="1" si="27"/>
        <v>15</v>
      </c>
      <c r="Z72" s="1">
        <f t="shared" ca="1" si="27"/>
        <v>15</v>
      </c>
      <c r="AA72" s="1">
        <f t="shared" ca="1" si="27"/>
        <v>15</v>
      </c>
      <c r="AB72" s="1">
        <f t="shared" ca="1" si="27"/>
        <v>15</v>
      </c>
      <c r="AC72" s="1">
        <f t="shared" ca="1" si="27"/>
        <v>15</v>
      </c>
      <c r="AD72" s="1">
        <f t="shared" ca="1" si="27"/>
        <v>15</v>
      </c>
      <c r="AE72" s="1">
        <f t="shared" ca="1" si="27"/>
        <v>15</v>
      </c>
      <c r="AF72" s="1">
        <f t="shared" ca="1" si="27"/>
        <v>15</v>
      </c>
      <c r="AG72" s="1">
        <f t="shared" ca="1" si="27"/>
        <v>15</v>
      </c>
      <c r="AH72" s="1">
        <f t="shared" ca="1" si="27"/>
        <v>15</v>
      </c>
      <c r="AI72" s="1">
        <f t="shared" ca="1" si="27"/>
        <v>15</v>
      </c>
      <c r="AJ72" s="1">
        <f t="shared" ca="1" si="27"/>
        <v>15</v>
      </c>
      <c r="AK72" s="1">
        <f t="shared" ca="1" si="27"/>
        <v>15</v>
      </c>
      <c r="AL72" s="1">
        <f t="shared" ca="1" si="27"/>
        <v>15</v>
      </c>
      <c r="AM72" s="3">
        <f t="shared" ca="1" si="27"/>
        <v>15</v>
      </c>
      <c r="AO72" s="29" t="str">
        <f t="shared" si="28"/>
        <v>Getafe C.F.</v>
      </c>
      <c r="AP72" s="2">
        <f ca="1">IF(AP$1&lt;='1-Configuracion'!$P$874,'1-Estadisticas'!B72,NA())</f>
        <v>19</v>
      </c>
      <c r="AQ72" s="1">
        <f ca="1">IF(AQ$1&lt;='1-Configuracion'!$P$874,'1-Estadisticas'!C72,NA())</f>
        <v>19</v>
      </c>
      <c r="AR72" s="1">
        <f ca="1">IF(AR$1&lt;='1-Configuracion'!$P$874,'1-Estadisticas'!D72,NA())</f>
        <v>20</v>
      </c>
      <c r="AS72" s="1">
        <f ca="1">IF(AS$1&lt;='1-Configuracion'!$P$874,'1-Estadisticas'!E72,NA())</f>
        <v>15</v>
      </c>
      <c r="AT72" s="1">
        <f ca="1">IF(AT$1&lt;='1-Configuracion'!$P$874,'1-Estadisticas'!F72,NA())</f>
        <v>17</v>
      </c>
      <c r="AU72" s="1">
        <f ca="1">IF(AU$1&lt;='1-Configuracion'!$P$874,'1-Estadisticas'!G72,NA())</f>
        <v>13</v>
      </c>
      <c r="AV72" s="1">
        <f ca="1">IF(AV$1&lt;='1-Configuracion'!$P$874,'1-Estadisticas'!H72,NA())</f>
        <v>14</v>
      </c>
      <c r="AW72" s="1">
        <f ca="1">IF(AW$1&lt;='1-Configuracion'!$P$874,'1-Estadisticas'!I72,NA())</f>
        <v>11</v>
      </c>
      <c r="AX72" s="1">
        <f ca="1">IF(AX$1&lt;='1-Configuracion'!$P$874,'1-Estadisticas'!J72,NA())</f>
        <v>13</v>
      </c>
      <c r="AY72" s="1">
        <f ca="1">IF(AY$1&lt;='1-Configuracion'!$P$874,'1-Estadisticas'!K72,NA())</f>
        <v>14</v>
      </c>
      <c r="AZ72" s="1">
        <f ca="1">IF(AZ$1&lt;='1-Configuracion'!$P$874,'1-Estadisticas'!L72,NA())</f>
        <v>15</v>
      </c>
      <c r="BA72" s="1">
        <f ca="1">IF(BA$1&lt;='1-Configuracion'!$P$874,'1-Estadisticas'!M72,NA())</f>
        <v>16</v>
      </c>
      <c r="BB72" s="1">
        <f ca="1">IF(BB$1&lt;='1-Configuracion'!$P$874,'1-Estadisticas'!N72,NA())</f>
        <v>13</v>
      </c>
      <c r="BC72" s="1">
        <f ca="1">IF(BC$1&lt;='1-Configuracion'!$P$874,'1-Estadisticas'!O72,NA())</f>
        <v>15</v>
      </c>
      <c r="BD72" s="1">
        <f ca="1">IF(BD$1&lt;='1-Configuracion'!$P$874,'1-Estadisticas'!P72,NA())</f>
        <v>14</v>
      </c>
      <c r="BE72" s="1">
        <f ca="1">IF(BE$1&lt;='1-Configuracion'!$P$874,'1-Estadisticas'!Q72,NA())</f>
        <v>15</v>
      </c>
      <c r="BF72" s="1" t="e">
        <f ca="1">IF(BF$1&lt;='1-Configuracion'!$P$874,'1-Estadisticas'!R72,NA())</f>
        <v>#N/A</v>
      </c>
      <c r="BG72" s="1" t="e">
        <f ca="1">IF(BG$1&lt;='1-Configuracion'!$P$874,'1-Estadisticas'!S72,NA())</f>
        <v>#N/A</v>
      </c>
      <c r="BH72" s="3" t="e">
        <f ca="1">IF(BH$1&lt;='1-Configuracion'!$P$874,'1-Estadisticas'!T72,NA())</f>
        <v>#N/A</v>
      </c>
      <c r="BI72" s="61" t="e">
        <f ca="1">IF(BI$1&lt;='1-Configuracion'!$P$874,'1-Estadisticas'!U72,NA())</f>
        <v>#N/A</v>
      </c>
      <c r="BJ72" s="1" t="e">
        <f ca="1">IF(BJ$1&lt;='1-Configuracion'!$P$874,'1-Estadisticas'!V72,NA())</f>
        <v>#N/A</v>
      </c>
      <c r="BK72" s="1" t="e">
        <f ca="1">IF(BK$1&lt;='1-Configuracion'!$P$874,'1-Estadisticas'!W72,NA())</f>
        <v>#N/A</v>
      </c>
      <c r="BL72" s="1" t="e">
        <f ca="1">IF(BL$1&lt;='1-Configuracion'!$P$874,'1-Estadisticas'!X72,NA())</f>
        <v>#N/A</v>
      </c>
      <c r="BM72" s="1" t="e">
        <f ca="1">IF(BM$1&lt;='1-Configuracion'!$P$874,'1-Estadisticas'!Y72,NA())</f>
        <v>#N/A</v>
      </c>
      <c r="BN72" s="1" t="e">
        <f ca="1">IF(BN$1&lt;='1-Configuracion'!$P$874,'1-Estadisticas'!Z72,NA())</f>
        <v>#N/A</v>
      </c>
      <c r="BO72" s="1" t="e">
        <f ca="1">IF(BO$1&lt;='1-Configuracion'!$P$874,'1-Estadisticas'!AA72,NA())</f>
        <v>#N/A</v>
      </c>
      <c r="BP72" s="1" t="e">
        <f ca="1">IF(BP$1&lt;='1-Configuracion'!$P$874,'1-Estadisticas'!AB72,NA())</f>
        <v>#N/A</v>
      </c>
      <c r="BQ72" s="1" t="e">
        <f ca="1">IF(BQ$1&lt;='1-Configuracion'!$P$874,'1-Estadisticas'!AC72,NA())</f>
        <v>#N/A</v>
      </c>
      <c r="BR72" s="1" t="e">
        <f ca="1">IF(BR$1&lt;='1-Configuracion'!$P$874,'1-Estadisticas'!AD72,NA())</f>
        <v>#N/A</v>
      </c>
      <c r="BS72" s="1" t="e">
        <f ca="1">IF(BS$1&lt;='1-Configuracion'!$P$874,'1-Estadisticas'!AE72,NA())</f>
        <v>#N/A</v>
      </c>
      <c r="BT72" s="1" t="e">
        <f ca="1">IF(BT$1&lt;='1-Configuracion'!$P$874,'1-Estadisticas'!AF72,NA())</f>
        <v>#N/A</v>
      </c>
      <c r="BU72" s="1" t="e">
        <f ca="1">IF(BU$1&lt;='1-Configuracion'!$P$874,'1-Estadisticas'!AG72,NA())</f>
        <v>#N/A</v>
      </c>
      <c r="BV72" s="1" t="e">
        <f ca="1">IF(BV$1&lt;='1-Configuracion'!$P$874,'1-Estadisticas'!AH72,NA())</f>
        <v>#N/A</v>
      </c>
      <c r="BW72" s="1" t="e">
        <f ca="1">IF(BW$1&lt;='1-Configuracion'!$P$874,'1-Estadisticas'!AI72,NA())</f>
        <v>#N/A</v>
      </c>
      <c r="BX72" s="1" t="e">
        <f ca="1">IF(BX$1&lt;='1-Configuracion'!$P$874,'1-Estadisticas'!AJ72,NA())</f>
        <v>#N/A</v>
      </c>
      <c r="BY72" s="1" t="e">
        <f ca="1">IF(BY$1&lt;='1-Configuracion'!$P$874,'1-Estadisticas'!AK72,NA())</f>
        <v>#N/A</v>
      </c>
      <c r="BZ72" s="1" t="e">
        <f ca="1">IF(BZ$1&lt;='1-Configuracion'!$P$874,'1-Estadisticas'!AL72,NA())</f>
        <v>#N/A</v>
      </c>
      <c r="CA72" s="3" t="e">
        <f ca="1">IF(CA$1&lt;='1-Configuracion'!$P$874,'1-Estadisticas'!AM72,NA())</f>
        <v>#N/A</v>
      </c>
    </row>
    <row r="73" spans="1:79" x14ac:dyDescent="0.25">
      <c r="A73" s="29" t="str">
        <f t="shared" si="29"/>
        <v>Granada C.F.</v>
      </c>
      <c r="B73" s="2">
        <f t="shared" ca="1" si="30"/>
        <v>16</v>
      </c>
      <c r="C73" s="1">
        <f t="shared" ca="1" si="27"/>
        <v>7</v>
      </c>
      <c r="D73" s="1">
        <f t="shared" ca="1" si="27"/>
        <v>11</v>
      </c>
      <c r="E73" s="1">
        <f t="shared" ca="1" si="27"/>
        <v>14</v>
      </c>
      <c r="F73" s="1">
        <f t="shared" ca="1" si="27"/>
        <v>18</v>
      </c>
      <c r="G73" s="1">
        <f t="shared" ca="1" si="27"/>
        <v>20</v>
      </c>
      <c r="H73" s="1">
        <f t="shared" ca="1" si="27"/>
        <v>20</v>
      </c>
      <c r="I73" s="1">
        <f t="shared" ca="1" si="27"/>
        <v>19</v>
      </c>
      <c r="J73" s="1">
        <f t="shared" ca="1" si="27"/>
        <v>18</v>
      </c>
      <c r="K73" s="1">
        <f t="shared" ca="1" si="27"/>
        <v>18</v>
      </c>
      <c r="L73" s="1">
        <f t="shared" ca="1" si="27"/>
        <v>19</v>
      </c>
      <c r="M73" s="1">
        <f t="shared" ca="1" si="27"/>
        <v>17</v>
      </c>
      <c r="N73" s="1">
        <f t="shared" ca="1" si="27"/>
        <v>17</v>
      </c>
      <c r="O73" s="1">
        <f t="shared" ca="1" si="27"/>
        <v>18</v>
      </c>
      <c r="P73" s="1">
        <f t="shared" ca="1" si="27"/>
        <v>17</v>
      </c>
      <c r="Q73" s="1">
        <f t="shared" ca="1" si="27"/>
        <v>17</v>
      </c>
      <c r="R73" s="1">
        <f t="shared" ca="1" si="27"/>
        <v>17</v>
      </c>
      <c r="S73" s="1">
        <f t="shared" ca="1" si="27"/>
        <v>17</v>
      </c>
      <c r="T73" s="3">
        <f t="shared" ca="1" si="27"/>
        <v>17</v>
      </c>
      <c r="U73" s="61">
        <f t="shared" ca="1" si="27"/>
        <v>17</v>
      </c>
      <c r="V73" s="1">
        <f t="shared" ca="1" si="27"/>
        <v>17</v>
      </c>
      <c r="W73" s="1">
        <f t="shared" ca="1" si="27"/>
        <v>17</v>
      </c>
      <c r="X73" s="1">
        <f t="shared" ca="1" si="27"/>
        <v>17</v>
      </c>
      <c r="Y73" s="1">
        <f t="shared" ca="1" si="27"/>
        <v>17</v>
      </c>
      <c r="Z73" s="1">
        <f t="shared" ca="1" si="27"/>
        <v>17</v>
      </c>
      <c r="AA73" s="1">
        <f t="shared" ca="1" si="27"/>
        <v>17</v>
      </c>
      <c r="AB73" s="1">
        <f t="shared" ca="1" si="27"/>
        <v>17</v>
      </c>
      <c r="AC73" s="1">
        <f t="shared" ca="1" si="27"/>
        <v>17</v>
      </c>
      <c r="AD73" s="1">
        <f t="shared" ca="1" si="27"/>
        <v>17</v>
      </c>
      <c r="AE73" s="1">
        <f t="shared" ca="1" si="27"/>
        <v>17</v>
      </c>
      <c r="AF73" s="1">
        <f t="shared" ca="1" si="27"/>
        <v>17</v>
      </c>
      <c r="AG73" s="1">
        <f t="shared" ca="1" si="27"/>
        <v>17</v>
      </c>
      <c r="AH73" s="1">
        <f t="shared" ca="1" si="27"/>
        <v>17</v>
      </c>
      <c r="AI73" s="1">
        <f t="shared" ca="1" si="27"/>
        <v>17</v>
      </c>
      <c r="AJ73" s="1">
        <f t="shared" ca="1" si="27"/>
        <v>17</v>
      </c>
      <c r="AK73" s="1">
        <f t="shared" ca="1" si="27"/>
        <v>17</v>
      </c>
      <c r="AL73" s="1">
        <f t="shared" ca="1" si="27"/>
        <v>17</v>
      </c>
      <c r="AM73" s="3">
        <f t="shared" ca="1" si="27"/>
        <v>17</v>
      </c>
      <c r="AO73" s="29" t="str">
        <f t="shared" si="28"/>
        <v>Granada C.F.</v>
      </c>
      <c r="AP73" s="2">
        <f ca="1">IF(AP$1&lt;='1-Configuracion'!$P$874,'1-Estadisticas'!B73,NA())</f>
        <v>16</v>
      </c>
      <c r="AQ73" s="1">
        <f ca="1">IF(AQ$1&lt;='1-Configuracion'!$P$874,'1-Estadisticas'!C73,NA())</f>
        <v>7</v>
      </c>
      <c r="AR73" s="1">
        <f ca="1">IF(AR$1&lt;='1-Configuracion'!$P$874,'1-Estadisticas'!D73,NA())</f>
        <v>11</v>
      </c>
      <c r="AS73" s="1">
        <f ca="1">IF(AS$1&lt;='1-Configuracion'!$P$874,'1-Estadisticas'!E73,NA())</f>
        <v>14</v>
      </c>
      <c r="AT73" s="1">
        <f ca="1">IF(AT$1&lt;='1-Configuracion'!$P$874,'1-Estadisticas'!F73,NA())</f>
        <v>18</v>
      </c>
      <c r="AU73" s="1">
        <f ca="1">IF(AU$1&lt;='1-Configuracion'!$P$874,'1-Estadisticas'!G73,NA())</f>
        <v>20</v>
      </c>
      <c r="AV73" s="1">
        <f ca="1">IF(AV$1&lt;='1-Configuracion'!$P$874,'1-Estadisticas'!H73,NA())</f>
        <v>20</v>
      </c>
      <c r="AW73" s="1">
        <f ca="1">IF(AW$1&lt;='1-Configuracion'!$P$874,'1-Estadisticas'!I73,NA())</f>
        <v>19</v>
      </c>
      <c r="AX73" s="1">
        <f ca="1">IF(AX$1&lt;='1-Configuracion'!$P$874,'1-Estadisticas'!J73,NA())</f>
        <v>18</v>
      </c>
      <c r="AY73" s="1">
        <f ca="1">IF(AY$1&lt;='1-Configuracion'!$P$874,'1-Estadisticas'!K73,NA())</f>
        <v>18</v>
      </c>
      <c r="AZ73" s="1">
        <f ca="1">IF(AZ$1&lt;='1-Configuracion'!$P$874,'1-Estadisticas'!L73,NA())</f>
        <v>19</v>
      </c>
      <c r="BA73" s="1">
        <f ca="1">IF(BA$1&lt;='1-Configuracion'!$P$874,'1-Estadisticas'!M73,NA())</f>
        <v>17</v>
      </c>
      <c r="BB73" s="1">
        <f ca="1">IF(BB$1&lt;='1-Configuracion'!$P$874,'1-Estadisticas'!N73,NA())</f>
        <v>17</v>
      </c>
      <c r="BC73" s="1">
        <f ca="1">IF(BC$1&lt;='1-Configuracion'!$P$874,'1-Estadisticas'!O73,NA())</f>
        <v>18</v>
      </c>
      <c r="BD73" s="1">
        <f ca="1">IF(BD$1&lt;='1-Configuracion'!$P$874,'1-Estadisticas'!P73,NA())</f>
        <v>17</v>
      </c>
      <c r="BE73" s="1">
        <f ca="1">IF(BE$1&lt;='1-Configuracion'!$P$874,'1-Estadisticas'!Q73,NA())</f>
        <v>17</v>
      </c>
      <c r="BF73" s="1" t="e">
        <f ca="1">IF(BF$1&lt;='1-Configuracion'!$P$874,'1-Estadisticas'!R73,NA())</f>
        <v>#N/A</v>
      </c>
      <c r="BG73" s="1" t="e">
        <f ca="1">IF(BG$1&lt;='1-Configuracion'!$P$874,'1-Estadisticas'!S73,NA())</f>
        <v>#N/A</v>
      </c>
      <c r="BH73" s="3" t="e">
        <f ca="1">IF(BH$1&lt;='1-Configuracion'!$P$874,'1-Estadisticas'!T73,NA())</f>
        <v>#N/A</v>
      </c>
      <c r="BI73" s="61" t="e">
        <f ca="1">IF(BI$1&lt;='1-Configuracion'!$P$874,'1-Estadisticas'!U73,NA())</f>
        <v>#N/A</v>
      </c>
      <c r="BJ73" s="1" t="e">
        <f ca="1">IF(BJ$1&lt;='1-Configuracion'!$P$874,'1-Estadisticas'!V73,NA())</f>
        <v>#N/A</v>
      </c>
      <c r="BK73" s="1" t="e">
        <f ca="1">IF(BK$1&lt;='1-Configuracion'!$P$874,'1-Estadisticas'!W73,NA())</f>
        <v>#N/A</v>
      </c>
      <c r="BL73" s="1" t="e">
        <f ca="1">IF(BL$1&lt;='1-Configuracion'!$P$874,'1-Estadisticas'!X73,NA())</f>
        <v>#N/A</v>
      </c>
      <c r="BM73" s="1" t="e">
        <f ca="1">IF(BM$1&lt;='1-Configuracion'!$P$874,'1-Estadisticas'!Y73,NA())</f>
        <v>#N/A</v>
      </c>
      <c r="BN73" s="1" t="e">
        <f ca="1">IF(BN$1&lt;='1-Configuracion'!$P$874,'1-Estadisticas'!Z73,NA())</f>
        <v>#N/A</v>
      </c>
      <c r="BO73" s="1" t="e">
        <f ca="1">IF(BO$1&lt;='1-Configuracion'!$P$874,'1-Estadisticas'!AA73,NA())</f>
        <v>#N/A</v>
      </c>
      <c r="BP73" s="1" t="e">
        <f ca="1">IF(BP$1&lt;='1-Configuracion'!$P$874,'1-Estadisticas'!AB73,NA())</f>
        <v>#N/A</v>
      </c>
      <c r="BQ73" s="1" t="e">
        <f ca="1">IF(BQ$1&lt;='1-Configuracion'!$P$874,'1-Estadisticas'!AC73,NA())</f>
        <v>#N/A</v>
      </c>
      <c r="BR73" s="1" t="e">
        <f ca="1">IF(BR$1&lt;='1-Configuracion'!$P$874,'1-Estadisticas'!AD73,NA())</f>
        <v>#N/A</v>
      </c>
      <c r="BS73" s="1" t="e">
        <f ca="1">IF(BS$1&lt;='1-Configuracion'!$P$874,'1-Estadisticas'!AE73,NA())</f>
        <v>#N/A</v>
      </c>
      <c r="BT73" s="1" t="e">
        <f ca="1">IF(BT$1&lt;='1-Configuracion'!$P$874,'1-Estadisticas'!AF73,NA())</f>
        <v>#N/A</v>
      </c>
      <c r="BU73" s="1" t="e">
        <f ca="1">IF(BU$1&lt;='1-Configuracion'!$P$874,'1-Estadisticas'!AG73,NA())</f>
        <v>#N/A</v>
      </c>
      <c r="BV73" s="1" t="e">
        <f ca="1">IF(BV$1&lt;='1-Configuracion'!$P$874,'1-Estadisticas'!AH73,NA())</f>
        <v>#N/A</v>
      </c>
      <c r="BW73" s="1" t="e">
        <f ca="1">IF(BW$1&lt;='1-Configuracion'!$P$874,'1-Estadisticas'!AI73,NA())</f>
        <v>#N/A</v>
      </c>
      <c r="BX73" s="1" t="e">
        <f ca="1">IF(BX$1&lt;='1-Configuracion'!$P$874,'1-Estadisticas'!AJ73,NA())</f>
        <v>#N/A</v>
      </c>
      <c r="BY73" s="1" t="e">
        <f ca="1">IF(BY$1&lt;='1-Configuracion'!$P$874,'1-Estadisticas'!AK73,NA())</f>
        <v>#N/A</v>
      </c>
      <c r="BZ73" s="1" t="e">
        <f ca="1">IF(BZ$1&lt;='1-Configuracion'!$P$874,'1-Estadisticas'!AL73,NA())</f>
        <v>#N/A</v>
      </c>
      <c r="CA73" s="3" t="e">
        <f ca="1">IF(CA$1&lt;='1-Configuracion'!$P$874,'1-Estadisticas'!AM73,NA())</f>
        <v>#N/A</v>
      </c>
    </row>
    <row r="74" spans="1:79" x14ac:dyDescent="0.25">
      <c r="A74" s="29" t="str">
        <f t="shared" si="29"/>
        <v>Levante U.D.</v>
      </c>
      <c r="B74" s="2">
        <f t="shared" ca="1" si="30"/>
        <v>17</v>
      </c>
      <c r="C74" s="1">
        <f t="shared" ca="1" si="27"/>
        <v>13</v>
      </c>
      <c r="D74" s="1">
        <f t="shared" ca="1" si="27"/>
        <v>14</v>
      </c>
      <c r="E74" s="1">
        <f t="shared" ca="1" si="27"/>
        <v>19</v>
      </c>
      <c r="F74" s="1">
        <f t="shared" ca="1" si="27"/>
        <v>16</v>
      </c>
      <c r="G74" s="1">
        <f t="shared" ca="1" si="27"/>
        <v>19</v>
      </c>
      <c r="H74" s="1">
        <f t="shared" ca="1" si="27"/>
        <v>18</v>
      </c>
      <c r="I74" s="1">
        <f t="shared" ca="1" si="27"/>
        <v>18</v>
      </c>
      <c r="J74" s="1">
        <f t="shared" ca="1" si="27"/>
        <v>20</v>
      </c>
      <c r="K74" s="1">
        <f t="shared" ca="1" si="27"/>
        <v>20</v>
      </c>
      <c r="L74" s="1">
        <f t="shared" ca="1" si="27"/>
        <v>20</v>
      </c>
      <c r="M74" s="1">
        <f t="shared" ca="1" si="27"/>
        <v>19</v>
      </c>
      <c r="N74" s="1">
        <f t="shared" ca="1" si="27"/>
        <v>20</v>
      </c>
      <c r="O74" s="1">
        <f t="shared" ca="1" si="27"/>
        <v>19</v>
      </c>
      <c r="P74" s="1">
        <f t="shared" ca="1" si="27"/>
        <v>20</v>
      </c>
      <c r="Q74" s="1">
        <f t="shared" ca="1" si="27"/>
        <v>20</v>
      </c>
      <c r="R74" s="1">
        <f t="shared" ca="1" si="27"/>
        <v>20</v>
      </c>
      <c r="S74" s="1">
        <f t="shared" ca="1" si="27"/>
        <v>20</v>
      </c>
      <c r="T74" s="3">
        <f t="shared" ca="1" si="27"/>
        <v>20</v>
      </c>
      <c r="U74" s="61">
        <f t="shared" ca="1" si="27"/>
        <v>20</v>
      </c>
      <c r="V74" s="1">
        <f t="shared" ca="1" si="27"/>
        <v>20</v>
      </c>
      <c r="W74" s="1">
        <f t="shared" ca="1" si="27"/>
        <v>20</v>
      </c>
      <c r="X74" s="1">
        <f t="shared" ca="1" si="27"/>
        <v>20</v>
      </c>
      <c r="Y74" s="1">
        <f t="shared" ca="1" si="27"/>
        <v>20</v>
      </c>
      <c r="Z74" s="1">
        <f t="shared" ca="1" si="27"/>
        <v>20</v>
      </c>
      <c r="AA74" s="1">
        <f t="shared" ca="1" si="27"/>
        <v>20</v>
      </c>
      <c r="AB74" s="1">
        <f t="shared" ca="1" si="27"/>
        <v>20</v>
      </c>
      <c r="AC74" s="1">
        <f t="shared" ca="1" si="27"/>
        <v>20</v>
      </c>
      <c r="AD74" s="1">
        <f t="shared" ca="1" si="27"/>
        <v>20</v>
      </c>
      <c r="AE74" s="1">
        <f t="shared" ca="1" si="27"/>
        <v>20</v>
      </c>
      <c r="AF74" s="1">
        <f t="shared" ca="1" si="27"/>
        <v>20</v>
      </c>
      <c r="AG74" s="1">
        <f t="shared" ca="1" si="27"/>
        <v>20</v>
      </c>
      <c r="AH74" s="1">
        <f t="shared" ca="1" si="27"/>
        <v>20</v>
      </c>
      <c r="AI74" s="1">
        <f t="shared" ca="1" si="27"/>
        <v>20</v>
      </c>
      <c r="AJ74" s="1">
        <f ca="1">INDIRECT(ADDRESS((COLUMN()-2)*23+ROW()-65,26,,,"1-Configuracion"))</f>
        <v>20</v>
      </c>
      <c r="AK74" s="1">
        <f ca="1">INDIRECT(ADDRESS((COLUMN()-2)*23+ROW()-65,26,,,"1-Configuracion"))</f>
        <v>20</v>
      </c>
      <c r="AL74" s="1">
        <f ca="1">INDIRECT(ADDRESS((COLUMN()-2)*23+ROW()-65,26,,,"1-Configuracion"))</f>
        <v>20</v>
      </c>
      <c r="AM74" s="3">
        <f ca="1">INDIRECT(ADDRESS((COLUMN()-2)*23+ROW()-65,26,,,"1-Configuracion"))</f>
        <v>20</v>
      </c>
      <c r="AO74" s="29" t="str">
        <f t="shared" si="28"/>
        <v>Levante U.D.</v>
      </c>
      <c r="AP74" s="2">
        <f ca="1">IF(AP$1&lt;='1-Configuracion'!$P$874,'1-Estadisticas'!B74,NA())</f>
        <v>17</v>
      </c>
      <c r="AQ74" s="1">
        <f ca="1">IF(AQ$1&lt;='1-Configuracion'!$P$874,'1-Estadisticas'!C74,NA())</f>
        <v>13</v>
      </c>
      <c r="AR74" s="1">
        <f ca="1">IF(AR$1&lt;='1-Configuracion'!$P$874,'1-Estadisticas'!D74,NA())</f>
        <v>14</v>
      </c>
      <c r="AS74" s="1">
        <f ca="1">IF(AS$1&lt;='1-Configuracion'!$P$874,'1-Estadisticas'!E74,NA())</f>
        <v>19</v>
      </c>
      <c r="AT74" s="1">
        <f ca="1">IF(AT$1&lt;='1-Configuracion'!$P$874,'1-Estadisticas'!F74,NA())</f>
        <v>16</v>
      </c>
      <c r="AU74" s="1">
        <f ca="1">IF(AU$1&lt;='1-Configuracion'!$P$874,'1-Estadisticas'!G74,NA())</f>
        <v>19</v>
      </c>
      <c r="AV74" s="1">
        <f ca="1">IF(AV$1&lt;='1-Configuracion'!$P$874,'1-Estadisticas'!H74,NA())</f>
        <v>18</v>
      </c>
      <c r="AW74" s="1">
        <f ca="1">IF(AW$1&lt;='1-Configuracion'!$P$874,'1-Estadisticas'!I74,NA())</f>
        <v>18</v>
      </c>
      <c r="AX74" s="1">
        <f ca="1">IF(AX$1&lt;='1-Configuracion'!$P$874,'1-Estadisticas'!J74,NA())</f>
        <v>20</v>
      </c>
      <c r="AY74" s="1">
        <f ca="1">IF(AY$1&lt;='1-Configuracion'!$P$874,'1-Estadisticas'!K74,NA())</f>
        <v>20</v>
      </c>
      <c r="AZ74" s="1">
        <f ca="1">IF(AZ$1&lt;='1-Configuracion'!$P$874,'1-Estadisticas'!L74,NA())</f>
        <v>20</v>
      </c>
      <c r="BA74" s="1">
        <f ca="1">IF(BA$1&lt;='1-Configuracion'!$P$874,'1-Estadisticas'!M74,NA())</f>
        <v>19</v>
      </c>
      <c r="BB74" s="1">
        <f ca="1">IF(BB$1&lt;='1-Configuracion'!$P$874,'1-Estadisticas'!N74,NA())</f>
        <v>20</v>
      </c>
      <c r="BC74" s="1">
        <f ca="1">IF(BC$1&lt;='1-Configuracion'!$P$874,'1-Estadisticas'!O74,NA())</f>
        <v>19</v>
      </c>
      <c r="BD74" s="1">
        <f ca="1">IF(BD$1&lt;='1-Configuracion'!$P$874,'1-Estadisticas'!P74,NA())</f>
        <v>20</v>
      </c>
      <c r="BE74" s="1">
        <f ca="1">IF(BE$1&lt;='1-Configuracion'!$P$874,'1-Estadisticas'!Q74,NA())</f>
        <v>20</v>
      </c>
      <c r="BF74" s="1" t="e">
        <f ca="1">IF(BF$1&lt;='1-Configuracion'!$P$874,'1-Estadisticas'!R74,NA())</f>
        <v>#N/A</v>
      </c>
      <c r="BG74" s="1" t="e">
        <f ca="1">IF(BG$1&lt;='1-Configuracion'!$P$874,'1-Estadisticas'!S74,NA())</f>
        <v>#N/A</v>
      </c>
      <c r="BH74" s="3" t="e">
        <f ca="1">IF(BH$1&lt;='1-Configuracion'!$P$874,'1-Estadisticas'!T74,NA())</f>
        <v>#N/A</v>
      </c>
      <c r="BI74" s="61" t="e">
        <f ca="1">IF(BI$1&lt;='1-Configuracion'!$P$874,'1-Estadisticas'!U74,NA())</f>
        <v>#N/A</v>
      </c>
      <c r="BJ74" s="1" t="e">
        <f ca="1">IF(BJ$1&lt;='1-Configuracion'!$P$874,'1-Estadisticas'!V74,NA())</f>
        <v>#N/A</v>
      </c>
      <c r="BK74" s="1" t="e">
        <f ca="1">IF(BK$1&lt;='1-Configuracion'!$P$874,'1-Estadisticas'!W74,NA())</f>
        <v>#N/A</v>
      </c>
      <c r="BL74" s="1" t="e">
        <f ca="1">IF(BL$1&lt;='1-Configuracion'!$P$874,'1-Estadisticas'!X74,NA())</f>
        <v>#N/A</v>
      </c>
      <c r="BM74" s="1" t="e">
        <f ca="1">IF(BM$1&lt;='1-Configuracion'!$P$874,'1-Estadisticas'!Y74,NA())</f>
        <v>#N/A</v>
      </c>
      <c r="BN74" s="1" t="e">
        <f ca="1">IF(BN$1&lt;='1-Configuracion'!$P$874,'1-Estadisticas'!Z74,NA())</f>
        <v>#N/A</v>
      </c>
      <c r="BO74" s="1" t="e">
        <f ca="1">IF(BO$1&lt;='1-Configuracion'!$P$874,'1-Estadisticas'!AA74,NA())</f>
        <v>#N/A</v>
      </c>
      <c r="BP74" s="1" t="e">
        <f ca="1">IF(BP$1&lt;='1-Configuracion'!$P$874,'1-Estadisticas'!AB74,NA())</f>
        <v>#N/A</v>
      </c>
      <c r="BQ74" s="1" t="e">
        <f ca="1">IF(BQ$1&lt;='1-Configuracion'!$P$874,'1-Estadisticas'!AC74,NA())</f>
        <v>#N/A</v>
      </c>
      <c r="BR74" s="1" t="e">
        <f ca="1">IF(BR$1&lt;='1-Configuracion'!$P$874,'1-Estadisticas'!AD74,NA())</f>
        <v>#N/A</v>
      </c>
      <c r="BS74" s="1" t="e">
        <f ca="1">IF(BS$1&lt;='1-Configuracion'!$P$874,'1-Estadisticas'!AE74,NA())</f>
        <v>#N/A</v>
      </c>
      <c r="BT74" s="1" t="e">
        <f ca="1">IF(BT$1&lt;='1-Configuracion'!$P$874,'1-Estadisticas'!AF74,NA())</f>
        <v>#N/A</v>
      </c>
      <c r="BU74" s="1" t="e">
        <f ca="1">IF(BU$1&lt;='1-Configuracion'!$P$874,'1-Estadisticas'!AG74,NA())</f>
        <v>#N/A</v>
      </c>
      <c r="BV74" s="1" t="e">
        <f ca="1">IF(BV$1&lt;='1-Configuracion'!$P$874,'1-Estadisticas'!AH74,NA())</f>
        <v>#N/A</v>
      </c>
      <c r="BW74" s="1" t="e">
        <f ca="1">IF(BW$1&lt;='1-Configuracion'!$P$874,'1-Estadisticas'!AI74,NA())</f>
        <v>#N/A</v>
      </c>
      <c r="BX74" s="1" t="e">
        <f ca="1">IF(BX$1&lt;='1-Configuracion'!$P$874,'1-Estadisticas'!AJ74,NA())</f>
        <v>#N/A</v>
      </c>
      <c r="BY74" s="1" t="e">
        <f ca="1">IF(BY$1&lt;='1-Configuracion'!$P$874,'1-Estadisticas'!AK74,NA())</f>
        <v>#N/A</v>
      </c>
      <c r="BZ74" s="1" t="e">
        <f ca="1">IF(BZ$1&lt;='1-Configuracion'!$P$874,'1-Estadisticas'!AL74,NA())</f>
        <v>#N/A</v>
      </c>
      <c r="CA74" s="3" t="e">
        <f ca="1">IF(CA$1&lt;='1-Configuracion'!$P$874,'1-Estadisticas'!AM74,NA())</f>
        <v>#N/A</v>
      </c>
    </row>
    <row r="75" spans="1:79" x14ac:dyDescent="0.25">
      <c r="A75" s="29" t="str">
        <f t="shared" si="29"/>
        <v>Málaga C.F.</v>
      </c>
      <c r="B75" s="2">
        <f t="shared" ca="1" si="30"/>
        <v>9</v>
      </c>
      <c r="C75" s="1">
        <f t="shared" ca="1" si="30"/>
        <v>14</v>
      </c>
      <c r="D75" s="1">
        <f t="shared" ca="1" si="30"/>
        <v>15</v>
      </c>
      <c r="E75" s="1">
        <f t="shared" ca="1" si="30"/>
        <v>18</v>
      </c>
      <c r="F75" s="1">
        <f t="shared" ca="1" si="30"/>
        <v>19</v>
      </c>
      <c r="G75" s="1">
        <f t="shared" ca="1" si="30"/>
        <v>18</v>
      </c>
      <c r="H75" s="1">
        <f t="shared" ca="1" si="30"/>
        <v>17</v>
      </c>
      <c r="I75" s="1">
        <f t="shared" ca="1" si="30"/>
        <v>17</v>
      </c>
      <c r="J75" s="1">
        <f t="shared" ca="1" si="30"/>
        <v>16</v>
      </c>
      <c r="K75" s="1">
        <f t="shared" ca="1" si="30"/>
        <v>17</v>
      </c>
      <c r="L75" s="1">
        <f t="shared" ca="1" si="30"/>
        <v>17</v>
      </c>
      <c r="M75" s="1">
        <f t="shared" ca="1" si="30"/>
        <v>20</v>
      </c>
      <c r="N75" s="1">
        <f t="shared" ca="1" si="30"/>
        <v>18</v>
      </c>
      <c r="O75" s="1">
        <f t="shared" ca="1" si="30"/>
        <v>17</v>
      </c>
      <c r="P75" s="1">
        <f t="shared" ca="1" si="30"/>
        <v>16</v>
      </c>
      <c r="Q75" s="1">
        <f t="shared" ca="1" si="30"/>
        <v>13</v>
      </c>
      <c r="R75" s="1">
        <f t="shared" ref="R75:AG87" ca="1" si="31">INDIRECT(ADDRESS((COLUMN()-2)*23+ROW()-65,26,,,"1-Configuracion"))</f>
        <v>13</v>
      </c>
      <c r="S75" s="1">
        <f t="shared" ca="1" si="31"/>
        <v>13</v>
      </c>
      <c r="T75" s="3">
        <f t="shared" ca="1" si="31"/>
        <v>13</v>
      </c>
      <c r="U75" s="61">
        <f t="shared" ca="1" si="31"/>
        <v>13</v>
      </c>
      <c r="V75" s="1">
        <f t="shared" ca="1" si="31"/>
        <v>13</v>
      </c>
      <c r="W75" s="1">
        <f t="shared" ca="1" si="31"/>
        <v>13</v>
      </c>
      <c r="X75" s="1">
        <f t="shared" ca="1" si="31"/>
        <v>13</v>
      </c>
      <c r="Y75" s="1">
        <f t="shared" ca="1" si="31"/>
        <v>13</v>
      </c>
      <c r="Z75" s="1">
        <f t="shared" ca="1" si="31"/>
        <v>13</v>
      </c>
      <c r="AA75" s="1">
        <f t="shared" ca="1" si="31"/>
        <v>13</v>
      </c>
      <c r="AB75" s="1">
        <f t="shared" ca="1" si="31"/>
        <v>13</v>
      </c>
      <c r="AC75" s="1">
        <f t="shared" ca="1" si="31"/>
        <v>13</v>
      </c>
      <c r="AD75" s="1">
        <f t="shared" ca="1" si="31"/>
        <v>13</v>
      </c>
      <c r="AE75" s="1">
        <f t="shared" ca="1" si="31"/>
        <v>13</v>
      </c>
      <c r="AF75" s="1">
        <f t="shared" ca="1" si="31"/>
        <v>13</v>
      </c>
      <c r="AG75" s="1">
        <f t="shared" ca="1" si="31"/>
        <v>13</v>
      </c>
      <c r="AH75" s="1">
        <f t="shared" ref="AH75:AM87" ca="1" si="32">INDIRECT(ADDRESS((COLUMN()-2)*23+ROW()-65,26,,,"1-Configuracion"))</f>
        <v>13</v>
      </c>
      <c r="AI75" s="1">
        <f t="shared" ca="1" si="32"/>
        <v>13</v>
      </c>
      <c r="AJ75" s="1">
        <f t="shared" ca="1" si="32"/>
        <v>13</v>
      </c>
      <c r="AK75" s="1">
        <f t="shared" ca="1" si="32"/>
        <v>13</v>
      </c>
      <c r="AL75" s="1">
        <f t="shared" ca="1" si="32"/>
        <v>13</v>
      </c>
      <c r="AM75" s="3">
        <f t="shared" ca="1" si="32"/>
        <v>13</v>
      </c>
      <c r="AO75" s="29" t="str">
        <f t="shared" si="28"/>
        <v>Málaga C.F.</v>
      </c>
      <c r="AP75" s="2">
        <f ca="1">IF(AP$1&lt;='1-Configuracion'!$P$874,'1-Estadisticas'!B75,NA())</f>
        <v>9</v>
      </c>
      <c r="AQ75" s="1">
        <f ca="1">IF(AQ$1&lt;='1-Configuracion'!$P$874,'1-Estadisticas'!C75,NA())</f>
        <v>14</v>
      </c>
      <c r="AR75" s="1">
        <f ca="1">IF(AR$1&lt;='1-Configuracion'!$P$874,'1-Estadisticas'!D75,NA())</f>
        <v>15</v>
      </c>
      <c r="AS75" s="1">
        <f ca="1">IF(AS$1&lt;='1-Configuracion'!$P$874,'1-Estadisticas'!E75,NA())</f>
        <v>18</v>
      </c>
      <c r="AT75" s="1">
        <f ca="1">IF(AT$1&lt;='1-Configuracion'!$P$874,'1-Estadisticas'!F75,NA())</f>
        <v>19</v>
      </c>
      <c r="AU75" s="1">
        <f ca="1">IF(AU$1&lt;='1-Configuracion'!$P$874,'1-Estadisticas'!G75,NA())</f>
        <v>18</v>
      </c>
      <c r="AV75" s="1">
        <f ca="1">IF(AV$1&lt;='1-Configuracion'!$P$874,'1-Estadisticas'!H75,NA())</f>
        <v>17</v>
      </c>
      <c r="AW75" s="1">
        <f ca="1">IF(AW$1&lt;='1-Configuracion'!$P$874,'1-Estadisticas'!I75,NA())</f>
        <v>17</v>
      </c>
      <c r="AX75" s="1">
        <f ca="1">IF(AX$1&lt;='1-Configuracion'!$P$874,'1-Estadisticas'!J75,NA())</f>
        <v>16</v>
      </c>
      <c r="AY75" s="1">
        <f ca="1">IF(AY$1&lt;='1-Configuracion'!$P$874,'1-Estadisticas'!K75,NA())</f>
        <v>17</v>
      </c>
      <c r="AZ75" s="1">
        <f ca="1">IF(AZ$1&lt;='1-Configuracion'!$P$874,'1-Estadisticas'!L75,NA())</f>
        <v>17</v>
      </c>
      <c r="BA75" s="1">
        <f ca="1">IF(BA$1&lt;='1-Configuracion'!$P$874,'1-Estadisticas'!M75,NA())</f>
        <v>20</v>
      </c>
      <c r="BB75" s="1">
        <f ca="1">IF(BB$1&lt;='1-Configuracion'!$P$874,'1-Estadisticas'!N75,NA())</f>
        <v>18</v>
      </c>
      <c r="BC75" s="1">
        <f ca="1">IF(BC$1&lt;='1-Configuracion'!$P$874,'1-Estadisticas'!O75,NA())</f>
        <v>17</v>
      </c>
      <c r="BD75" s="1">
        <f ca="1">IF(BD$1&lt;='1-Configuracion'!$P$874,'1-Estadisticas'!P75,NA())</f>
        <v>16</v>
      </c>
      <c r="BE75" s="1">
        <f ca="1">IF(BE$1&lt;='1-Configuracion'!$P$874,'1-Estadisticas'!Q75,NA())</f>
        <v>13</v>
      </c>
      <c r="BF75" s="1" t="e">
        <f ca="1">IF(BF$1&lt;='1-Configuracion'!$P$874,'1-Estadisticas'!R75,NA())</f>
        <v>#N/A</v>
      </c>
      <c r="BG75" s="1" t="e">
        <f ca="1">IF(BG$1&lt;='1-Configuracion'!$P$874,'1-Estadisticas'!S75,NA())</f>
        <v>#N/A</v>
      </c>
      <c r="BH75" s="3" t="e">
        <f ca="1">IF(BH$1&lt;='1-Configuracion'!$P$874,'1-Estadisticas'!T75,NA())</f>
        <v>#N/A</v>
      </c>
      <c r="BI75" s="61" t="e">
        <f ca="1">IF(BI$1&lt;='1-Configuracion'!$P$874,'1-Estadisticas'!U75,NA())</f>
        <v>#N/A</v>
      </c>
      <c r="BJ75" s="1" t="e">
        <f ca="1">IF(BJ$1&lt;='1-Configuracion'!$P$874,'1-Estadisticas'!V75,NA())</f>
        <v>#N/A</v>
      </c>
      <c r="BK75" s="1" t="e">
        <f ca="1">IF(BK$1&lt;='1-Configuracion'!$P$874,'1-Estadisticas'!W75,NA())</f>
        <v>#N/A</v>
      </c>
      <c r="BL75" s="1" t="e">
        <f ca="1">IF(BL$1&lt;='1-Configuracion'!$P$874,'1-Estadisticas'!X75,NA())</f>
        <v>#N/A</v>
      </c>
      <c r="BM75" s="1" t="e">
        <f ca="1">IF(BM$1&lt;='1-Configuracion'!$P$874,'1-Estadisticas'!Y75,NA())</f>
        <v>#N/A</v>
      </c>
      <c r="BN75" s="1" t="e">
        <f ca="1">IF(BN$1&lt;='1-Configuracion'!$P$874,'1-Estadisticas'!Z75,NA())</f>
        <v>#N/A</v>
      </c>
      <c r="BO75" s="1" t="e">
        <f ca="1">IF(BO$1&lt;='1-Configuracion'!$P$874,'1-Estadisticas'!AA75,NA())</f>
        <v>#N/A</v>
      </c>
      <c r="BP75" s="1" t="e">
        <f ca="1">IF(BP$1&lt;='1-Configuracion'!$P$874,'1-Estadisticas'!AB75,NA())</f>
        <v>#N/A</v>
      </c>
      <c r="BQ75" s="1" t="e">
        <f ca="1">IF(BQ$1&lt;='1-Configuracion'!$P$874,'1-Estadisticas'!AC75,NA())</f>
        <v>#N/A</v>
      </c>
      <c r="BR75" s="1" t="e">
        <f ca="1">IF(BR$1&lt;='1-Configuracion'!$P$874,'1-Estadisticas'!AD75,NA())</f>
        <v>#N/A</v>
      </c>
      <c r="BS75" s="1" t="e">
        <f ca="1">IF(BS$1&lt;='1-Configuracion'!$P$874,'1-Estadisticas'!AE75,NA())</f>
        <v>#N/A</v>
      </c>
      <c r="BT75" s="1" t="e">
        <f ca="1">IF(BT$1&lt;='1-Configuracion'!$P$874,'1-Estadisticas'!AF75,NA())</f>
        <v>#N/A</v>
      </c>
      <c r="BU75" s="1" t="e">
        <f ca="1">IF(BU$1&lt;='1-Configuracion'!$P$874,'1-Estadisticas'!AG75,NA())</f>
        <v>#N/A</v>
      </c>
      <c r="BV75" s="1" t="e">
        <f ca="1">IF(BV$1&lt;='1-Configuracion'!$P$874,'1-Estadisticas'!AH75,NA())</f>
        <v>#N/A</v>
      </c>
      <c r="BW75" s="1" t="e">
        <f ca="1">IF(BW$1&lt;='1-Configuracion'!$P$874,'1-Estadisticas'!AI75,NA())</f>
        <v>#N/A</v>
      </c>
      <c r="BX75" s="1" t="e">
        <f ca="1">IF(BX$1&lt;='1-Configuracion'!$P$874,'1-Estadisticas'!AJ75,NA())</f>
        <v>#N/A</v>
      </c>
      <c r="BY75" s="1" t="e">
        <f ca="1">IF(BY$1&lt;='1-Configuracion'!$P$874,'1-Estadisticas'!AK75,NA())</f>
        <v>#N/A</v>
      </c>
      <c r="BZ75" s="1" t="e">
        <f ca="1">IF(BZ$1&lt;='1-Configuracion'!$P$874,'1-Estadisticas'!AL75,NA())</f>
        <v>#N/A</v>
      </c>
      <c r="CA75" s="3" t="e">
        <f ca="1">IF(CA$1&lt;='1-Configuracion'!$P$874,'1-Estadisticas'!AM75,NA())</f>
        <v>#N/A</v>
      </c>
    </row>
    <row r="76" spans="1:79" x14ac:dyDescent="0.25">
      <c r="A76" s="29" t="str">
        <f t="shared" si="29"/>
        <v>R.C. Celta de Vigo</v>
      </c>
      <c r="B76" s="2">
        <f t="shared" ca="1" si="30"/>
        <v>1</v>
      </c>
      <c r="C76" s="1">
        <f t="shared" ca="1" si="30"/>
        <v>1</v>
      </c>
      <c r="D76" s="1">
        <f t="shared" ca="1" si="30"/>
        <v>3</v>
      </c>
      <c r="E76" s="1">
        <f t="shared" ca="1" si="30"/>
        <v>4</v>
      </c>
      <c r="F76" s="1">
        <f t="shared" ca="1" si="30"/>
        <v>2</v>
      </c>
      <c r="G76" s="1">
        <f t="shared" ca="1" si="30"/>
        <v>4</v>
      </c>
      <c r="H76" s="1">
        <f t="shared" ca="1" si="30"/>
        <v>3</v>
      </c>
      <c r="I76" s="1">
        <f t="shared" ca="1" si="30"/>
        <v>2</v>
      </c>
      <c r="J76" s="1">
        <f t="shared" ca="1" si="30"/>
        <v>4</v>
      </c>
      <c r="K76" s="1">
        <f t="shared" ca="1" si="30"/>
        <v>3</v>
      </c>
      <c r="L76" s="1">
        <f t="shared" ca="1" si="30"/>
        <v>4</v>
      </c>
      <c r="M76" s="1">
        <f t="shared" ca="1" si="30"/>
        <v>5</v>
      </c>
      <c r="N76" s="1">
        <f t="shared" ca="1" si="30"/>
        <v>4</v>
      </c>
      <c r="O76" s="1">
        <f t="shared" ca="1" si="30"/>
        <v>4</v>
      </c>
      <c r="P76" s="1">
        <f t="shared" ca="1" si="30"/>
        <v>4</v>
      </c>
      <c r="Q76" s="1">
        <f t="shared" ca="1" si="30"/>
        <v>4</v>
      </c>
      <c r="R76" s="1">
        <f t="shared" ca="1" si="31"/>
        <v>4</v>
      </c>
      <c r="S76" s="1">
        <f t="shared" ca="1" si="31"/>
        <v>4</v>
      </c>
      <c r="T76" s="3">
        <f t="shared" ca="1" si="31"/>
        <v>4</v>
      </c>
      <c r="U76" s="61">
        <f t="shared" ca="1" si="31"/>
        <v>4</v>
      </c>
      <c r="V76" s="1">
        <f t="shared" ca="1" si="31"/>
        <v>4</v>
      </c>
      <c r="W76" s="1">
        <f t="shared" ca="1" si="31"/>
        <v>4</v>
      </c>
      <c r="X76" s="1">
        <f t="shared" ca="1" si="31"/>
        <v>4</v>
      </c>
      <c r="Y76" s="1">
        <f t="shared" ca="1" si="31"/>
        <v>4</v>
      </c>
      <c r="Z76" s="1">
        <f t="shared" ca="1" si="31"/>
        <v>4</v>
      </c>
      <c r="AA76" s="1">
        <f t="shared" ca="1" si="31"/>
        <v>4</v>
      </c>
      <c r="AB76" s="1">
        <f t="shared" ca="1" si="31"/>
        <v>4</v>
      </c>
      <c r="AC76" s="1">
        <f t="shared" ca="1" si="31"/>
        <v>4</v>
      </c>
      <c r="AD76" s="1">
        <f t="shared" ca="1" si="31"/>
        <v>4</v>
      </c>
      <c r="AE76" s="1">
        <f t="shared" ca="1" si="31"/>
        <v>4</v>
      </c>
      <c r="AF76" s="1">
        <f t="shared" ca="1" si="31"/>
        <v>4</v>
      </c>
      <c r="AG76" s="1">
        <f t="shared" ca="1" si="31"/>
        <v>4</v>
      </c>
      <c r="AH76" s="1">
        <f t="shared" ca="1" si="32"/>
        <v>4</v>
      </c>
      <c r="AI76" s="1">
        <f t="shared" ca="1" si="32"/>
        <v>4</v>
      </c>
      <c r="AJ76" s="1">
        <f t="shared" ca="1" si="32"/>
        <v>4</v>
      </c>
      <c r="AK76" s="1">
        <f t="shared" ca="1" si="32"/>
        <v>4</v>
      </c>
      <c r="AL76" s="1">
        <f t="shared" ca="1" si="32"/>
        <v>4</v>
      </c>
      <c r="AM76" s="3">
        <f t="shared" ca="1" si="32"/>
        <v>4</v>
      </c>
      <c r="AO76" s="29" t="str">
        <f t="shared" si="28"/>
        <v>R.C. Celta de Vigo</v>
      </c>
      <c r="AP76" s="2">
        <f ca="1">IF(AP$1&lt;='1-Configuracion'!$P$874,'1-Estadisticas'!B76,NA())</f>
        <v>1</v>
      </c>
      <c r="AQ76" s="1">
        <f ca="1">IF(AQ$1&lt;='1-Configuracion'!$P$874,'1-Estadisticas'!C76,NA())</f>
        <v>1</v>
      </c>
      <c r="AR76" s="1">
        <f ca="1">IF(AR$1&lt;='1-Configuracion'!$P$874,'1-Estadisticas'!D76,NA())</f>
        <v>3</v>
      </c>
      <c r="AS76" s="1">
        <f ca="1">IF(AS$1&lt;='1-Configuracion'!$P$874,'1-Estadisticas'!E76,NA())</f>
        <v>4</v>
      </c>
      <c r="AT76" s="1">
        <f ca="1">IF(AT$1&lt;='1-Configuracion'!$P$874,'1-Estadisticas'!F76,NA())</f>
        <v>2</v>
      </c>
      <c r="AU76" s="1">
        <f ca="1">IF(AU$1&lt;='1-Configuracion'!$P$874,'1-Estadisticas'!G76,NA())</f>
        <v>4</v>
      </c>
      <c r="AV76" s="1">
        <f ca="1">IF(AV$1&lt;='1-Configuracion'!$P$874,'1-Estadisticas'!H76,NA())</f>
        <v>3</v>
      </c>
      <c r="AW76" s="1">
        <f ca="1">IF(AW$1&lt;='1-Configuracion'!$P$874,'1-Estadisticas'!I76,NA())</f>
        <v>2</v>
      </c>
      <c r="AX76" s="1">
        <f ca="1">IF(AX$1&lt;='1-Configuracion'!$P$874,'1-Estadisticas'!J76,NA())</f>
        <v>4</v>
      </c>
      <c r="AY76" s="1">
        <f ca="1">IF(AY$1&lt;='1-Configuracion'!$P$874,'1-Estadisticas'!K76,NA())</f>
        <v>3</v>
      </c>
      <c r="AZ76" s="1">
        <f ca="1">IF(AZ$1&lt;='1-Configuracion'!$P$874,'1-Estadisticas'!L76,NA())</f>
        <v>4</v>
      </c>
      <c r="BA76" s="1">
        <f ca="1">IF(BA$1&lt;='1-Configuracion'!$P$874,'1-Estadisticas'!M76,NA())</f>
        <v>5</v>
      </c>
      <c r="BB76" s="1">
        <f ca="1">IF(BB$1&lt;='1-Configuracion'!$P$874,'1-Estadisticas'!N76,NA())</f>
        <v>4</v>
      </c>
      <c r="BC76" s="1">
        <f ca="1">IF(BC$1&lt;='1-Configuracion'!$P$874,'1-Estadisticas'!O76,NA())</f>
        <v>4</v>
      </c>
      <c r="BD76" s="1">
        <f ca="1">IF(BD$1&lt;='1-Configuracion'!$P$874,'1-Estadisticas'!P76,NA())</f>
        <v>4</v>
      </c>
      <c r="BE76" s="1">
        <f ca="1">IF(BE$1&lt;='1-Configuracion'!$P$874,'1-Estadisticas'!Q76,NA())</f>
        <v>4</v>
      </c>
      <c r="BF76" s="1" t="e">
        <f ca="1">IF(BF$1&lt;='1-Configuracion'!$P$874,'1-Estadisticas'!R76,NA())</f>
        <v>#N/A</v>
      </c>
      <c r="BG76" s="1" t="e">
        <f ca="1">IF(BG$1&lt;='1-Configuracion'!$P$874,'1-Estadisticas'!S76,NA())</f>
        <v>#N/A</v>
      </c>
      <c r="BH76" s="3" t="e">
        <f ca="1">IF(BH$1&lt;='1-Configuracion'!$P$874,'1-Estadisticas'!T76,NA())</f>
        <v>#N/A</v>
      </c>
      <c r="BI76" s="61" t="e">
        <f ca="1">IF(BI$1&lt;='1-Configuracion'!$P$874,'1-Estadisticas'!U76,NA())</f>
        <v>#N/A</v>
      </c>
      <c r="BJ76" s="1" t="e">
        <f ca="1">IF(BJ$1&lt;='1-Configuracion'!$P$874,'1-Estadisticas'!V76,NA())</f>
        <v>#N/A</v>
      </c>
      <c r="BK76" s="1" t="e">
        <f ca="1">IF(BK$1&lt;='1-Configuracion'!$P$874,'1-Estadisticas'!W76,NA())</f>
        <v>#N/A</v>
      </c>
      <c r="BL76" s="1" t="e">
        <f ca="1">IF(BL$1&lt;='1-Configuracion'!$P$874,'1-Estadisticas'!X76,NA())</f>
        <v>#N/A</v>
      </c>
      <c r="BM76" s="1" t="e">
        <f ca="1">IF(BM$1&lt;='1-Configuracion'!$P$874,'1-Estadisticas'!Y76,NA())</f>
        <v>#N/A</v>
      </c>
      <c r="BN76" s="1" t="e">
        <f ca="1">IF(BN$1&lt;='1-Configuracion'!$P$874,'1-Estadisticas'!Z76,NA())</f>
        <v>#N/A</v>
      </c>
      <c r="BO76" s="1" t="e">
        <f ca="1">IF(BO$1&lt;='1-Configuracion'!$P$874,'1-Estadisticas'!AA76,NA())</f>
        <v>#N/A</v>
      </c>
      <c r="BP76" s="1" t="e">
        <f ca="1">IF(BP$1&lt;='1-Configuracion'!$P$874,'1-Estadisticas'!AB76,NA())</f>
        <v>#N/A</v>
      </c>
      <c r="BQ76" s="1" t="e">
        <f ca="1">IF(BQ$1&lt;='1-Configuracion'!$P$874,'1-Estadisticas'!AC76,NA())</f>
        <v>#N/A</v>
      </c>
      <c r="BR76" s="1" t="e">
        <f ca="1">IF(BR$1&lt;='1-Configuracion'!$P$874,'1-Estadisticas'!AD76,NA())</f>
        <v>#N/A</v>
      </c>
      <c r="BS76" s="1" t="e">
        <f ca="1">IF(BS$1&lt;='1-Configuracion'!$P$874,'1-Estadisticas'!AE76,NA())</f>
        <v>#N/A</v>
      </c>
      <c r="BT76" s="1" t="e">
        <f ca="1">IF(BT$1&lt;='1-Configuracion'!$P$874,'1-Estadisticas'!AF76,NA())</f>
        <v>#N/A</v>
      </c>
      <c r="BU76" s="1" t="e">
        <f ca="1">IF(BU$1&lt;='1-Configuracion'!$P$874,'1-Estadisticas'!AG76,NA())</f>
        <v>#N/A</v>
      </c>
      <c r="BV76" s="1" t="e">
        <f ca="1">IF(BV$1&lt;='1-Configuracion'!$P$874,'1-Estadisticas'!AH76,NA())</f>
        <v>#N/A</v>
      </c>
      <c r="BW76" s="1" t="e">
        <f ca="1">IF(BW$1&lt;='1-Configuracion'!$P$874,'1-Estadisticas'!AI76,NA())</f>
        <v>#N/A</v>
      </c>
      <c r="BX76" s="1" t="e">
        <f ca="1">IF(BX$1&lt;='1-Configuracion'!$P$874,'1-Estadisticas'!AJ76,NA())</f>
        <v>#N/A</v>
      </c>
      <c r="BY76" s="1" t="e">
        <f ca="1">IF(BY$1&lt;='1-Configuracion'!$P$874,'1-Estadisticas'!AK76,NA())</f>
        <v>#N/A</v>
      </c>
      <c r="BZ76" s="1" t="e">
        <f ca="1">IF(BZ$1&lt;='1-Configuracion'!$P$874,'1-Estadisticas'!AL76,NA())</f>
        <v>#N/A</v>
      </c>
      <c r="CA76" s="3" t="e">
        <f ca="1">IF(CA$1&lt;='1-Configuracion'!$P$874,'1-Estadisticas'!AM76,NA())</f>
        <v>#N/A</v>
      </c>
    </row>
    <row r="77" spans="1:79" x14ac:dyDescent="0.25">
      <c r="A77" s="29" t="str">
        <f t="shared" si="29"/>
        <v>R.C.D. Español</v>
      </c>
      <c r="B77" s="2">
        <f t="shared" ca="1" si="30"/>
        <v>5</v>
      </c>
      <c r="C77" s="1">
        <f t="shared" ca="1" si="30"/>
        <v>8</v>
      </c>
      <c r="D77" s="1">
        <f t="shared" ca="1" si="30"/>
        <v>12</v>
      </c>
      <c r="E77" s="1">
        <f t="shared" ca="1" si="30"/>
        <v>8</v>
      </c>
      <c r="F77" s="1">
        <f t="shared" ca="1" si="30"/>
        <v>6</v>
      </c>
      <c r="G77" s="1">
        <f t="shared" ca="1" si="30"/>
        <v>9</v>
      </c>
      <c r="H77" s="1">
        <f t="shared" ca="1" si="30"/>
        <v>10</v>
      </c>
      <c r="I77" s="1">
        <f t="shared" ca="1" si="30"/>
        <v>9</v>
      </c>
      <c r="J77" s="1">
        <f t="shared" ca="1" si="30"/>
        <v>11</v>
      </c>
      <c r="K77" s="1">
        <f t="shared" ca="1" si="30"/>
        <v>10</v>
      </c>
      <c r="L77" s="1">
        <f t="shared" ca="1" si="30"/>
        <v>13</v>
      </c>
      <c r="M77" s="1">
        <f t="shared" ca="1" si="30"/>
        <v>10</v>
      </c>
      <c r="N77" s="1">
        <f t="shared" ca="1" si="30"/>
        <v>12</v>
      </c>
      <c r="O77" s="1">
        <f t="shared" ca="1" si="30"/>
        <v>12</v>
      </c>
      <c r="P77" s="1">
        <f t="shared" ca="1" si="30"/>
        <v>12</v>
      </c>
      <c r="Q77" s="1">
        <f t="shared" ca="1" si="30"/>
        <v>12</v>
      </c>
      <c r="R77" s="1">
        <f t="shared" ca="1" si="31"/>
        <v>12</v>
      </c>
      <c r="S77" s="1">
        <f t="shared" ca="1" si="31"/>
        <v>12</v>
      </c>
      <c r="T77" s="3">
        <f t="shared" ca="1" si="31"/>
        <v>12</v>
      </c>
      <c r="U77" s="61">
        <f t="shared" ca="1" si="31"/>
        <v>12</v>
      </c>
      <c r="V77" s="1">
        <f t="shared" ca="1" si="31"/>
        <v>12</v>
      </c>
      <c r="W77" s="1">
        <f t="shared" ca="1" si="31"/>
        <v>12</v>
      </c>
      <c r="X77" s="1">
        <f t="shared" ca="1" si="31"/>
        <v>12</v>
      </c>
      <c r="Y77" s="1">
        <f t="shared" ca="1" si="31"/>
        <v>12</v>
      </c>
      <c r="Z77" s="1">
        <f t="shared" ca="1" si="31"/>
        <v>12</v>
      </c>
      <c r="AA77" s="1">
        <f t="shared" ca="1" si="31"/>
        <v>12</v>
      </c>
      <c r="AB77" s="1">
        <f t="shared" ca="1" si="31"/>
        <v>12</v>
      </c>
      <c r="AC77" s="1">
        <f t="shared" ca="1" si="31"/>
        <v>12</v>
      </c>
      <c r="AD77" s="1">
        <f t="shared" ca="1" si="31"/>
        <v>12</v>
      </c>
      <c r="AE77" s="1">
        <f t="shared" ca="1" si="31"/>
        <v>12</v>
      </c>
      <c r="AF77" s="1">
        <f t="shared" ca="1" si="31"/>
        <v>12</v>
      </c>
      <c r="AG77" s="1">
        <f t="shared" ca="1" si="31"/>
        <v>12</v>
      </c>
      <c r="AH77" s="1">
        <f t="shared" ca="1" si="32"/>
        <v>12</v>
      </c>
      <c r="AI77" s="1">
        <f t="shared" ca="1" si="32"/>
        <v>12</v>
      </c>
      <c r="AJ77" s="1">
        <f t="shared" ca="1" si="32"/>
        <v>12</v>
      </c>
      <c r="AK77" s="1">
        <f t="shared" ca="1" si="32"/>
        <v>12</v>
      </c>
      <c r="AL77" s="1">
        <f t="shared" ca="1" si="32"/>
        <v>12</v>
      </c>
      <c r="AM77" s="3">
        <f t="shared" ca="1" si="32"/>
        <v>12</v>
      </c>
      <c r="AO77" s="29" t="str">
        <f t="shared" si="28"/>
        <v>R.C.D. Español</v>
      </c>
      <c r="AP77" s="2">
        <f ca="1">IF(AP$1&lt;='1-Configuracion'!$P$874,'1-Estadisticas'!B77,NA())</f>
        <v>5</v>
      </c>
      <c r="AQ77" s="1">
        <f ca="1">IF(AQ$1&lt;='1-Configuracion'!$P$874,'1-Estadisticas'!C77,NA())</f>
        <v>8</v>
      </c>
      <c r="AR77" s="1">
        <f ca="1">IF(AR$1&lt;='1-Configuracion'!$P$874,'1-Estadisticas'!D77,NA())</f>
        <v>12</v>
      </c>
      <c r="AS77" s="1">
        <f ca="1">IF(AS$1&lt;='1-Configuracion'!$P$874,'1-Estadisticas'!E77,NA())</f>
        <v>8</v>
      </c>
      <c r="AT77" s="1">
        <f ca="1">IF(AT$1&lt;='1-Configuracion'!$P$874,'1-Estadisticas'!F77,NA())</f>
        <v>6</v>
      </c>
      <c r="AU77" s="1">
        <f ca="1">IF(AU$1&lt;='1-Configuracion'!$P$874,'1-Estadisticas'!G77,NA())</f>
        <v>9</v>
      </c>
      <c r="AV77" s="1">
        <f ca="1">IF(AV$1&lt;='1-Configuracion'!$P$874,'1-Estadisticas'!H77,NA())</f>
        <v>10</v>
      </c>
      <c r="AW77" s="1">
        <f ca="1">IF(AW$1&lt;='1-Configuracion'!$P$874,'1-Estadisticas'!I77,NA())</f>
        <v>9</v>
      </c>
      <c r="AX77" s="1">
        <f ca="1">IF(AX$1&lt;='1-Configuracion'!$P$874,'1-Estadisticas'!J77,NA())</f>
        <v>11</v>
      </c>
      <c r="AY77" s="1">
        <f ca="1">IF(AY$1&lt;='1-Configuracion'!$P$874,'1-Estadisticas'!K77,NA())</f>
        <v>10</v>
      </c>
      <c r="AZ77" s="1">
        <f ca="1">IF(AZ$1&lt;='1-Configuracion'!$P$874,'1-Estadisticas'!L77,NA())</f>
        <v>13</v>
      </c>
      <c r="BA77" s="1">
        <f ca="1">IF(BA$1&lt;='1-Configuracion'!$P$874,'1-Estadisticas'!M77,NA())</f>
        <v>10</v>
      </c>
      <c r="BB77" s="1">
        <f ca="1">IF(BB$1&lt;='1-Configuracion'!$P$874,'1-Estadisticas'!N77,NA())</f>
        <v>12</v>
      </c>
      <c r="BC77" s="1">
        <f ca="1">IF(BC$1&lt;='1-Configuracion'!$P$874,'1-Estadisticas'!O77,NA())</f>
        <v>12</v>
      </c>
      <c r="BD77" s="1">
        <f ca="1">IF(BD$1&lt;='1-Configuracion'!$P$874,'1-Estadisticas'!P77,NA())</f>
        <v>12</v>
      </c>
      <c r="BE77" s="1">
        <f ca="1">IF(BE$1&lt;='1-Configuracion'!$P$874,'1-Estadisticas'!Q77,NA())</f>
        <v>12</v>
      </c>
      <c r="BF77" s="1" t="e">
        <f ca="1">IF(BF$1&lt;='1-Configuracion'!$P$874,'1-Estadisticas'!R77,NA())</f>
        <v>#N/A</v>
      </c>
      <c r="BG77" s="1" t="e">
        <f ca="1">IF(BG$1&lt;='1-Configuracion'!$P$874,'1-Estadisticas'!S77,NA())</f>
        <v>#N/A</v>
      </c>
      <c r="BH77" s="3" t="e">
        <f ca="1">IF(BH$1&lt;='1-Configuracion'!$P$874,'1-Estadisticas'!T77,NA())</f>
        <v>#N/A</v>
      </c>
      <c r="BI77" s="61" t="e">
        <f ca="1">IF(BI$1&lt;='1-Configuracion'!$P$874,'1-Estadisticas'!U77,NA())</f>
        <v>#N/A</v>
      </c>
      <c r="BJ77" s="1" t="e">
        <f ca="1">IF(BJ$1&lt;='1-Configuracion'!$P$874,'1-Estadisticas'!V77,NA())</f>
        <v>#N/A</v>
      </c>
      <c r="BK77" s="1" t="e">
        <f ca="1">IF(BK$1&lt;='1-Configuracion'!$P$874,'1-Estadisticas'!W77,NA())</f>
        <v>#N/A</v>
      </c>
      <c r="BL77" s="1" t="e">
        <f ca="1">IF(BL$1&lt;='1-Configuracion'!$P$874,'1-Estadisticas'!X77,NA())</f>
        <v>#N/A</v>
      </c>
      <c r="BM77" s="1" t="e">
        <f ca="1">IF(BM$1&lt;='1-Configuracion'!$P$874,'1-Estadisticas'!Y77,NA())</f>
        <v>#N/A</v>
      </c>
      <c r="BN77" s="1" t="e">
        <f ca="1">IF(BN$1&lt;='1-Configuracion'!$P$874,'1-Estadisticas'!Z77,NA())</f>
        <v>#N/A</v>
      </c>
      <c r="BO77" s="1" t="e">
        <f ca="1">IF(BO$1&lt;='1-Configuracion'!$P$874,'1-Estadisticas'!AA77,NA())</f>
        <v>#N/A</v>
      </c>
      <c r="BP77" s="1" t="e">
        <f ca="1">IF(BP$1&lt;='1-Configuracion'!$P$874,'1-Estadisticas'!AB77,NA())</f>
        <v>#N/A</v>
      </c>
      <c r="BQ77" s="1" t="e">
        <f ca="1">IF(BQ$1&lt;='1-Configuracion'!$P$874,'1-Estadisticas'!AC77,NA())</f>
        <v>#N/A</v>
      </c>
      <c r="BR77" s="1" t="e">
        <f ca="1">IF(BR$1&lt;='1-Configuracion'!$P$874,'1-Estadisticas'!AD77,NA())</f>
        <v>#N/A</v>
      </c>
      <c r="BS77" s="1" t="e">
        <f ca="1">IF(BS$1&lt;='1-Configuracion'!$P$874,'1-Estadisticas'!AE77,NA())</f>
        <v>#N/A</v>
      </c>
      <c r="BT77" s="1" t="e">
        <f ca="1">IF(BT$1&lt;='1-Configuracion'!$P$874,'1-Estadisticas'!AF77,NA())</f>
        <v>#N/A</v>
      </c>
      <c r="BU77" s="1" t="e">
        <f ca="1">IF(BU$1&lt;='1-Configuracion'!$P$874,'1-Estadisticas'!AG77,NA())</f>
        <v>#N/A</v>
      </c>
      <c r="BV77" s="1" t="e">
        <f ca="1">IF(BV$1&lt;='1-Configuracion'!$P$874,'1-Estadisticas'!AH77,NA())</f>
        <v>#N/A</v>
      </c>
      <c r="BW77" s="1" t="e">
        <f ca="1">IF(BW$1&lt;='1-Configuracion'!$P$874,'1-Estadisticas'!AI77,NA())</f>
        <v>#N/A</v>
      </c>
      <c r="BX77" s="1" t="e">
        <f ca="1">IF(BX$1&lt;='1-Configuracion'!$P$874,'1-Estadisticas'!AJ77,NA())</f>
        <v>#N/A</v>
      </c>
      <c r="BY77" s="1" t="e">
        <f ca="1">IF(BY$1&lt;='1-Configuracion'!$P$874,'1-Estadisticas'!AK77,NA())</f>
        <v>#N/A</v>
      </c>
      <c r="BZ77" s="1" t="e">
        <f ca="1">IF(BZ$1&lt;='1-Configuracion'!$P$874,'1-Estadisticas'!AL77,NA())</f>
        <v>#N/A</v>
      </c>
      <c r="CA77" s="3" t="e">
        <f ca="1">IF(CA$1&lt;='1-Configuracion'!$P$874,'1-Estadisticas'!AM77,NA())</f>
        <v>#N/A</v>
      </c>
    </row>
    <row r="78" spans="1:79" x14ac:dyDescent="0.25">
      <c r="A78" s="29" t="str">
        <f t="shared" si="29"/>
        <v>Rayo Vallecano</v>
      </c>
      <c r="B78" s="2">
        <f t="shared" ca="1" si="30"/>
        <v>10</v>
      </c>
      <c r="C78" s="1">
        <f t="shared" ca="1" si="30"/>
        <v>16</v>
      </c>
      <c r="D78" s="1">
        <f t="shared" ca="1" si="30"/>
        <v>19</v>
      </c>
      <c r="E78" s="1">
        <f t="shared" ca="1" si="30"/>
        <v>12</v>
      </c>
      <c r="F78" s="1">
        <f t="shared" ca="1" si="30"/>
        <v>9</v>
      </c>
      <c r="G78" s="1">
        <f t="shared" ca="1" si="30"/>
        <v>11</v>
      </c>
      <c r="H78" s="1">
        <f t="shared" ca="1" si="30"/>
        <v>15</v>
      </c>
      <c r="I78" s="1">
        <f t="shared" ca="1" si="30"/>
        <v>15</v>
      </c>
      <c r="J78" s="1">
        <f t="shared" ca="1" si="30"/>
        <v>14</v>
      </c>
      <c r="K78" s="1">
        <f t="shared" ca="1" si="30"/>
        <v>15</v>
      </c>
      <c r="L78" s="1">
        <f t="shared" ca="1" si="30"/>
        <v>12</v>
      </c>
      <c r="M78" s="1">
        <f t="shared" ca="1" si="30"/>
        <v>13</v>
      </c>
      <c r="N78" s="1">
        <f t="shared" ca="1" si="30"/>
        <v>14</v>
      </c>
      <c r="O78" s="1">
        <f t="shared" ca="1" si="30"/>
        <v>16</v>
      </c>
      <c r="P78" s="1">
        <f t="shared" ca="1" si="30"/>
        <v>18</v>
      </c>
      <c r="Q78" s="1">
        <f t="shared" ca="1" si="30"/>
        <v>18</v>
      </c>
      <c r="R78" s="1">
        <f t="shared" ca="1" si="31"/>
        <v>18</v>
      </c>
      <c r="S78" s="1">
        <f t="shared" ca="1" si="31"/>
        <v>18</v>
      </c>
      <c r="T78" s="3">
        <f t="shared" ca="1" si="31"/>
        <v>18</v>
      </c>
      <c r="U78" s="61">
        <f t="shared" ca="1" si="31"/>
        <v>18</v>
      </c>
      <c r="V78" s="1">
        <f t="shared" ca="1" si="31"/>
        <v>18</v>
      </c>
      <c r="W78" s="1">
        <f t="shared" ca="1" si="31"/>
        <v>18</v>
      </c>
      <c r="X78" s="1">
        <f t="shared" ca="1" si="31"/>
        <v>18</v>
      </c>
      <c r="Y78" s="1">
        <f t="shared" ca="1" si="31"/>
        <v>18</v>
      </c>
      <c r="Z78" s="1">
        <f t="shared" ca="1" si="31"/>
        <v>18</v>
      </c>
      <c r="AA78" s="1">
        <f t="shared" ca="1" si="31"/>
        <v>18</v>
      </c>
      <c r="AB78" s="1">
        <f t="shared" ca="1" si="31"/>
        <v>18</v>
      </c>
      <c r="AC78" s="1">
        <f t="shared" ca="1" si="31"/>
        <v>18</v>
      </c>
      <c r="AD78" s="1">
        <f t="shared" ca="1" si="31"/>
        <v>18</v>
      </c>
      <c r="AE78" s="1">
        <f t="shared" ca="1" si="31"/>
        <v>18</v>
      </c>
      <c r="AF78" s="1">
        <f t="shared" ca="1" si="31"/>
        <v>18</v>
      </c>
      <c r="AG78" s="1">
        <f t="shared" ca="1" si="31"/>
        <v>18</v>
      </c>
      <c r="AH78" s="1">
        <f t="shared" ca="1" si="32"/>
        <v>18</v>
      </c>
      <c r="AI78" s="1">
        <f t="shared" ca="1" si="32"/>
        <v>18</v>
      </c>
      <c r="AJ78" s="1">
        <f t="shared" ca="1" si="32"/>
        <v>18</v>
      </c>
      <c r="AK78" s="1">
        <f t="shared" ca="1" si="32"/>
        <v>18</v>
      </c>
      <c r="AL78" s="1">
        <f t="shared" ca="1" si="32"/>
        <v>18</v>
      </c>
      <c r="AM78" s="3">
        <f t="shared" ca="1" si="32"/>
        <v>18</v>
      </c>
      <c r="AO78" s="29" t="str">
        <f t="shared" si="28"/>
        <v>Rayo Vallecano</v>
      </c>
      <c r="AP78" s="2">
        <f ca="1">IF(AP$1&lt;='1-Configuracion'!$P$874,'1-Estadisticas'!B78,NA())</f>
        <v>10</v>
      </c>
      <c r="AQ78" s="1">
        <f ca="1">IF(AQ$1&lt;='1-Configuracion'!$P$874,'1-Estadisticas'!C78,NA())</f>
        <v>16</v>
      </c>
      <c r="AR78" s="1">
        <f ca="1">IF(AR$1&lt;='1-Configuracion'!$P$874,'1-Estadisticas'!D78,NA())</f>
        <v>19</v>
      </c>
      <c r="AS78" s="1">
        <f ca="1">IF(AS$1&lt;='1-Configuracion'!$P$874,'1-Estadisticas'!E78,NA())</f>
        <v>12</v>
      </c>
      <c r="AT78" s="1">
        <f ca="1">IF(AT$1&lt;='1-Configuracion'!$P$874,'1-Estadisticas'!F78,NA())</f>
        <v>9</v>
      </c>
      <c r="AU78" s="1">
        <f ca="1">IF(AU$1&lt;='1-Configuracion'!$P$874,'1-Estadisticas'!G78,NA())</f>
        <v>11</v>
      </c>
      <c r="AV78" s="1">
        <f ca="1">IF(AV$1&lt;='1-Configuracion'!$P$874,'1-Estadisticas'!H78,NA())</f>
        <v>15</v>
      </c>
      <c r="AW78" s="1">
        <f ca="1">IF(AW$1&lt;='1-Configuracion'!$P$874,'1-Estadisticas'!I78,NA())</f>
        <v>15</v>
      </c>
      <c r="AX78" s="1">
        <f ca="1">IF(AX$1&lt;='1-Configuracion'!$P$874,'1-Estadisticas'!J78,NA())</f>
        <v>14</v>
      </c>
      <c r="AY78" s="1">
        <f ca="1">IF(AY$1&lt;='1-Configuracion'!$P$874,'1-Estadisticas'!K78,NA())</f>
        <v>15</v>
      </c>
      <c r="AZ78" s="1">
        <f ca="1">IF(AZ$1&lt;='1-Configuracion'!$P$874,'1-Estadisticas'!L78,NA())</f>
        <v>12</v>
      </c>
      <c r="BA78" s="1">
        <f ca="1">IF(BA$1&lt;='1-Configuracion'!$P$874,'1-Estadisticas'!M78,NA())</f>
        <v>13</v>
      </c>
      <c r="BB78" s="1">
        <f ca="1">IF(BB$1&lt;='1-Configuracion'!$P$874,'1-Estadisticas'!N78,NA())</f>
        <v>14</v>
      </c>
      <c r="BC78" s="1">
        <f ca="1">IF(BC$1&lt;='1-Configuracion'!$P$874,'1-Estadisticas'!O78,NA())</f>
        <v>16</v>
      </c>
      <c r="BD78" s="1">
        <f ca="1">IF(BD$1&lt;='1-Configuracion'!$P$874,'1-Estadisticas'!P78,NA())</f>
        <v>18</v>
      </c>
      <c r="BE78" s="1">
        <f ca="1">IF(BE$1&lt;='1-Configuracion'!$P$874,'1-Estadisticas'!Q78,NA())</f>
        <v>18</v>
      </c>
      <c r="BF78" s="1" t="e">
        <f ca="1">IF(BF$1&lt;='1-Configuracion'!$P$874,'1-Estadisticas'!R78,NA())</f>
        <v>#N/A</v>
      </c>
      <c r="BG78" s="1" t="e">
        <f ca="1">IF(BG$1&lt;='1-Configuracion'!$P$874,'1-Estadisticas'!S78,NA())</f>
        <v>#N/A</v>
      </c>
      <c r="BH78" s="3" t="e">
        <f ca="1">IF(BH$1&lt;='1-Configuracion'!$P$874,'1-Estadisticas'!T78,NA())</f>
        <v>#N/A</v>
      </c>
      <c r="BI78" s="61" t="e">
        <f ca="1">IF(BI$1&lt;='1-Configuracion'!$P$874,'1-Estadisticas'!U78,NA())</f>
        <v>#N/A</v>
      </c>
      <c r="BJ78" s="1" t="e">
        <f ca="1">IF(BJ$1&lt;='1-Configuracion'!$P$874,'1-Estadisticas'!V78,NA())</f>
        <v>#N/A</v>
      </c>
      <c r="BK78" s="1" t="e">
        <f ca="1">IF(BK$1&lt;='1-Configuracion'!$P$874,'1-Estadisticas'!W78,NA())</f>
        <v>#N/A</v>
      </c>
      <c r="BL78" s="1" t="e">
        <f ca="1">IF(BL$1&lt;='1-Configuracion'!$P$874,'1-Estadisticas'!X78,NA())</f>
        <v>#N/A</v>
      </c>
      <c r="BM78" s="1" t="e">
        <f ca="1">IF(BM$1&lt;='1-Configuracion'!$P$874,'1-Estadisticas'!Y78,NA())</f>
        <v>#N/A</v>
      </c>
      <c r="BN78" s="1" t="e">
        <f ca="1">IF(BN$1&lt;='1-Configuracion'!$P$874,'1-Estadisticas'!Z78,NA())</f>
        <v>#N/A</v>
      </c>
      <c r="BO78" s="1" t="e">
        <f ca="1">IF(BO$1&lt;='1-Configuracion'!$P$874,'1-Estadisticas'!AA78,NA())</f>
        <v>#N/A</v>
      </c>
      <c r="BP78" s="1" t="e">
        <f ca="1">IF(BP$1&lt;='1-Configuracion'!$P$874,'1-Estadisticas'!AB78,NA())</f>
        <v>#N/A</v>
      </c>
      <c r="BQ78" s="1" t="e">
        <f ca="1">IF(BQ$1&lt;='1-Configuracion'!$P$874,'1-Estadisticas'!AC78,NA())</f>
        <v>#N/A</v>
      </c>
      <c r="BR78" s="1" t="e">
        <f ca="1">IF(BR$1&lt;='1-Configuracion'!$P$874,'1-Estadisticas'!AD78,NA())</f>
        <v>#N/A</v>
      </c>
      <c r="BS78" s="1" t="e">
        <f ca="1">IF(BS$1&lt;='1-Configuracion'!$P$874,'1-Estadisticas'!AE78,NA())</f>
        <v>#N/A</v>
      </c>
      <c r="BT78" s="1" t="e">
        <f ca="1">IF(BT$1&lt;='1-Configuracion'!$P$874,'1-Estadisticas'!AF78,NA())</f>
        <v>#N/A</v>
      </c>
      <c r="BU78" s="1" t="e">
        <f ca="1">IF(BU$1&lt;='1-Configuracion'!$P$874,'1-Estadisticas'!AG78,NA())</f>
        <v>#N/A</v>
      </c>
      <c r="BV78" s="1" t="e">
        <f ca="1">IF(BV$1&lt;='1-Configuracion'!$P$874,'1-Estadisticas'!AH78,NA())</f>
        <v>#N/A</v>
      </c>
      <c r="BW78" s="1" t="e">
        <f ca="1">IF(BW$1&lt;='1-Configuracion'!$P$874,'1-Estadisticas'!AI78,NA())</f>
        <v>#N/A</v>
      </c>
      <c r="BX78" s="1" t="e">
        <f ca="1">IF(BX$1&lt;='1-Configuracion'!$P$874,'1-Estadisticas'!AJ78,NA())</f>
        <v>#N/A</v>
      </c>
      <c r="BY78" s="1" t="e">
        <f ca="1">IF(BY$1&lt;='1-Configuracion'!$P$874,'1-Estadisticas'!AK78,NA())</f>
        <v>#N/A</v>
      </c>
      <c r="BZ78" s="1" t="e">
        <f ca="1">IF(BZ$1&lt;='1-Configuracion'!$P$874,'1-Estadisticas'!AL78,NA())</f>
        <v>#N/A</v>
      </c>
      <c r="CA78" s="3" t="e">
        <f ca="1">IF(CA$1&lt;='1-Configuracion'!$P$874,'1-Estadisticas'!AM78,NA())</f>
        <v>#N/A</v>
      </c>
    </row>
    <row r="79" spans="1:79" x14ac:dyDescent="0.25">
      <c r="A79" s="29" t="str">
        <f t="shared" si="29"/>
        <v>Real Betis Balompié</v>
      </c>
      <c r="B79" s="2">
        <f t="shared" ca="1" si="30"/>
        <v>6</v>
      </c>
      <c r="C79" s="1">
        <f t="shared" ca="1" si="30"/>
        <v>18</v>
      </c>
      <c r="D79" s="1">
        <f t="shared" ca="1" si="30"/>
        <v>9</v>
      </c>
      <c r="E79" s="1">
        <f t="shared" ca="1" si="30"/>
        <v>11</v>
      </c>
      <c r="F79" s="1">
        <f t="shared" ca="1" si="30"/>
        <v>14</v>
      </c>
      <c r="G79" s="1">
        <f t="shared" ca="1" si="30"/>
        <v>10</v>
      </c>
      <c r="H79" s="1">
        <f t="shared" ca="1" si="30"/>
        <v>8</v>
      </c>
      <c r="I79" s="1">
        <f t="shared" ca="1" si="30"/>
        <v>10</v>
      </c>
      <c r="J79" s="1">
        <f t="shared" ca="1" si="30"/>
        <v>10</v>
      </c>
      <c r="K79" s="1">
        <f t="shared" ca="1" si="30"/>
        <v>13</v>
      </c>
      <c r="L79" s="1">
        <f t="shared" ca="1" si="30"/>
        <v>11</v>
      </c>
      <c r="M79" s="1">
        <f t="shared" ca="1" si="30"/>
        <v>12</v>
      </c>
      <c r="N79" s="1">
        <f t="shared" ca="1" si="30"/>
        <v>11</v>
      </c>
      <c r="O79" s="1">
        <f t="shared" ca="1" si="30"/>
        <v>11</v>
      </c>
      <c r="P79" s="1">
        <f t="shared" ca="1" si="30"/>
        <v>11</v>
      </c>
      <c r="Q79" s="1">
        <f t="shared" ca="1" si="30"/>
        <v>11</v>
      </c>
      <c r="R79" s="1">
        <f t="shared" ca="1" si="31"/>
        <v>11</v>
      </c>
      <c r="S79" s="1">
        <f t="shared" ca="1" si="31"/>
        <v>11</v>
      </c>
      <c r="T79" s="3">
        <f t="shared" ca="1" si="31"/>
        <v>11</v>
      </c>
      <c r="U79" s="61">
        <f t="shared" ca="1" si="31"/>
        <v>11</v>
      </c>
      <c r="V79" s="1">
        <f t="shared" ca="1" si="31"/>
        <v>11</v>
      </c>
      <c r="W79" s="1">
        <f t="shared" ca="1" si="31"/>
        <v>11</v>
      </c>
      <c r="X79" s="1">
        <f t="shared" ca="1" si="31"/>
        <v>11</v>
      </c>
      <c r="Y79" s="1">
        <f t="shared" ca="1" si="31"/>
        <v>11</v>
      </c>
      <c r="Z79" s="1">
        <f t="shared" ca="1" si="31"/>
        <v>11</v>
      </c>
      <c r="AA79" s="1">
        <f t="shared" ca="1" si="31"/>
        <v>11</v>
      </c>
      <c r="AB79" s="1">
        <f t="shared" ca="1" si="31"/>
        <v>11</v>
      </c>
      <c r="AC79" s="1">
        <f t="shared" ca="1" si="31"/>
        <v>11</v>
      </c>
      <c r="AD79" s="1">
        <f t="shared" ca="1" si="31"/>
        <v>11</v>
      </c>
      <c r="AE79" s="1">
        <f t="shared" ca="1" si="31"/>
        <v>11</v>
      </c>
      <c r="AF79" s="1">
        <f t="shared" ca="1" si="31"/>
        <v>11</v>
      </c>
      <c r="AG79" s="1">
        <f t="shared" ca="1" si="31"/>
        <v>11</v>
      </c>
      <c r="AH79" s="1">
        <f t="shared" ca="1" si="32"/>
        <v>11</v>
      </c>
      <c r="AI79" s="1">
        <f t="shared" ca="1" si="32"/>
        <v>11</v>
      </c>
      <c r="AJ79" s="1">
        <f t="shared" ca="1" si="32"/>
        <v>11</v>
      </c>
      <c r="AK79" s="1">
        <f t="shared" ca="1" si="32"/>
        <v>11</v>
      </c>
      <c r="AL79" s="1">
        <f t="shared" ca="1" si="32"/>
        <v>11</v>
      </c>
      <c r="AM79" s="3">
        <f t="shared" ca="1" si="32"/>
        <v>11</v>
      </c>
      <c r="AO79" s="29" t="str">
        <f t="shared" si="28"/>
        <v>Real Betis Balompié</v>
      </c>
      <c r="AP79" s="2">
        <f ca="1">IF(AP$1&lt;='1-Configuracion'!$P$874,'1-Estadisticas'!B79,NA())</f>
        <v>6</v>
      </c>
      <c r="AQ79" s="1">
        <f ca="1">IF(AQ$1&lt;='1-Configuracion'!$P$874,'1-Estadisticas'!C79,NA())</f>
        <v>18</v>
      </c>
      <c r="AR79" s="1">
        <f ca="1">IF(AR$1&lt;='1-Configuracion'!$P$874,'1-Estadisticas'!D79,NA())</f>
        <v>9</v>
      </c>
      <c r="AS79" s="1">
        <f ca="1">IF(AS$1&lt;='1-Configuracion'!$P$874,'1-Estadisticas'!E79,NA())</f>
        <v>11</v>
      </c>
      <c r="AT79" s="1">
        <f ca="1">IF(AT$1&lt;='1-Configuracion'!$P$874,'1-Estadisticas'!F79,NA())</f>
        <v>14</v>
      </c>
      <c r="AU79" s="1">
        <f ca="1">IF(AU$1&lt;='1-Configuracion'!$P$874,'1-Estadisticas'!G79,NA())</f>
        <v>10</v>
      </c>
      <c r="AV79" s="1">
        <f ca="1">IF(AV$1&lt;='1-Configuracion'!$P$874,'1-Estadisticas'!H79,NA())</f>
        <v>8</v>
      </c>
      <c r="AW79" s="1">
        <f ca="1">IF(AW$1&lt;='1-Configuracion'!$P$874,'1-Estadisticas'!I79,NA())</f>
        <v>10</v>
      </c>
      <c r="AX79" s="1">
        <f ca="1">IF(AX$1&lt;='1-Configuracion'!$P$874,'1-Estadisticas'!J79,NA())</f>
        <v>10</v>
      </c>
      <c r="AY79" s="1">
        <f ca="1">IF(AY$1&lt;='1-Configuracion'!$P$874,'1-Estadisticas'!K79,NA())</f>
        <v>13</v>
      </c>
      <c r="AZ79" s="1">
        <f ca="1">IF(AZ$1&lt;='1-Configuracion'!$P$874,'1-Estadisticas'!L79,NA())</f>
        <v>11</v>
      </c>
      <c r="BA79" s="1">
        <f ca="1">IF(BA$1&lt;='1-Configuracion'!$P$874,'1-Estadisticas'!M79,NA())</f>
        <v>12</v>
      </c>
      <c r="BB79" s="1">
        <f ca="1">IF(BB$1&lt;='1-Configuracion'!$P$874,'1-Estadisticas'!N79,NA())</f>
        <v>11</v>
      </c>
      <c r="BC79" s="1">
        <f ca="1">IF(BC$1&lt;='1-Configuracion'!$P$874,'1-Estadisticas'!O79,NA())</f>
        <v>11</v>
      </c>
      <c r="BD79" s="1">
        <f ca="1">IF(BD$1&lt;='1-Configuracion'!$P$874,'1-Estadisticas'!P79,NA())</f>
        <v>11</v>
      </c>
      <c r="BE79" s="1">
        <f ca="1">IF(BE$1&lt;='1-Configuracion'!$P$874,'1-Estadisticas'!Q79,NA())</f>
        <v>11</v>
      </c>
      <c r="BF79" s="1" t="e">
        <f ca="1">IF(BF$1&lt;='1-Configuracion'!$P$874,'1-Estadisticas'!R79,NA())</f>
        <v>#N/A</v>
      </c>
      <c r="BG79" s="1" t="e">
        <f ca="1">IF(BG$1&lt;='1-Configuracion'!$P$874,'1-Estadisticas'!S79,NA())</f>
        <v>#N/A</v>
      </c>
      <c r="BH79" s="3" t="e">
        <f ca="1">IF(BH$1&lt;='1-Configuracion'!$P$874,'1-Estadisticas'!T79,NA())</f>
        <v>#N/A</v>
      </c>
      <c r="BI79" s="61" t="e">
        <f ca="1">IF(BI$1&lt;='1-Configuracion'!$P$874,'1-Estadisticas'!U79,NA())</f>
        <v>#N/A</v>
      </c>
      <c r="BJ79" s="1" t="e">
        <f ca="1">IF(BJ$1&lt;='1-Configuracion'!$P$874,'1-Estadisticas'!V79,NA())</f>
        <v>#N/A</v>
      </c>
      <c r="BK79" s="1" t="e">
        <f ca="1">IF(BK$1&lt;='1-Configuracion'!$P$874,'1-Estadisticas'!W79,NA())</f>
        <v>#N/A</v>
      </c>
      <c r="BL79" s="1" t="e">
        <f ca="1">IF(BL$1&lt;='1-Configuracion'!$P$874,'1-Estadisticas'!X79,NA())</f>
        <v>#N/A</v>
      </c>
      <c r="BM79" s="1" t="e">
        <f ca="1">IF(BM$1&lt;='1-Configuracion'!$P$874,'1-Estadisticas'!Y79,NA())</f>
        <v>#N/A</v>
      </c>
      <c r="BN79" s="1" t="e">
        <f ca="1">IF(BN$1&lt;='1-Configuracion'!$P$874,'1-Estadisticas'!Z79,NA())</f>
        <v>#N/A</v>
      </c>
      <c r="BO79" s="1" t="e">
        <f ca="1">IF(BO$1&lt;='1-Configuracion'!$P$874,'1-Estadisticas'!AA79,NA())</f>
        <v>#N/A</v>
      </c>
      <c r="BP79" s="1" t="e">
        <f ca="1">IF(BP$1&lt;='1-Configuracion'!$P$874,'1-Estadisticas'!AB79,NA())</f>
        <v>#N/A</v>
      </c>
      <c r="BQ79" s="1" t="e">
        <f ca="1">IF(BQ$1&lt;='1-Configuracion'!$P$874,'1-Estadisticas'!AC79,NA())</f>
        <v>#N/A</v>
      </c>
      <c r="BR79" s="1" t="e">
        <f ca="1">IF(BR$1&lt;='1-Configuracion'!$P$874,'1-Estadisticas'!AD79,NA())</f>
        <v>#N/A</v>
      </c>
      <c r="BS79" s="1" t="e">
        <f ca="1">IF(BS$1&lt;='1-Configuracion'!$P$874,'1-Estadisticas'!AE79,NA())</f>
        <v>#N/A</v>
      </c>
      <c r="BT79" s="1" t="e">
        <f ca="1">IF(BT$1&lt;='1-Configuracion'!$P$874,'1-Estadisticas'!AF79,NA())</f>
        <v>#N/A</v>
      </c>
      <c r="BU79" s="1" t="e">
        <f ca="1">IF(BU$1&lt;='1-Configuracion'!$P$874,'1-Estadisticas'!AG79,NA())</f>
        <v>#N/A</v>
      </c>
      <c r="BV79" s="1" t="e">
        <f ca="1">IF(BV$1&lt;='1-Configuracion'!$P$874,'1-Estadisticas'!AH79,NA())</f>
        <v>#N/A</v>
      </c>
      <c r="BW79" s="1" t="e">
        <f ca="1">IF(BW$1&lt;='1-Configuracion'!$P$874,'1-Estadisticas'!AI79,NA())</f>
        <v>#N/A</v>
      </c>
      <c r="BX79" s="1" t="e">
        <f ca="1">IF(BX$1&lt;='1-Configuracion'!$P$874,'1-Estadisticas'!AJ79,NA())</f>
        <v>#N/A</v>
      </c>
      <c r="BY79" s="1" t="e">
        <f ca="1">IF(BY$1&lt;='1-Configuracion'!$P$874,'1-Estadisticas'!AK79,NA())</f>
        <v>#N/A</v>
      </c>
      <c r="BZ79" s="1" t="e">
        <f ca="1">IF(BZ$1&lt;='1-Configuracion'!$P$874,'1-Estadisticas'!AL79,NA())</f>
        <v>#N/A</v>
      </c>
      <c r="CA79" s="3" t="e">
        <f ca="1">IF(CA$1&lt;='1-Configuracion'!$P$874,'1-Estadisticas'!AM79,NA())</f>
        <v>#N/A</v>
      </c>
    </row>
    <row r="80" spans="1:79" x14ac:dyDescent="0.25">
      <c r="A80" s="29" t="str">
        <f t="shared" si="29"/>
        <v>Real Madrid C.F.</v>
      </c>
      <c r="B80" s="2">
        <f t="shared" ca="1" si="30"/>
        <v>11</v>
      </c>
      <c r="C80" s="1">
        <f t="shared" ca="1" si="30"/>
        <v>5</v>
      </c>
      <c r="D80" s="1">
        <f t="shared" ca="1" si="30"/>
        <v>2</v>
      </c>
      <c r="E80" s="1">
        <f t="shared" ca="1" si="30"/>
        <v>2</v>
      </c>
      <c r="F80" s="1">
        <f t="shared" ca="1" si="30"/>
        <v>1</v>
      </c>
      <c r="G80" s="1">
        <f t="shared" ca="1" si="30"/>
        <v>3</v>
      </c>
      <c r="H80" s="1">
        <f t="shared" ca="1" si="30"/>
        <v>2</v>
      </c>
      <c r="I80" s="1">
        <f t="shared" ca="1" si="30"/>
        <v>1</v>
      </c>
      <c r="J80" s="1">
        <f t="shared" ca="1" si="30"/>
        <v>1</v>
      </c>
      <c r="K80" s="1">
        <f t="shared" ca="1" si="30"/>
        <v>1</v>
      </c>
      <c r="L80" s="1">
        <f t="shared" ca="1" si="30"/>
        <v>2</v>
      </c>
      <c r="M80" s="1">
        <f t="shared" ca="1" si="30"/>
        <v>3</v>
      </c>
      <c r="N80" s="1">
        <f t="shared" ca="1" si="30"/>
        <v>3</v>
      </c>
      <c r="O80" s="1">
        <f t="shared" ca="1" si="30"/>
        <v>3</v>
      </c>
      <c r="P80" s="1">
        <f t="shared" ca="1" si="30"/>
        <v>3</v>
      </c>
      <c r="Q80" s="1">
        <f t="shared" ca="1" si="30"/>
        <v>3</v>
      </c>
      <c r="R80" s="1">
        <f t="shared" ca="1" si="31"/>
        <v>3</v>
      </c>
      <c r="S80" s="1">
        <f t="shared" ca="1" si="31"/>
        <v>3</v>
      </c>
      <c r="T80" s="3">
        <f t="shared" ca="1" si="31"/>
        <v>3</v>
      </c>
      <c r="U80" s="61">
        <f t="shared" ca="1" si="31"/>
        <v>3</v>
      </c>
      <c r="V80" s="1">
        <f t="shared" ca="1" si="31"/>
        <v>3</v>
      </c>
      <c r="W80" s="1">
        <f t="shared" ca="1" si="31"/>
        <v>3</v>
      </c>
      <c r="X80" s="1">
        <f t="shared" ca="1" si="31"/>
        <v>3</v>
      </c>
      <c r="Y80" s="1">
        <f t="shared" ca="1" si="31"/>
        <v>3</v>
      </c>
      <c r="Z80" s="1">
        <f t="shared" ca="1" si="31"/>
        <v>3</v>
      </c>
      <c r="AA80" s="1">
        <f t="shared" ca="1" si="31"/>
        <v>3</v>
      </c>
      <c r="AB80" s="1">
        <f t="shared" ca="1" si="31"/>
        <v>3</v>
      </c>
      <c r="AC80" s="1">
        <f t="shared" ca="1" si="31"/>
        <v>3</v>
      </c>
      <c r="AD80" s="1">
        <f t="shared" ca="1" si="31"/>
        <v>3</v>
      </c>
      <c r="AE80" s="1">
        <f t="shared" ca="1" si="31"/>
        <v>3</v>
      </c>
      <c r="AF80" s="1">
        <f t="shared" ca="1" si="31"/>
        <v>3</v>
      </c>
      <c r="AG80" s="1">
        <f t="shared" ca="1" si="31"/>
        <v>3</v>
      </c>
      <c r="AH80" s="1">
        <f t="shared" ca="1" si="32"/>
        <v>3</v>
      </c>
      <c r="AI80" s="1">
        <f t="shared" ca="1" si="32"/>
        <v>3</v>
      </c>
      <c r="AJ80" s="1">
        <f t="shared" ca="1" si="32"/>
        <v>3</v>
      </c>
      <c r="AK80" s="1">
        <f t="shared" ca="1" si="32"/>
        <v>3</v>
      </c>
      <c r="AL80" s="1">
        <f t="shared" ca="1" si="32"/>
        <v>3</v>
      </c>
      <c r="AM80" s="3">
        <f t="shared" ca="1" si="32"/>
        <v>3</v>
      </c>
      <c r="AO80" s="29" t="str">
        <f t="shared" si="28"/>
        <v>Real Madrid C.F.</v>
      </c>
      <c r="AP80" s="2">
        <f ca="1">IF(AP$1&lt;='1-Configuracion'!$P$874,'1-Estadisticas'!B80,NA())</f>
        <v>11</v>
      </c>
      <c r="AQ80" s="1">
        <f ca="1">IF(AQ$1&lt;='1-Configuracion'!$P$874,'1-Estadisticas'!C80,NA())</f>
        <v>5</v>
      </c>
      <c r="AR80" s="1">
        <f ca="1">IF(AR$1&lt;='1-Configuracion'!$P$874,'1-Estadisticas'!D80,NA())</f>
        <v>2</v>
      </c>
      <c r="AS80" s="1">
        <f ca="1">IF(AS$1&lt;='1-Configuracion'!$P$874,'1-Estadisticas'!E80,NA())</f>
        <v>2</v>
      </c>
      <c r="AT80" s="1">
        <f ca="1">IF(AT$1&lt;='1-Configuracion'!$P$874,'1-Estadisticas'!F80,NA())</f>
        <v>1</v>
      </c>
      <c r="AU80" s="1">
        <f ca="1">IF(AU$1&lt;='1-Configuracion'!$P$874,'1-Estadisticas'!G80,NA())</f>
        <v>3</v>
      </c>
      <c r="AV80" s="1">
        <f ca="1">IF(AV$1&lt;='1-Configuracion'!$P$874,'1-Estadisticas'!H80,NA())</f>
        <v>2</v>
      </c>
      <c r="AW80" s="1">
        <f ca="1">IF(AW$1&lt;='1-Configuracion'!$P$874,'1-Estadisticas'!I80,NA())</f>
        <v>1</v>
      </c>
      <c r="AX80" s="1">
        <f ca="1">IF(AX$1&lt;='1-Configuracion'!$P$874,'1-Estadisticas'!J80,NA())</f>
        <v>1</v>
      </c>
      <c r="AY80" s="1">
        <f ca="1">IF(AY$1&lt;='1-Configuracion'!$P$874,'1-Estadisticas'!K80,NA())</f>
        <v>1</v>
      </c>
      <c r="AZ80" s="1">
        <f ca="1">IF(AZ$1&lt;='1-Configuracion'!$P$874,'1-Estadisticas'!L80,NA())</f>
        <v>2</v>
      </c>
      <c r="BA80" s="1">
        <f ca="1">IF(BA$1&lt;='1-Configuracion'!$P$874,'1-Estadisticas'!M80,NA())</f>
        <v>3</v>
      </c>
      <c r="BB80" s="1">
        <f ca="1">IF(BB$1&lt;='1-Configuracion'!$P$874,'1-Estadisticas'!N80,NA())</f>
        <v>3</v>
      </c>
      <c r="BC80" s="1">
        <f ca="1">IF(BC$1&lt;='1-Configuracion'!$P$874,'1-Estadisticas'!O80,NA())</f>
        <v>3</v>
      </c>
      <c r="BD80" s="1">
        <f ca="1">IF(BD$1&lt;='1-Configuracion'!$P$874,'1-Estadisticas'!P80,NA())</f>
        <v>3</v>
      </c>
      <c r="BE80" s="1">
        <f ca="1">IF(BE$1&lt;='1-Configuracion'!$P$874,'1-Estadisticas'!Q80,NA())</f>
        <v>3</v>
      </c>
      <c r="BF80" s="1" t="e">
        <f ca="1">IF(BF$1&lt;='1-Configuracion'!$P$874,'1-Estadisticas'!R80,NA())</f>
        <v>#N/A</v>
      </c>
      <c r="BG80" s="1" t="e">
        <f ca="1">IF(BG$1&lt;='1-Configuracion'!$P$874,'1-Estadisticas'!S80,NA())</f>
        <v>#N/A</v>
      </c>
      <c r="BH80" s="3" t="e">
        <f ca="1">IF(BH$1&lt;='1-Configuracion'!$P$874,'1-Estadisticas'!T80,NA())</f>
        <v>#N/A</v>
      </c>
      <c r="BI80" s="61" t="e">
        <f ca="1">IF(BI$1&lt;='1-Configuracion'!$P$874,'1-Estadisticas'!U80,NA())</f>
        <v>#N/A</v>
      </c>
      <c r="BJ80" s="1" t="e">
        <f ca="1">IF(BJ$1&lt;='1-Configuracion'!$P$874,'1-Estadisticas'!V80,NA())</f>
        <v>#N/A</v>
      </c>
      <c r="BK80" s="1" t="e">
        <f ca="1">IF(BK$1&lt;='1-Configuracion'!$P$874,'1-Estadisticas'!W80,NA())</f>
        <v>#N/A</v>
      </c>
      <c r="BL80" s="1" t="e">
        <f ca="1">IF(BL$1&lt;='1-Configuracion'!$P$874,'1-Estadisticas'!X80,NA())</f>
        <v>#N/A</v>
      </c>
      <c r="BM80" s="1" t="e">
        <f ca="1">IF(BM$1&lt;='1-Configuracion'!$P$874,'1-Estadisticas'!Y80,NA())</f>
        <v>#N/A</v>
      </c>
      <c r="BN80" s="1" t="e">
        <f ca="1">IF(BN$1&lt;='1-Configuracion'!$P$874,'1-Estadisticas'!Z80,NA())</f>
        <v>#N/A</v>
      </c>
      <c r="BO80" s="1" t="e">
        <f ca="1">IF(BO$1&lt;='1-Configuracion'!$P$874,'1-Estadisticas'!AA80,NA())</f>
        <v>#N/A</v>
      </c>
      <c r="BP80" s="1" t="e">
        <f ca="1">IF(BP$1&lt;='1-Configuracion'!$P$874,'1-Estadisticas'!AB80,NA())</f>
        <v>#N/A</v>
      </c>
      <c r="BQ80" s="1" t="e">
        <f ca="1">IF(BQ$1&lt;='1-Configuracion'!$P$874,'1-Estadisticas'!AC80,NA())</f>
        <v>#N/A</v>
      </c>
      <c r="BR80" s="1" t="e">
        <f ca="1">IF(BR$1&lt;='1-Configuracion'!$P$874,'1-Estadisticas'!AD80,NA())</f>
        <v>#N/A</v>
      </c>
      <c r="BS80" s="1" t="e">
        <f ca="1">IF(BS$1&lt;='1-Configuracion'!$P$874,'1-Estadisticas'!AE80,NA())</f>
        <v>#N/A</v>
      </c>
      <c r="BT80" s="1" t="e">
        <f ca="1">IF(BT$1&lt;='1-Configuracion'!$P$874,'1-Estadisticas'!AF80,NA())</f>
        <v>#N/A</v>
      </c>
      <c r="BU80" s="1" t="e">
        <f ca="1">IF(BU$1&lt;='1-Configuracion'!$P$874,'1-Estadisticas'!AG80,NA())</f>
        <v>#N/A</v>
      </c>
      <c r="BV80" s="1" t="e">
        <f ca="1">IF(BV$1&lt;='1-Configuracion'!$P$874,'1-Estadisticas'!AH80,NA())</f>
        <v>#N/A</v>
      </c>
      <c r="BW80" s="1" t="e">
        <f ca="1">IF(BW$1&lt;='1-Configuracion'!$P$874,'1-Estadisticas'!AI80,NA())</f>
        <v>#N/A</v>
      </c>
      <c r="BX80" s="1" t="e">
        <f ca="1">IF(BX$1&lt;='1-Configuracion'!$P$874,'1-Estadisticas'!AJ80,NA())</f>
        <v>#N/A</v>
      </c>
      <c r="BY80" s="1" t="e">
        <f ca="1">IF(BY$1&lt;='1-Configuracion'!$P$874,'1-Estadisticas'!AK80,NA())</f>
        <v>#N/A</v>
      </c>
      <c r="BZ80" s="1" t="e">
        <f ca="1">IF(BZ$1&lt;='1-Configuracion'!$P$874,'1-Estadisticas'!AL80,NA())</f>
        <v>#N/A</v>
      </c>
      <c r="CA80" s="3" t="e">
        <f ca="1">IF(CA$1&lt;='1-Configuracion'!$P$874,'1-Estadisticas'!AM80,NA())</f>
        <v>#N/A</v>
      </c>
    </row>
    <row r="81" spans="1:79" x14ac:dyDescent="0.25">
      <c r="A81" s="29" t="str">
        <f t="shared" si="29"/>
        <v>Real Sociedad</v>
      </c>
      <c r="B81" s="2">
        <f t="shared" ca="1" si="30"/>
        <v>12</v>
      </c>
      <c r="C81" s="1">
        <f t="shared" ca="1" si="30"/>
        <v>11</v>
      </c>
      <c r="D81" s="1">
        <f t="shared" ca="1" si="30"/>
        <v>16</v>
      </c>
      <c r="E81" s="1">
        <f t="shared" ca="1" si="30"/>
        <v>17</v>
      </c>
      <c r="F81" s="1">
        <f t="shared" ca="1" si="30"/>
        <v>11</v>
      </c>
      <c r="G81" s="1">
        <f t="shared" ca="1" si="30"/>
        <v>12</v>
      </c>
      <c r="H81" s="1">
        <f t="shared" ca="1" si="30"/>
        <v>16</v>
      </c>
      <c r="I81" s="1">
        <f t="shared" ca="1" si="30"/>
        <v>16</v>
      </c>
      <c r="J81" s="1">
        <f t="shared" ca="1" si="30"/>
        <v>15</v>
      </c>
      <c r="K81" s="1">
        <f t="shared" ca="1" si="30"/>
        <v>16</v>
      </c>
      <c r="L81" s="1">
        <f t="shared" ca="1" si="30"/>
        <v>16</v>
      </c>
      <c r="M81" s="1">
        <f t="shared" ca="1" si="30"/>
        <v>14</v>
      </c>
      <c r="N81" s="1">
        <f t="shared" ca="1" si="30"/>
        <v>15</v>
      </c>
      <c r="O81" s="1">
        <f t="shared" ca="1" si="30"/>
        <v>13</v>
      </c>
      <c r="P81" s="1">
        <f t="shared" ca="1" si="30"/>
        <v>13</v>
      </c>
      <c r="Q81" s="1">
        <f t="shared" ca="1" si="30"/>
        <v>14</v>
      </c>
      <c r="R81" s="1">
        <f t="shared" ca="1" si="31"/>
        <v>14</v>
      </c>
      <c r="S81" s="1">
        <f t="shared" ca="1" si="31"/>
        <v>14</v>
      </c>
      <c r="T81" s="3">
        <f t="shared" ca="1" si="31"/>
        <v>14</v>
      </c>
      <c r="U81" s="61">
        <f t="shared" ca="1" si="31"/>
        <v>14</v>
      </c>
      <c r="V81" s="1">
        <f t="shared" ca="1" si="31"/>
        <v>14</v>
      </c>
      <c r="W81" s="1">
        <f t="shared" ca="1" si="31"/>
        <v>14</v>
      </c>
      <c r="X81" s="1">
        <f t="shared" ca="1" si="31"/>
        <v>14</v>
      </c>
      <c r="Y81" s="1">
        <f t="shared" ca="1" si="31"/>
        <v>14</v>
      </c>
      <c r="Z81" s="1">
        <f t="shared" ca="1" si="31"/>
        <v>14</v>
      </c>
      <c r="AA81" s="1">
        <f t="shared" ca="1" si="31"/>
        <v>14</v>
      </c>
      <c r="AB81" s="1">
        <f t="shared" ca="1" si="31"/>
        <v>14</v>
      </c>
      <c r="AC81" s="1">
        <f t="shared" ca="1" si="31"/>
        <v>14</v>
      </c>
      <c r="AD81" s="1">
        <f t="shared" ca="1" si="31"/>
        <v>14</v>
      </c>
      <c r="AE81" s="1">
        <f t="shared" ca="1" si="31"/>
        <v>14</v>
      </c>
      <c r="AF81" s="1">
        <f t="shared" ca="1" si="31"/>
        <v>14</v>
      </c>
      <c r="AG81" s="1">
        <f t="shared" ca="1" si="31"/>
        <v>14</v>
      </c>
      <c r="AH81" s="1">
        <f t="shared" ca="1" si="32"/>
        <v>14</v>
      </c>
      <c r="AI81" s="1">
        <f t="shared" ca="1" si="32"/>
        <v>14</v>
      </c>
      <c r="AJ81" s="1">
        <f t="shared" ca="1" si="32"/>
        <v>14</v>
      </c>
      <c r="AK81" s="1">
        <f t="shared" ca="1" si="32"/>
        <v>14</v>
      </c>
      <c r="AL81" s="1">
        <f t="shared" ca="1" si="32"/>
        <v>14</v>
      </c>
      <c r="AM81" s="3">
        <f t="shared" ca="1" si="32"/>
        <v>14</v>
      </c>
      <c r="AO81" s="29" t="str">
        <f t="shared" si="28"/>
        <v>Real Sociedad</v>
      </c>
      <c r="AP81" s="2">
        <f ca="1">IF(AP$1&lt;='1-Configuracion'!$P$874,'1-Estadisticas'!B81,NA())</f>
        <v>12</v>
      </c>
      <c r="AQ81" s="1">
        <f ca="1">IF(AQ$1&lt;='1-Configuracion'!$P$874,'1-Estadisticas'!C81,NA())</f>
        <v>11</v>
      </c>
      <c r="AR81" s="1">
        <f ca="1">IF(AR$1&lt;='1-Configuracion'!$P$874,'1-Estadisticas'!D81,NA())</f>
        <v>16</v>
      </c>
      <c r="AS81" s="1">
        <f ca="1">IF(AS$1&lt;='1-Configuracion'!$P$874,'1-Estadisticas'!E81,NA())</f>
        <v>17</v>
      </c>
      <c r="AT81" s="1">
        <f ca="1">IF(AT$1&lt;='1-Configuracion'!$P$874,'1-Estadisticas'!F81,NA())</f>
        <v>11</v>
      </c>
      <c r="AU81" s="1">
        <f ca="1">IF(AU$1&lt;='1-Configuracion'!$P$874,'1-Estadisticas'!G81,NA())</f>
        <v>12</v>
      </c>
      <c r="AV81" s="1">
        <f ca="1">IF(AV$1&lt;='1-Configuracion'!$P$874,'1-Estadisticas'!H81,NA())</f>
        <v>16</v>
      </c>
      <c r="AW81" s="1">
        <f ca="1">IF(AW$1&lt;='1-Configuracion'!$P$874,'1-Estadisticas'!I81,NA())</f>
        <v>16</v>
      </c>
      <c r="AX81" s="1">
        <f ca="1">IF(AX$1&lt;='1-Configuracion'!$P$874,'1-Estadisticas'!J81,NA())</f>
        <v>15</v>
      </c>
      <c r="AY81" s="1">
        <f ca="1">IF(AY$1&lt;='1-Configuracion'!$P$874,'1-Estadisticas'!K81,NA())</f>
        <v>16</v>
      </c>
      <c r="AZ81" s="1">
        <f ca="1">IF(AZ$1&lt;='1-Configuracion'!$P$874,'1-Estadisticas'!L81,NA())</f>
        <v>16</v>
      </c>
      <c r="BA81" s="1">
        <f ca="1">IF(BA$1&lt;='1-Configuracion'!$P$874,'1-Estadisticas'!M81,NA())</f>
        <v>14</v>
      </c>
      <c r="BB81" s="1">
        <f ca="1">IF(BB$1&lt;='1-Configuracion'!$P$874,'1-Estadisticas'!N81,NA())</f>
        <v>15</v>
      </c>
      <c r="BC81" s="1">
        <f ca="1">IF(BC$1&lt;='1-Configuracion'!$P$874,'1-Estadisticas'!O81,NA())</f>
        <v>13</v>
      </c>
      <c r="BD81" s="1">
        <f ca="1">IF(BD$1&lt;='1-Configuracion'!$P$874,'1-Estadisticas'!P81,NA())</f>
        <v>13</v>
      </c>
      <c r="BE81" s="1">
        <f ca="1">IF(BE$1&lt;='1-Configuracion'!$P$874,'1-Estadisticas'!Q81,NA())</f>
        <v>14</v>
      </c>
      <c r="BF81" s="1" t="e">
        <f ca="1">IF(BF$1&lt;='1-Configuracion'!$P$874,'1-Estadisticas'!R81,NA())</f>
        <v>#N/A</v>
      </c>
      <c r="BG81" s="1" t="e">
        <f ca="1">IF(BG$1&lt;='1-Configuracion'!$P$874,'1-Estadisticas'!S81,NA())</f>
        <v>#N/A</v>
      </c>
      <c r="BH81" s="3" t="e">
        <f ca="1">IF(BH$1&lt;='1-Configuracion'!$P$874,'1-Estadisticas'!T81,NA())</f>
        <v>#N/A</v>
      </c>
      <c r="BI81" s="61" t="e">
        <f ca="1">IF(BI$1&lt;='1-Configuracion'!$P$874,'1-Estadisticas'!U81,NA())</f>
        <v>#N/A</v>
      </c>
      <c r="BJ81" s="1" t="e">
        <f ca="1">IF(BJ$1&lt;='1-Configuracion'!$P$874,'1-Estadisticas'!V81,NA())</f>
        <v>#N/A</v>
      </c>
      <c r="BK81" s="1" t="e">
        <f ca="1">IF(BK$1&lt;='1-Configuracion'!$P$874,'1-Estadisticas'!W81,NA())</f>
        <v>#N/A</v>
      </c>
      <c r="BL81" s="1" t="e">
        <f ca="1">IF(BL$1&lt;='1-Configuracion'!$P$874,'1-Estadisticas'!X81,NA())</f>
        <v>#N/A</v>
      </c>
      <c r="BM81" s="1" t="e">
        <f ca="1">IF(BM$1&lt;='1-Configuracion'!$P$874,'1-Estadisticas'!Y81,NA())</f>
        <v>#N/A</v>
      </c>
      <c r="BN81" s="1" t="e">
        <f ca="1">IF(BN$1&lt;='1-Configuracion'!$P$874,'1-Estadisticas'!Z81,NA())</f>
        <v>#N/A</v>
      </c>
      <c r="BO81" s="1" t="e">
        <f ca="1">IF(BO$1&lt;='1-Configuracion'!$P$874,'1-Estadisticas'!AA81,NA())</f>
        <v>#N/A</v>
      </c>
      <c r="BP81" s="1" t="e">
        <f ca="1">IF(BP$1&lt;='1-Configuracion'!$P$874,'1-Estadisticas'!AB81,NA())</f>
        <v>#N/A</v>
      </c>
      <c r="BQ81" s="1" t="e">
        <f ca="1">IF(BQ$1&lt;='1-Configuracion'!$P$874,'1-Estadisticas'!AC81,NA())</f>
        <v>#N/A</v>
      </c>
      <c r="BR81" s="1" t="e">
        <f ca="1">IF(BR$1&lt;='1-Configuracion'!$P$874,'1-Estadisticas'!AD81,NA())</f>
        <v>#N/A</v>
      </c>
      <c r="BS81" s="1" t="e">
        <f ca="1">IF(BS$1&lt;='1-Configuracion'!$P$874,'1-Estadisticas'!AE81,NA())</f>
        <v>#N/A</v>
      </c>
      <c r="BT81" s="1" t="e">
        <f ca="1">IF(BT$1&lt;='1-Configuracion'!$P$874,'1-Estadisticas'!AF81,NA())</f>
        <v>#N/A</v>
      </c>
      <c r="BU81" s="1" t="e">
        <f ca="1">IF(BU$1&lt;='1-Configuracion'!$P$874,'1-Estadisticas'!AG81,NA())</f>
        <v>#N/A</v>
      </c>
      <c r="BV81" s="1" t="e">
        <f ca="1">IF(BV$1&lt;='1-Configuracion'!$P$874,'1-Estadisticas'!AH81,NA())</f>
        <v>#N/A</v>
      </c>
      <c r="BW81" s="1" t="e">
        <f ca="1">IF(BW$1&lt;='1-Configuracion'!$P$874,'1-Estadisticas'!AI81,NA())</f>
        <v>#N/A</v>
      </c>
      <c r="BX81" s="1" t="e">
        <f ca="1">IF(BX$1&lt;='1-Configuracion'!$P$874,'1-Estadisticas'!AJ81,NA())</f>
        <v>#N/A</v>
      </c>
      <c r="BY81" s="1" t="e">
        <f ca="1">IF(BY$1&lt;='1-Configuracion'!$P$874,'1-Estadisticas'!AK81,NA())</f>
        <v>#N/A</v>
      </c>
      <c r="BZ81" s="1" t="e">
        <f ca="1">IF(BZ$1&lt;='1-Configuracion'!$P$874,'1-Estadisticas'!AL81,NA())</f>
        <v>#N/A</v>
      </c>
      <c r="CA81" s="3" t="e">
        <f ca="1">IF(CA$1&lt;='1-Configuracion'!$P$874,'1-Estadisticas'!AM81,NA())</f>
        <v>#N/A</v>
      </c>
    </row>
    <row r="82" spans="1:79" x14ac:dyDescent="0.25">
      <c r="A82" s="29" t="str">
        <f t="shared" si="29"/>
        <v>Real Sporting de Gijón</v>
      </c>
      <c r="B82" s="2">
        <f t="shared" ca="1" si="30"/>
        <v>13</v>
      </c>
      <c r="C82" s="1">
        <f t="shared" ca="1" si="30"/>
        <v>12</v>
      </c>
      <c r="D82" s="1">
        <f t="shared" ca="1" si="30"/>
        <v>17</v>
      </c>
      <c r="E82" s="1">
        <f t="shared" ca="1" si="30"/>
        <v>10</v>
      </c>
      <c r="F82" s="1">
        <f t="shared" ca="1" si="30"/>
        <v>13</v>
      </c>
      <c r="G82" s="1">
        <f t="shared" ca="1" si="30"/>
        <v>15</v>
      </c>
      <c r="H82" s="1">
        <f t="shared" ca="1" si="30"/>
        <v>11</v>
      </c>
      <c r="I82" s="1">
        <f t="shared" ca="1" si="30"/>
        <v>12</v>
      </c>
      <c r="J82" s="1">
        <f t="shared" ca="1" si="30"/>
        <v>17</v>
      </c>
      <c r="K82" s="1">
        <f t="shared" ca="1" si="30"/>
        <v>12</v>
      </c>
      <c r="L82" s="1">
        <f t="shared" ca="1" si="30"/>
        <v>14</v>
      </c>
      <c r="M82" s="1">
        <f t="shared" ca="1" si="30"/>
        <v>15</v>
      </c>
      <c r="N82" s="1">
        <f t="shared" ca="1" si="30"/>
        <v>16</v>
      </c>
      <c r="O82" s="1">
        <f t="shared" ca="1" si="30"/>
        <v>14</v>
      </c>
      <c r="P82" s="1">
        <f t="shared" ca="1" si="30"/>
        <v>15</v>
      </c>
      <c r="Q82" s="1">
        <f t="shared" ca="1" si="30"/>
        <v>16</v>
      </c>
      <c r="R82" s="1">
        <f t="shared" ca="1" si="31"/>
        <v>16</v>
      </c>
      <c r="S82" s="1">
        <f t="shared" ca="1" si="31"/>
        <v>16</v>
      </c>
      <c r="T82" s="3">
        <f t="shared" ca="1" si="31"/>
        <v>16</v>
      </c>
      <c r="U82" s="61">
        <f t="shared" ca="1" si="31"/>
        <v>16</v>
      </c>
      <c r="V82" s="1">
        <f t="shared" ca="1" si="31"/>
        <v>16</v>
      </c>
      <c r="W82" s="1">
        <f t="shared" ca="1" si="31"/>
        <v>16</v>
      </c>
      <c r="X82" s="1">
        <f t="shared" ca="1" si="31"/>
        <v>16</v>
      </c>
      <c r="Y82" s="1">
        <f t="shared" ca="1" si="31"/>
        <v>16</v>
      </c>
      <c r="Z82" s="1">
        <f t="shared" ca="1" si="31"/>
        <v>16</v>
      </c>
      <c r="AA82" s="1">
        <f t="shared" ca="1" si="31"/>
        <v>16</v>
      </c>
      <c r="AB82" s="1">
        <f t="shared" ca="1" si="31"/>
        <v>16</v>
      </c>
      <c r="AC82" s="1">
        <f t="shared" ca="1" si="31"/>
        <v>16</v>
      </c>
      <c r="AD82" s="1">
        <f t="shared" ca="1" si="31"/>
        <v>16</v>
      </c>
      <c r="AE82" s="1">
        <f t="shared" ca="1" si="31"/>
        <v>16</v>
      </c>
      <c r="AF82" s="1">
        <f t="shared" ca="1" si="31"/>
        <v>16</v>
      </c>
      <c r="AG82" s="1">
        <f t="shared" ca="1" si="31"/>
        <v>16</v>
      </c>
      <c r="AH82" s="1">
        <f t="shared" ca="1" si="32"/>
        <v>16</v>
      </c>
      <c r="AI82" s="1">
        <f t="shared" ca="1" si="32"/>
        <v>16</v>
      </c>
      <c r="AJ82" s="1">
        <f t="shared" ca="1" si="32"/>
        <v>16</v>
      </c>
      <c r="AK82" s="1">
        <f t="shared" ca="1" si="32"/>
        <v>16</v>
      </c>
      <c r="AL82" s="1">
        <f t="shared" ca="1" si="32"/>
        <v>16</v>
      </c>
      <c r="AM82" s="3">
        <f t="shared" ca="1" si="32"/>
        <v>16</v>
      </c>
      <c r="AO82" s="29" t="str">
        <f t="shared" si="28"/>
        <v>Real Sporting de Gijón</v>
      </c>
      <c r="AP82" s="2">
        <f ca="1">IF(AP$1&lt;='1-Configuracion'!$P$874,'1-Estadisticas'!B82,NA())</f>
        <v>13</v>
      </c>
      <c r="AQ82" s="1">
        <f ca="1">IF(AQ$1&lt;='1-Configuracion'!$P$874,'1-Estadisticas'!C82,NA())</f>
        <v>12</v>
      </c>
      <c r="AR82" s="1">
        <f ca="1">IF(AR$1&lt;='1-Configuracion'!$P$874,'1-Estadisticas'!D82,NA())</f>
        <v>17</v>
      </c>
      <c r="AS82" s="1">
        <f ca="1">IF(AS$1&lt;='1-Configuracion'!$P$874,'1-Estadisticas'!E82,NA())</f>
        <v>10</v>
      </c>
      <c r="AT82" s="1">
        <f ca="1">IF(AT$1&lt;='1-Configuracion'!$P$874,'1-Estadisticas'!F82,NA())</f>
        <v>13</v>
      </c>
      <c r="AU82" s="1">
        <f ca="1">IF(AU$1&lt;='1-Configuracion'!$P$874,'1-Estadisticas'!G82,NA())</f>
        <v>15</v>
      </c>
      <c r="AV82" s="1">
        <f ca="1">IF(AV$1&lt;='1-Configuracion'!$P$874,'1-Estadisticas'!H82,NA())</f>
        <v>11</v>
      </c>
      <c r="AW82" s="1">
        <f ca="1">IF(AW$1&lt;='1-Configuracion'!$P$874,'1-Estadisticas'!I82,NA())</f>
        <v>12</v>
      </c>
      <c r="AX82" s="1">
        <f ca="1">IF(AX$1&lt;='1-Configuracion'!$P$874,'1-Estadisticas'!J82,NA())</f>
        <v>17</v>
      </c>
      <c r="AY82" s="1">
        <f ca="1">IF(AY$1&lt;='1-Configuracion'!$P$874,'1-Estadisticas'!K82,NA())</f>
        <v>12</v>
      </c>
      <c r="AZ82" s="1">
        <f ca="1">IF(AZ$1&lt;='1-Configuracion'!$P$874,'1-Estadisticas'!L82,NA())</f>
        <v>14</v>
      </c>
      <c r="BA82" s="1">
        <f ca="1">IF(BA$1&lt;='1-Configuracion'!$P$874,'1-Estadisticas'!M82,NA())</f>
        <v>15</v>
      </c>
      <c r="BB82" s="1">
        <f ca="1">IF(BB$1&lt;='1-Configuracion'!$P$874,'1-Estadisticas'!N82,NA())</f>
        <v>16</v>
      </c>
      <c r="BC82" s="1">
        <f ca="1">IF(BC$1&lt;='1-Configuracion'!$P$874,'1-Estadisticas'!O82,NA())</f>
        <v>14</v>
      </c>
      <c r="BD82" s="1">
        <f ca="1">IF(BD$1&lt;='1-Configuracion'!$P$874,'1-Estadisticas'!P82,NA())</f>
        <v>15</v>
      </c>
      <c r="BE82" s="1">
        <f ca="1">IF(BE$1&lt;='1-Configuracion'!$P$874,'1-Estadisticas'!Q82,NA())</f>
        <v>16</v>
      </c>
      <c r="BF82" s="1" t="e">
        <f ca="1">IF(BF$1&lt;='1-Configuracion'!$P$874,'1-Estadisticas'!R82,NA())</f>
        <v>#N/A</v>
      </c>
      <c r="BG82" s="1" t="e">
        <f ca="1">IF(BG$1&lt;='1-Configuracion'!$P$874,'1-Estadisticas'!S82,NA())</f>
        <v>#N/A</v>
      </c>
      <c r="BH82" s="3" t="e">
        <f ca="1">IF(BH$1&lt;='1-Configuracion'!$P$874,'1-Estadisticas'!T82,NA())</f>
        <v>#N/A</v>
      </c>
      <c r="BI82" s="61" t="e">
        <f ca="1">IF(BI$1&lt;='1-Configuracion'!$P$874,'1-Estadisticas'!U82,NA())</f>
        <v>#N/A</v>
      </c>
      <c r="BJ82" s="1" t="e">
        <f ca="1">IF(BJ$1&lt;='1-Configuracion'!$P$874,'1-Estadisticas'!V82,NA())</f>
        <v>#N/A</v>
      </c>
      <c r="BK82" s="1" t="e">
        <f ca="1">IF(BK$1&lt;='1-Configuracion'!$P$874,'1-Estadisticas'!W82,NA())</f>
        <v>#N/A</v>
      </c>
      <c r="BL82" s="1" t="e">
        <f ca="1">IF(BL$1&lt;='1-Configuracion'!$P$874,'1-Estadisticas'!X82,NA())</f>
        <v>#N/A</v>
      </c>
      <c r="BM82" s="1" t="e">
        <f ca="1">IF(BM$1&lt;='1-Configuracion'!$P$874,'1-Estadisticas'!Y82,NA())</f>
        <v>#N/A</v>
      </c>
      <c r="BN82" s="1" t="e">
        <f ca="1">IF(BN$1&lt;='1-Configuracion'!$P$874,'1-Estadisticas'!Z82,NA())</f>
        <v>#N/A</v>
      </c>
      <c r="BO82" s="1" t="e">
        <f ca="1">IF(BO$1&lt;='1-Configuracion'!$P$874,'1-Estadisticas'!AA82,NA())</f>
        <v>#N/A</v>
      </c>
      <c r="BP82" s="1" t="e">
        <f ca="1">IF(BP$1&lt;='1-Configuracion'!$P$874,'1-Estadisticas'!AB82,NA())</f>
        <v>#N/A</v>
      </c>
      <c r="BQ82" s="1" t="e">
        <f ca="1">IF(BQ$1&lt;='1-Configuracion'!$P$874,'1-Estadisticas'!AC82,NA())</f>
        <v>#N/A</v>
      </c>
      <c r="BR82" s="1" t="e">
        <f ca="1">IF(BR$1&lt;='1-Configuracion'!$P$874,'1-Estadisticas'!AD82,NA())</f>
        <v>#N/A</v>
      </c>
      <c r="BS82" s="1" t="e">
        <f ca="1">IF(BS$1&lt;='1-Configuracion'!$P$874,'1-Estadisticas'!AE82,NA())</f>
        <v>#N/A</v>
      </c>
      <c r="BT82" s="1" t="e">
        <f ca="1">IF(BT$1&lt;='1-Configuracion'!$P$874,'1-Estadisticas'!AF82,NA())</f>
        <v>#N/A</v>
      </c>
      <c r="BU82" s="1" t="e">
        <f ca="1">IF(BU$1&lt;='1-Configuracion'!$P$874,'1-Estadisticas'!AG82,NA())</f>
        <v>#N/A</v>
      </c>
      <c r="BV82" s="1" t="e">
        <f ca="1">IF(BV$1&lt;='1-Configuracion'!$P$874,'1-Estadisticas'!AH82,NA())</f>
        <v>#N/A</v>
      </c>
      <c r="BW82" s="1" t="e">
        <f ca="1">IF(BW$1&lt;='1-Configuracion'!$P$874,'1-Estadisticas'!AI82,NA())</f>
        <v>#N/A</v>
      </c>
      <c r="BX82" s="1" t="e">
        <f ca="1">IF(BX$1&lt;='1-Configuracion'!$P$874,'1-Estadisticas'!AJ82,NA())</f>
        <v>#N/A</v>
      </c>
      <c r="BY82" s="1" t="e">
        <f ca="1">IF(BY$1&lt;='1-Configuracion'!$P$874,'1-Estadisticas'!AK82,NA())</f>
        <v>#N/A</v>
      </c>
      <c r="BZ82" s="1" t="e">
        <f ca="1">IF(BZ$1&lt;='1-Configuracion'!$P$874,'1-Estadisticas'!AL82,NA())</f>
        <v>#N/A</v>
      </c>
      <c r="CA82" s="3" t="e">
        <f ca="1">IF(CA$1&lt;='1-Configuracion'!$P$874,'1-Estadisticas'!AM82,NA())</f>
        <v>#N/A</v>
      </c>
    </row>
    <row r="83" spans="1:79" x14ac:dyDescent="0.25">
      <c r="A83" s="29" t="str">
        <f t="shared" si="29"/>
        <v>S.D. Eibar</v>
      </c>
      <c r="B83" s="2">
        <f t="shared" ca="1" si="30"/>
        <v>2</v>
      </c>
      <c r="C83" s="1">
        <f t="shared" ca="1" si="30"/>
        <v>3</v>
      </c>
      <c r="D83" s="1">
        <f t="shared" ca="1" si="30"/>
        <v>5</v>
      </c>
      <c r="E83" s="1">
        <f t="shared" ca="1" si="30"/>
        <v>6</v>
      </c>
      <c r="F83" s="1">
        <f t="shared" ca="1" si="30"/>
        <v>8</v>
      </c>
      <c r="G83" s="1">
        <f t="shared" ca="1" si="30"/>
        <v>7</v>
      </c>
      <c r="H83" s="1">
        <f t="shared" ca="1" si="30"/>
        <v>7</v>
      </c>
      <c r="I83" s="1">
        <f t="shared" ca="1" si="30"/>
        <v>7</v>
      </c>
      <c r="J83" s="1">
        <f t="shared" ca="1" si="30"/>
        <v>7</v>
      </c>
      <c r="K83" s="1">
        <f t="shared" ca="1" si="30"/>
        <v>6</v>
      </c>
      <c r="L83" s="1">
        <f t="shared" ca="1" si="30"/>
        <v>6</v>
      </c>
      <c r="M83" s="1">
        <f t="shared" ca="1" si="30"/>
        <v>6</v>
      </c>
      <c r="N83" s="1">
        <f t="shared" ca="1" si="30"/>
        <v>8</v>
      </c>
      <c r="O83" s="1">
        <f t="shared" ca="1" si="30"/>
        <v>9</v>
      </c>
      <c r="P83" s="1">
        <f t="shared" ca="1" si="30"/>
        <v>10</v>
      </c>
      <c r="Q83" s="1">
        <f t="shared" ca="1" si="30"/>
        <v>10</v>
      </c>
      <c r="R83" s="1">
        <f t="shared" ca="1" si="31"/>
        <v>10</v>
      </c>
      <c r="S83" s="1">
        <f t="shared" ca="1" si="31"/>
        <v>10</v>
      </c>
      <c r="T83" s="3">
        <f t="shared" ca="1" si="31"/>
        <v>10</v>
      </c>
      <c r="U83" s="61">
        <f t="shared" ca="1" si="31"/>
        <v>10</v>
      </c>
      <c r="V83" s="1">
        <f t="shared" ca="1" si="31"/>
        <v>10</v>
      </c>
      <c r="W83" s="1">
        <f t="shared" ca="1" si="31"/>
        <v>10</v>
      </c>
      <c r="X83" s="1">
        <f t="shared" ca="1" si="31"/>
        <v>10</v>
      </c>
      <c r="Y83" s="1">
        <f t="shared" ca="1" si="31"/>
        <v>10</v>
      </c>
      <c r="Z83" s="1">
        <f t="shared" ca="1" si="31"/>
        <v>10</v>
      </c>
      <c r="AA83" s="1">
        <f t="shared" ca="1" si="31"/>
        <v>10</v>
      </c>
      <c r="AB83" s="1">
        <f t="shared" ca="1" si="31"/>
        <v>10</v>
      </c>
      <c r="AC83" s="1">
        <f t="shared" ca="1" si="31"/>
        <v>10</v>
      </c>
      <c r="AD83" s="1">
        <f t="shared" ca="1" si="31"/>
        <v>10</v>
      </c>
      <c r="AE83" s="1">
        <f t="shared" ca="1" si="31"/>
        <v>10</v>
      </c>
      <c r="AF83" s="1">
        <f t="shared" ca="1" si="31"/>
        <v>10</v>
      </c>
      <c r="AG83" s="1">
        <f t="shared" ca="1" si="31"/>
        <v>10</v>
      </c>
      <c r="AH83" s="1">
        <f t="shared" ca="1" si="32"/>
        <v>10</v>
      </c>
      <c r="AI83" s="1">
        <f t="shared" ca="1" si="32"/>
        <v>10</v>
      </c>
      <c r="AJ83" s="1">
        <f t="shared" ca="1" si="32"/>
        <v>10</v>
      </c>
      <c r="AK83" s="1">
        <f t="shared" ca="1" si="32"/>
        <v>10</v>
      </c>
      <c r="AL83" s="1">
        <f t="shared" ca="1" si="32"/>
        <v>10</v>
      </c>
      <c r="AM83" s="3">
        <f t="shared" ca="1" si="32"/>
        <v>10</v>
      </c>
      <c r="AO83" s="29" t="str">
        <f t="shared" si="28"/>
        <v>S.D. Eibar</v>
      </c>
      <c r="AP83" s="2">
        <f ca="1">IF(AP$1&lt;='1-Configuracion'!$P$874,'1-Estadisticas'!B83,NA())</f>
        <v>2</v>
      </c>
      <c r="AQ83" s="1">
        <f ca="1">IF(AQ$1&lt;='1-Configuracion'!$P$874,'1-Estadisticas'!C83,NA())</f>
        <v>3</v>
      </c>
      <c r="AR83" s="1">
        <f ca="1">IF(AR$1&lt;='1-Configuracion'!$P$874,'1-Estadisticas'!D83,NA())</f>
        <v>5</v>
      </c>
      <c r="AS83" s="1">
        <f ca="1">IF(AS$1&lt;='1-Configuracion'!$P$874,'1-Estadisticas'!E83,NA())</f>
        <v>6</v>
      </c>
      <c r="AT83" s="1">
        <f ca="1">IF(AT$1&lt;='1-Configuracion'!$P$874,'1-Estadisticas'!F83,NA())</f>
        <v>8</v>
      </c>
      <c r="AU83" s="1">
        <f ca="1">IF(AU$1&lt;='1-Configuracion'!$P$874,'1-Estadisticas'!G83,NA())</f>
        <v>7</v>
      </c>
      <c r="AV83" s="1">
        <f ca="1">IF(AV$1&lt;='1-Configuracion'!$P$874,'1-Estadisticas'!H83,NA())</f>
        <v>7</v>
      </c>
      <c r="AW83" s="1">
        <f ca="1">IF(AW$1&lt;='1-Configuracion'!$P$874,'1-Estadisticas'!I83,NA())</f>
        <v>7</v>
      </c>
      <c r="AX83" s="1">
        <f ca="1">IF(AX$1&lt;='1-Configuracion'!$P$874,'1-Estadisticas'!J83,NA())</f>
        <v>7</v>
      </c>
      <c r="AY83" s="1">
        <f ca="1">IF(AY$1&lt;='1-Configuracion'!$P$874,'1-Estadisticas'!K83,NA())</f>
        <v>6</v>
      </c>
      <c r="AZ83" s="1">
        <f ca="1">IF(AZ$1&lt;='1-Configuracion'!$P$874,'1-Estadisticas'!L83,NA())</f>
        <v>6</v>
      </c>
      <c r="BA83" s="1">
        <f ca="1">IF(BA$1&lt;='1-Configuracion'!$P$874,'1-Estadisticas'!M83,NA())</f>
        <v>6</v>
      </c>
      <c r="BB83" s="1">
        <f ca="1">IF(BB$1&lt;='1-Configuracion'!$P$874,'1-Estadisticas'!N83,NA())</f>
        <v>8</v>
      </c>
      <c r="BC83" s="1">
        <f ca="1">IF(BC$1&lt;='1-Configuracion'!$P$874,'1-Estadisticas'!O83,NA())</f>
        <v>9</v>
      </c>
      <c r="BD83" s="1">
        <f ca="1">IF(BD$1&lt;='1-Configuracion'!$P$874,'1-Estadisticas'!P83,NA())</f>
        <v>10</v>
      </c>
      <c r="BE83" s="1">
        <f ca="1">IF(BE$1&lt;='1-Configuracion'!$P$874,'1-Estadisticas'!Q83,NA())</f>
        <v>10</v>
      </c>
      <c r="BF83" s="1" t="e">
        <f ca="1">IF(BF$1&lt;='1-Configuracion'!$P$874,'1-Estadisticas'!R83,NA())</f>
        <v>#N/A</v>
      </c>
      <c r="BG83" s="1" t="e">
        <f ca="1">IF(BG$1&lt;='1-Configuracion'!$P$874,'1-Estadisticas'!S83,NA())</f>
        <v>#N/A</v>
      </c>
      <c r="BH83" s="3" t="e">
        <f ca="1">IF(BH$1&lt;='1-Configuracion'!$P$874,'1-Estadisticas'!T83,NA())</f>
        <v>#N/A</v>
      </c>
      <c r="BI83" s="61" t="e">
        <f ca="1">IF(BI$1&lt;='1-Configuracion'!$P$874,'1-Estadisticas'!U83,NA())</f>
        <v>#N/A</v>
      </c>
      <c r="BJ83" s="1" t="e">
        <f ca="1">IF(BJ$1&lt;='1-Configuracion'!$P$874,'1-Estadisticas'!V83,NA())</f>
        <v>#N/A</v>
      </c>
      <c r="BK83" s="1" t="e">
        <f ca="1">IF(BK$1&lt;='1-Configuracion'!$P$874,'1-Estadisticas'!W83,NA())</f>
        <v>#N/A</v>
      </c>
      <c r="BL83" s="1" t="e">
        <f ca="1">IF(BL$1&lt;='1-Configuracion'!$P$874,'1-Estadisticas'!X83,NA())</f>
        <v>#N/A</v>
      </c>
      <c r="BM83" s="1" t="e">
        <f ca="1">IF(BM$1&lt;='1-Configuracion'!$P$874,'1-Estadisticas'!Y83,NA())</f>
        <v>#N/A</v>
      </c>
      <c r="BN83" s="1" t="e">
        <f ca="1">IF(BN$1&lt;='1-Configuracion'!$P$874,'1-Estadisticas'!Z83,NA())</f>
        <v>#N/A</v>
      </c>
      <c r="BO83" s="1" t="e">
        <f ca="1">IF(BO$1&lt;='1-Configuracion'!$P$874,'1-Estadisticas'!AA83,NA())</f>
        <v>#N/A</v>
      </c>
      <c r="BP83" s="1" t="e">
        <f ca="1">IF(BP$1&lt;='1-Configuracion'!$P$874,'1-Estadisticas'!AB83,NA())</f>
        <v>#N/A</v>
      </c>
      <c r="BQ83" s="1" t="e">
        <f ca="1">IF(BQ$1&lt;='1-Configuracion'!$P$874,'1-Estadisticas'!AC83,NA())</f>
        <v>#N/A</v>
      </c>
      <c r="BR83" s="1" t="e">
        <f ca="1">IF(BR$1&lt;='1-Configuracion'!$P$874,'1-Estadisticas'!AD83,NA())</f>
        <v>#N/A</v>
      </c>
      <c r="BS83" s="1" t="e">
        <f ca="1">IF(BS$1&lt;='1-Configuracion'!$P$874,'1-Estadisticas'!AE83,NA())</f>
        <v>#N/A</v>
      </c>
      <c r="BT83" s="1" t="e">
        <f ca="1">IF(BT$1&lt;='1-Configuracion'!$P$874,'1-Estadisticas'!AF83,NA())</f>
        <v>#N/A</v>
      </c>
      <c r="BU83" s="1" t="e">
        <f ca="1">IF(BU$1&lt;='1-Configuracion'!$P$874,'1-Estadisticas'!AG83,NA())</f>
        <v>#N/A</v>
      </c>
      <c r="BV83" s="1" t="e">
        <f ca="1">IF(BV$1&lt;='1-Configuracion'!$P$874,'1-Estadisticas'!AH83,NA())</f>
        <v>#N/A</v>
      </c>
      <c r="BW83" s="1" t="e">
        <f ca="1">IF(BW$1&lt;='1-Configuracion'!$P$874,'1-Estadisticas'!AI83,NA())</f>
        <v>#N/A</v>
      </c>
      <c r="BX83" s="1" t="e">
        <f ca="1">IF(BX$1&lt;='1-Configuracion'!$P$874,'1-Estadisticas'!AJ83,NA())</f>
        <v>#N/A</v>
      </c>
      <c r="BY83" s="1" t="e">
        <f ca="1">IF(BY$1&lt;='1-Configuracion'!$P$874,'1-Estadisticas'!AK83,NA())</f>
        <v>#N/A</v>
      </c>
      <c r="BZ83" s="1" t="e">
        <f ca="1">IF(BZ$1&lt;='1-Configuracion'!$P$874,'1-Estadisticas'!AL83,NA())</f>
        <v>#N/A</v>
      </c>
      <c r="CA83" s="3" t="e">
        <f ca="1">IF(CA$1&lt;='1-Configuracion'!$P$874,'1-Estadisticas'!AM83,NA())</f>
        <v>#N/A</v>
      </c>
    </row>
    <row r="84" spans="1:79" x14ac:dyDescent="0.25">
      <c r="A84" s="29" t="str">
        <f t="shared" si="29"/>
        <v>Sevilla F.C.</v>
      </c>
      <c r="B84" s="2">
        <f t="shared" ca="1" si="30"/>
        <v>14</v>
      </c>
      <c r="C84" s="1">
        <f t="shared" ca="1" si="30"/>
        <v>17</v>
      </c>
      <c r="D84" s="1">
        <f t="shared" ca="1" si="30"/>
        <v>18</v>
      </c>
      <c r="E84" s="1">
        <f t="shared" ca="1" si="30"/>
        <v>20</v>
      </c>
      <c r="F84" s="1">
        <f t="shared" ca="1" si="30"/>
        <v>20</v>
      </c>
      <c r="G84" s="1">
        <f t="shared" ca="1" si="30"/>
        <v>16</v>
      </c>
      <c r="H84" s="1">
        <f t="shared" ca="1" si="30"/>
        <v>12</v>
      </c>
      <c r="I84" s="1">
        <f t="shared" ca="1" si="30"/>
        <v>13</v>
      </c>
      <c r="J84" s="1">
        <f t="shared" ca="1" si="30"/>
        <v>8</v>
      </c>
      <c r="K84" s="1">
        <f t="shared" ca="1" si="30"/>
        <v>11</v>
      </c>
      <c r="L84" s="1">
        <f t="shared" ca="1" si="30"/>
        <v>10</v>
      </c>
      <c r="M84" s="1">
        <f t="shared" ca="1" si="30"/>
        <v>11</v>
      </c>
      <c r="N84" s="1">
        <f t="shared" ca="1" si="30"/>
        <v>10</v>
      </c>
      <c r="O84" s="1">
        <f t="shared" ca="1" si="30"/>
        <v>10</v>
      </c>
      <c r="P84" s="1">
        <f t="shared" ca="1" si="30"/>
        <v>7</v>
      </c>
      <c r="Q84" s="1">
        <f t="shared" ca="1" si="30"/>
        <v>8</v>
      </c>
      <c r="R84" s="1">
        <f t="shared" ca="1" si="31"/>
        <v>8</v>
      </c>
      <c r="S84" s="1">
        <f t="shared" ca="1" si="31"/>
        <v>8</v>
      </c>
      <c r="T84" s="3">
        <f t="shared" ca="1" si="31"/>
        <v>8</v>
      </c>
      <c r="U84" s="61">
        <f t="shared" ca="1" si="31"/>
        <v>8</v>
      </c>
      <c r="V84" s="1">
        <f t="shared" ca="1" si="31"/>
        <v>8</v>
      </c>
      <c r="W84" s="1">
        <f t="shared" ca="1" si="31"/>
        <v>8</v>
      </c>
      <c r="X84" s="1">
        <f t="shared" ca="1" si="31"/>
        <v>8</v>
      </c>
      <c r="Y84" s="1">
        <f t="shared" ca="1" si="31"/>
        <v>8</v>
      </c>
      <c r="Z84" s="1">
        <f t="shared" ca="1" si="31"/>
        <v>8</v>
      </c>
      <c r="AA84" s="1">
        <f t="shared" ca="1" si="31"/>
        <v>8</v>
      </c>
      <c r="AB84" s="1">
        <f t="shared" ca="1" si="31"/>
        <v>8</v>
      </c>
      <c r="AC84" s="1">
        <f t="shared" ca="1" si="31"/>
        <v>8</v>
      </c>
      <c r="AD84" s="1">
        <f t="shared" ca="1" si="31"/>
        <v>8</v>
      </c>
      <c r="AE84" s="1">
        <f t="shared" ca="1" si="31"/>
        <v>8</v>
      </c>
      <c r="AF84" s="1">
        <f t="shared" ca="1" si="31"/>
        <v>8</v>
      </c>
      <c r="AG84" s="1">
        <f t="shared" ca="1" si="31"/>
        <v>8</v>
      </c>
      <c r="AH84" s="1">
        <f t="shared" ca="1" si="32"/>
        <v>8</v>
      </c>
      <c r="AI84" s="1">
        <f t="shared" ca="1" si="32"/>
        <v>8</v>
      </c>
      <c r="AJ84" s="1">
        <f t="shared" ca="1" si="32"/>
        <v>8</v>
      </c>
      <c r="AK84" s="1">
        <f t="shared" ca="1" si="32"/>
        <v>8</v>
      </c>
      <c r="AL84" s="1">
        <f t="shared" ca="1" si="32"/>
        <v>8</v>
      </c>
      <c r="AM84" s="3">
        <f t="shared" ca="1" si="32"/>
        <v>8</v>
      </c>
      <c r="AO84" s="29" t="str">
        <f t="shared" si="28"/>
        <v>Sevilla F.C.</v>
      </c>
      <c r="AP84" s="2">
        <f ca="1">IF(AP$1&lt;='1-Configuracion'!$P$874,'1-Estadisticas'!B84,NA())</f>
        <v>14</v>
      </c>
      <c r="AQ84" s="1">
        <f ca="1">IF(AQ$1&lt;='1-Configuracion'!$P$874,'1-Estadisticas'!C84,NA())</f>
        <v>17</v>
      </c>
      <c r="AR84" s="1">
        <f ca="1">IF(AR$1&lt;='1-Configuracion'!$P$874,'1-Estadisticas'!D84,NA())</f>
        <v>18</v>
      </c>
      <c r="AS84" s="1">
        <f ca="1">IF(AS$1&lt;='1-Configuracion'!$P$874,'1-Estadisticas'!E84,NA())</f>
        <v>20</v>
      </c>
      <c r="AT84" s="1">
        <f ca="1">IF(AT$1&lt;='1-Configuracion'!$P$874,'1-Estadisticas'!F84,NA())</f>
        <v>20</v>
      </c>
      <c r="AU84" s="1">
        <f ca="1">IF(AU$1&lt;='1-Configuracion'!$P$874,'1-Estadisticas'!G84,NA())</f>
        <v>16</v>
      </c>
      <c r="AV84" s="1">
        <f ca="1">IF(AV$1&lt;='1-Configuracion'!$P$874,'1-Estadisticas'!H84,NA())</f>
        <v>12</v>
      </c>
      <c r="AW84" s="1">
        <f ca="1">IF(AW$1&lt;='1-Configuracion'!$P$874,'1-Estadisticas'!I84,NA())</f>
        <v>13</v>
      </c>
      <c r="AX84" s="1">
        <f ca="1">IF(AX$1&lt;='1-Configuracion'!$P$874,'1-Estadisticas'!J84,NA())</f>
        <v>8</v>
      </c>
      <c r="AY84" s="1">
        <f ca="1">IF(AY$1&lt;='1-Configuracion'!$P$874,'1-Estadisticas'!K84,NA())</f>
        <v>11</v>
      </c>
      <c r="AZ84" s="1">
        <f ca="1">IF(AZ$1&lt;='1-Configuracion'!$P$874,'1-Estadisticas'!L84,NA())</f>
        <v>10</v>
      </c>
      <c r="BA84" s="1">
        <f ca="1">IF(BA$1&lt;='1-Configuracion'!$P$874,'1-Estadisticas'!M84,NA())</f>
        <v>11</v>
      </c>
      <c r="BB84" s="1">
        <f ca="1">IF(BB$1&lt;='1-Configuracion'!$P$874,'1-Estadisticas'!N84,NA())</f>
        <v>10</v>
      </c>
      <c r="BC84" s="1">
        <f ca="1">IF(BC$1&lt;='1-Configuracion'!$P$874,'1-Estadisticas'!O84,NA())</f>
        <v>10</v>
      </c>
      <c r="BD84" s="1">
        <f ca="1">IF(BD$1&lt;='1-Configuracion'!$P$874,'1-Estadisticas'!P84,NA())</f>
        <v>7</v>
      </c>
      <c r="BE84" s="1">
        <f ca="1">IF(BE$1&lt;='1-Configuracion'!$P$874,'1-Estadisticas'!Q84,NA())</f>
        <v>8</v>
      </c>
      <c r="BF84" s="1" t="e">
        <f ca="1">IF(BF$1&lt;='1-Configuracion'!$P$874,'1-Estadisticas'!R84,NA())</f>
        <v>#N/A</v>
      </c>
      <c r="BG84" s="1" t="e">
        <f ca="1">IF(BG$1&lt;='1-Configuracion'!$P$874,'1-Estadisticas'!S84,NA())</f>
        <v>#N/A</v>
      </c>
      <c r="BH84" s="3" t="e">
        <f ca="1">IF(BH$1&lt;='1-Configuracion'!$P$874,'1-Estadisticas'!T84,NA())</f>
        <v>#N/A</v>
      </c>
      <c r="BI84" s="61" t="e">
        <f ca="1">IF(BI$1&lt;='1-Configuracion'!$P$874,'1-Estadisticas'!U84,NA())</f>
        <v>#N/A</v>
      </c>
      <c r="BJ84" s="1" t="e">
        <f ca="1">IF(BJ$1&lt;='1-Configuracion'!$P$874,'1-Estadisticas'!V84,NA())</f>
        <v>#N/A</v>
      </c>
      <c r="BK84" s="1" t="e">
        <f ca="1">IF(BK$1&lt;='1-Configuracion'!$P$874,'1-Estadisticas'!W84,NA())</f>
        <v>#N/A</v>
      </c>
      <c r="BL84" s="1" t="e">
        <f ca="1">IF(BL$1&lt;='1-Configuracion'!$P$874,'1-Estadisticas'!X84,NA())</f>
        <v>#N/A</v>
      </c>
      <c r="BM84" s="1" t="e">
        <f ca="1">IF(BM$1&lt;='1-Configuracion'!$P$874,'1-Estadisticas'!Y84,NA())</f>
        <v>#N/A</v>
      </c>
      <c r="BN84" s="1" t="e">
        <f ca="1">IF(BN$1&lt;='1-Configuracion'!$P$874,'1-Estadisticas'!Z84,NA())</f>
        <v>#N/A</v>
      </c>
      <c r="BO84" s="1" t="e">
        <f ca="1">IF(BO$1&lt;='1-Configuracion'!$P$874,'1-Estadisticas'!AA84,NA())</f>
        <v>#N/A</v>
      </c>
      <c r="BP84" s="1" t="e">
        <f ca="1">IF(BP$1&lt;='1-Configuracion'!$P$874,'1-Estadisticas'!AB84,NA())</f>
        <v>#N/A</v>
      </c>
      <c r="BQ84" s="1" t="e">
        <f ca="1">IF(BQ$1&lt;='1-Configuracion'!$P$874,'1-Estadisticas'!AC84,NA())</f>
        <v>#N/A</v>
      </c>
      <c r="BR84" s="1" t="e">
        <f ca="1">IF(BR$1&lt;='1-Configuracion'!$P$874,'1-Estadisticas'!AD84,NA())</f>
        <v>#N/A</v>
      </c>
      <c r="BS84" s="1" t="e">
        <f ca="1">IF(BS$1&lt;='1-Configuracion'!$P$874,'1-Estadisticas'!AE84,NA())</f>
        <v>#N/A</v>
      </c>
      <c r="BT84" s="1" t="e">
        <f ca="1">IF(BT$1&lt;='1-Configuracion'!$P$874,'1-Estadisticas'!AF84,NA())</f>
        <v>#N/A</v>
      </c>
      <c r="BU84" s="1" t="e">
        <f ca="1">IF(BU$1&lt;='1-Configuracion'!$P$874,'1-Estadisticas'!AG84,NA())</f>
        <v>#N/A</v>
      </c>
      <c r="BV84" s="1" t="e">
        <f ca="1">IF(BV$1&lt;='1-Configuracion'!$P$874,'1-Estadisticas'!AH84,NA())</f>
        <v>#N/A</v>
      </c>
      <c r="BW84" s="1" t="e">
        <f ca="1">IF(BW$1&lt;='1-Configuracion'!$P$874,'1-Estadisticas'!AI84,NA())</f>
        <v>#N/A</v>
      </c>
      <c r="BX84" s="1" t="e">
        <f ca="1">IF(BX$1&lt;='1-Configuracion'!$P$874,'1-Estadisticas'!AJ84,NA())</f>
        <v>#N/A</v>
      </c>
      <c r="BY84" s="1" t="e">
        <f ca="1">IF(BY$1&lt;='1-Configuracion'!$P$874,'1-Estadisticas'!AK84,NA())</f>
        <v>#N/A</v>
      </c>
      <c r="BZ84" s="1" t="e">
        <f ca="1">IF(BZ$1&lt;='1-Configuracion'!$P$874,'1-Estadisticas'!AL84,NA())</f>
        <v>#N/A</v>
      </c>
      <c r="CA84" s="3" t="e">
        <f ca="1">IF(CA$1&lt;='1-Configuracion'!$P$874,'1-Estadisticas'!AM84,NA())</f>
        <v>#N/A</v>
      </c>
    </row>
    <row r="85" spans="1:79" x14ac:dyDescent="0.25">
      <c r="A85" s="29" t="str">
        <f t="shared" si="29"/>
        <v>U.D. Las Palmas</v>
      </c>
      <c r="B85" s="2">
        <f t="shared" ca="1" si="30"/>
        <v>20</v>
      </c>
      <c r="C85" s="1">
        <f t="shared" ca="1" si="30"/>
        <v>15</v>
      </c>
      <c r="D85" s="1">
        <f t="shared" ca="1" si="30"/>
        <v>13</v>
      </c>
      <c r="E85" s="1">
        <f t="shared" ca="1" si="30"/>
        <v>16</v>
      </c>
      <c r="F85" s="1">
        <f t="shared" ca="1" si="30"/>
        <v>12</v>
      </c>
      <c r="G85" s="1">
        <f t="shared" ca="1" si="30"/>
        <v>14</v>
      </c>
      <c r="H85" s="1">
        <f t="shared" ca="1" si="30"/>
        <v>19</v>
      </c>
      <c r="I85" s="1">
        <f t="shared" ca="1" si="30"/>
        <v>20</v>
      </c>
      <c r="J85" s="1">
        <f t="shared" ca="1" si="30"/>
        <v>19</v>
      </c>
      <c r="K85" s="1">
        <f t="shared" ca="1" si="30"/>
        <v>19</v>
      </c>
      <c r="L85" s="1">
        <f t="shared" ca="1" si="30"/>
        <v>18</v>
      </c>
      <c r="M85" s="1">
        <f t="shared" ca="1" si="30"/>
        <v>18</v>
      </c>
      <c r="N85" s="1">
        <f t="shared" ca="1" si="30"/>
        <v>19</v>
      </c>
      <c r="O85" s="1">
        <f t="shared" ca="1" si="30"/>
        <v>20</v>
      </c>
      <c r="P85" s="1">
        <f t="shared" ca="1" si="30"/>
        <v>19</v>
      </c>
      <c r="Q85" s="1">
        <f t="shared" ca="1" si="30"/>
        <v>19</v>
      </c>
      <c r="R85" s="1">
        <f t="shared" ca="1" si="31"/>
        <v>19</v>
      </c>
      <c r="S85" s="1">
        <f t="shared" ca="1" si="31"/>
        <v>19</v>
      </c>
      <c r="T85" s="3">
        <f t="shared" ca="1" si="31"/>
        <v>19</v>
      </c>
      <c r="U85" s="61">
        <f t="shared" ca="1" si="31"/>
        <v>19</v>
      </c>
      <c r="V85" s="1">
        <f t="shared" ca="1" si="31"/>
        <v>19</v>
      </c>
      <c r="W85" s="1">
        <f t="shared" ca="1" si="31"/>
        <v>19</v>
      </c>
      <c r="X85" s="1">
        <f t="shared" ca="1" si="31"/>
        <v>19</v>
      </c>
      <c r="Y85" s="1">
        <f t="shared" ca="1" si="31"/>
        <v>19</v>
      </c>
      <c r="Z85" s="1">
        <f t="shared" ca="1" si="31"/>
        <v>19</v>
      </c>
      <c r="AA85" s="1">
        <f t="shared" ca="1" si="31"/>
        <v>19</v>
      </c>
      <c r="AB85" s="1">
        <f t="shared" ca="1" si="31"/>
        <v>19</v>
      </c>
      <c r="AC85" s="1">
        <f t="shared" ca="1" si="31"/>
        <v>19</v>
      </c>
      <c r="AD85" s="1">
        <f t="shared" ca="1" si="31"/>
        <v>19</v>
      </c>
      <c r="AE85" s="1">
        <f t="shared" ca="1" si="31"/>
        <v>19</v>
      </c>
      <c r="AF85" s="1">
        <f t="shared" ca="1" si="31"/>
        <v>19</v>
      </c>
      <c r="AG85" s="1">
        <f t="shared" ca="1" si="31"/>
        <v>19</v>
      </c>
      <c r="AH85" s="1">
        <f t="shared" ca="1" si="32"/>
        <v>19</v>
      </c>
      <c r="AI85" s="1">
        <f t="shared" ca="1" si="32"/>
        <v>19</v>
      </c>
      <c r="AJ85" s="1">
        <f t="shared" ca="1" si="32"/>
        <v>19</v>
      </c>
      <c r="AK85" s="1">
        <f t="shared" ca="1" si="32"/>
        <v>19</v>
      </c>
      <c r="AL85" s="1">
        <f t="shared" ca="1" si="32"/>
        <v>19</v>
      </c>
      <c r="AM85" s="3">
        <f t="shared" ca="1" si="32"/>
        <v>19</v>
      </c>
      <c r="AO85" s="29" t="str">
        <f t="shared" si="28"/>
        <v>U.D. Las Palmas</v>
      </c>
      <c r="AP85" s="2">
        <f ca="1">IF(AP$1&lt;='1-Configuracion'!$P$874,'1-Estadisticas'!B85,NA())</f>
        <v>20</v>
      </c>
      <c r="AQ85" s="1">
        <f ca="1">IF(AQ$1&lt;='1-Configuracion'!$P$874,'1-Estadisticas'!C85,NA())</f>
        <v>15</v>
      </c>
      <c r="AR85" s="1">
        <f ca="1">IF(AR$1&lt;='1-Configuracion'!$P$874,'1-Estadisticas'!D85,NA())</f>
        <v>13</v>
      </c>
      <c r="AS85" s="1">
        <f ca="1">IF(AS$1&lt;='1-Configuracion'!$P$874,'1-Estadisticas'!E85,NA())</f>
        <v>16</v>
      </c>
      <c r="AT85" s="1">
        <f ca="1">IF(AT$1&lt;='1-Configuracion'!$P$874,'1-Estadisticas'!F85,NA())</f>
        <v>12</v>
      </c>
      <c r="AU85" s="1">
        <f ca="1">IF(AU$1&lt;='1-Configuracion'!$P$874,'1-Estadisticas'!G85,NA())</f>
        <v>14</v>
      </c>
      <c r="AV85" s="1">
        <f ca="1">IF(AV$1&lt;='1-Configuracion'!$P$874,'1-Estadisticas'!H85,NA())</f>
        <v>19</v>
      </c>
      <c r="AW85" s="1">
        <f ca="1">IF(AW$1&lt;='1-Configuracion'!$P$874,'1-Estadisticas'!I85,NA())</f>
        <v>20</v>
      </c>
      <c r="AX85" s="1">
        <f ca="1">IF(AX$1&lt;='1-Configuracion'!$P$874,'1-Estadisticas'!J85,NA())</f>
        <v>19</v>
      </c>
      <c r="AY85" s="1">
        <f ca="1">IF(AY$1&lt;='1-Configuracion'!$P$874,'1-Estadisticas'!K85,NA())</f>
        <v>19</v>
      </c>
      <c r="AZ85" s="1">
        <f ca="1">IF(AZ$1&lt;='1-Configuracion'!$P$874,'1-Estadisticas'!L85,NA())</f>
        <v>18</v>
      </c>
      <c r="BA85" s="1">
        <f ca="1">IF(BA$1&lt;='1-Configuracion'!$P$874,'1-Estadisticas'!M85,NA())</f>
        <v>18</v>
      </c>
      <c r="BB85" s="1">
        <f ca="1">IF(BB$1&lt;='1-Configuracion'!$P$874,'1-Estadisticas'!N85,NA())</f>
        <v>19</v>
      </c>
      <c r="BC85" s="1">
        <f ca="1">IF(BC$1&lt;='1-Configuracion'!$P$874,'1-Estadisticas'!O85,NA())</f>
        <v>20</v>
      </c>
      <c r="BD85" s="1">
        <f ca="1">IF(BD$1&lt;='1-Configuracion'!$P$874,'1-Estadisticas'!P85,NA())</f>
        <v>19</v>
      </c>
      <c r="BE85" s="1">
        <f ca="1">IF(BE$1&lt;='1-Configuracion'!$P$874,'1-Estadisticas'!Q85,NA())</f>
        <v>19</v>
      </c>
      <c r="BF85" s="1" t="e">
        <f ca="1">IF(BF$1&lt;='1-Configuracion'!$P$874,'1-Estadisticas'!R85,NA())</f>
        <v>#N/A</v>
      </c>
      <c r="BG85" s="1" t="e">
        <f ca="1">IF(BG$1&lt;='1-Configuracion'!$P$874,'1-Estadisticas'!S85,NA())</f>
        <v>#N/A</v>
      </c>
      <c r="BH85" s="3" t="e">
        <f ca="1">IF(BH$1&lt;='1-Configuracion'!$P$874,'1-Estadisticas'!T85,NA())</f>
        <v>#N/A</v>
      </c>
      <c r="BI85" s="61" t="e">
        <f ca="1">IF(BI$1&lt;='1-Configuracion'!$P$874,'1-Estadisticas'!U85,NA())</f>
        <v>#N/A</v>
      </c>
      <c r="BJ85" s="1" t="e">
        <f ca="1">IF(BJ$1&lt;='1-Configuracion'!$P$874,'1-Estadisticas'!V85,NA())</f>
        <v>#N/A</v>
      </c>
      <c r="BK85" s="1" t="e">
        <f ca="1">IF(BK$1&lt;='1-Configuracion'!$P$874,'1-Estadisticas'!W85,NA())</f>
        <v>#N/A</v>
      </c>
      <c r="BL85" s="1" t="e">
        <f ca="1">IF(BL$1&lt;='1-Configuracion'!$P$874,'1-Estadisticas'!X85,NA())</f>
        <v>#N/A</v>
      </c>
      <c r="BM85" s="1" t="e">
        <f ca="1">IF(BM$1&lt;='1-Configuracion'!$P$874,'1-Estadisticas'!Y85,NA())</f>
        <v>#N/A</v>
      </c>
      <c r="BN85" s="1" t="e">
        <f ca="1">IF(BN$1&lt;='1-Configuracion'!$P$874,'1-Estadisticas'!Z85,NA())</f>
        <v>#N/A</v>
      </c>
      <c r="BO85" s="1" t="e">
        <f ca="1">IF(BO$1&lt;='1-Configuracion'!$P$874,'1-Estadisticas'!AA85,NA())</f>
        <v>#N/A</v>
      </c>
      <c r="BP85" s="1" t="e">
        <f ca="1">IF(BP$1&lt;='1-Configuracion'!$P$874,'1-Estadisticas'!AB85,NA())</f>
        <v>#N/A</v>
      </c>
      <c r="BQ85" s="1" t="e">
        <f ca="1">IF(BQ$1&lt;='1-Configuracion'!$P$874,'1-Estadisticas'!AC85,NA())</f>
        <v>#N/A</v>
      </c>
      <c r="BR85" s="1" t="e">
        <f ca="1">IF(BR$1&lt;='1-Configuracion'!$P$874,'1-Estadisticas'!AD85,NA())</f>
        <v>#N/A</v>
      </c>
      <c r="BS85" s="1" t="e">
        <f ca="1">IF(BS$1&lt;='1-Configuracion'!$P$874,'1-Estadisticas'!AE85,NA())</f>
        <v>#N/A</v>
      </c>
      <c r="BT85" s="1" t="e">
        <f ca="1">IF(BT$1&lt;='1-Configuracion'!$P$874,'1-Estadisticas'!AF85,NA())</f>
        <v>#N/A</v>
      </c>
      <c r="BU85" s="1" t="e">
        <f ca="1">IF(BU$1&lt;='1-Configuracion'!$P$874,'1-Estadisticas'!AG85,NA())</f>
        <v>#N/A</v>
      </c>
      <c r="BV85" s="1" t="e">
        <f ca="1">IF(BV$1&lt;='1-Configuracion'!$P$874,'1-Estadisticas'!AH85,NA())</f>
        <v>#N/A</v>
      </c>
      <c r="BW85" s="1" t="e">
        <f ca="1">IF(BW$1&lt;='1-Configuracion'!$P$874,'1-Estadisticas'!AI85,NA())</f>
        <v>#N/A</v>
      </c>
      <c r="BX85" s="1" t="e">
        <f ca="1">IF(BX$1&lt;='1-Configuracion'!$P$874,'1-Estadisticas'!AJ85,NA())</f>
        <v>#N/A</v>
      </c>
      <c r="BY85" s="1" t="e">
        <f ca="1">IF(BY$1&lt;='1-Configuracion'!$P$874,'1-Estadisticas'!AK85,NA())</f>
        <v>#N/A</v>
      </c>
      <c r="BZ85" s="1" t="e">
        <f ca="1">IF(BZ$1&lt;='1-Configuracion'!$P$874,'1-Estadisticas'!AL85,NA())</f>
        <v>#N/A</v>
      </c>
      <c r="CA85" s="3" t="e">
        <f ca="1">IF(CA$1&lt;='1-Configuracion'!$P$874,'1-Estadisticas'!AM85,NA())</f>
        <v>#N/A</v>
      </c>
    </row>
    <row r="86" spans="1:79" x14ac:dyDescent="0.25">
      <c r="A86" s="29" t="str">
        <f t="shared" si="29"/>
        <v>Valencia C.F.</v>
      </c>
      <c r="B86" s="2">
        <f t="shared" ca="1" si="30"/>
        <v>15</v>
      </c>
      <c r="C86" s="1">
        <f t="shared" ca="1" si="30"/>
        <v>10</v>
      </c>
      <c r="D86" s="1">
        <f t="shared" ca="1" si="30"/>
        <v>8</v>
      </c>
      <c r="E86" s="1">
        <f t="shared" ca="1" si="30"/>
        <v>7</v>
      </c>
      <c r="F86" s="1">
        <f t="shared" ca="1" si="30"/>
        <v>10</v>
      </c>
      <c r="G86" s="1">
        <f t="shared" ca="1" si="30"/>
        <v>8</v>
      </c>
      <c r="H86" s="1">
        <f t="shared" ca="1" si="30"/>
        <v>9</v>
      </c>
      <c r="I86" s="1">
        <f t="shared" ca="1" si="30"/>
        <v>8</v>
      </c>
      <c r="J86" s="1">
        <f t="shared" ca="1" si="30"/>
        <v>9</v>
      </c>
      <c r="K86" s="1">
        <f t="shared" ca="1" si="30"/>
        <v>7</v>
      </c>
      <c r="L86" s="1">
        <f t="shared" ca="1" si="30"/>
        <v>7</v>
      </c>
      <c r="M86" s="1">
        <f t="shared" ca="1" si="30"/>
        <v>7</v>
      </c>
      <c r="N86" s="1">
        <f t="shared" ca="1" si="30"/>
        <v>9</v>
      </c>
      <c r="O86" s="1">
        <f t="shared" ca="1" si="30"/>
        <v>8</v>
      </c>
      <c r="P86" s="1">
        <f t="shared" ca="1" si="30"/>
        <v>8</v>
      </c>
      <c r="Q86" s="1">
        <f t="shared" ca="1" si="30"/>
        <v>9</v>
      </c>
      <c r="R86" s="1">
        <f t="shared" ca="1" si="31"/>
        <v>9</v>
      </c>
      <c r="S86" s="1">
        <f t="shared" ca="1" si="31"/>
        <v>9</v>
      </c>
      <c r="T86" s="3">
        <f t="shared" ca="1" si="31"/>
        <v>9</v>
      </c>
      <c r="U86" s="61">
        <f t="shared" ca="1" si="31"/>
        <v>9</v>
      </c>
      <c r="V86" s="1">
        <f t="shared" ca="1" si="31"/>
        <v>9</v>
      </c>
      <c r="W86" s="1">
        <f t="shared" ca="1" si="31"/>
        <v>9</v>
      </c>
      <c r="X86" s="1">
        <f t="shared" ca="1" si="31"/>
        <v>9</v>
      </c>
      <c r="Y86" s="1">
        <f t="shared" ca="1" si="31"/>
        <v>9</v>
      </c>
      <c r="Z86" s="1">
        <f t="shared" ca="1" si="31"/>
        <v>9</v>
      </c>
      <c r="AA86" s="1">
        <f t="shared" ca="1" si="31"/>
        <v>9</v>
      </c>
      <c r="AB86" s="1">
        <f t="shared" ca="1" si="31"/>
        <v>9</v>
      </c>
      <c r="AC86" s="1">
        <f t="shared" ca="1" si="31"/>
        <v>9</v>
      </c>
      <c r="AD86" s="1">
        <f t="shared" ca="1" si="31"/>
        <v>9</v>
      </c>
      <c r="AE86" s="1">
        <f t="shared" ca="1" si="31"/>
        <v>9</v>
      </c>
      <c r="AF86" s="1">
        <f t="shared" ca="1" si="31"/>
        <v>9</v>
      </c>
      <c r="AG86" s="1">
        <f t="shared" ca="1" si="31"/>
        <v>9</v>
      </c>
      <c r="AH86" s="1">
        <f t="shared" ca="1" si="32"/>
        <v>9</v>
      </c>
      <c r="AI86" s="1">
        <f t="shared" ca="1" si="32"/>
        <v>9</v>
      </c>
      <c r="AJ86" s="1">
        <f t="shared" ca="1" si="32"/>
        <v>9</v>
      </c>
      <c r="AK86" s="1">
        <f t="shared" ca="1" si="32"/>
        <v>9</v>
      </c>
      <c r="AL86" s="1">
        <f t="shared" ca="1" si="32"/>
        <v>9</v>
      </c>
      <c r="AM86" s="3">
        <f t="shared" ca="1" si="32"/>
        <v>9</v>
      </c>
      <c r="AO86" s="29" t="str">
        <f t="shared" si="28"/>
        <v>Valencia C.F.</v>
      </c>
      <c r="AP86" s="2">
        <f ca="1">IF(AP$1&lt;='1-Configuracion'!$P$874,'1-Estadisticas'!B86,NA())</f>
        <v>15</v>
      </c>
      <c r="AQ86" s="1">
        <f ca="1">IF(AQ$1&lt;='1-Configuracion'!$P$874,'1-Estadisticas'!C86,NA())</f>
        <v>10</v>
      </c>
      <c r="AR86" s="1">
        <f ca="1">IF(AR$1&lt;='1-Configuracion'!$P$874,'1-Estadisticas'!D86,NA())</f>
        <v>8</v>
      </c>
      <c r="AS86" s="1">
        <f ca="1">IF(AS$1&lt;='1-Configuracion'!$P$874,'1-Estadisticas'!E86,NA())</f>
        <v>7</v>
      </c>
      <c r="AT86" s="1">
        <f ca="1">IF(AT$1&lt;='1-Configuracion'!$P$874,'1-Estadisticas'!F86,NA())</f>
        <v>10</v>
      </c>
      <c r="AU86" s="1">
        <f ca="1">IF(AU$1&lt;='1-Configuracion'!$P$874,'1-Estadisticas'!G86,NA())</f>
        <v>8</v>
      </c>
      <c r="AV86" s="1">
        <f ca="1">IF(AV$1&lt;='1-Configuracion'!$P$874,'1-Estadisticas'!H86,NA())</f>
        <v>9</v>
      </c>
      <c r="AW86" s="1">
        <f ca="1">IF(AW$1&lt;='1-Configuracion'!$P$874,'1-Estadisticas'!I86,NA())</f>
        <v>8</v>
      </c>
      <c r="AX86" s="1">
        <f ca="1">IF(AX$1&lt;='1-Configuracion'!$P$874,'1-Estadisticas'!J86,NA())</f>
        <v>9</v>
      </c>
      <c r="AY86" s="1">
        <f ca="1">IF(AY$1&lt;='1-Configuracion'!$P$874,'1-Estadisticas'!K86,NA())</f>
        <v>7</v>
      </c>
      <c r="AZ86" s="1">
        <f ca="1">IF(AZ$1&lt;='1-Configuracion'!$P$874,'1-Estadisticas'!L86,NA())</f>
        <v>7</v>
      </c>
      <c r="BA86" s="1">
        <f ca="1">IF(BA$1&lt;='1-Configuracion'!$P$874,'1-Estadisticas'!M86,NA())</f>
        <v>7</v>
      </c>
      <c r="BB86" s="1">
        <f ca="1">IF(BB$1&lt;='1-Configuracion'!$P$874,'1-Estadisticas'!N86,NA())</f>
        <v>9</v>
      </c>
      <c r="BC86" s="1">
        <f ca="1">IF(BC$1&lt;='1-Configuracion'!$P$874,'1-Estadisticas'!O86,NA())</f>
        <v>8</v>
      </c>
      <c r="BD86" s="1">
        <f ca="1">IF(BD$1&lt;='1-Configuracion'!$P$874,'1-Estadisticas'!P86,NA())</f>
        <v>8</v>
      </c>
      <c r="BE86" s="1">
        <f ca="1">IF(BE$1&lt;='1-Configuracion'!$P$874,'1-Estadisticas'!Q86,NA())</f>
        <v>9</v>
      </c>
      <c r="BF86" s="1" t="e">
        <f ca="1">IF(BF$1&lt;='1-Configuracion'!$P$874,'1-Estadisticas'!R86,NA())</f>
        <v>#N/A</v>
      </c>
      <c r="BG86" s="1" t="e">
        <f ca="1">IF(BG$1&lt;='1-Configuracion'!$P$874,'1-Estadisticas'!S86,NA())</f>
        <v>#N/A</v>
      </c>
      <c r="BH86" s="3" t="e">
        <f ca="1">IF(BH$1&lt;='1-Configuracion'!$P$874,'1-Estadisticas'!T86,NA())</f>
        <v>#N/A</v>
      </c>
      <c r="BI86" s="61" t="e">
        <f ca="1">IF(BI$1&lt;='1-Configuracion'!$P$874,'1-Estadisticas'!U86,NA())</f>
        <v>#N/A</v>
      </c>
      <c r="BJ86" s="1" t="e">
        <f ca="1">IF(BJ$1&lt;='1-Configuracion'!$P$874,'1-Estadisticas'!V86,NA())</f>
        <v>#N/A</v>
      </c>
      <c r="BK86" s="1" t="e">
        <f ca="1">IF(BK$1&lt;='1-Configuracion'!$P$874,'1-Estadisticas'!W86,NA())</f>
        <v>#N/A</v>
      </c>
      <c r="BL86" s="1" t="e">
        <f ca="1">IF(BL$1&lt;='1-Configuracion'!$P$874,'1-Estadisticas'!X86,NA())</f>
        <v>#N/A</v>
      </c>
      <c r="BM86" s="1" t="e">
        <f ca="1">IF(BM$1&lt;='1-Configuracion'!$P$874,'1-Estadisticas'!Y86,NA())</f>
        <v>#N/A</v>
      </c>
      <c r="BN86" s="1" t="e">
        <f ca="1">IF(BN$1&lt;='1-Configuracion'!$P$874,'1-Estadisticas'!Z86,NA())</f>
        <v>#N/A</v>
      </c>
      <c r="BO86" s="1" t="e">
        <f ca="1">IF(BO$1&lt;='1-Configuracion'!$P$874,'1-Estadisticas'!AA86,NA())</f>
        <v>#N/A</v>
      </c>
      <c r="BP86" s="1" t="e">
        <f ca="1">IF(BP$1&lt;='1-Configuracion'!$P$874,'1-Estadisticas'!AB86,NA())</f>
        <v>#N/A</v>
      </c>
      <c r="BQ86" s="1" t="e">
        <f ca="1">IF(BQ$1&lt;='1-Configuracion'!$P$874,'1-Estadisticas'!AC86,NA())</f>
        <v>#N/A</v>
      </c>
      <c r="BR86" s="1" t="e">
        <f ca="1">IF(BR$1&lt;='1-Configuracion'!$P$874,'1-Estadisticas'!AD86,NA())</f>
        <v>#N/A</v>
      </c>
      <c r="BS86" s="1" t="e">
        <f ca="1">IF(BS$1&lt;='1-Configuracion'!$P$874,'1-Estadisticas'!AE86,NA())</f>
        <v>#N/A</v>
      </c>
      <c r="BT86" s="1" t="e">
        <f ca="1">IF(BT$1&lt;='1-Configuracion'!$P$874,'1-Estadisticas'!AF86,NA())</f>
        <v>#N/A</v>
      </c>
      <c r="BU86" s="1" t="e">
        <f ca="1">IF(BU$1&lt;='1-Configuracion'!$P$874,'1-Estadisticas'!AG86,NA())</f>
        <v>#N/A</v>
      </c>
      <c r="BV86" s="1" t="e">
        <f ca="1">IF(BV$1&lt;='1-Configuracion'!$P$874,'1-Estadisticas'!AH86,NA())</f>
        <v>#N/A</v>
      </c>
      <c r="BW86" s="1" t="e">
        <f ca="1">IF(BW$1&lt;='1-Configuracion'!$P$874,'1-Estadisticas'!AI86,NA())</f>
        <v>#N/A</v>
      </c>
      <c r="BX86" s="1" t="e">
        <f ca="1">IF(BX$1&lt;='1-Configuracion'!$P$874,'1-Estadisticas'!AJ86,NA())</f>
        <v>#N/A</v>
      </c>
      <c r="BY86" s="1" t="e">
        <f ca="1">IF(BY$1&lt;='1-Configuracion'!$P$874,'1-Estadisticas'!AK86,NA())</f>
        <v>#N/A</v>
      </c>
      <c r="BZ86" s="1" t="e">
        <f ca="1">IF(BZ$1&lt;='1-Configuracion'!$P$874,'1-Estadisticas'!AL86,NA())</f>
        <v>#N/A</v>
      </c>
      <c r="CA86" s="3" t="e">
        <f ca="1">IF(CA$1&lt;='1-Configuracion'!$P$874,'1-Estadisticas'!AM86,NA())</f>
        <v>#N/A</v>
      </c>
    </row>
    <row r="87" spans="1:79" ht="15.75" thickBot="1" x14ac:dyDescent="0.3">
      <c r="A87" s="30" t="str">
        <f t="shared" si="29"/>
        <v>Villarreal C.F.</v>
      </c>
      <c r="B87" s="8">
        <f t="shared" ca="1" si="30"/>
        <v>7</v>
      </c>
      <c r="C87" s="9">
        <f t="shared" ca="1" si="30"/>
        <v>6</v>
      </c>
      <c r="D87" s="9">
        <f t="shared" ca="1" si="30"/>
        <v>4</v>
      </c>
      <c r="E87" s="9">
        <f t="shared" ca="1" si="30"/>
        <v>3</v>
      </c>
      <c r="F87" s="9">
        <f t="shared" ca="1" si="30"/>
        <v>3</v>
      </c>
      <c r="G87" s="9">
        <f t="shared" ca="1" si="30"/>
        <v>1</v>
      </c>
      <c r="H87" s="9">
        <f t="shared" ca="1" si="30"/>
        <v>1</v>
      </c>
      <c r="I87" s="9">
        <f t="shared" ca="1" si="30"/>
        <v>5</v>
      </c>
      <c r="J87" s="9">
        <f t="shared" ca="1" si="30"/>
        <v>5</v>
      </c>
      <c r="K87" s="9">
        <f t="shared" ca="1" si="30"/>
        <v>5</v>
      </c>
      <c r="L87" s="9">
        <f t="shared" ca="1" si="30"/>
        <v>5</v>
      </c>
      <c r="M87" s="9">
        <f t="shared" ca="1" si="30"/>
        <v>4</v>
      </c>
      <c r="N87" s="9">
        <f t="shared" ca="1" si="30"/>
        <v>6</v>
      </c>
      <c r="O87" s="9">
        <f t="shared" ca="1" si="30"/>
        <v>5</v>
      </c>
      <c r="P87" s="9">
        <f t="shared" ca="1" si="30"/>
        <v>5</v>
      </c>
      <c r="Q87" s="9">
        <f t="shared" ca="1" si="30"/>
        <v>5</v>
      </c>
      <c r="R87" s="9">
        <f t="shared" ca="1" si="31"/>
        <v>5</v>
      </c>
      <c r="S87" s="9">
        <f t="shared" ca="1" si="31"/>
        <v>5</v>
      </c>
      <c r="T87" s="11">
        <f t="shared" ca="1" si="31"/>
        <v>5</v>
      </c>
      <c r="U87" s="62">
        <f t="shared" ca="1" si="31"/>
        <v>5</v>
      </c>
      <c r="V87" s="9">
        <f t="shared" ca="1" si="31"/>
        <v>5</v>
      </c>
      <c r="W87" s="9">
        <f t="shared" ca="1" si="31"/>
        <v>5</v>
      </c>
      <c r="X87" s="9">
        <f t="shared" ca="1" si="31"/>
        <v>5</v>
      </c>
      <c r="Y87" s="9">
        <f t="shared" ca="1" si="31"/>
        <v>5</v>
      </c>
      <c r="Z87" s="9">
        <f t="shared" ca="1" si="31"/>
        <v>5</v>
      </c>
      <c r="AA87" s="9">
        <f t="shared" ca="1" si="31"/>
        <v>5</v>
      </c>
      <c r="AB87" s="9">
        <f t="shared" ca="1" si="31"/>
        <v>5</v>
      </c>
      <c r="AC87" s="9">
        <f t="shared" ca="1" si="31"/>
        <v>5</v>
      </c>
      <c r="AD87" s="9">
        <f t="shared" ca="1" si="31"/>
        <v>5</v>
      </c>
      <c r="AE87" s="9">
        <f t="shared" ca="1" si="31"/>
        <v>5</v>
      </c>
      <c r="AF87" s="9">
        <f t="shared" ca="1" si="31"/>
        <v>5</v>
      </c>
      <c r="AG87" s="9">
        <f t="shared" ca="1" si="31"/>
        <v>5</v>
      </c>
      <c r="AH87" s="9">
        <f t="shared" ca="1" si="32"/>
        <v>5</v>
      </c>
      <c r="AI87" s="9">
        <f t="shared" ca="1" si="32"/>
        <v>5</v>
      </c>
      <c r="AJ87" s="9">
        <f t="shared" ca="1" si="32"/>
        <v>5</v>
      </c>
      <c r="AK87" s="9">
        <f t="shared" ca="1" si="32"/>
        <v>5</v>
      </c>
      <c r="AL87" s="9">
        <f t="shared" ca="1" si="32"/>
        <v>5</v>
      </c>
      <c r="AM87" s="11">
        <f t="shared" ca="1" si="32"/>
        <v>5</v>
      </c>
      <c r="AO87" s="30" t="str">
        <f t="shared" si="28"/>
        <v>Villarreal C.F.</v>
      </c>
      <c r="AP87" s="8">
        <f ca="1">IF(AP$1&lt;='1-Configuracion'!$P$874,'1-Estadisticas'!B87,NA())</f>
        <v>7</v>
      </c>
      <c r="AQ87" s="9">
        <f ca="1">IF(AQ$1&lt;='1-Configuracion'!$P$874,'1-Estadisticas'!C87,NA())</f>
        <v>6</v>
      </c>
      <c r="AR87" s="9">
        <f ca="1">IF(AR$1&lt;='1-Configuracion'!$P$874,'1-Estadisticas'!D87,NA())</f>
        <v>4</v>
      </c>
      <c r="AS87" s="9">
        <f ca="1">IF(AS$1&lt;='1-Configuracion'!$P$874,'1-Estadisticas'!E87,NA())</f>
        <v>3</v>
      </c>
      <c r="AT87" s="9">
        <f ca="1">IF(AT$1&lt;='1-Configuracion'!$P$874,'1-Estadisticas'!F87,NA())</f>
        <v>3</v>
      </c>
      <c r="AU87" s="9">
        <f ca="1">IF(AU$1&lt;='1-Configuracion'!$P$874,'1-Estadisticas'!G87,NA())</f>
        <v>1</v>
      </c>
      <c r="AV87" s="9">
        <f ca="1">IF(AV$1&lt;='1-Configuracion'!$P$874,'1-Estadisticas'!H87,NA())</f>
        <v>1</v>
      </c>
      <c r="AW87" s="9">
        <f ca="1">IF(AW$1&lt;='1-Configuracion'!$P$874,'1-Estadisticas'!I87,NA())</f>
        <v>5</v>
      </c>
      <c r="AX87" s="9">
        <f ca="1">IF(AX$1&lt;='1-Configuracion'!$P$874,'1-Estadisticas'!J87,NA())</f>
        <v>5</v>
      </c>
      <c r="AY87" s="9">
        <f ca="1">IF(AY$1&lt;='1-Configuracion'!$P$874,'1-Estadisticas'!K87,NA())</f>
        <v>5</v>
      </c>
      <c r="AZ87" s="9">
        <f ca="1">IF(AZ$1&lt;='1-Configuracion'!$P$874,'1-Estadisticas'!L87,NA())</f>
        <v>5</v>
      </c>
      <c r="BA87" s="9">
        <f ca="1">IF(BA$1&lt;='1-Configuracion'!$P$874,'1-Estadisticas'!M87,NA())</f>
        <v>4</v>
      </c>
      <c r="BB87" s="9">
        <f ca="1">IF(BB$1&lt;='1-Configuracion'!$P$874,'1-Estadisticas'!N87,NA())</f>
        <v>6</v>
      </c>
      <c r="BC87" s="9">
        <f ca="1">IF(BC$1&lt;='1-Configuracion'!$P$874,'1-Estadisticas'!O87,NA())</f>
        <v>5</v>
      </c>
      <c r="BD87" s="9">
        <f ca="1">IF(BD$1&lt;='1-Configuracion'!$P$874,'1-Estadisticas'!P87,NA())</f>
        <v>5</v>
      </c>
      <c r="BE87" s="9">
        <f ca="1">IF(BE$1&lt;='1-Configuracion'!$P$874,'1-Estadisticas'!Q87,NA())</f>
        <v>5</v>
      </c>
      <c r="BF87" s="9" t="e">
        <f ca="1">IF(BF$1&lt;='1-Configuracion'!$P$874,'1-Estadisticas'!R87,NA())</f>
        <v>#N/A</v>
      </c>
      <c r="BG87" s="9" t="e">
        <f ca="1">IF(BG$1&lt;='1-Configuracion'!$P$874,'1-Estadisticas'!S87,NA())</f>
        <v>#N/A</v>
      </c>
      <c r="BH87" s="11" t="e">
        <f ca="1">IF(BH$1&lt;='1-Configuracion'!$P$874,'1-Estadisticas'!T87,NA())</f>
        <v>#N/A</v>
      </c>
      <c r="BI87" s="62" t="e">
        <f ca="1">IF(BI$1&lt;='1-Configuracion'!$P$874,'1-Estadisticas'!U87,NA())</f>
        <v>#N/A</v>
      </c>
      <c r="BJ87" s="9" t="e">
        <f ca="1">IF(BJ$1&lt;='1-Configuracion'!$P$874,'1-Estadisticas'!V87,NA())</f>
        <v>#N/A</v>
      </c>
      <c r="BK87" s="9" t="e">
        <f ca="1">IF(BK$1&lt;='1-Configuracion'!$P$874,'1-Estadisticas'!W87,NA())</f>
        <v>#N/A</v>
      </c>
      <c r="BL87" s="9" t="e">
        <f ca="1">IF(BL$1&lt;='1-Configuracion'!$P$874,'1-Estadisticas'!X87,NA())</f>
        <v>#N/A</v>
      </c>
      <c r="BM87" s="9" t="e">
        <f ca="1">IF(BM$1&lt;='1-Configuracion'!$P$874,'1-Estadisticas'!Y87,NA())</f>
        <v>#N/A</v>
      </c>
      <c r="BN87" s="9" t="e">
        <f ca="1">IF(BN$1&lt;='1-Configuracion'!$P$874,'1-Estadisticas'!Z87,NA())</f>
        <v>#N/A</v>
      </c>
      <c r="BO87" s="9" t="e">
        <f ca="1">IF(BO$1&lt;='1-Configuracion'!$P$874,'1-Estadisticas'!AA87,NA())</f>
        <v>#N/A</v>
      </c>
      <c r="BP87" s="9" t="e">
        <f ca="1">IF(BP$1&lt;='1-Configuracion'!$P$874,'1-Estadisticas'!AB87,NA())</f>
        <v>#N/A</v>
      </c>
      <c r="BQ87" s="9" t="e">
        <f ca="1">IF(BQ$1&lt;='1-Configuracion'!$P$874,'1-Estadisticas'!AC87,NA())</f>
        <v>#N/A</v>
      </c>
      <c r="BR87" s="9" t="e">
        <f ca="1">IF(BR$1&lt;='1-Configuracion'!$P$874,'1-Estadisticas'!AD87,NA())</f>
        <v>#N/A</v>
      </c>
      <c r="BS87" s="9" t="e">
        <f ca="1">IF(BS$1&lt;='1-Configuracion'!$P$874,'1-Estadisticas'!AE87,NA())</f>
        <v>#N/A</v>
      </c>
      <c r="BT87" s="9" t="e">
        <f ca="1">IF(BT$1&lt;='1-Configuracion'!$P$874,'1-Estadisticas'!AF87,NA())</f>
        <v>#N/A</v>
      </c>
      <c r="BU87" s="9" t="e">
        <f ca="1">IF(BU$1&lt;='1-Configuracion'!$P$874,'1-Estadisticas'!AG87,NA())</f>
        <v>#N/A</v>
      </c>
      <c r="BV87" s="9" t="e">
        <f ca="1">IF(BV$1&lt;='1-Configuracion'!$P$874,'1-Estadisticas'!AH87,NA())</f>
        <v>#N/A</v>
      </c>
      <c r="BW87" s="9" t="e">
        <f ca="1">IF(BW$1&lt;='1-Configuracion'!$P$874,'1-Estadisticas'!AI87,NA())</f>
        <v>#N/A</v>
      </c>
      <c r="BX87" s="9" t="e">
        <f ca="1">IF(BX$1&lt;='1-Configuracion'!$P$874,'1-Estadisticas'!AJ87,NA())</f>
        <v>#N/A</v>
      </c>
      <c r="BY87" s="9" t="e">
        <f ca="1">IF(BY$1&lt;='1-Configuracion'!$P$874,'1-Estadisticas'!AK87,NA())</f>
        <v>#N/A</v>
      </c>
      <c r="BZ87" s="9" t="e">
        <f ca="1">IF(BZ$1&lt;='1-Configuracion'!$P$874,'1-Estadisticas'!AL87,NA())</f>
        <v>#N/A</v>
      </c>
      <c r="CA87" s="11" t="e">
        <f ca="1">IF(CA$1&lt;='1-Configuracion'!$P$874,'1-Estadisticas'!AM87,NA())</f>
        <v>#N/A</v>
      </c>
    </row>
  </sheetData>
  <pageMargins left="0.7" right="0.7" top="0.75" bottom="0.75" header="0.3" footer="0.3"/>
  <pageSetup paperSize="9" orientation="portrait" r:id="rId1"/>
  <ignoredErrors>
    <ignoredError sqref="B69:AM69 B71:AM87 C70:I70 K70:AM70" evalErro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AO82"/>
  <sheetViews>
    <sheetView showGridLines="0" showRowColHeaders="0" workbookViewId="0">
      <pane ySplit="1" topLeftCell="A53" activePane="bottomLeft" state="frozen"/>
      <selection pane="bottomLeft"/>
    </sheetView>
  </sheetViews>
  <sheetFormatPr baseColWidth="10" defaultColWidth="0" defaultRowHeight="15" zeroHeight="1" x14ac:dyDescent="0.25"/>
  <cols>
    <col min="1" max="1" width="3.7109375" style="71" customWidth="1"/>
    <col min="2" max="2" width="11.28515625" style="71" customWidth="1"/>
    <col min="3" max="6" width="4.28515625" style="71" customWidth="1"/>
    <col min="7" max="7" width="2.140625" style="71" customWidth="1"/>
    <col min="8" max="30" width="4.28515625" style="71" customWidth="1"/>
    <col min="31" max="31" width="13.5703125" style="71" customWidth="1"/>
    <col min="32" max="32" width="4.28515625" style="71" customWidth="1"/>
    <col min="33" max="40" width="4.28515625" style="71" hidden="1" customWidth="1"/>
    <col min="41" max="16384" width="11.42578125" style="71" hidden="1"/>
  </cols>
  <sheetData>
    <row r="1" spans="2:40" ht="93.75" customHeight="1" x14ac:dyDescent="0.25"/>
    <row r="2" spans="2:40" ht="15.75" customHeight="1" x14ac:dyDescent="0.25">
      <c r="B2" s="196" t="s">
        <v>137</v>
      </c>
    </row>
    <row r="3" spans="2:40" ht="15.75" customHeight="1" x14ac:dyDescent="0.25"/>
    <row r="4" spans="2:40" x14ac:dyDescent="0.25">
      <c r="B4" s="275" t="s">
        <v>358</v>
      </c>
      <c r="C4" s="275"/>
      <c r="D4" s="275"/>
      <c r="E4" s="275"/>
      <c r="F4" s="275"/>
      <c r="G4" s="275"/>
      <c r="H4" s="275"/>
      <c r="I4" s="275"/>
      <c r="J4" s="275"/>
      <c r="K4" s="275"/>
      <c r="L4" s="275"/>
      <c r="M4" s="275"/>
      <c r="N4" s="275"/>
      <c r="O4" s="275"/>
      <c r="P4" s="275"/>
      <c r="Q4" s="275"/>
      <c r="R4" s="275"/>
      <c r="S4" s="275"/>
      <c r="T4" s="275"/>
      <c r="U4" s="275"/>
      <c r="V4" s="275"/>
      <c r="W4" s="275"/>
      <c r="X4" s="275"/>
    </row>
    <row r="5" spans="2:40" x14ac:dyDescent="0.25">
      <c r="B5" s="275"/>
      <c r="C5" s="275"/>
      <c r="D5" s="275"/>
      <c r="E5" s="275"/>
      <c r="F5" s="275"/>
      <c r="G5" s="275"/>
      <c r="H5" s="275"/>
      <c r="I5" s="275"/>
      <c r="J5" s="275"/>
      <c r="K5" s="275"/>
      <c r="L5" s="275"/>
      <c r="M5" s="275"/>
      <c r="N5" s="275"/>
      <c r="O5" s="275"/>
      <c r="P5" s="275"/>
      <c r="Q5" s="275"/>
      <c r="R5" s="275"/>
      <c r="S5" s="275"/>
      <c r="T5" s="275"/>
      <c r="U5" s="275"/>
      <c r="V5" s="275"/>
      <c r="W5" s="275"/>
      <c r="X5" s="275"/>
    </row>
    <row r="6" spans="2:40" ht="15" customHeight="1" x14ac:dyDescent="0.25"/>
    <row r="7" spans="2:40" ht="15" customHeight="1" x14ac:dyDescent="0.25">
      <c r="B7" s="274" t="s">
        <v>28</v>
      </c>
      <c r="C7" s="274"/>
      <c r="D7" s="274"/>
      <c r="E7" s="274"/>
      <c r="F7" s="274"/>
      <c r="H7" s="166"/>
      <c r="I7" s="166"/>
    </row>
    <row r="8" spans="2:40" x14ac:dyDescent="0.25">
      <c r="B8" s="274" t="s">
        <v>27</v>
      </c>
      <c r="C8" s="274"/>
      <c r="D8" s="274"/>
      <c r="E8" s="274"/>
      <c r="F8" s="274"/>
      <c r="H8" s="167"/>
      <c r="I8" s="167"/>
    </row>
    <row r="9" spans="2:40" x14ac:dyDescent="0.25">
      <c r="B9" s="274" t="s">
        <v>154</v>
      </c>
      <c r="C9" s="274"/>
      <c r="D9" s="274"/>
      <c r="E9" s="274"/>
      <c r="F9" s="274"/>
      <c r="H9" s="165"/>
      <c r="I9" s="165"/>
    </row>
    <row r="10" spans="2:40" x14ac:dyDescent="0.25">
      <c r="B10" s="274" t="s">
        <v>29</v>
      </c>
      <c r="C10" s="274"/>
      <c r="D10" s="274"/>
      <c r="E10" s="274"/>
      <c r="F10" s="274"/>
      <c r="H10" s="168"/>
      <c r="I10" s="168"/>
    </row>
    <row r="11" spans="2:40" x14ac:dyDescent="0.25"/>
    <row r="12" spans="2:40" x14ac:dyDescent="0.25"/>
    <row r="13" spans="2:40" x14ac:dyDescent="0.25">
      <c r="B13" s="131" t="s">
        <v>139</v>
      </c>
      <c r="C13" s="131">
        <v>1</v>
      </c>
      <c r="D13" s="131">
        <v>2</v>
      </c>
      <c r="E13" s="131">
        <v>3</v>
      </c>
      <c r="F13" s="131">
        <v>4</v>
      </c>
      <c r="G13" s="131">
        <v>5</v>
      </c>
      <c r="H13" s="131">
        <v>6</v>
      </c>
      <c r="I13" s="131">
        <v>7</v>
      </c>
      <c r="J13" s="131">
        <v>8</v>
      </c>
      <c r="K13" s="131">
        <v>9</v>
      </c>
      <c r="L13" s="131">
        <v>10</v>
      </c>
      <c r="M13" s="131">
        <v>11</v>
      </c>
      <c r="N13" s="131">
        <v>12</v>
      </c>
      <c r="O13" s="131">
        <v>13</v>
      </c>
      <c r="P13" s="131">
        <v>14</v>
      </c>
      <c r="Q13" s="131">
        <v>15</v>
      </c>
      <c r="R13" s="131">
        <v>16</v>
      </c>
      <c r="S13" s="131">
        <v>17</v>
      </c>
      <c r="T13" s="131">
        <v>18</v>
      </c>
      <c r="U13" s="131">
        <v>19</v>
      </c>
      <c r="V13" s="163">
        <v>20</v>
      </c>
      <c r="W13" s="131">
        <v>21</v>
      </c>
      <c r="X13" s="131">
        <v>22</v>
      </c>
      <c r="Y13" s="131">
        <v>23</v>
      </c>
      <c r="Z13" s="131">
        <v>24</v>
      </c>
      <c r="AA13" s="131">
        <v>25</v>
      </c>
      <c r="AB13" s="131">
        <v>26</v>
      </c>
      <c r="AC13" s="131">
        <v>27</v>
      </c>
      <c r="AD13" s="131">
        <v>28</v>
      </c>
      <c r="AE13" s="131">
        <v>29</v>
      </c>
      <c r="AF13" s="131">
        <v>30</v>
      </c>
      <c r="AG13" s="131">
        <v>31</v>
      </c>
      <c r="AH13" s="131">
        <v>32</v>
      </c>
      <c r="AI13" s="131">
        <v>33</v>
      </c>
      <c r="AJ13" s="131">
        <v>34</v>
      </c>
      <c r="AK13" s="131">
        <v>35</v>
      </c>
      <c r="AL13" s="131">
        <v>36</v>
      </c>
      <c r="AM13" s="131">
        <v>37</v>
      </c>
      <c r="AN13" s="131">
        <v>38</v>
      </c>
    </row>
    <row r="14" spans="2:40" x14ac:dyDescent="0.25">
      <c r="B14" s="131" t="str">
        <f>B7</f>
        <v>Real Madrid C.F.</v>
      </c>
      <c r="C14" s="131">
        <f ca="1">LOOKUP($B14,'1-Estadisticas'!$AO$2:$AO$21,'1-Estadisticas'!AP$2:AP$21)</f>
        <v>1</v>
      </c>
      <c r="D14" s="131">
        <f ca="1">LOOKUP($B14,'1-Estadisticas'!$AO$2:$AO$21,'1-Estadisticas'!AQ$2:AQ$21)</f>
        <v>4</v>
      </c>
      <c r="E14" s="131">
        <f ca="1">LOOKUP($B14,'1-Estadisticas'!$AO$2:$AO$21,'1-Estadisticas'!AR$2:AR$21)</f>
        <v>7</v>
      </c>
      <c r="F14" s="131">
        <f ca="1">LOOKUP($B14,'1-Estadisticas'!$AO$2:$AO$21,'1-Estadisticas'!AS$2:AS$21)</f>
        <v>10</v>
      </c>
      <c r="G14" s="131">
        <f ca="1">LOOKUP($B14,'1-Estadisticas'!$AO$2:$AO$21,'1-Estadisticas'!AT$2:AT$21)</f>
        <v>13</v>
      </c>
      <c r="H14" s="131">
        <f ca="1">LOOKUP($B14,'1-Estadisticas'!$AO$2:$AO$21,'1-Estadisticas'!AU$2:AU$21)</f>
        <v>14</v>
      </c>
      <c r="I14" s="131">
        <f ca="1">LOOKUP($B14,'1-Estadisticas'!$AO$2:$AO$21,'1-Estadisticas'!AV$2:AV$21)</f>
        <v>15</v>
      </c>
      <c r="J14" s="131">
        <f ca="1">LOOKUP($B14,'1-Estadisticas'!$AO$2:$AO$21,'1-Estadisticas'!AW$2:AW$21)</f>
        <v>18</v>
      </c>
      <c r="K14" s="131">
        <f ca="1">LOOKUP($B14,'1-Estadisticas'!$AO$2:$AO$21,'1-Estadisticas'!AX$2:AX$21)</f>
        <v>21</v>
      </c>
      <c r="L14" s="131">
        <f ca="1">LOOKUP($B14,'1-Estadisticas'!$AO$2:$AO$21,'1-Estadisticas'!AY$2:AY$21)</f>
        <v>24</v>
      </c>
      <c r="M14" s="131">
        <f ca="1">LOOKUP($B14,'1-Estadisticas'!$AO$2:$AO$21,'1-Estadisticas'!AZ$2:AZ$21)</f>
        <v>24</v>
      </c>
      <c r="N14" s="131">
        <f ca="1">LOOKUP($B14,'1-Estadisticas'!$AO$2:$AO$21,'1-Estadisticas'!BA$2:BA$21)</f>
        <v>24</v>
      </c>
      <c r="O14" s="131">
        <f ca="1">LOOKUP($B14,'1-Estadisticas'!$AO$2:$AO$21,'1-Estadisticas'!BB$2:BB$21)</f>
        <v>27</v>
      </c>
      <c r="P14" s="131">
        <f ca="1">LOOKUP($B14,'1-Estadisticas'!$AO$2:$AO$21,'1-Estadisticas'!BC$2:BC$21)</f>
        <v>30</v>
      </c>
      <c r="Q14" s="131">
        <f ca="1">LOOKUP($B14,'1-Estadisticas'!$AO$2:$AO$21,'1-Estadisticas'!BD$2:BD$21)</f>
        <v>30</v>
      </c>
      <c r="R14" s="131">
        <f ca="1">LOOKUP($B14,'1-Estadisticas'!$AO$2:$AO$21,'1-Estadisticas'!BE$2:BE$21)</f>
        <v>33</v>
      </c>
      <c r="S14" s="131" t="e">
        <f ca="1">LOOKUP($B14,'1-Estadisticas'!$AO$2:$AO$21,'1-Estadisticas'!BF$2:BF$21)</f>
        <v>#N/A</v>
      </c>
      <c r="T14" s="131" t="e">
        <f ca="1">LOOKUP($B14,'1-Estadisticas'!$AO$2:$AO$21,'1-Estadisticas'!BG$2:BG$21)</f>
        <v>#N/A</v>
      </c>
      <c r="U14" s="131" t="e">
        <f ca="1">LOOKUP($B14,'1-Estadisticas'!$AO$2:$AO$21,'1-Estadisticas'!BH$2:BH$21)</f>
        <v>#N/A</v>
      </c>
      <c r="V14" s="131" t="e">
        <f ca="1">LOOKUP($B14,'1-Estadisticas'!$AO$2:$AO$21,'1-Estadisticas'!BI$2:BI$21)</f>
        <v>#N/A</v>
      </c>
      <c r="W14" s="131" t="e">
        <f ca="1">LOOKUP($B14,'1-Estadisticas'!$AO$2:$AO$21,'1-Estadisticas'!BJ$2:BJ$21)</f>
        <v>#N/A</v>
      </c>
      <c r="X14" s="131" t="e">
        <f ca="1">LOOKUP($B14,'1-Estadisticas'!$AO$2:$AO$21,'1-Estadisticas'!BK$2:BK$21)</f>
        <v>#N/A</v>
      </c>
      <c r="Y14" s="131" t="e">
        <f ca="1">LOOKUP($B14,'1-Estadisticas'!$AO$2:$AO$21,'1-Estadisticas'!BL$2:BL$21)</f>
        <v>#N/A</v>
      </c>
      <c r="Z14" s="131" t="e">
        <f ca="1">LOOKUP($B14,'1-Estadisticas'!$AO$2:$AO$21,'1-Estadisticas'!BM$2:BM$21)</f>
        <v>#N/A</v>
      </c>
      <c r="AA14" s="131" t="e">
        <f ca="1">LOOKUP($B14,'1-Estadisticas'!$AO$2:$AO$21,'1-Estadisticas'!BN$2:BN$21)</f>
        <v>#N/A</v>
      </c>
      <c r="AB14" s="131" t="e">
        <f ca="1">LOOKUP($B14,'1-Estadisticas'!$AO$2:$AO$21,'1-Estadisticas'!BO$2:BO$21)</f>
        <v>#N/A</v>
      </c>
      <c r="AC14" s="131" t="e">
        <f ca="1">LOOKUP($B14,'1-Estadisticas'!$AO$2:$AO$21,'1-Estadisticas'!BP$2:BP$21)</f>
        <v>#N/A</v>
      </c>
      <c r="AD14" s="131" t="e">
        <f ca="1">LOOKUP($B14,'1-Estadisticas'!$AO$2:$AO$21,'1-Estadisticas'!BQ$2:BQ$21)</f>
        <v>#N/A</v>
      </c>
      <c r="AE14" s="131" t="e">
        <f ca="1">LOOKUP($B14,'1-Estadisticas'!$AO$2:$AO$21,'1-Estadisticas'!BR$2:BR$21)</f>
        <v>#N/A</v>
      </c>
      <c r="AF14" s="131" t="e">
        <f ca="1">LOOKUP($B14,'1-Estadisticas'!$AO$2:$AO$21,'1-Estadisticas'!BS$2:BS$21)</f>
        <v>#N/A</v>
      </c>
      <c r="AG14" s="131" t="e">
        <f ca="1">LOOKUP($B14,'1-Estadisticas'!$AO$2:$AO$21,'1-Estadisticas'!BT$2:BT$21)</f>
        <v>#N/A</v>
      </c>
      <c r="AH14" s="131" t="e">
        <f ca="1">LOOKUP($B14,'1-Estadisticas'!$AO$2:$AO$21,'1-Estadisticas'!BU$2:BU$21)</f>
        <v>#N/A</v>
      </c>
      <c r="AI14" s="131" t="e">
        <f ca="1">LOOKUP($B14,'1-Estadisticas'!$AO$2:$AO$21,'1-Estadisticas'!BV$2:BV$21)</f>
        <v>#N/A</v>
      </c>
      <c r="AJ14" s="131" t="e">
        <f ca="1">LOOKUP($B14,'1-Estadisticas'!$AO$2:$AO$21,'1-Estadisticas'!BW$2:BW$21)</f>
        <v>#N/A</v>
      </c>
      <c r="AK14" s="131" t="e">
        <f ca="1">LOOKUP($B14,'1-Estadisticas'!$AO$2:$AO$21,'1-Estadisticas'!BX$2:BX$21)</f>
        <v>#N/A</v>
      </c>
      <c r="AL14" s="131" t="e">
        <f ca="1">LOOKUP($B14,'1-Estadisticas'!$AO$2:$AO$21,'1-Estadisticas'!BY$2:BY$21)</f>
        <v>#N/A</v>
      </c>
      <c r="AM14" s="131" t="e">
        <f ca="1">LOOKUP($B14,'1-Estadisticas'!$AO$2:$AO$21,'1-Estadisticas'!BZ$2:BZ$21)</f>
        <v>#N/A</v>
      </c>
      <c r="AN14" s="131" t="e">
        <f ca="1">LOOKUP($B14,'1-Estadisticas'!$AO$2:$AO$21,'1-Estadisticas'!CA$2:CA$21)</f>
        <v>#N/A</v>
      </c>
    </row>
    <row r="15" spans="2:40" x14ac:dyDescent="0.25">
      <c r="B15" s="131" t="str">
        <f>B8</f>
        <v>F.C. Barcelona</v>
      </c>
      <c r="C15" s="131">
        <f ca="1">LOOKUP($B15,'1-Estadisticas'!$AO$2:$AO$21,'1-Estadisticas'!AP$2:AP$21)</f>
        <v>3</v>
      </c>
      <c r="D15" s="131">
        <f ca="1">LOOKUP($B15,'1-Estadisticas'!$AO$2:$AO$21,'1-Estadisticas'!AQ$2:AQ$21)</f>
        <v>6</v>
      </c>
      <c r="E15" s="131">
        <f ca="1">LOOKUP($B15,'1-Estadisticas'!$AO$2:$AO$21,'1-Estadisticas'!AR$2:AR$21)</f>
        <v>9</v>
      </c>
      <c r="F15" s="131">
        <f ca="1">LOOKUP($B15,'1-Estadisticas'!$AO$2:$AO$21,'1-Estadisticas'!AS$2:AS$21)</f>
        <v>12</v>
      </c>
      <c r="G15" s="131">
        <f ca="1">LOOKUP($B15,'1-Estadisticas'!$AO$2:$AO$21,'1-Estadisticas'!AT$2:AT$21)</f>
        <v>12</v>
      </c>
      <c r="H15" s="131">
        <f ca="1">LOOKUP($B15,'1-Estadisticas'!$AO$2:$AO$21,'1-Estadisticas'!AU$2:AU$21)</f>
        <v>15</v>
      </c>
      <c r="I15" s="131">
        <f ca="1">LOOKUP($B15,'1-Estadisticas'!$AO$2:$AO$21,'1-Estadisticas'!AV$2:AV$21)</f>
        <v>15</v>
      </c>
      <c r="J15" s="131">
        <f ca="1">LOOKUP($B15,'1-Estadisticas'!$AO$2:$AO$21,'1-Estadisticas'!AW$2:AW$21)</f>
        <v>18</v>
      </c>
      <c r="K15" s="131">
        <f ca="1">LOOKUP($B15,'1-Estadisticas'!$AO$2:$AO$21,'1-Estadisticas'!AX$2:AX$21)</f>
        <v>21</v>
      </c>
      <c r="L15" s="131">
        <f ca="1">LOOKUP($B15,'1-Estadisticas'!$AO$2:$AO$21,'1-Estadisticas'!AY$2:AY$21)</f>
        <v>24</v>
      </c>
      <c r="M15" s="131">
        <f ca="1">LOOKUP($B15,'1-Estadisticas'!$AO$2:$AO$21,'1-Estadisticas'!AZ$2:AZ$21)</f>
        <v>27</v>
      </c>
      <c r="N15" s="131">
        <f ca="1">LOOKUP($B15,'1-Estadisticas'!$AO$2:$AO$21,'1-Estadisticas'!BA$2:BA$21)</f>
        <v>30</v>
      </c>
      <c r="O15" s="131">
        <f ca="1">LOOKUP($B15,'1-Estadisticas'!$AO$2:$AO$21,'1-Estadisticas'!BB$2:BB$21)</f>
        <v>33</v>
      </c>
      <c r="P15" s="131">
        <f ca="1">LOOKUP($B15,'1-Estadisticas'!$AO$2:$AO$21,'1-Estadisticas'!BC$2:BC$21)</f>
        <v>34</v>
      </c>
      <c r="Q15" s="131">
        <f ca="1">LOOKUP($B15,'1-Estadisticas'!$AO$2:$AO$21,'1-Estadisticas'!BD$2:BD$21)</f>
        <v>35</v>
      </c>
      <c r="R15" s="131">
        <f ca="1">LOOKUP($B15,'1-Estadisticas'!$AO$2:$AO$21,'1-Estadisticas'!BE$2:BE$21)</f>
        <v>35</v>
      </c>
      <c r="S15" s="131" t="e">
        <f ca="1">LOOKUP($B15,'1-Estadisticas'!$AO$2:$AO$21,'1-Estadisticas'!BF$2:BF$21)</f>
        <v>#N/A</v>
      </c>
      <c r="T15" s="131" t="e">
        <f ca="1">LOOKUP($B15,'1-Estadisticas'!$AO$2:$AO$21,'1-Estadisticas'!BG$2:BG$21)</f>
        <v>#N/A</v>
      </c>
      <c r="U15" s="131" t="e">
        <f ca="1">LOOKUP($B15,'1-Estadisticas'!$AO$2:$AO$21,'1-Estadisticas'!BH$2:BH$21)</f>
        <v>#N/A</v>
      </c>
      <c r="V15" s="131" t="e">
        <f ca="1">LOOKUP($B15,'1-Estadisticas'!$AO$2:$AO$21,'1-Estadisticas'!BI$2:BI$21)</f>
        <v>#N/A</v>
      </c>
      <c r="W15" s="131" t="e">
        <f ca="1">LOOKUP($B15,'1-Estadisticas'!$AO$2:$AO$21,'1-Estadisticas'!BJ$2:BJ$21)</f>
        <v>#N/A</v>
      </c>
      <c r="X15" s="131" t="e">
        <f ca="1">LOOKUP($B15,'1-Estadisticas'!$AO$2:$AO$21,'1-Estadisticas'!BK$2:BK$21)</f>
        <v>#N/A</v>
      </c>
      <c r="Y15" s="131" t="e">
        <f ca="1">LOOKUP($B15,'1-Estadisticas'!$AO$2:$AO$21,'1-Estadisticas'!BL$2:BL$21)</f>
        <v>#N/A</v>
      </c>
      <c r="Z15" s="131" t="e">
        <f ca="1">LOOKUP($B15,'1-Estadisticas'!$AO$2:$AO$21,'1-Estadisticas'!BM$2:BM$21)</f>
        <v>#N/A</v>
      </c>
      <c r="AA15" s="131" t="e">
        <f ca="1">LOOKUP($B15,'1-Estadisticas'!$AO$2:$AO$21,'1-Estadisticas'!BN$2:BN$21)</f>
        <v>#N/A</v>
      </c>
      <c r="AB15" s="131" t="e">
        <f ca="1">LOOKUP($B15,'1-Estadisticas'!$AO$2:$AO$21,'1-Estadisticas'!BO$2:BO$21)</f>
        <v>#N/A</v>
      </c>
      <c r="AC15" s="131" t="e">
        <f ca="1">LOOKUP($B15,'1-Estadisticas'!$AO$2:$AO$21,'1-Estadisticas'!BP$2:BP$21)</f>
        <v>#N/A</v>
      </c>
      <c r="AD15" s="131" t="e">
        <f ca="1">LOOKUP($B15,'1-Estadisticas'!$AO$2:$AO$21,'1-Estadisticas'!BQ$2:BQ$21)</f>
        <v>#N/A</v>
      </c>
      <c r="AE15" s="131" t="e">
        <f ca="1">LOOKUP($B15,'1-Estadisticas'!$AO$2:$AO$21,'1-Estadisticas'!BR$2:BR$21)</f>
        <v>#N/A</v>
      </c>
      <c r="AF15" s="131" t="e">
        <f ca="1">LOOKUP($B15,'1-Estadisticas'!$AO$2:$AO$21,'1-Estadisticas'!BS$2:BS$21)</f>
        <v>#N/A</v>
      </c>
      <c r="AG15" s="131" t="e">
        <f ca="1">LOOKUP($B15,'1-Estadisticas'!$AO$2:$AO$21,'1-Estadisticas'!BT$2:BT$21)</f>
        <v>#N/A</v>
      </c>
      <c r="AH15" s="131" t="e">
        <f ca="1">LOOKUP($B15,'1-Estadisticas'!$AO$2:$AO$21,'1-Estadisticas'!BU$2:BU$21)</f>
        <v>#N/A</v>
      </c>
      <c r="AI15" s="131" t="e">
        <f ca="1">LOOKUP($B15,'1-Estadisticas'!$AO$2:$AO$21,'1-Estadisticas'!BV$2:BV$21)</f>
        <v>#N/A</v>
      </c>
      <c r="AJ15" s="131" t="e">
        <f ca="1">LOOKUP($B15,'1-Estadisticas'!$AO$2:$AO$21,'1-Estadisticas'!BW$2:BW$21)</f>
        <v>#N/A</v>
      </c>
      <c r="AK15" s="131" t="e">
        <f ca="1">LOOKUP($B15,'1-Estadisticas'!$AO$2:$AO$21,'1-Estadisticas'!BX$2:BX$21)</f>
        <v>#N/A</v>
      </c>
      <c r="AL15" s="131" t="e">
        <f ca="1">LOOKUP($B15,'1-Estadisticas'!$AO$2:$AO$21,'1-Estadisticas'!BY$2:BY$21)</f>
        <v>#N/A</v>
      </c>
      <c r="AM15" s="131" t="e">
        <f ca="1">LOOKUP($B15,'1-Estadisticas'!$AO$2:$AO$21,'1-Estadisticas'!BZ$2:BZ$21)</f>
        <v>#N/A</v>
      </c>
      <c r="AN15" s="131" t="e">
        <f ca="1">LOOKUP($B15,'1-Estadisticas'!$AO$2:$AO$21,'1-Estadisticas'!CA$2:CA$21)</f>
        <v>#N/A</v>
      </c>
    </row>
    <row r="16" spans="2:40" x14ac:dyDescent="0.25">
      <c r="B16" s="131" t="str">
        <f>B9</f>
        <v>Atlético de Madrid</v>
      </c>
      <c r="C16" s="131">
        <f ca="1">LOOKUP($B16,'1-Estadisticas'!$AO$2:$AO$21,'1-Estadisticas'!AP$2:AP$21)</f>
        <v>3</v>
      </c>
      <c r="D16" s="131">
        <f ca="1">LOOKUP($B16,'1-Estadisticas'!$AO$2:$AO$21,'1-Estadisticas'!AQ$2:AQ$21)</f>
        <v>6</v>
      </c>
      <c r="E16" s="131">
        <f ca="1">LOOKUP($B16,'1-Estadisticas'!$AO$2:$AO$21,'1-Estadisticas'!AR$2:AR$21)</f>
        <v>6</v>
      </c>
      <c r="F16" s="131">
        <f ca="1">LOOKUP($B16,'1-Estadisticas'!$AO$2:$AO$21,'1-Estadisticas'!AS$2:AS$21)</f>
        <v>9</v>
      </c>
      <c r="G16" s="131">
        <f ca="1">LOOKUP($B16,'1-Estadisticas'!$AO$2:$AO$21,'1-Estadisticas'!AT$2:AT$21)</f>
        <v>12</v>
      </c>
      <c r="H16" s="131">
        <f ca="1">LOOKUP($B16,'1-Estadisticas'!$AO$2:$AO$21,'1-Estadisticas'!AU$2:AU$21)</f>
        <v>12</v>
      </c>
      <c r="I16" s="131">
        <f ca="1">LOOKUP($B16,'1-Estadisticas'!$AO$2:$AO$21,'1-Estadisticas'!AV$2:AV$21)</f>
        <v>13</v>
      </c>
      <c r="J16" s="131">
        <f ca="1">LOOKUP($B16,'1-Estadisticas'!$AO$2:$AO$21,'1-Estadisticas'!AW$2:AW$21)</f>
        <v>16</v>
      </c>
      <c r="K16" s="131">
        <f ca="1">LOOKUP($B16,'1-Estadisticas'!$AO$2:$AO$21,'1-Estadisticas'!AX$2:AX$21)</f>
        <v>19</v>
      </c>
      <c r="L16" s="131">
        <f ca="1">LOOKUP($B16,'1-Estadisticas'!$AO$2:$AO$21,'1-Estadisticas'!AY$2:AY$21)</f>
        <v>20</v>
      </c>
      <c r="M16" s="131">
        <f ca="1">LOOKUP($B16,'1-Estadisticas'!$AO$2:$AO$21,'1-Estadisticas'!AZ$2:AZ$21)</f>
        <v>23</v>
      </c>
      <c r="N16" s="131">
        <f ca="1">LOOKUP($B16,'1-Estadisticas'!$AO$2:$AO$21,'1-Estadisticas'!BA$2:BA$21)</f>
        <v>26</v>
      </c>
      <c r="O16" s="131">
        <f ca="1">LOOKUP($B16,'1-Estadisticas'!$AO$2:$AO$21,'1-Estadisticas'!BB$2:BB$21)</f>
        <v>29</v>
      </c>
      <c r="P16" s="131">
        <f ca="1">LOOKUP($B16,'1-Estadisticas'!$AO$2:$AO$21,'1-Estadisticas'!BC$2:BC$21)</f>
        <v>32</v>
      </c>
      <c r="Q16" s="131">
        <f ca="1">LOOKUP($B16,'1-Estadisticas'!$AO$2:$AO$21,'1-Estadisticas'!BD$2:BD$21)</f>
        <v>35</v>
      </c>
      <c r="R16" s="131">
        <f ca="1">LOOKUP($B16,'1-Estadisticas'!$AO$2:$AO$21,'1-Estadisticas'!BE$2:BE$21)</f>
        <v>35</v>
      </c>
      <c r="S16" s="131" t="e">
        <f ca="1">LOOKUP($B16,'1-Estadisticas'!$AO$2:$AO$21,'1-Estadisticas'!BF$2:BF$21)</f>
        <v>#N/A</v>
      </c>
      <c r="T16" s="131" t="e">
        <f ca="1">LOOKUP($B16,'1-Estadisticas'!$AO$2:$AO$21,'1-Estadisticas'!BG$2:BG$21)</f>
        <v>#N/A</v>
      </c>
      <c r="U16" s="131" t="e">
        <f ca="1">LOOKUP($B16,'1-Estadisticas'!$AO$2:$AO$21,'1-Estadisticas'!BH$2:BH$21)</f>
        <v>#N/A</v>
      </c>
      <c r="V16" s="131" t="e">
        <f ca="1">LOOKUP($B16,'1-Estadisticas'!$AO$2:$AO$21,'1-Estadisticas'!BI$2:BI$21)</f>
        <v>#N/A</v>
      </c>
      <c r="W16" s="131" t="e">
        <f ca="1">LOOKUP($B16,'1-Estadisticas'!$AO$2:$AO$21,'1-Estadisticas'!BJ$2:BJ$21)</f>
        <v>#N/A</v>
      </c>
      <c r="X16" s="131" t="e">
        <f ca="1">LOOKUP($B16,'1-Estadisticas'!$AO$2:$AO$21,'1-Estadisticas'!BK$2:BK$21)</f>
        <v>#N/A</v>
      </c>
      <c r="Y16" s="131" t="e">
        <f ca="1">LOOKUP($B16,'1-Estadisticas'!$AO$2:$AO$21,'1-Estadisticas'!BL$2:BL$21)</f>
        <v>#N/A</v>
      </c>
      <c r="Z16" s="131" t="e">
        <f ca="1">LOOKUP($B16,'1-Estadisticas'!$AO$2:$AO$21,'1-Estadisticas'!BM$2:BM$21)</f>
        <v>#N/A</v>
      </c>
      <c r="AA16" s="131" t="e">
        <f ca="1">LOOKUP($B16,'1-Estadisticas'!$AO$2:$AO$21,'1-Estadisticas'!BN$2:BN$21)</f>
        <v>#N/A</v>
      </c>
      <c r="AB16" s="131" t="e">
        <f ca="1">LOOKUP($B16,'1-Estadisticas'!$AO$2:$AO$21,'1-Estadisticas'!BO$2:BO$21)</f>
        <v>#N/A</v>
      </c>
      <c r="AC16" s="131" t="e">
        <f ca="1">LOOKUP($B16,'1-Estadisticas'!$AO$2:$AO$21,'1-Estadisticas'!BP$2:BP$21)</f>
        <v>#N/A</v>
      </c>
      <c r="AD16" s="131" t="e">
        <f ca="1">LOOKUP($B16,'1-Estadisticas'!$AO$2:$AO$21,'1-Estadisticas'!BQ$2:BQ$21)</f>
        <v>#N/A</v>
      </c>
      <c r="AE16" s="131" t="e">
        <f ca="1">LOOKUP($B16,'1-Estadisticas'!$AO$2:$AO$21,'1-Estadisticas'!BR$2:BR$21)</f>
        <v>#N/A</v>
      </c>
      <c r="AF16" s="131" t="e">
        <f ca="1">LOOKUP($B16,'1-Estadisticas'!$AO$2:$AO$21,'1-Estadisticas'!BS$2:BS$21)</f>
        <v>#N/A</v>
      </c>
      <c r="AG16" s="131" t="e">
        <f ca="1">LOOKUP($B16,'1-Estadisticas'!$AO$2:$AO$21,'1-Estadisticas'!BT$2:BT$21)</f>
        <v>#N/A</v>
      </c>
      <c r="AH16" s="131" t="e">
        <f ca="1">LOOKUP($B16,'1-Estadisticas'!$AO$2:$AO$21,'1-Estadisticas'!BU$2:BU$21)</f>
        <v>#N/A</v>
      </c>
      <c r="AI16" s="131" t="e">
        <f ca="1">LOOKUP($B16,'1-Estadisticas'!$AO$2:$AO$21,'1-Estadisticas'!BV$2:BV$21)</f>
        <v>#N/A</v>
      </c>
      <c r="AJ16" s="131" t="e">
        <f ca="1">LOOKUP($B16,'1-Estadisticas'!$AO$2:$AO$21,'1-Estadisticas'!BW$2:BW$21)</f>
        <v>#N/A</v>
      </c>
      <c r="AK16" s="131" t="e">
        <f ca="1">LOOKUP($B16,'1-Estadisticas'!$AO$2:$AO$21,'1-Estadisticas'!BX$2:BX$21)</f>
        <v>#N/A</v>
      </c>
      <c r="AL16" s="131" t="e">
        <f ca="1">LOOKUP($B16,'1-Estadisticas'!$AO$2:$AO$21,'1-Estadisticas'!BY$2:BY$21)</f>
        <v>#N/A</v>
      </c>
      <c r="AM16" s="131" t="e">
        <f ca="1">LOOKUP($B16,'1-Estadisticas'!$AO$2:$AO$21,'1-Estadisticas'!BZ$2:BZ$21)</f>
        <v>#N/A</v>
      </c>
      <c r="AN16" s="131" t="e">
        <f ca="1">LOOKUP($B16,'1-Estadisticas'!$AO$2:$AO$21,'1-Estadisticas'!CA$2:CA$21)</f>
        <v>#N/A</v>
      </c>
    </row>
    <row r="17" spans="2:40" x14ac:dyDescent="0.25">
      <c r="B17" s="131" t="str">
        <f>B10</f>
        <v>Valencia C.F.</v>
      </c>
      <c r="C17" s="131">
        <f ca="1">LOOKUP($B17,'1-Estadisticas'!$AO$2:$AO$21,'1-Estadisticas'!AP$2:AP$21)</f>
        <v>1</v>
      </c>
      <c r="D17" s="131">
        <f ca="1">LOOKUP($B17,'1-Estadisticas'!$AO$2:$AO$21,'1-Estadisticas'!AQ$2:AQ$21)</f>
        <v>2</v>
      </c>
      <c r="E17" s="131">
        <f ca="1">LOOKUP($B17,'1-Estadisticas'!$AO$2:$AO$21,'1-Estadisticas'!AR$2:AR$21)</f>
        <v>5</v>
      </c>
      <c r="F17" s="131">
        <f ca="1">LOOKUP($B17,'1-Estadisticas'!$AO$2:$AO$21,'1-Estadisticas'!AS$2:AS$21)</f>
        <v>6</v>
      </c>
      <c r="G17" s="131">
        <f ca="1">LOOKUP($B17,'1-Estadisticas'!$AO$2:$AO$21,'1-Estadisticas'!AT$2:AT$21)</f>
        <v>6</v>
      </c>
      <c r="H17" s="131">
        <f ca="1">LOOKUP($B17,'1-Estadisticas'!$AO$2:$AO$21,'1-Estadisticas'!AU$2:AU$21)</f>
        <v>9</v>
      </c>
      <c r="I17" s="131">
        <f ca="1">LOOKUP($B17,'1-Estadisticas'!$AO$2:$AO$21,'1-Estadisticas'!AV$2:AV$21)</f>
        <v>9</v>
      </c>
      <c r="J17" s="131">
        <f ca="1">LOOKUP($B17,'1-Estadisticas'!$AO$2:$AO$21,'1-Estadisticas'!AW$2:AW$21)</f>
        <v>12</v>
      </c>
      <c r="K17" s="131">
        <f ca="1">LOOKUP($B17,'1-Estadisticas'!$AO$2:$AO$21,'1-Estadisticas'!AX$2:AX$21)</f>
        <v>12</v>
      </c>
      <c r="L17" s="131">
        <f ca="1">LOOKUP($B17,'1-Estadisticas'!$AO$2:$AO$21,'1-Estadisticas'!AY$2:AY$21)</f>
        <v>15</v>
      </c>
      <c r="M17" s="131">
        <f ca="1">LOOKUP($B17,'1-Estadisticas'!$AO$2:$AO$21,'1-Estadisticas'!AZ$2:AZ$21)</f>
        <v>18</v>
      </c>
      <c r="N17" s="131">
        <f ca="1">LOOKUP($B17,'1-Estadisticas'!$AO$2:$AO$21,'1-Estadisticas'!BA$2:BA$21)</f>
        <v>19</v>
      </c>
      <c r="O17" s="131">
        <f ca="1">LOOKUP($B17,'1-Estadisticas'!$AO$2:$AO$21,'1-Estadisticas'!BB$2:BB$21)</f>
        <v>19</v>
      </c>
      <c r="P17" s="131">
        <f ca="1">LOOKUP($B17,'1-Estadisticas'!$AO$2:$AO$21,'1-Estadisticas'!BC$2:BC$21)</f>
        <v>20</v>
      </c>
      <c r="Q17" s="131">
        <f ca="1">LOOKUP($B17,'1-Estadisticas'!$AO$2:$AO$21,'1-Estadisticas'!BD$2:BD$21)</f>
        <v>21</v>
      </c>
      <c r="R17" s="131">
        <f ca="1">LOOKUP($B17,'1-Estadisticas'!$AO$2:$AO$21,'1-Estadisticas'!BE$2:BE$21)</f>
        <v>22</v>
      </c>
      <c r="S17" s="131" t="e">
        <f ca="1">LOOKUP($B17,'1-Estadisticas'!$AO$2:$AO$21,'1-Estadisticas'!BF$2:BF$21)</f>
        <v>#N/A</v>
      </c>
      <c r="T17" s="131" t="e">
        <f ca="1">LOOKUP($B17,'1-Estadisticas'!$AO$2:$AO$21,'1-Estadisticas'!BG$2:BG$21)</f>
        <v>#N/A</v>
      </c>
      <c r="U17" s="131" t="e">
        <f ca="1">LOOKUP($B17,'1-Estadisticas'!$AO$2:$AO$21,'1-Estadisticas'!BH$2:BH$21)</f>
        <v>#N/A</v>
      </c>
      <c r="V17" s="131" t="e">
        <f ca="1">LOOKUP($B17,'1-Estadisticas'!$AO$2:$AO$21,'1-Estadisticas'!BI$2:BI$21)</f>
        <v>#N/A</v>
      </c>
      <c r="W17" s="131" t="e">
        <f ca="1">LOOKUP($B17,'1-Estadisticas'!$AO$2:$AO$21,'1-Estadisticas'!BJ$2:BJ$21)</f>
        <v>#N/A</v>
      </c>
      <c r="X17" s="131" t="e">
        <f ca="1">LOOKUP($B17,'1-Estadisticas'!$AO$2:$AO$21,'1-Estadisticas'!BK$2:BK$21)</f>
        <v>#N/A</v>
      </c>
      <c r="Y17" s="131" t="e">
        <f ca="1">LOOKUP($B17,'1-Estadisticas'!$AO$2:$AO$21,'1-Estadisticas'!BL$2:BL$21)</f>
        <v>#N/A</v>
      </c>
      <c r="Z17" s="131" t="e">
        <f ca="1">LOOKUP($B17,'1-Estadisticas'!$AO$2:$AO$21,'1-Estadisticas'!BM$2:BM$21)</f>
        <v>#N/A</v>
      </c>
      <c r="AA17" s="131" t="e">
        <f ca="1">LOOKUP($B17,'1-Estadisticas'!$AO$2:$AO$21,'1-Estadisticas'!BN$2:BN$21)</f>
        <v>#N/A</v>
      </c>
      <c r="AB17" s="131" t="e">
        <f ca="1">LOOKUP($B17,'1-Estadisticas'!$AO$2:$AO$21,'1-Estadisticas'!BO$2:BO$21)</f>
        <v>#N/A</v>
      </c>
      <c r="AC17" s="131" t="e">
        <f ca="1">LOOKUP($B17,'1-Estadisticas'!$AO$2:$AO$21,'1-Estadisticas'!BP$2:BP$21)</f>
        <v>#N/A</v>
      </c>
      <c r="AD17" s="131" t="e">
        <f ca="1">LOOKUP($B17,'1-Estadisticas'!$AO$2:$AO$21,'1-Estadisticas'!BQ$2:BQ$21)</f>
        <v>#N/A</v>
      </c>
      <c r="AE17" s="131" t="e">
        <f ca="1">LOOKUP($B17,'1-Estadisticas'!$AO$2:$AO$21,'1-Estadisticas'!BR$2:BR$21)</f>
        <v>#N/A</v>
      </c>
      <c r="AF17" s="131" t="e">
        <f ca="1">LOOKUP($B17,'1-Estadisticas'!$AO$2:$AO$21,'1-Estadisticas'!BS$2:BS$21)</f>
        <v>#N/A</v>
      </c>
      <c r="AG17" s="131" t="e">
        <f ca="1">LOOKUP($B17,'1-Estadisticas'!$AO$2:$AO$21,'1-Estadisticas'!BT$2:BT$21)</f>
        <v>#N/A</v>
      </c>
      <c r="AH17" s="131" t="e">
        <f ca="1">LOOKUP($B17,'1-Estadisticas'!$AO$2:$AO$21,'1-Estadisticas'!BU$2:BU$21)</f>
        <v>#N/A</v>
      </c>
      <c r="AI17" s="131" t="e">
        <f ca="1">LOOKUP($B17,'1-Estadisticas'!$AO$2:$AO$21,'1-Estadisticas'!BV$2:BV$21)</f>
        <v>#N/A</v>
      </c>
      <c r="AJ17" s="131" t="e">
        <f ca="1">LOOKUP($B17,'1-Estadisticas'!$AO$2:$AO$21,'1-Estadisticas'!BW$2:BW$21)</f>
        <v>#N/A</v>
      </c>
      <c r="AK17" s="131" t="e">
        <f ca="1">LOOKUP($B17,'1-Estadisticas'!$AO$2:$AO$21,'1-Estadisticas'!BX$2:BX$21)</f>
        <v>#N/A</v>
      </c>
      <c r="AL17" s="131" t="e">
        <f ca="1">LOOKUP($B17,'1-Estadisticas'!$AO$2:$AO$21,'1-Estadisticas'!BY$2:BY$21)</f>
        <v>#N/A</v>
      </c>
      <c r="AM17" s="131" t="e">
        <f ca="1">LOOKUP($B17,'1-Estadisticas'!$AO$2:$AO$21,'1-Estadisticas'!BZ$2:BZ$21)</f>
        <v>#N/A</v>
      </c>
      <c r="AN17" s="131" t="e">
        <f ca="1">LOOKUP($B17,'1-Estadisticas'!$AO$2:$AO$21,'1-Estadisticas'!CA$2:CA$21)</f>
        <v>#N/A</v>
      </c>
    </row>
    <row r="18" spans="2:40" x14ac:dyDescent="0.25">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row>
    <row r="19" spans="2:40" x14ac:dyDescent="0.25">
      <c r="B19" s="131"/>
      <c r="C19" s="131"/>
      <c r="D19" s="131"/>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row>
    <row r="20" spans="2:40" x14ac:dyDescent="0.25">
      <c r="B20" s="131" t="s">
        <v>140</v>
      </c>
      <c r="C20" s="131">
        <v>1</v>
      </c>
      <c r="D20" s="131">
        <v>2</v>
      </c>
      <c r="E20" s="131">
        <v>3</v>
      </c>
      <c r="F20" s="131">
        <v>4</v>
      </c>
      <c r="G20" s="131">
        <v>5</v>
      </c>
      <c r="H20" s="131">
        <v>6</v>
      </c>
      <c r="I20" s="131">
        <v>7</v>
      </c>
      <c r="J20" s="131">
        <v>8</v>
      </c>
      <c r="K20" s="131">
        <v>9</v>
      </c>
      <c r="L20" s="131">
        <v>10</v>
      </c>
      <c r="M20" s="131">
        <v>11</v>
      </c>
      <c r="N20" s="131">
        <v>12</v>
      </c>
      <c r="O20" s="131">
        <v>13</v>
      </c>
      <c r="P20" s="131">
        <v>14</v>
      </c>
      <c r="Q20" s="131">
        <v>15</v>
      </c>
      <c r="R20" s="131">
        <v>16</v>
      </c>
      <c r="S20" s="131">
        <v>17</v>
      </c>
      <c r="T20" s="131">
        <v>18</v>
      </c>
      <c r="U20" s="131">
        <v>19</v>
      </c>
      <c r="V20" s="131">
        <v>20</v>
      </c>
      <c r="W20" s="131">
        <v>21</v>
      </c>
      <c r="X20" s="131">
        <v>22</v>
      </c>
      <c r="Y20" s="131">
        <v>23</v>
      </c>
      <c r="Z20" s="131">
        <v>24</v>
      </c>
      <c r="AA20" s="131">
        <v>25</v>
      </c>
      <c r="AB20" s="131">
        <v>26</v>
      </c>
      <c r="AC20" s="131">
        <v>27</v>
      </c>
      <c r="AD20" s="131">
        <v>28</v>
      </c>
      <c r="AE20" s="131">
        <v>29</v>
      </c>
      <c r="AF20" s="131">
        <v>30</v>
      </c>
      <c r="AG20" s="131">
        <v>31</v>
      </c>
      <c r="AH20" s="131">
        <v>32</v>
      </c>
      <c r="AI20" s="131">
        <v>33</v>
      </c>
      <c r="AJ20" s="131">
        <v>34</v>
      </c>
      <c r="AK20" s="131">
        <v>35</v>
      </c>
      <c r="AL20" s="131">
        <v>36</v>
      </c>
      <c r="AM20" s="131">
        <v>37</v>
      </c>
      <c r="AN20" s="131">
        <v>38</v>
      </c>
    </row>
    <row r="21" spans="2:40" x14ac:dyDescent="0.25">
      <c r="B21" s="131" t="str">
        <f>B7</f>
        <v>Real Madrid C.F.</v>
      </c>
      <c r="C21" s="131">
        <f ca="1">LOOKUP($B21,'1-Estadisticas'!$AO$24:$AO$43,'1-Estadisticas'!AP$24:AP$43)</f>
        <v>0</v>
      </c>
      <c r="D21" s="131">
        <f ca="1">LOOKUP($B21,'1-Estadisticas'!$AO$24:$AO$43,'1-Estadisticas'!AQ$24:AQ$43)</f>
        <v>1</v>
      </c>
      <c r="E21" s="131">
        <f ca="1">LOOKUP($B21,'1-Estadisticas'!$AO$24:$AO$43,'1-Estadisticas'!AR$24:AR$43)</f>
        <v>2</v>
      </c>
      <c r="F21" s="131">
        <f ca="1">LOOKUP($B21,'1-Estadisticas'!$AO$24:$AO$43,'1-Estadisticas'!AS$24:AS$43)</f>
        <v>3</v>
      </c>
      <c r="G21" s="131">
        <f ca="1">LOOKUP($B21,'1-Estadisticas'!$AO$24:$AO$43,'1-Estadisticas'!AT$24:AT$43)</f>
        <v>4</v>
      </c>
      <c r="H21" s="131">
        <f ca="1">LOOKUP($B21,'1-Estadisticas'!$AO$24:$AO$43,'1-Estadisticas'!AU$24:AU$43)</f>
        <v>4</v>
      </c>
      <c r="I21" s="131">
        <f ca="1">LOOKUP($B21,'1-Estadisticas'!$AO$24:$AO$43,'1-Estadisticas'!AV$24:AV$43)</f>
        <v>4</v>
      </c>
      <c r="J21" s="131">
        <f ca="1">LOOKUP($B21,'1-Estadisticas'!$AO$24:$AO$43,'1-Estadisticas'!AW$24:AW$43)</f>
        <v>5</v>
      </c>
      <c r="K21" s="131">
        <f ca="1">LOOKUP($B21,'1-Estadisticas'!$AO$24:$AO$43,'1-Estadisticas'!AX$24:AX$43)</f>
        <v>6</v>
      </c>
      <c r="L21" s="131">
        <f ca="1">LOOKUP($B21,'1-Estadisticas'!$AO$24:$AO$43,'1-Estadisticas'!AY$24:AY$43)</f>
        <v>7</v>
      </c>
      <c r="M21" s="131">
        <f ca="1">LOOKUP($B21,'1-Estadisticas'!$AO$24:$AO$43,'1-Estadisticas'!AZ$24:AZ$43)</f>
        <v>7</v>
      </c>
      <c r="N21" s="131">
        <f ca="1">LOOKUP($B21,'1-Estadisticas'!$AO$24:$AO$43,'1-Estadisticas'!BA$24:BA$43)</f>
        <v>7</v>
      </c>
      <c r="O21" s="131">
        <f ca="1">LOOKUP($B21,'1-Estadisticas'!$AO$24:$AO$43,'1-Estadisticas'!BB$24:BB$43)</f>
        <v>8</v>
      </c>
      <c r="P21" s="131">
        <f ca="1">LOOKUP($B21,'1-Estadisticas'!$AO$24:$AO$43,'1-Estadisticas'!BC$24:BC$43)</f>
        <v>9</v>
      </c>
      <c r="Q21" s="131">
        <f ca="1">LOOKUP($B21,'1-Estadisticas'!$AO$24:$AO$43,'1-Estadisticas'!BD$24:BD$43)</f>
        <v>9</v>
      </c>
      <c r="R21" s="131">
        <f ca="1">LOOKUP($B21,'1-Estadisticas'!$AO$24:$AO$43,'1-Estadisticas'!BE$24:BE$43)</f>
        <v>10</v>
      </c>
      <c r="S21" s="131" t="e">
        <f ca="1">LOOKUP($B21,'1-Estadisticas'!$AO$24:$AO$43,'1-Estadisticas'!BF$24:BF$43)</f>
        <v>#N/A</v>
      </c>
      <c r="T21" s="131" t="e">
        <f ca="1">LOOKUP($B21,'1-Estadisticas'!$AO$24:$AO$43,'1-Estadisticas'!BG$24:BG$43)</f>
        <v>#N/A</v>
      </c>
      <c r="U21" s="131" t="e">
        <f ca="1">LOOKUP($B21,'1-Estadisticas'!$AO$24:$AO$43,'1-Estadisticas'!BH$24:BH$43)</f>
        <v>#N/A</v>
      </c>
      <c r="V21" s="131" t="e">
        <f ca="1">LOOKUP($B21,'1-Estadisticas'!$AO$24:$AO$43,'1-Estadisticas'!BI$24:BI$43)</f>
        <v>#N/A</v>
      </c>
      <c r="W21" s="131" t="e">
        <f ca="1">LOOKUP($B21,'1-Estadisticas'!$AO$24:$AO$43,'1-Estadisticas'!BJ$24:BJ$43)</f>
        <v>#N/A</v>
      </c>
      <c r="X21" s="131" t="e">
        <f ca="1">LOOKUP($B21,'1-Estadisticas'!$AO$24:$AO$43,'1-Estadisticas'!BK$24:BK$43)</f>
        <v>#N/A</v>
      </c>
      <c r="Y21" s="131" t="e">
        <f ca="1">LOOKUP($B21,'1-Estadisticas'!$AO$24:$AO$43,'1-Estadisticas'!BL$24:BL$43)</f>
        <v>#N/A</v>
      </c>
      <c r="Z21" s="131" t="e">
        <f ca="1">LOOKUP($B21,'1-Estadisticas'!$AO$24:$AO$43,'1-Estadisticas'!BM$24:BM$43)</f>
        <v>#N/A</v>
      </c>
      <c r="AA21" s="131" t="e">
        <f ca="1">LOOKUP($B21,'1-Estadisticas'!$AO$24:$AO$43,'1-Estadisticas'!BN$24:BN$43)</f>
        <v>#N/A</v>
      </c>
      <c r="AB21" s="131" t="e">
        <f ca="1">LOOKUP($B21,'1-Estadisticas'!$AO$24:$AO$43,'1-Estadisticas'!BO$24:BO$43)</f>
        <v>#N/A</v>
      </c>
      <c r="AC21" s="131" t="e">
        <f ca="1">LOOKUP($B21,'1-Estadisticas'!$AO$24:$AO$43,'1-Estadisticas'!BP$24:BP$43)</f>
        <v>#N/A</v>
      </c>
      <c r="AD21" s="131" t="e">
        <f ca="1">LOOKUP($B21,'1-Estadisticas'!$AO$24:$AO$43,'1-Estadisticas'!BQ$24:BQ$43)</f>
        <v>#N/A</v>
      </c>
      <c r="AE21" s="131" t="e">
        <f ca="1">LOOKUP($B21,'1-Estadisticas'!$AO$24:$AO$43,'1-Estadisticas'!BR$24:BR$43)</f>
        <v>#N/A</v>
      </c>
      <c r="AF21" s="131" t="e">
        <f ca="1">LOOKUP($B21,'1-Estadisticas'!$AO$24:$AO$43,'1-Estadisticas'!BS$24:BS$43)</f>
        <v>#N/A</v>
      </c>
      <c r="AG21" s="131" t="e">
        <f ca="1">LOOKUP($B21,'1-Estadisticas'!$AO$24:$AO$43,'1-Estadisticas'!BT$24:BT$43)</f>
        <v>#N/A</v>
      </c>
      <c r="AH21" s="131" t="e">
        <f ca="1">LOOKUP($B21,'1-Estadisticas'!$AO$24:$AO$43,'1-Estadisticas'!BU$24:BU$43)</f>
        <v>#N/A</v>
      </c>
      <c r="AI21" s="131" t="e">
        <f ca="1">LOOKUP($B21,'1-Estadisticas'!$AO$24:$AO$43,'1-Estadisticas'!BV$24:BV$43)</f>
        <v>#N/A</v>
      </c>
      <c r="AJ21" s="131" t="e">
        <f ca="1">LOOKUP($B21,'1-Estadisticas'!$AO$24:$AO$43,'1-Estadisticas'!BW$24:BW$43)</f>
        <v>#N/A</v>
      </c>
      <c r="AK21" s="131" t="e">
        <f ca="1">LOOKUP($B21,'1-Estadisticas'!$AO$24:$AO$43,'1-Estadisticas'!BX$24:BX$43)</f>
        <v>#N/A</v>
      </c>
      <c r="AL21" s="131" t="e">
        <f ca="1">LOOKUP($B21,'1-Estadisticas'!$AO$24:$AO$43,'1-Estadisticas'!BY$24:BY$43)</f>
        <v>#N/A</v>
      </c>
      <c r="AM21" s="131" t="e">
        <f ca="1">LOOKUP($B21,'1-Estadisticas'!$AO$24:$AO$43,'1-Estadisticas'!BZ$24:BZ$43)</f>
        <v>#N/A</v>
      </c>
      <c r="AN21" s="131" t="e">
        <f ca="1">LOOKUP($B21,'1-Estadisticas'!$AO$24:$AO$43,'1-Estadisticas'!CA$24:CA$43)</f>
        <v>#N/A</v>
      </c>
    </row>
    <row r="22" spans="2:40" x14ac:dyDescent="0.25">
      <c r="B22" s="131" t="str">
        <f>B8</f>
        <v>F.C. Barcelona</v>
      </c>
      <c r="C22" s="131">
        <f ca="1">LOOKUP($B22,'1-Estadisticas'!$AO$24:$AO$43,'1-Estadisticas'!AP$24:AP$43)</f>
        <v>1</v>
      </c>
      <c r="D22" s="131">
        <f ca="1">LOOKUP($B22,'1-Estadisticas'!$AO$24:$AO$43,'1-Estadisticas'!AQ$24:AQ$43)</f>
        <v>2</v>
      </c>
      <c r="E22" s="131">
        <f ca="1">LOOKUP($B22,'1-Estadisticas'!$AO$24:$AO$43,'1-Estadisticas'!AR$24:AR$43)</f>
        <v>3</v>
      </c>
      <c r="F22" s="131">
        <f ca="1">LOOKUP($B22,'1-Estadisticas'!$AO$24:$AO$43,'1-Estadisticas'!AS$24:AS$43)</f>
        <v>4</v>
      </c>
      <c r="G22" s="131">
        <f ca="1">LOOKUP($B22,'1-Estadisticas'!$AO$24:$AO$43,'1-Estadisticas'!AT$24:AT$43)</f>
        <v>4</v>
      </c>
      <c r="H22" s="131">
        <f ca="1">LOOKUP($B22,'1-Estadisticas'!$AO$24:$AO$43,'1-Estadisticas'!AU$24:AU$43)</f>
        <v>5</v>
      </c>
      <c r="I22" s="131">
        <f ca="1">LOOKUP($B22,'1-Estadisticas'!$AO$24:$AO$43,'1-Estadisticas'!AV$24:AV$43)</f>
        <v>5</v>
      </c>
      <c r="J22" s="131">
        <f ca="1">LOOKUP($B22,'1-Estadisticas'!$AO$24:$AO$43,'1-Estadisticas'!AW$24:AW$43)</f>
        <v>6</v>
      </c>
      <c r="K22" s="131">
        <f ca="1">LOOKUP($B22,'1-Estadisticas'!$AO$24:$AO$43,'1-Estadisticas'!AX$24:AX$43)</f>
        <v>7</v>
      </c>
      <c r="L22" s="131">
        <f ca="1">LOOKUP($B22,'1-Estadisticas'!$AO$24:$AO$43,'1-Estadisticas'!AY$24:AY$43)</f>
        <v>8</v>
      </c>
      <c r="M22" s="131">
        <f ca="1">LOOKUP($B22,'1-Estadisticas'!$AO$24:$AO$43,'1-Estadisticas'!AZ$24:AZ$43)</f>
        <v>9</v>
      </c>
      <c r="N22" s="131">
        <f ca="1">LOOKUP($B22,'1-Estadisticas'!$AO$24:$AO$43,'1-Estadisticas'!BA$24:BA$43)</f>
        <v>10</v>
      </c>
      <c r="O22" s="131">
        <f ca="1">LOOKUP($B22,'1-Estadisticas'!$AO$24:$AO$43,'1-Estadisticas'!BB$24:BB$43)</f>
        <v>11</v>
      </c>
      <c r="P22" s="131">
        <f ca="1">LOOKUP($B22,'1-Estadisticas'!$AO$24:$AO$43,'1-Estadisticas'!BC$24:BC$43)</f>
        <v>11</v>
      </c>
      <c r="Q22" s="131">
        <f ca="1">LOOKUP($B22,'1-Estadisticas'!$AO$24:$AO$43,'1-Estadisticas'!BD$24:BD$43)</f>
        <v>11</v>
      </c>
      <c r="R22" s="131">
        <f ca="1">LOOKUP($B22,'1-Estadisticas'!$AO$24:$AO$43,'1-Estadisticas'!BE$24:BE$43)</f>
        <v>11</v>
      </c>
      <c r="S22" s="131" t="e">
        <f ca="1">LOOKUP($B22,'1-Estadisticas'!$AO$24:$AO$43,'1-Estadisticas'!BF$24:BF$43)</f>
        <v>#N/A</v>
      </c>
      <c r="T22" s="131" t="e">
        <f ca="1">LOOKUP($B22,'1-Estadisticas'!$AO$24:$AO$43,'1-Estadisticas'!BG$24:BG$43)</f>
        <v>#N/A</v>
      </c>
      <c r="U22" s="131" t="e">
        <f ca="1">LOOKUP($B22,'1-Estadisticas'!$AO$24:$AO$43,'1-Estadisticas'!BH$24:BH$43)</f>
        <v>#N/A</v>
      </c>
      <c r="V22" s="131" t="e">
        <f ca="1">LOOKUP($B22,'1-Estadisticas'!$AO$24:$AO$43,'1-Estadisticas'!BI$24:BI$43)</f>
        <v>#N/A</v>
      </c>
      <c r="W22" s="131" t="e">
        <f ca="1">LOOKUP($B22,'1-Estadisticas'!$AO$24:$AO$43,'1-Estadisticas'!BJ$24:BJ$43)</f>
        <v>#N/A</v>
      </c>
      <c r="X22" s="131" t="e">
        <f ca="1">LOOKUP($B22,'1-Estadisticas'!$AO$24:$AO$43,'1-Estadisticas'!BK$24:BK$43)</f>
        <v>#N/A</v>
      </c>
      <c r="Y22" s="131" t="e">
        <f ca="1">LOOKUP($B22,'1-Estadisticas'!$AO$24:$AO$43,'1-Estadisticas'!BL$24:BL$43)</f>
        <v>#N/A</v>
      </c>
      <c r="Z22" s="131" t="e">
        <f ca="1">LOOKUP($B22,'1-Estadisticas'!$AO$24:$AO$43,'1-Estadisticas'!BM$24:BM$43)</f>
        <v>#N/A</v>
      </c>
      <c r="AA22" s="131" t="e">
        <f ca="1">LOOKUP($B22,'1-Estadisticas'!$AO$24:$AO$43,'1-Estadisticas'!BN$24:BN$43)</f>
        <v>#N/A</v>
      </c>
      <c r="AB22" s="131" t="e">
        <f ca="1">LOOKUP($B22,'1-Estadisticas'!$AO$24:$AO$43,'1-Estadisticas'!BO$24:BO$43)</f>
        <v>#N/A</v>
      </c>
      <c r="AC22" s="131" t="e">
        <f ca="1">LOOKUP($B22,'1-Estadisticas'!$AO$24:$AO$43,'1-Estadisticas'!BP$24:BP$43)</f>
        <v>#N/A</v>
      </c>
      <c r="AD22" s="131" t="e">
        <f ca="1">LOOKUP($B22,'1-Estadisticas'!$AO$24:$AO$43,'1-Estadisticas'!BQ$24:BQ$43)</f>
        <v>#N/A</v>
      </c>
      <c r="AE22" s="131" t="e">
        <f ca="1">LOOKUP($B22,'1-Estadisticas'!$AO$24:$AO$43,'1-Estadisticas'!BR$24:BR$43)</f>
        <v>#N/A</v>
      </c>
      <c r="AF22" s="131" t="e">
        <f ca="1">LOOKUP($B22,'1-Estadisticas'!$AO$24:$AO$43,'1-Estadisticas'!BS$24:BS$43)</f>
        <v>#N/A</v>
      </c>
      <c r="AG22" s="131" t="e">
        <f ca="1">LOOKUP($B22,'1-Estadisticas'!$AO$24:$AO$43,'1-Estadisticas'!BT$24:BT$43)</f>
        <v>#N/A</v>
      </c>
      <c r="AH22" s="131" t="e">
        <f ca="1">LOOKUP($B22,'1-Estadisticas'!$AO$24:$AO$43,'1-Estadisticas'!BU$24:BU$43)</f>
        <v>#N/A</v>
      </c>
      <c r="AI22" s="131" t="e">
        <f ca="1">LOOKUP($B22,'1-Estadisticas'!$AO$24:$AO$43,'1-Estadisticas'!BV$24:BV$43)</f>
        <v>#N/A</v>
      </c>
      <c r="AJ22" s="131" t="e">
        <f ca="1">LOOKUP($B22,'1-Estadisticas'!$AO$24:$AO$43,'1-Estadisticas'!BW$24:BW$43)</f>
        <v>#N/A</v>
      </c>
      <c r="AK22" s="131" t="e">
        <f ca="1">LOOKUP($B22,'1-Estadisticas'!$AO$24:$AO$43,'1-Estadisticas'!BX$24:BX$43)</f>
        <v>#N/A</v>
      </c>
      <c r="AL22" s="131" t="e">
        <f ca="1">LOOKUP($B22,'1-Estadisticas'!$AO$24:$AO$43,'1-Estadisticas'!BY$24:BY$43)</f>
        <v>#N/A</v>
      </c>
      <c r="AM22" s="131" t="e">
        <f ca="1">LOOKUP($B22,'1-Estadisticas'!$AO$24:$AO$43,'1-Estadisticas'!BZ$24:BZ$43)</f>
        <v>#N/A</v>
      </c>
      <c r="AN22" s="131" t="e">
        <f ca="1">LOOKUP($B22,'1-Estadisticas'!$AO$24:$AO$43,'1-Estadisticas'!CA$24:CA$43)</f>
        <v>#N/A</v>
      </c>
    </row>
    <row r="23" spans="2:40" x14ac:dyDescent="0.25">
      <c r="B23" s="131" t="str">
        <f>B9</f>
        <v>Atlético de Madrid</v>
      </c>
      <c r="C23" s="131">
        <f ca="1">LOOKUP($B23,'1-Estadisticas'!$AO$24:$AO$43,'1-Estadisticas'!AP$24:AP$43)</f>
        <v>1</v>
      </c>
      <c r="D23" s="131">
        <f ca="1">LOOKUP($B23,'1-Estadisticas'!$AO$24:$AO$43,'1-Estadisticas'!AQ$24:AQ$43)</f>
        <v>2</v>
      </c>
      <c r="E23" s="131">
        <f ca="1">LOOKUP($B23,'1-Estadisticas'!$AO$24:$AO$43,'1-Estadisticas'!AR$24:AR$43)</f>
        <v>2</v>
      </c>
      <c r="F23" s="131">
        <f ca="1">LOOKUP($B23,'1-Estadisticas'!$AO$24:$AO$43,'1-Estadisticas'!AS$24:AS$43)</f>
        <v>3</v>
      </c>
      <c r="G23" s="131">
        <f ca="1">LOOKUP($B23,'1-Estadisticas'!$AO$24:$AO$43,'1-Estadisticas'!AT$24:AT$43)</f>
        <v>4</v>
      </c>
      <c r="H23" s="131">
        <f ca="1">LOOKUP($B23,'1-Estadisticas'!$AO$24:$AO$43,'1-Estadisticas'!AU$24:AU$43)</f>
        <v>4</v>
      </c>
      <c r="I23" s="131">
        <f ca="1">LOOKUP($B23,'1-Estadisticas'!$AO$24:$AO$43,'1-Estadisticas'!AV$24:AV$43)</f>
        <v>4</v>
      </c>
      <c r="J23" s="131">
        <f ca="1">LOOKUP($B23,'1-Estadisticas'!$AO$24:$AO$43,'1-Estadisticas'!AW$24:AW$43)</f>
        <v>5</v>
      </c>
      <c r="K23" s="131">
        <f ca="1">LOOKUP($B23,'1-Estadisticas'!$AO$24:$AO$43,'1-Estadisticas'!AX$24:AX$43)</f>
        <v>6</v>
      </c>
      <c r="L23" s="131">
        <f ca="1">LOOKUP($B23,'1-Estadisticas'!$AO$24:$AO$43,'1-Estadisticas'!AY$24:AY$43)</f>
        <v>6</v>
      </c>
      <c r="M23" s="131">
        <f ca="1">LOOKUP($B23,'1-Estadisticas'!$AO$24:$AO$43,'1-Estadisticas'!AZ$24:AZ$43)</f>
        <v>7</v>
      </c>
      <c r="N23" s="131">
        <f ca="1">LOOKUP($B23,'1-Estadisticas'!$AO$24:$AO$43,'1-Estadisticas'!BA$24:BA$43)</f>
        <v>8</v>
      </c>
      <c r="O23" s="131">
        <f ca="1">LOOKUP($B23,'1-Estadisticas'!$AO$24:$AO$43,'1-Estadisticas'!BB$24:BB$43)</f>
        <v>9</v>
      </c>
      <c r="P23" s="131">
        <f ca="1">LOOKUP($B23,'1-Estadisticas'!$AO$24:$AO$43,'1-Estadisticas'!BC$24:BC$43)</f>
        <v>10</v>
      </c>
      <c r="Q23" s="131">
        <f ca="1">LOOKUP($B23,'1-Estadisticas'!$AO$24:$AO$43,'1-Estadisticas'!BD$24:BD$43)</f>
        <v>11</v>
      </c>
      <c r="R23" s="131">
        <f ca="1">LOOKUP($B23,'1-Estadisticas'!$AO$24:$AO$43,'1-Estadisticas'!BE$24:BE$43)</f>
        <v>11</v>
      </c>
      <c r="S23" s="131" t="e">
        <f ca="1">LOOKUP($B23,'1-Estadisticas'!$AO$24:$AO$43,'1-Estadisticas'!BF$24:BF$43)</f>
        <v>#N/A</v>
      </c>
      <c r="T23" s="131" t="e">
        <f ca="1">LOOKUP($B23,'1-Estadisticas'!$AO$24:$AO$43,'1-Estadisticas'!BG$24:BG$43)</f>
        <v>#N/A</v>
      </c>
      <c r="U23" s="131" t="e">
        <f ca="1">LOOKUP($B23,'1-Estadisticas'!$AO$24:$AO$43,'1-Estadisticas'!BH$24:BH$43)</f>
        <v>#N/A</v>
      </c>
      <c r="V23" s="131" t="e">
        <f ca="1">LOOKUP($B23,'1-Estadisticas'!$AO$24:$AO$43,'1-Estadisticas'!BI$24:BI$43)</f>
        <v>#N/A</v>
      </c>
      <c r="W23" s="131" t="e">
        <f ca="1">LOOKUP($B23,'1-Estadisticas'!$AO$24:$AO$43,'1-Estadisticas'!BJ$24:BJ$43)</f>
        <v>#N/A</v>
      </c>
      <c r="X23" s="131" t="e">
        <f ca="1">LOOKUP($B23,'1-Estadisticas'!$AO$24:$AO$43,'1-Estadisticas'!BK$24:BK$43)</f>
        <v>#N/A</v>
      </c>
      <c r="Y23" s="131" t="e">
        <f ca="1">LOOKUP($B23,'1-Estadisticas'!$AO$24:$AO$43,'1-Estadisticas'!BL$24:BL$43)</f>
        <v>#N/A</v>
      </c>
      <c r="Z23" s="131" t="e">
        <f ca="1">LOOKUP($B23,'1-Estadisticas'!$AO$24:$AO$43,'1-Estadisticas'!BM$24:BM$43)</f>
        <v>#N/A</v>
      </c>
      <c r="AA23" s="131" t="e">
        <f ca="1">LOOKUP($B23,'1-Estadisticas'!$AO$24:$AO$43,'1-Estadisticas'!BN$24:BN$43)</f>
        <v>#N/A</v>
      </c>
      <c r="AB23" s="131" t="e">
        <f ca="1">LOOKUP($B23,'1-Estadisticas'!$AO$24:$AO$43,'1-Estadisticas'!BO$24:BO$43)</f>
        <v>#N/A</v>
      </c>
      <c r="AC23" s="131" t="e">
        <f ca="1">LOOKUP($B23,'1-Estadisticas'!$AO$24:$AO$43,'1-Estadisticas'!BP$24:BP$43)</f>
        <v>#N/A</v>
      </c>
      <c r="AD23" s="131" t="e">
        <f ca="1">LOOKUP($B23,'1-Estadisticas'!$AO$24:$AO$43,'1-Estadisticas'!BQ$24:BQ$43)</f>
        <v>#N/A</v>
      </c>
      <c r="AE23" s="131" t="e">
        <f ca="1">LOOKUP($B23,'1-Estadisticas'!$AO$24:$AO$43,'1-Estadisticas'!BR$24:BR$43)</f>
        <v>#N/A</v>
      </c>
      <c r="AF23" s="131" t="e">
        <f ca="1">LOOKUP($B23,'1-Estadisticas'!$AO$24:$AO$43,'1-Estadisticas'!BS$24:BS$43)</f>
        <v>#N/A</v>
      </c>
      <c r="AG23" s="131" t="e">
        <f ca="1">LOOKUP($B23,'1-Estadisticas'!$AO$24:$AO$43,'1-Estadisticas'!BT$24:BT$43)</f>
        <v>#N/A</v>
      </c>
      <c r="AH23" s="131" t="e">
        <f ca="1">LOOKUP($B23,'1-Estadisticas'!$AO$24:$AO$43,'1-Estadisticas'!BU$24:BU$43)</f>
        <v>#N/A</v>
      </c>
      <c r="AI23" s="131" t="e">
        <f ca="1">LOOKUP($B23,'1-Estadisticas'!$AO$24:$AO$43,'1-Estadisticas'!BV$24:BV$43)</f>
        <v>#N/A</v>
      </c>
      <c r="AJ23" s="131" t="e">
        <f ca="1">LOOKUP($B23,'1-Estadisticas'!$AO$24:$AO$43,'1-Estadisticas'!BW$24:BW$43)</f>
        <v>#N/A</v>
      </c>
      <c r="AK23" s="131" t="e">
        <f ca="1">LOOKUP($B23,'1-Estadisticas'!$AO$24:$AO$43,'1-Estadisticas'!BX$24:BX$43)</f>
        <v>#N/A</v>
      </c>
      <c r="AL23" s="131" t="e">
        <f ca="1">LOOKUP($B23,'1-Estadisticas'!$AO$24:$AO$43,'1-Estadisticas'!BY$24:BY$43)</f>
        <v>#N/A</v>
      </c>
      <c r="AM23" s="131" t="e">
        <f ca="1">LOOKUP($B23,'1-Estadisticas'!$AO$24:$AO$43,'1-Estadisticas'!BZ$24:BZ$43)</f>
        <v>#N/A</v>
      </c>
      <c r="AN23" s="131" t="e">
        <f ca="1">LOOKUP($B23,'1-Estadisticas'!$AO$24:$AO$43,'1-Estadisticas'!CA$24:CA$43)</f>
        <v>#N/A</v>
      </c>
    </row>
    <row r="24" spans="2:40" x14ac:dyDescent="0.25">
      <c r="B24" s="131" t="str">
        <f>B10</f>
        <v>Valencia C.F.</v>
      </c>
      <c r="C24" s="131">
        <f ca="1">LOOKUP($B24,'1-Estadisticas'!$AO$24:$AO$43,'1-Estadisticas'!AP$24:AP$43)</f>
        <v>0</v>
      </c>
      <c r="D24" s="131">
        <f ca="1">LOOKUP($B24,'1-Estadisticas'!$AO$24:$AO$43,'1-Estadisticas'!AQ$24:AQ$43)</f>
        <v>0</v>
      </c>
      <c r="E24" s="131">
        <f ca="1">LOOKUP($B24,'1-Estadisticas'!$AO$24:$AO$43,'1-Estadisticas'!AR$24:AR$43)</f>
        <v>1</v>
      </c>
      <c r="F24" s="131">
        <f ca="1">LOOKUP($B24,'1-Estadisticas'!$AO$24:$AO$43,'1-Estadisticas'!AS$24:AS$43)</f>
        <v>1</v>
      </c>
      <c r="G24" s="131">
        <f ca="1">LOOKUP($B24,'1-Estadisticas'!$AO$24:$AO$43,'1-Estadisticas'!AT$24:AT$43)</f>
        <v>1</v>
      </c>
      <c r="H24" s="131">
        <f ca="1">LOOKUP($B24,'1-Estadisticas'!$AO$24:$AO$43,'1-Estadisticas'!AU$24:AU$43)</f>
        <v>2</v>
      </c>
      <c r="I24" s="131">
        <f ca="1">LOOKUP($B24,'1-Estadisticas'!$AO$24:$AO$43,'1-Estadisticas'!AV$24:AV$43)</f>
        <v>2</v>
      </c>
      <c r="J24" s="131">
        <f ca="1">LOOKUP($B24,'1-Estadisticas'!$AO$24:$AO$43,'1-Estadisticas'!AW$24:AW$43)</f>
        <v>3</v>
      </c>
      <c r="K24" s="131">
        <f ca="1">LOOKUP($B24,'1-Estadisticas'!$AO$24:$AO$43,'1-Estadisticas'!AX$24:AX$43)</f>
        <v>3</v>
      </c>
      <c r="L24" s="131">
        <f ca="1">LOOKUP($B24,'1-Estadisticas'!$AO$24:$AO$43,'1-Estadisticas'!AY$24:AY$43)</f>
        <v>4</v>
      </c>
      <c r="M24" s="131">
        <f ca="1">LOOKUP($B24,'1-Estadisticas'!$AO$24:$AO$43,'1-Estadisticas'!AZ$24:AZ$43)</f>
        <v>5</v>
      </c>
      <c r="N24" s="131">
        <f ca="1">LOOKUP($B24,'1-Estadisticas'!$AO$24:$AO$43,'1-Estadisticas'!BA$24:BA$43)</f>
        <v>5</v>
      </c>
      <c r="O24" s="131">
        <f ca="1">LOOKUP($B24,'1-Estadisticas'!$AO$24:$AO$43,'1-Estadisticas'!BB$24:BB$43)</f>
        <v>5</v>
      </c>
      <c r="P24" s="131">
        <f ca="1">LOOKUP($B24,'1-Estadisticas'!$AO$24:$AO$43,'1-Estadisticas'!BC$24:BC$43)</f>
        <v>5</v>
      </c>
      <c r="Q24" s="131">
        <f ca="1">LOOKUP($B24,'1-Estadisticas'!$AO$24:$AO$43,'1-Estadisticas'!BD$24:BD$43)</f>
        <v>5</v>
      </c>
      <c r="R24" s="131">
        <f ca="1">LOOKUP($B24,'1-Estadisticas'!$AO$24:$AO$43,'1-Estadisticas'!BE$24:BE$43)</f>
        <v>5</v>
      </c>
      <c r="S24" s="131" t="e">
        <f ca="1">LOOKUP($B24,'1-Estadisticas'!$AO$24:$AO$43,'1-Estadisticas'!BF$24:BF$43)</f>
        <v>#N/A</v>
      </c>
      <c r="T24" s="131" t="e">
        <f ca="1">LOOKUP($B24,'1-Estadisticas'!$AO$24:$AO$43,'1-Estadisticas'!BG$24:BG$43)</f>
        <v>#N/A</v>
      </c>
      <c r="U24" s="131" t="e">
        <f ca="1">LOOKUP($B24,'1-Estadisticas'!$AO$24:$AO$43,'1-Estadisticas'!BH$24:BH$43)</f>
        <v>#N/A</v>
      </c>
      <c r="V24" s="131" t="e">
        <f ca="1">LOOKUP($B24,'1-Estadisticas'!$AO$24:$AO$43,'1-Estadisticas'!BI$24:BI$43)</f>
        <v>#N/A</v>
      </c>
      <c r="W24" s="131" t="e">
        <f ca="1">LOOKUP($B24,'1-Estadisticas'!$AO$24:$AO$43,'1-Estadisticas'!BJ$24:BJ$43)</f>
        <v>#N/A</v>
      </c>
      <c r="X24" s="131" t="e">
        <f ca="1">LOOKUP($B24,'1-Estadisticas'!$AO$24:$AO$43,'1-Estadisticas'!BK$24:BK$43)</f>
        <v>#N/A</v>
      </c>
      <c r="Y24" s="131" t="e">
        <f ca="1">LOOKUP($B24,'1-Estadisticas'!$AO$24:$AO$43,'1-Estadisticas'!BL$24:BL$43)</f>
        <v>#N/A</v>
      </c>
      <c r="Z24" s="131" t="e">
        <f ca="1">LOOKUP($B24,'1-Estadisticas'!$AO$24:$AO$43,'1-Estadisticas'!BM$24:BM$43)</f>
        <v>#N/A</v>
      </c>
      <c r="AA24" s="131" t="e">
        <f ca="1">LOOKUP($B24,'1-Estadisticas'!$AO$24:$AO$43,'1-Estadisticas'!BN$24:BN$43)</f>
        <v>#N/A</v>
      </c>
      <c r="AB24" s="131" t="e">
        <f ca="1">LOOKUP($B24,'1-Estadisticas'!$AO$24:$AO$43,'1-Estadisticas'!BO$24:BO$43)</f>
        <v>#N/A</v>
      </c>
      <c r="AC24" s="131" t="e">
        <f ca="1">LOOKUP($B24,'1-Estadisticas'!$AO$24:$AO$43,'1-Estadisticas'!BP$24:BP$43)</f>
        <v>#N/A</v>
      </c>
      <c r="AD24" s="131" t="e">
        <f ca="1">LOOKUP($B24,'1-Estadisticas'!$AO$24:$AO$43,'1-Estadisticas'!BQ$24:BQ$43)</f>
        <v>#N/A</v>
      </c>
      <c r="AE24" s="131" t="e">
        <f ca="1">LOOKUP($B24,'1-Estadisticas'!$AO$24:$AO$43,'1-Estadisticas'!BR$24:BR$43)</f>
        <v>#N/A</v>
      </c>
      <c r="AF24" s="131" t="e">
        <f ca="1">LOOKUP($B24,'1-Estadisticas'!$AO$24:$AO$43,'1-Estadisticas'!BS$24:BS$43)</f>
        <v>#N/A</v>
      </c>
      <c r="AG24" s="131" t="e">
        <f ca="1">LOOKUP($B24,'1-Estadisticas'!$AO$24:$AO$43,'1-Estadisticas'!BT$24:BT$43)</f>
        <v>#N/A</v>
      </c>
      <c r="AH24" s="131" t="e">
        <f ca="1">LOOKUP($B24,'1-Estadisticas'!$AO$24:$AO$43,'1-Estadisticas'!BU$24:BU$43)</f>
        <v>#N/A</v>
      </c>
      <c r="AI24" s="131" t="e">
        <f ca="1">LOOKUP($B24,'1-Estadisticas'!$AO$24:$AO$43,'1-Estadisticas'!BV$24:BV$43)</f>
        <v>#N/A</v>
      </c>
      <c r="AJ24" s="131" t="e">
        <f ca="1">LOOKUP($B24,'1-Estadisticas'!$AO$24:$AO$43,'1-Estadisticas'!BW$24:BW$43)</f>
        <v>#N/A</v>
      </c>
      <c r="AK24" s="131" t="e">
        <f ca="1">LOOKUP($B24,'1-Estadisticas'!$AO$24:$AO$43,'1-Estadisticas'!BX$24:BX$43)</f>
        <v>#N/A</v>
      </c>
      <c r="AL24" s="131" t="e">
        <f ca="1">LOOKUP($B24,'1-Estadisticas'!$AO$24:$AO$43,'1-Estadisticas'!BY$24:BY$43)</f>
        <v>#N/A</v>
      </c>
      <c r="AM24" s="131" t="e">
        <f ca="1">LOOKUP($B24,'1-Estadisticas'!$AO$24:$AO$43,'1-Estadisticas'!BZ$24:BZ$43)</f>
        <v>#N/A</v>
      </c>
      <c r="AN24" s="131" t="e">
        <f ca="1">LOOKUP($B24,'1-Estadisticas'!$AO$24:$AO$43,'1-Estadisticas'!CA$24:CA$43)</f>
        <v>#N/A</v>
      </c>
    </row>
    <row r="25" spans="2:40" x14ac:dyDescent="0.25">
      <c r="B25" s="132"/>
      <c r="C25" s="132"/>
      <c r="D25" s="132"/>
      <c r="E25" s="132"/>
      <c r="F25" s="132"/>
      <c r="G25" s="132"/>
      <c r="H25" s="132"/>
      <c r="I25" s="132"/>
      <c r="J25" s="132"/>
      <c r="K25" s="132"/>
      <c r="L25" s="132"/>
      <c r="M25" s="132"/>
      <c r="N25" s="132"/>
      <c r="O25" s="132"/>
      <c r="P25" s="132"/>
      <c r="Q25" s="132"/>
      <c r="R25" s="132"/>
      <c r="S25" s="132"/>
      <c r="T25" s="132"/>
      <c r="U25" s="132"/>
      <c r="V25" s="132"/>
      <c r="W25" s="132"/>
      <c r="X25" s="132"/>
      <c r="Y25" s="132"/>
      <c r="Z25" s="132"/>
      <c r="AA25" s="132"/>
      <c r="AB25" s="132"/>
      <c r="AC25" s="132"/>
      <c r="AD25" s="132"/>
      <c r="AE25" s="132"/>
      <c r="AF25" s="132"/>
      <c r="AG25" s="132"/>
      <c r="AH25" s="132"/>
      <c r="AI25" s="132"/>
      <c r="AJ25" s="132"/>
      <c r="AK25" s="132"/>
      <c r="AL25" s="132"/>
      <c r="AM25" s="132"/>
      <c r="AN25" s="132"/>
    </row>
    <row r="26" spans="2:40" x14ac:dyDescent="0.25">
      <c r="B26" s="132"/>
      <c r="C26" s="132"/>
      <c r="D26" s="132"/>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row>
    <row r="27" spans="2:40" x14ac:dyDescent="0.25">
      <c r="B27" s="131" t="s">
        <v>141</v>
      </c>
      <c r="C27" s="131">
        <v>1</v>
      </c>
      <c r="D27" s="131">
        <v>2</v>
      </c>
      <c r="E27" s="131">
        <v>3</v>
      </c>
      <c r="F27" s="131">
        <v>4</v>
      </c>
      <c r="G27" s="131">
        <v>5</v>
      </c>
      <c r="H27" s="131">
        <v>6</v>
      </c>
      <c r="I27" s="131">
        <v>7</v>
      </c>
      <c r="J27" s="131">
        <v>8</v>
      </c>
      <c r="K27" s="131">
        <v>9</v>
      </c>
      <c r="L27" s="131">
        <v>10</v>
      </c>
      <c r="M27" s="131">
        <v>11</v>
      </c>
      <c r="N27" s="131">
        <v>12</v>
      </c>
      <c r="O27" s="131">
        <v>13</v>
      </c>
      <c r="P27" s="131">
        <v>14</v>
      </c>
      <c r="Q27" s="131">
        <v>15</v>
      </c>
      <c r="R27" s="131">
        <v>16</v>
      </c>
      <c r="S27" s="131">
        <v>17</v>
      </c>
      <c r="T27" s="131">
        <v>18</v>
      </c>
      <c r="U27" s="131">
        <v>19</v>
      </c>
      <c r="V27" s="131">
        <v>20</v>
      </c>
      <c r="W27" s="131">
        <v>21</v>
      </c>
      <c r="X27" s="131">
        <v>22</v>
      </c>
      <c r="Y27" s="131">
        <v>23</v>
      </c>
      <c r="Z27" s="131">
        <v>24</v>
      </c>
      <c r="AA27" s="131">
        <v>25</v>
      </c>
      <c r="AB27" s="131">
        <v>26</v>
      </c>
      <c r="AC27" s="131">
        <v>27</v>
      </c>
      <c r="AD27" s="131">
        <v>28</v>
      </c>
      <c r="AE27" s="131">
        <v>29</v>
      </c>
      <c r="AF27" s="131">
        <v>30</v>
      </c>
      <c r="AG27" s="131">
        <v>31</v>
      </c>
      <c r="AH27" s="131">
        <v>32</v>
      </c>
      <c r="AI27" s="131">
        <v>33</v>
      </c>
      <c r="AJ27" s="131">
        <v>34</v>
      </c>
      <c r="AK27" s="131">
        <v>35</v>
      </c>
      <c r="AL27" s="131">
        <v>36</v>
      </c>
      <c r="AM27" s="131">
        <v>37</v>
      </c>
      <c r="AN27" s="131">
        <v>38</v>
      </c>
    </row>
    <row r="28" spans="2:40" x14ac:dyDescent="0.25">
      <c r="B28" s="131" t="str">
        <f>B21</f>
        <v>Real Madrid C.F.</v>
      </c>
      <c r="C28" s="131">
        <f ca="1">LOOKUP($B28,'1-Estadisticas'!$AO$46:$AO$65,'1-Estadisticas'!AP$46:AP$65)</f>
        <v>0</v>
      </c>
      <c r="D28" s="131">
        <f ca="1">LOOKUP($B28,'1-Estadisticas'!$AO$46:$AO$65,'1-Estadisticas'!AQ$46:AQ$65)</f>
        <v>5</v>
      </c>
      <c r="E28" s="131">
        <f ca="1">LOOKUP($B28,'1-Estadisticas'!$AO$46:$AO$65,'1-Estadisticas'!AR$46:AR$65)</f>
        <v>11</v>
      </c>
      <c r="F28" s="131">
        <f ca="1">LOOKUP($B28,'1-Estadisticas'!$AO$46:$AO$65,'1-Estadisticas'!AS$46:AS$65)</f>
        <v>12</v>
      </c>
      <c r="G28" s="131">
        <f ca="1">LOOKUP($B28,'1-Estadisticas'!$AO$46:$AO$65,'1-Estadisticas'!AT$46:AT$65)</f>
        <v>14</v>
      </c>
      <c r="H28" s="131">
        <f ca="1">LOOKUP($B28,'1-Estadisticas'!$AO$46:$AO$65,'1-Estadisticas'!AU$46:AU$65)</f>
        <v>14</v>
      </c>
      <c r="I28" s="131">
        <f ca="1">LOOKUP($B28,'1-Estadisticas'!$AO$46:$AO$65,'1-Estadisticas'!AV$46:AV$65)</f>
        <v>15</v>
      </c>
      <c r="J28" s="131">
        <f ca="1">LOOKUP($B28,'1-Estadisticas'!$AO$46:$AO$65,'1-Estadisticas'!AW$46:AW$65)</f>
        <v>18</v>
      </c>
      <c r="K28" s="131">
        <f ca="1">LOOKUP($B28,'1-Estadisticas'!$AO$46:$AO$65,'1-Estadisticas'!AX$46:AX$65)</f>
        <v>21</v>
      </c>
      <c r="L28" s="131">
        <f ca="1">LOOKUP($B28,'1-Estadisticas'!$AO$46:$AO$65,'1-Estadisticas'!AY$46:AY$65)</f>
        <v>24</v>
      </c>
      <c r="M28" s="131">
        <f ca="1">LOOKUP($B28,'1-Estadisticas'!$AO$46:$AO$65,'1-Estadisticas'!AZ$46:AZ$65)</f>
        <v>26</v>
      </c>
      <c r="N28" s="131">
        <f ca="1">LOOKUP($B28,'1-Estadisticas'!$AO$46:$AO$65,'1-Estadisticas'!BA$46:BA$65)</f>
        <v>26</v>
      </c>
      <c r="O28" s="131">
        <f ca="1">LOOKUP($B28,'1-Estadisticas'!$AO$46:$AO$65,'1-Estadisticas'!BB$46:BB$65)</f>
        <v>28</v>
      </c>
      <c r="P28" s="131">
        <f ca="1">LOOKUP($B28,'1-Estadisticas'!$AO$46:$AO$65,'1-Estadisticas'!BC$46:BC$65)</f>
        <v>32</v>
      </c>
      <c r="Q28" s="131">
        <f ca="1">LOOKUP($B28,'1-Estadisticas'!$AO$46:$AO$65,'1-Estadisticas'!BD$46:BD$65)</f>
        <v>32</v>
      </c>
      <c r="R28" s="131">
        <f ca="1">LOOKUP($B28,'1-Estadisticas'!$AO$46:$AO$65,'1-Estadisticas'!BE$46:BE$65)</f>
        <v>42</v>
      </c>
      <c r="S28" s="131" t="e">
        <f ca="1">LOOKUP($B28,'1-Estadisticas'!$AO$46:$AO$65,'1-Estadisticas'!BF$46:BF$65)</f>
        <v>#N/A</v>
      </c>
      <c r="T28" s="131" t="e">
        <f ca="1">LOOKUP($B28,'1-Estadisticas'!$AO$46:$AO$65,'1-Estadisticas'!BG$46:BG$65)</f>
        <v>#N/A</v>
      </c>
      <c r="U28" s="131" t="e">
        <f ca="1">LOOKUP($B28,'1-Estadisticas'!$AO$46:$AO$65,'1-Estadisticas'!BH$46:BH$65)</f>
        <v>#N/A</v>
      </c>
      <c r="V28" s="131" t="e">
        <f ca="1">LOOKUP($B28,'1-Estadisticas'!$AO$46:$AO$65,'1-Estadisticas'!BI$46:BI$65)</f>
        <v>#N/A</v>
      </c>
      <c r="W28" s="131" t="e">
        <f ca="1">LOOKUP($B28,'1-Estadisticas'!$AO$46:$AO$65,'1-Estadisticas'!BJ$46:BJ$65)</f>
        <v>#N/A</v>
      </c>
      <c r="X28" s="131" t="e">
        <f ca="1">LOOKUP($B28,'1-Estadisticas'!$AO$46:$AO$65,'1-Estadisticas'!BK$46:BK$65)</f>
        <v>#N/A</v>
      </c>
      <c r="Y28" s="131" t="e">
        <f ca="1">LOOKUP($B28,'1-Estadisticas'!$AO$46:$AO$65,'1-Estadisticas'!BL$46:BL$65)</f>
        <v>#N/A</v>
      </c>
      <c r="Z28" s="131" t="e">
        <f ca="1">LOOKUP($B28,'1-Estadisticas'!$AO$46:$AO$65,'1-Estadisticas'!BM$46:BM$65)</f>
        <v>#N/A</v>
      </c>
      <c r="AA28" s="131" t="e">
        <f ca="1">LOOKUP($B28,'1-Estadisticas'!$AO$46:$AO$65,'1-Estadisticas'!BN$46:BN$65)</f>
        <v>#N/A</v>
      </c>
      <c r="AB28" s="131" t="e">
        <f ca="1">LOOKUP($B28,'1-Estadisticas'!$AO$46:$AO$65,'1-Estadisticas'!BO$46:BO$65)</f>
        <v>#N/A</v>
      </c>
      <c r="AC28" s="131" t="e">
        <f ca="1">LOOKUP($B28,'1-Estadisticas'!$AO$46:$AO$65,'1-Estadisticas'!BP$46:BP$65)</f>
        <v>#N/A</v>
      </c>
      <c r="AD28" s="131" t="e">
        <f ca="1">LOOKUP($B28,'1-Estadisticas'!$AO$46:$AO$65,'1-Estadisticas'!BQ$46:BQ$65)</f>
        <v>#N/A</v>
      </c>
      <c r="AE28" s="131" t="e">
        <f ca="1">LOOKUP($B28,'1-Estadisticas'!$AO$46:$AO$65,'1-Estadisticas'!BR$46:BR$65)</f>
        <v>#N/A</v>
      </c>
      <c r="AF28" s="131" t="e">
        <f ca="1">LOOKUP($B28,'1-Estadisticas'!$AO$46:$AO$65,'1-Estadisticas'!BS$46:BS$65)</f>
        <v>#N/A</v>
      </c>
      <c r="AG28" s="131" t="e">
        <f ca="1">LOOKUP($B28,'1-Estadisticas'!$AO$46:$AO$65,'1-Estadisticas'!BT$46:BT$65)</f>
        <v>#N/A</v>
      </c>
      <c r="AH28" s="131" t="e">
        <f ca="1">LOOKUP($B28,'1-Estadisticas'!$AO$46:$AO$65,'1-Estadisticas'!BU$46:BU$65)</f>
        <v>#N/A</v>
      </c>
      <c r="AI28" s="131" t="e">
        <f ca="1">LOOKUP($B28,'1-Estadisticas'!$AO$46:$AO$65,'1-Estadisticas'!BV$46:BV$65)</f>
        <v>#N/A</v>
      </c>
      <c r="AJ28" s="131" t="e">
        <f ca="1">LOOKUP($B28,'1-Estadisticas'!$AO$46:$AO$65,'1-Estadisticas'!BW$46:BW$65)</f>
        <v>#N/A</v>
      </c>
      <c r="AK28" s="131" t="e">
        <f ca="1">LOOKUP($B28,'1-Estadisticas'!$AO$46:$AO$65,'1-Estadisticas'!BX$46:BX$65)</f>
        <v>#N/A</v>
      </c>
      <c r="AL28" s="131" t="e">
        <f ca="1">LOOKUP($B28,'1-Estadisticas'!$AO$46:$AO$65,'1-Estadisticas'!BY$46:BY$65)</f>
        <v>#N/A</v>
      </c>
      <c r="AM28" s="131" t="e">
        <f ca="1">LOOKUP($B28,'1-Estadisticas'!$AO$46:$AO$65,'1-Estadisticas'!BZ$46:BZ$65)</f>
        <v>#N/A</v>
      </c>
      <c r="AN28" s="131" t="e">
        <f ca="1">LOOKUP($B28,'1-Estadisticas'!$AO$46:$AO$65,'1-Estadisticas'!CA$46:CA$65)</f>
        <v>#N/A</v>
      </c>
    </row>
    <row r="29" spans="2:40" x14ac:dyDescent="0.25">
      <c r="B29" s="131" t="str">
        <f>B22</f>
        <v>F.C. Barcelona</v>
      </c>
      <c r="C29" s="131">
        <f ca="1">LOOKUP($B29,'1-Estadisticas'!$AO$46:$AO$65,'1-Estadisticas'!AP$46:AP$65)</f>
        <v>1</v>
      </c>
      <c r="D29" s="131">
        <f ca="1">LOOKUP($B29,'1-Estadisticas'!$AO$46:$AO$65,'1-Estadisticas'!AQ$46:AQ$65)</f>
        <v>2</v>
      </c>
      <c r="E29" s="131">
        <f ca="1">LOOKUP($B29,'1-Estadisticas'!$AO$46:$AO$65,'1-Estadisticas'!AR$46:AR$65)</f>
        <v>4</v>
      </c>
      <c r="F29" s="131">
        <f ca="1">LOOKUP($B29,'1-Estadisticas'!$AO$46:$AO$65,'1-Estadisticas'!AS$46:AS$65)</f>
        <v>8</v>
      </c>
      <c r="G29" s="131">
        <f ca="1">LOOKUP($B29,'1-Estadisticas'!$AO$46:$AO$65,'1-Estadisticas'!AT$46:AT$65)</f>
        <v>9</v>
      </c>
      <c r="H29" s="131">
        <f ca="1">LOOKUP($B29,'1-Estadisticas'!$AO$46:$AO$65,'1-Estadisticas'!AU$46:AU$65)</f>
        <v>11</v>
      </c>
      <c r="I29" s="131">
        <f ca="1">LOOKUP($B29,'1-Estadisticas'!$AO$46:$AO$65,'1-Estadisticas'!AV$46:AV$65)</f>
        <v>12</v>
      </c>
      <c r="J29" s="131">
        <f ca="1">LOOKUP($B29,'1-Estadisticas'!$AO$46:$AO$65,'1-Estadisticas'!AW$46:AW$65)</f>
        <v>17</v>
      </c>
      <c r="K29" s="131">
        <f ca="1">LOOKUP($B29,'1-Estadisticas'!$AO$46:$AO$65,'1-Estadisticas'!AX$46:AX$65)</f>
        <v>20</v>
      </c>
      <c r="L29" s="131">
        <f ca="1">LOOKUP($B29,'1-Estadisticas'!$AO$46:$AO$65,'1-Estadisticas'!AY$46:AY$65)</f>
        <v>22</v>
      </c>
      <c r="M29" s="131">
        <f ca="1">LOOKUP($B29,'1-Estadisticas'!$AO$46:$AO$65,'1-Estadisticas'!AZ$46:AZ$65)</f>
        <v>25</v>
      </c>
      <c r="N29" s="131">
        <f ca="1">LOOKUP($B29,'1-Estadisticas'!$AO$46:$AO$65,'1-Estadisticas'!BA$46:BA$65)</f>
        <v>29</v>
      </c>
      <c r="O29" s="131">
        <f ca="1">LOOKUP($B29,'1-Estadisticas'!$AO$46:$AO$65,'1-Estadisticas'!BB$46:BB$65)</f>
        <v>33</v>
      </c>
      <c r="P29" s="131">
        <f ca="1">LOOKUP($B29,'1-Estadisticas'!$AO$46:$AO$65,'1-Estadisticas'!BC$46:BC$65)</f>
        <v>34</v>
      </c>
      <c r="Q29" s="131">
        <f ca="1">LOOKUP($B29,'1-Estadisticas'!$AO$46:$AO$65,'1-Estadisticas'!BD$46:BD$65)</f>
        <v>36</v>
      </c>
      <c r="R29" s="131">
        <f ca="1">LOOKUP($B29,'1-Estadisticas'!$AO$46:$AO$65,'1-Estadisticas'!BE$46:BE$65)</f>
        <v>36</v>
      </c>
      <c r="S29" s="131" t="e">
        <f ca="1">LOOKUP($B29,'1-Estadisticas'!$AO$46:$AO$65,'1-Estadisticas'!BF$46:BF$65)</f>
        <v>#N/A</v>
      </c>
      <c r="T29" s="131" t="e">
        <f ca="1">LOOKUP($B29,'1-Estadisticas'!$AO$46:$AO$65,'1-Estadisticas'!BG$46:BG$65)</f>
        <v>#N/A</v>
      </c>
      <c r="U29" s="131" t="e">
        <f ca="1">LOOKUP($B29,'1-Estadisticas'!$AO$46:$AO$65,'1-Estadisticas'!BH$46:BH$65)</f>
        <v>#N/A</v>
      </c>
      <c r="V29" s="131" t="e">
        <f ca="1">LOOKUP($B29,'1-Estadisticas'!$AO$46:$AO$65,'1-Estadisticas'!BI$46:BI$65)</f>
        <v>#N/A</v>
      </c>
      <c r="W29" s="131" t="e">
        <f ca="1">LOOKUP($B29,'1-Estadisticas'!$AO$46:$AO$65,'1-Estadisticas'!BJ$46:BJ$65)</f>
        <v>#N/A</v>
      </c>
      <c r="X29" s="131" t="e">
        <f ca="1">LOOKUP($B29,'1-Estadisticas'!$AO$46:$AO$65,'1-Estadisticas'!BK$46:BK$65)</f>
        <v>#N/A</v>
      </c>
      <c r="Y29" s="131" t="e">
        <f ca="1">LOOKUP($B29,'1-Estadisticas'!$AO$46:$AO$65,'1-Estadisticas'!BL$46:BL$65)</f>
        <v>#N/A</v>
      </c>
      <c r="Z29" s="131" t="e">
        <f ca="1">LOOKUP($B29,'1-Estadisticas'!$AO$46:$AO$65,'1-Estadisticas'!BM$46:BM$65)</f>
        <v>#N/A</v>
      </c>
      <c r="AA29" s="131" t="e">
        <f ca="1">LOOKUP($B29,'1-Estadisticas'!$AO$46:$AO$65,'1-Estadisticas'!BN$46:BN$65)</f>
        <v>#N/A</v>
      </c>
      <c r="AB29" s="131" t="e">
        <f ca="1">LOOKUP($B29,'1-Estadisticas'!$AO$46:$AO$65,'1-Estadisticas'!BO$46:BO$65)</f>
        <v>#N/A</v>
      </c>
      <c r="AC29" s="131" t="e">
        <f ca="1">LOOKUP($B29,'1-Estadisticas'!$AO$46:$AO$65,'1-Estadisticas'!BP$46:BP$65)</f>
        <v>#N/A</v>
      </c>
      <c r="AD29" s="131" t="e">
        <f ca="1">LOOKUP($B29,'1-Estadisticas'!$AO$46:$AO$65,'1-Estadisticas'!BQ$46:BQ$65)</f>
        <v>#N/A</v>
      </c>
      <c r="AE29" s="131" t="e">
        <f ca="1">LOOKUP($B29,'1-Estadisticas'!$AO$46:$AO$65,'1-Estadisticas'!BR$46:BR$65)</f>
        <v>#N/A</v>
      </c>
      <c r="AF29" s="131" t="e">
        <f ca="1">LOOKUP($B29,'1-Estadisticas'!$AO$46:$AO$65,'1-Estadisticas'!BS$46:BS$65)</f>
        <v>#N/A</v>
      </c>
      <c r="AG29" s="131" t="e">
        <f ca="1">LOOKUP($B29,'1-Estadisticas'!$AO$46:$AO$65,'1-Estadisticas'!BT$46:BT$65)</f>
        <v>#N/A</v>
      </c>
      <c r="AH29" s="131" t="e">
        <f ca="1">LOOKUP($B29,'1-Estadisticas'!$AO$46:$AO$65,'1-Estadisticas'!BU$46:BU$65)</f>
        <v>#N/A</v>
      </c>
      <c r="AI29" s="131" t="e">
        <f ca="1">LOOKUP($B29,'1-Estadisticas'!$AO$46:$AO$65,'1-Estadisticas'!BV$46:BV$65)</f>
        <v>#N/A</v>
      </c>
      <c r="AJ29" s="131" t="e">
        <f ca="1">LOOKUP($B29,'1-Estadisticas'!$AO$46:$AO$65,'1-Estadisticas'!BW$46:BW$65)</f>
        <v>#N/A</v>
      </c>
      <c r="AK29" s="131" t="e">
        <f ca="1">LOOKUP($B29,'1-Estadisticas'!$AO$46:$AO$65,'1-Estadisticas'!BX$46:BX$65)</f>
        <v>#N/A</v>
      </c>
      <c r="AL29" s="131" t="e">
        <f ca="1">LOOKUP($B29,'1-Estadisticas'!$AO$46:$AO$65,'1-Estadisticas'!BY$46:BY$65)</f>
        <v>#N/A</v>
      </c>
      <c r="AM29" s="131" t="e">
        <f ca="1">LOOKUP($B29,'1-Estadisticas'!$AO$46:$AO$65,'1-Estadisticas'!BZ$46:BZ$65)</f>
        <v>#N/A</v>
      </c>
      <c r="AN29" s="131" t="e">
        <f ca="1">LOOKUP($B29,'1-Estadisticas'!$AO$46:$AO$65,'1-Estadisticas'!CA$46:CA$65)</f>
        <v>#N/A</v>
      </c>
    </row>
    <row r="30" spans="2:40" x14ac:dyDescent="0.25">
      <c r="B30" s="131" t="str">
        <f>B23</f>
        <v>Atlético de Madrid</v>
      </c>
      <c r="C30" s="131">
        <f ca="1">LOOKUP($B30,'1-Estadisticas'!$AO$46:$AO$65,'1-Estadisticas'!AP$46:AP$65)</f>
        <v>1</v>
      </c>
      <c r="D30" s="131">
        <f ca="1">LOOKUP($B30,'1-Estadisticas'!$AO$46:$AO$65,'1-Estadisticas'!AQ$46:AQ$65)</f>
        <v>4</v>
      </c>
      <c r="E30" s="131">
        <f ca="1">LOOKUP($B30,'1-Estadisticas'!$AO$46:$AO$65,'1-Estadisticas'!AR$46:AR$65)</f>
        <v>5</v>
      </c>
      <c r="F30" s="131">
        <f ca="1">LOOKUP($B30,'1-Estadisticas'!$AO$46:$AO$65,'1-Estadisticas'!AS$46:AS$65)</f>
        <v>7</v>
      </c>
      <c r="G30" s="131">
        <f ca="1">LOOKUP($B30,'1-Estadisticas'!$AO$46:$AO$65,'1-Estadisticas'!AT$46:AT$65)</f>
        <v>9</v>
      </c>
      <c r="H30" s="131">
        <f ca="1">LOOKUP($B30,'1-Estadisticas'!$AO$46:$AO$65,'1-Estadisticas'!AU$46:AU$65)</f>
        <v>9</v>
      </c>
      <c r="I30" s="131">
        <f ca="1">LOOKUP($B30,'1-Estadisticas'!$AO$46:$AO$65,'1-Estadisticas'!AV$46:AV$65)</f>
        <v>10</v>
      </c>
      <c r="J30" s="131">
        <f ca="1">LOOKUP($B30,'1-Estadisticas'!$AO$46:$AO$65,'1-Estadisticas'!AW$46:AW$65)</f>
        <v>12</v>
      </c>
      <c r="K30" s="131">
        <f ca="1">LOOKUP($B30,'1-Estadisticas'!$AO$46:$AO$65,'1-Estadisticas'!AX$46:AX$65)</f>
        <v>14</v>
      </c>
      <c r="L30" s="131">
        <f ca="1">LOOKUP($B30,'1-Estadisticas'!$AO$46:$AO$65,'1-Estadisticas'!AY$46:AY$65)</f>
        <v>15</v>
      </c>
      <c r="M30" s="131">
        <f ca="1">LOOKUP($B30,'1-Estadisticas'!$AO$46:$AO$65,'1-Estadisticas'!AZ$46:AZ$65)</f>
        <v>16</v>
      </c>
      <c r="N30" s="131">
        <f ca="1">LOOKUP($B30,'1-Estadisticas'!$AO$46:$AO$65,'1-Estadisticas'!BA$46:BA$65)</f>
        <v>17</v>
      </c>
      <c r="O30" s="131">
        <f ca="1">LOOKUP($B30,'1-Estadisticas'!$AO$46:$AO$65,'1-Estadisticas'!BB$46:BB$65)</f>
        <v>18</v>
      </c>
      <c r="P30" s="131">
        <f ca="1">LOOKUP($B30,'1-Estadisticas'!$AO$46:$AO$65,'1-Estadisticas'!BC$46:BC$65)</f>
        <v>20</v>
      </c>
      <c r="Q30" s="131">
        <f ca="1">LOOKUP($B30,'1-Estadisticas'!$AO$46:$AO$65,'1-Estadisticas'!BD$46:BD$65)</f>
        <v>22</v>
      </c>
      <c r="R30" s="131">
        <f ca="1">LOOKUP($B30,'1-Estadisticas'!$AO$46:$AO$65,'1-Estadisticas'!BE$46:BE$65)</f>
        <v>22</v>
      </c>
      <c r="S30" s="131" t="e">
        <f ca="1">LOOKUP($B30,'1-Estadisticas'!$AO$46:$AO$65,'1-Estadisticas'!BF$46:BF$65)</f>
        <v>#N/A</v>
      </c>
      <c r="T30" s="131" t="e">
        <f ca="1">LOOKUP($B30,'1-Estadisticas'!$AO$46:$AO$65,'1-Estadisticas'!BG$46:BG$65)</f>
        <v>#N/A</v>
      </c>
      <c r="U30" s="131" t="e">
        <f ca="1">LOOKUP($B30,'1-Estadisticas'!$AO$46:$AO$65,'1-Estadisticas'!BH$46:BH$65)</f>
        <v>#N/A</v>
      </c>
      <c r="V30" s="131" t="e">
        <f ca="1">LOOKUP($B30,'1-Estadisticas'!$AO$46:$AO$65,'1-Estadisticas'!BI$46:BI$65)</f>
        <v>#N/A</v>
      </c>
      <c r="W30" s="131" t="e">
        <f ca="1">LOOKUP($B30,'1-Estadisticas'!$AO$46:$AO$65,'1-Estadisticas'!BJ$46:BJ$65)</f>
        <v>#N/A</v>
      </c>
      <c r="X30" s="131" t="e">
        <f ca="1">LOOKUP($B30,'1-Estadisticas'!$AO$46:$AO$65,'1-Estadisticas'!BK$46:BK$65)</f>
        <v>#N/A</v>
      </c>
      <c r="Y30" s="131" t="e">
        <f ca="1">LOOKUP($B30,'1-Estadisticas'!$AO$46:$AO$65,'1-Estadisticas'!BL$46:BL$65)</f>
        <v>#N/A</v>
      </c>
      <c r="Z30" s="131" t="e">
        <f ca="1">LOOKUP($B30,'1-Estadisticas'!$AO$46:$AO$65,'1-Estadisticas'!BM$46:BM$65)</f>
        <v>#N/A</v>
      </c>
      <c r="AA30" s="131" t="e">
        <f ca="1">LOOKUP($B30,'1-Estadisticas'!$AO$46:$AO$65,'1-Estadisticas'!BN$46:BN$65)</f>
        <v>#N/A</v>
      </c>
      <c r="AB30" s="131" t="e">
        <f ca="1">LOOKUP($B30,'1-Estadisticas'!$AO$46:$AO$65,'1-Estadisticas'!BO$46:BO$65)</f>
        <v>#N/A</v>
      </c>
      <c r="AC30" s="131" t="e">
        <f ca="1">LOOKUP($B30,'1-Estadisticas'!$AO$46:$AO$65,'1-Estadisticas'!BP$46:BP$65)</f>
        <v>#N/A</v>
      </c>
      <c r="AD30" s="131" t="e">
        <f ca="1">LOOKUP($B30,'1-Estadisticas'!$AO$46:$AO$65,'1-Estadisticas'!BQ$46:BQ$65)</f>
        <v>#N/A</v>
      </c>
      <c r="AE30" s="131" t="e">
        <f ca="1">LOOKUP($B30,'1-Estadisticas'!$AO$46:$AO$65,'1-Estadisticas'!BR$46:BR$65)</f>
        <v>#N/A</v>
      </c>
      <c r="AF30" s="131" t="e">
        <f ca="1">LOOKUP($B30,'1-Estadisticas'!$AO$46:$AO$65,'1-Estadisticas'!BS$46:BS$65)</f>
        <v>#N/A</v>
      </c>
      <c r="AG30" s="131" t="e">
        <f ca="1">LOOKUP($B30,'1-Estadisticas'!$AO$46:$AO$65,'1-Estadisticas'!BT$46:BT$65)</f>
        <v>#N/A</v>
      </c>
      <c r="AH30" s="131" t="e">
        <f ca="1">LOOKUP($B30,'1-Estadisticas'!$AO$46:$AO$65,'1-Estadisticas'!BU$46:BU$65)</f>
        <v>#N/A</v>
      </c>
      <c r="AI30" s="131" t="e">
        <f ca="1">LOOKUP($B30,'1-Estadisticas'!$AO$46:$AO$65,'1-Estadisticas'!BV$46:BV$65)</f>
        <v>#N/A</v>
      </c>
      <c r="AJ30" s="131" t="e">
        <f ca="1">LOOKUP($B30,'1-Estadisticas'!$AO$46:$AO$65,'1-Estadisticas'!BW$46:BW$65)</f>
        <v>#N/A</v>
      </c>
      <c r="AK30" s="131" t="e">
        <f ca="1">LOOKUP($B30,'1-Estadisticas'!$AO$46:$AO$65,'1-Estadisticas'!BX$46:BX$65)</f>
        <v>#N/A</v>
      </c>
      <c r="AL30" s="131" t="e">
        <f ca="1">LOOKUP($B30,'1-Estadisticas'!$AO$46:$AO$65,'1-Estadisticas'!BY$46:BY$65)</f>
        <v>#N/A</v>
      </c>
      <c r="AM30" s="131" t="e">
        <f ca="1">LOOKUP($B30,'1-Estadisticas'!$AO$46:$AO$65,'1-Estadisticas'!BZ$46:BZ$65)</f>
        <v>#N/A</v>
      </c>
      <c r="AN30" s="131" t="e">
        <f ca="1">LOOKUP($B30,'1-Estadisticas'!$AO$46:$AO$65,'1-Estadisticas'!CA$46:CA$65)</f>
        <v>#N/A</v>
      </c>
    </row>
    <row r="31" spans="2:40" x14ac:dyDescent="0.25">
      <c r="B31" s="131" t="str">
        <f>B24</f>
        <v>Valencia C.F.</v>
      </c>
      <c r="C31" s="131">
        <f ca="1">LOOKUP($B31,'1-Estadisticas'!$AO$46:$AO$65,'1-Estadisticas'!AP$46:AP$65)</f>
        <v>0</v>
      </c>
      <c r="D31" s="131">
        <f ca="1">LOOKUP($B31,'1-Estadisticas'!$AO$46:$AO$65,'1-Estadisticas'!AQ$46:AQ$65)</f>
        <v>1</v>
      </c>
      <c r="E31" s="131">
        <f ca="1">LOOKUP($B31,'1-Estadisticas'!$AO$46:$AO$65,'1-Estadisticas'!AR$46:AR$65)</f>
        <v>2</v>
      </c>
      <c r="F31" s="131">
        <f ca="1">LOOKUP($B31,'1-Estadisticas'!$AO$46:$AO$65,'1-Estadisticas'!AS$46:AS$65)</f>
        <v>2</v>
      </c>
      <c r="G31" s="131">
        <f ca="1">LOOKUP($B31,'1-Estadisticas'!$AO$46:$AO$65,'1-Estadisticas'!AT$46:AT$65)</f>
        <v>2</v>
      </c>
      <c r="H31" s="131">
        <f ca="1">LOOKUP($B31,'1-Estadisticas'!$AO$46:$AO$65,'1-Estadisticas'!AU$46:AU$65)</f>
        <v>3</v>
      </c>
      <c r="I31" s="131">
        <f ca="1">LOOKUP($B31,'1-Estadisticas'!$AO$46:$AO$65,'1-Estadisticas'!AV$46:AV$65)</f>
        <v>4</v>
      </c>
      <c r="J31" s="131">
        <f ca="1">LOOKUP($B31,'1-Estadisticas'!$AO$46:$AO$65,'1-Estadisticas'!AW$46:AW$65)</f>
        <v>7</v>
      </c>
      <c r="K31" s="131">
        <f ca="1">LOOKUP($B31,'1-Estadisticas'!$AO$46:$AO$65,'1-Estadisticas'!AX$46:AX$65)</f>
        <v>8</v>
      </c>
      <c r="L31" s="131">
        <f ca="1">LOOKUP($B31,'1-Estadisticas'!$AO$46:$AO$65,'1-Estadisticas'!AY$46:AY$65)</f>
        <v>11</v>
      </c>
      <c r="M31" s="131">
        <f ca="1">LOOKUP($B31,'1-Estadisticas'!$AO$46:$AO$65,'1-Estadisticas'!AZ$46:AZ$65)</f>
        <v>16</v>
      </c>
      <c r="N31" s="131">
        <f ca="1">LOOKUP($B31,'1-Estadisticas'!$AO$46:$AO$65,'1-Estadisticas'!BA$46:BA$65)</f>
        <v>17</v>
      </c>
      <c r="O31" s="131">
        <f ca="1">LOOKUP($B31,'1-Estadisticas'!$AO$46:$AO$65,'1-Estadisticas'!BB$46:BB$65)</f>
        <v>17</v>
      </c>
      <c r="P31" s="131">
        <f ca="1">LOOKUP($B31,'1-Estadisticas'!$AO$46:$AO$65,'1-Estadisticas'!BC$46:BC$65)</f>
        <v>18</v>
      </c>
      <c r="Q31" s="131">
        <f ca="1">LOOKUP($B31,'1-Estadisticas'!$AO$46:$AO$65,'1-Estadisticas'!BD$46:BD$65)</f>
        <v>19</v>
      </c>
      <c r="R31" s="131">
        <f ca="1">LOOKUP($B31,'1-Estadisticas'!$AO$46:$AO$65,'1-Estadisticas'!BE$46:BE$65)</f>
        <v>21</v>
      </c>
      <c r="S31" s="131" t="e">
        <f ca="1">LOOKUP($B31,'1-Estadisticas'!$AO$46:$AO$65,'1-Estadisticas'!BF$46:BF$65)</f>
        <v>#N/A</v>
      </c>
      <c r="T31" s="131" t="e">
        <f ca="1">LOOKUP($B31,'1-Estadisticas'!$AO$46:$AO$65,'1-Estadisticas'!BG$46:BG$65)</f>
        <v>#N/A</v>
      </c>
      <c r="U31" s="131" t="e">
        <f ca="1">LOOKUP($B31,'1-Estadisticas'!$AO$46:$AO$65,'1-Estadisticas'!BH$46:BH$65)</f>
        <v>#N/A</v>
      </c>
      <c r="V31" s="131" t="e">
        <f ca="1">LOOKUP($B31,'1-Estadisticas'!$AO$46:$AO$65,'1-Estadisticas'!BI$46:BI$65)</f>
        <v>#N/A</v>
      </c>
      <c r="W31" s="131" t="e">
        <f ca="1">LOOKUP($B31,'1-Estadisticas'!$AO$46:$AO$65,'1-Estadisticas'!BJ$46:BJ$65)</f>
        <v>#N/A</v>
      </c>
      <c r="X31" s="131" t="e">
        <f ca="1">LOOKUP($B31,'1-Estadisticas'!$AO$46:$AO$65,'1-Estadisticas'!BK$46:BK$65)</f>
        <v>#N/A</v>
      </c>
      <c r="Y31" s="131" t="e">
        <f ca="1">LOOKUP($B31,'1-Estadisticas'!$AO$46:$AO$65,'1-Estadisticas'!BL$46:BL$65)</f>
        <v>#N/A</v>
      </c>
      <c r="Z31" s="131" t="e">
        <f ca="1">LOOKUP($B31,'1-Estadisticas'!$AO$46:$AO$65,'1-Estadisticas'!BM$46:BM$65)</f>
        <v>#N/A</v>
      </c>
      <c r="AA31" s="131" t="e">
        <f ca="1">LOOKUP($B31,'1-Estadisticas'!$AO$46:$AO$65,'1-Estadisticas'!BN$46:BN$65)</f>
        <v>#N/A</v>
      </c>
      <c r="AB31" s="131" t="e">
        <f ca="1">LOOKUP($B31,'1-Estadisticas'!$AO$46:$AO$65,'1-Estadisticas'!BO$46:BO$65)</f>
        <v>#N/A</v>
      </c>
      <c r="AC31" s="131" t="e">
        <f ca="1">LOOKUP($B31,'1-Estadisticas'!$AO$46:$AO$65,'1-Estadisticas'!BP$46:BP$65)</f>
        <v>#N/A</v>
      </c>
      <c r="AD31" s="131" t="e">
        <f ca="1">LOOKUP($B31,'1-Estadisticas'!$AO$46:$AO$65,'1-Estadisticas'!BQ$46:BQ$65)</f>
        <v>#N/A</v>
      </c>
      <c r="AE31" s="131" t="e">
        <f ca="1">LOOKUP($B31,'1-Estadisticas'!$AO$46:$AO$65,'1-Estadisticas'!BR$46:BR$65)</f>
        <v>#N/A</v>
      </c>
      <c r="AF31" s="131" t="e">
        <f ca="1">LOOKUP($B31,'1-Estadisticas'!$AO$46:$AO$65,'1-Estadisticas'!BS$46:BS$65)</f>
        <v>#N/A</v>
      </c>
      <c r="AG31" s="131" t="e">
        <f ca="1">LOOKUP($B31,'1-Estadisticas'!$AO$46:$AO$65,'1-Estadisticas'!BT$46:BT$65)</f>
        <v>#N/A</v>
      </c>
      <c r="AH31" s="131" t="e">
        <f ca="1">LOOKUP($B31,'1-Estadisticas'!$AO$46:$AO$65,'1-Estadisticas'!BU$46:BU$65)</f>
        <v>#N/A</v>
      </c>
      <c r="AI31" s="131" t="e">
        <f ca="1">LOOKUP($B31,'1-Estadisticas'!$AO$46:$AO$65,'1-Estadisticas'!BV$46:BV$65)</f>
        <v>#N/A</v>
      </c>
      <c r="AJ31" s="131" t="e">
        <f ca="1">LOOKUP($B31,'1-Estadisticas'!$AO$46:$AO$65,'1-Estadisticas'!BW$46:BW$65)</f>
        <v>#N/A</v>
      </c>
      <c r="AK31" s="131" t="e">
        <f ca="1">LOOKUP($B31,'1-Estadisticas'!$AO$46:$AO$65,'1-Estadisticas'!BX$46:BX$65)</f>
        <v>#N/A</v>
      </c>
      <c r="AL31" s="131" t="e">
        <f ca="1">LOOKUP($B31,'1-Estadisticas'!$AO$46:$AO$65,'1-Estadisticas'!BY$46:BY$65)</f>
        <v>#N/A</v>
      </c>
      <c r="AM31" s="131" t="e">
        <f ca="1">LOOKUP($B31,'1-Estadisticas'!$AO$46:$AO$65,'1-Estadisticas'!BZ$46:BZ$65)</f>
        <v>#N/A</v>
      </c>
      <c r="AN31" s="131" t="e">
        <f ca="1">LOOKUP($B31,'1-Estadisticas'!$AO$46:$AO$65,'1-Estadisticas'!CA$46:CA$65)</f>
        <v>#N/A</v>
      </c>
    </row>
    <row r="32" spans="2:40" x14ac:dyDescent="0.25">
      <c r="B32" s="132"/>
      <c r="C32" s="131"/>
      <c r="D32" s="131"/>
      <c r="E32" s="131"/>
      <c r="F32" s="131"/>
      <c r="G32" s="131"/>
      <c r="H32" s="131"/>
      <c r="I32" s="131"/>
      <c r="J32" s="131"/>
      <c r="K32" s="131"/>
      <c r="L32" s="131"/>
      <c r="M32" s="131"/>
      <c r="N32" s="131"/>
      <c r="O32" s="131"/>
      <c r="P32" s="131"/>
      <c r="Q32" s="131"/>
      <c r="R32" s="131"/>
      <c r="S32" s="131"/>
      <c r="T32" s="131"/>
      <c r="U32" s="131"/>
      <c r="V32" s="131"/>
      <c r="W32" s="131"/>
      <c r="X32" s="131"/>
      <c r="Y32" s="131"/>
      <c r="Z32" s="131"/>
      <c r="AA32" s="131"/>
      <c r="AB32" s="131"/>
      <c r="AC32" s="131"/>
      <c r="AD32" s="131"/>
      <c r="AE32" s="131"/>
      <c r="AF32" s="131"/>
      <c r="AG32" s="131"/>
      <c r="AH32" s="131"/>
      <c r="AI32" s="131"/>
      <c r="AJ32" s="131"/>
      <c r="AK32" s="131"/>
      <c r="AL32" s="131"/>
      <c r="AM32" s="131"/>
      <c r="AN32" s="131"/>
    </row>
    <row r="33" spans="2:41" x14ac:dyDescent="0.25">
      <c r="B33" s="132"/>
      <c r="C33" s="132"/>
      <c r="D33" s="132"/>
      <c r="E33" s="132"/>
      <c r="F33" s="132"/>
      <c r="G33" s="132"/>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2"/>
      <c r="AF33" s="132"/>
      <c r="AG33" s="132"/>
      <c r="AH33" s="132"/>
      <c r="AI33" s="132"/>
      <c r="AJ33" s="132"/>
      <c r="AK33" s="132"/>
      <c r="AL33" s="132"/>
      <c r="AM33" s="132"/>
      <c r="AN33" s="132"/>
    </row>
    <row r="34" spans="2:41" x14ac:dyDescent="0.25">
      <c r="B34" s="131" t="s">
        <v>131</v>
      </c>
      <c r="C34" s="131">
        <v>1</v>
      </c>
      <c r="D34" s="131">
        <v>2</v>
      </c>
      <c r="E34" s="131">
        <v>3</v>
      </c>
      <c r="F34" s="131">
        <v>4</v>
      </c>
      <c r="G34" s="131">
        <v>5</v>
      </c>
      <c r="H34" s="131">
        <v>6</v>
      </c>
      <c r="I34" s="131">
        <v>7</v>
      </c>
      <c r="J34" s="131">
        <v>8</v>
      </c>
      <c r="K34" s="131">
        <v>9</v>
      </c>
      <c r="L34" s="131">
        <v>10</v>
      </c>
      <c r="M34" s="131">
        <v>11</v>
      </c>
      <c r="N34" s="131">
        <v>12</v>
      </c>
      <c r="O34" s="131">
        <v>13</v>
      </c>
      <c r="P34" s="131">
        <v>14</v>
      </c>
      <c r="Q34" s="131">
        <v>15</v>
      </c>
      <c r="R34" s="131">
        <v>16</v>
      </c>
      <c r="S34" s="131">
        <v>17</v>
      </c>
      <c r="T34" s="131">
        <v>18</v>
      </c>
      <c r="U34" s="131">
        <v>19</v>
      </c>
      <c r="V34" s="131">
        <v>20</v>
      </c>
      <c r="W34" s="131">
        <v>21</v>
      </c>
      <c r="X34" s="131">
        <v>22</v>
      </c>
      <c r="Y34" s="131">
        <v>23</v>
      </c>
      <c r="Z34" s="131">
        <v>24</v>
      </c>
      <c r="AA34" s="131">
        <v>25</v>
      </c>
      <c r="AB34" s="131">
        <v>26</v>
      </c>
      <c r="AC34" s="131">
        <v>27</v>
      </c>
      <c r="AD34" s="131">
        <v>28</v>
      </c>
      <c r="AE34" s="131">
        <v>29</v>
      </c>
      <c r="AF34" s="131">
        <v>30</v>
      </c>
      <c r="AG34" s="131">
        <v>31</v>
      </c>
      <c r="AH34" s="131">
        <v>32</v>
      </c>
      <c r="AI34" s="131">
        <v>33</v>
      </c>
      <c r="AJ34" s="131">
        <v>34</v>
      </c>
      <c r="AK34" s="131">
        <v>35</v>
      </c>
      <c r="AL34" s="131">
        <v>36</v>
      </c>
      <c r="AM34" s="131">
        <v>37</v>
      </c>
      <c r="AN34" s="131">
        <v>38</v>
      </c>
      <c r="AO34" s="133"/>
    </row>
    <row r="35" spans="2:41" x14ac:dyDescent="0.25">
      <c r="B35" s="131" t="str">
        <f>B28</f>
        <v>Real Madrid C.F.</v>
      </c>
      <c r="C35" s="131">
        <f ca="1">LOOKUP($B35,'1-Estadisticas'!$AO$68:$AO$87,'1-Estadisticas'!AP$68:AP$87)</f>
        <v>11</v>
      </c>
      <c r="D35" s="131">
        <f ca="1">LOOKUP($B35,'1-Estadisticas'!$AO$68:$AO$87,'1-Estadisticas'!AQ$68:AQ$87)</f>
        <v>5</v>
      </c>
      <c r="E35" s="131">
        <f ca="1">LOOKUP($B35,'1-Estadisticas'!$AO$68:$AO$87,'1-Estadisticas'!AR$68:AR$87)</f>
        <v>2</v>
      </c>
      <c r="F35" s="131">
        <f ca="1">LOOKUP($B35,'1-Estadisticas'!$AO$68:$AO$87,'1-Estadisticas'!AS$68:AS$87)</f>
        <v>2</v>
      </c>
      <c r="G35" s="131">
        <f ca="1">LOOKUP($B35,'1-Estadisticas'!$AO$68:$AO$87,'1-Estadisticas'!AT$68:AT$87)</f>
        <v>1</v>
      </c>
      <c r="H35" s="131">
        <f ca="1">LOOKUP($B35,'1-Estadisticas'!$AO$68:$AO$87,'1-Estadisticas'!AU$68:AU$87)</f>
        <v>3</v>
      </c>
      <c r="I35" s="131">
        <f ca="1">LOOKUP($B35,'1-Estadisticas'!$AO$68:$AO$87,'1-Estadisticas'!AV$68:AV$87)</f>
        <v>2</v>
      </c>
      <c r="J35" s="131">
        <f ca="1">LOOKUP($B35,'1-Estadisticas'!$AO$68:$AO$87,'1-Estadisticas'!AW$68:AW$87)</f>
        <v>1</v>
      </c>
      <c r="K35" s="131">
        <f ca="1">LOOKUP($B35,'1-Estadisticas'!$AO$68:$AO$87,'1-Estadisticas'!AX$68:AX$87)</f>
        <v>1</v>
      </c>
      <c r="L35" s="131">
        <f ca="1">LOOKUP($B35,'1-Estadisticas'!$AO$68:$AO$87,'1-Estadisticas'!AY$68:AY$87)</f>
        <v>1</v>
      </c>
      <c r="M35" s="131">
        <f ca="1">LOOKUP($B35,'1-Estadisticas'!$AO$68:$AO$87,'1-Estadisticas'!AZ$68:AZ$87)</f>
        <v>2</v>
      </c>
      <c r="N35" s="131">
        <f ca="1">LOOKUP($B35,'1-Estadisticas'!$AO$68:$AO$87,'1-Estadisticas'!BA$68:BA$87)</f>
        <v>3</v>
      </c>
      <c r="O35" s="131">
        <f ca="1">LOOKUP($B35,'1-Estadisticas'!$AO$68:$AO$87,'1-Estadisticas'!BB$68:BB$87)</f>
        <v>3</v>
      </c>
      <c r="P35" s="131">
        <f ca="1">LOOKUP($B35,'1-Estadisticas'!$AO$68:$AO$87,'1-Estadisticas'!BC$68:BC$87)</f>
        <v>3</v>
      </c>
      <c r="Q35" s="131">
        <f ca="1">LOOKUP($B35,'1-Estadisticas'!$AO$68:$AO$87,'1-Estadisticas'!BD$68:BD$87)</f>
        <v>3</v>
      </c>
      <c r="R35" s="131">
        <f ca="1">LOOKUP($B35,'1-Estadisticas'!$AO$68:$AO$87,'1-Estadisticas'!BE$68:BE$87)</f>
        <v>3</v>
      </c>
      <c r="S35" s="131" t="e">
        <f ca="1">LOOKUP($B35,'1-Estadisticas'!$AO$68:$AO$87,'1-Estadisticas'!BF$68:BF$87)</f>
        <v>#N/A</v>
      </c>
      <c r="T35" s="131" t="e">
        <f ca="1">LOOKUP($B35,'1-Estadisticas'!$AO$68:$AO$87,'1-Estadisticas'!BG$68:BG$87)</f>
        <v>#N/A</v>
      </c>
      <c r="U35" s="131" t="e">
        <f ca="1">LOOKUP($B35,'1-Estadisticas'!$AO$68:$AO$87,'1-Estadisticas'!BH$68:BH$87)</f>
        <v>#N/A</v>
      </c>
      <c r="V35" s="131" t="e">
        <f ca="1">LOOKUP($B35,'1-Estadisticas'!$AO$68:$AO$87,'1-Estadisticas'!BI$68:BI$87)</f>
        <v>#N/A</v>
      </c>
      <c r="W35" s="131" t="e">
        <f ca="1">LOOKUP($B35,'1-Estadisticas'!$AO$68:$AO$87,'1-Estadisticas'!BJ$68:BJ$87)</f>
        <v>#N/A</v>
      </c>
      <c r="X35" s="131" t="e">
        <f ca="1">LOOKUP($B35,'1-Estadisticas'!$AO$68:$AO$87,'1-Estadisticas'!BK$68:BK$87)</f>
        <v>#N/A</v>
      </c>
      <c r="Y35" s="131" t="e">
        <f ca="1">LOOKUP($B35,'1-Estadisticas'!$AO$68:$AO$87,'1-Estadisticas'!BL$68:BL$87)</f>
        <v>#N/A</v>
      </c>
      <c r="Z35" s="131" t="e">
        <f ca="1">LOOKUP($B35,'1-Estadisticas'!$AO$68:$AO$87,'1-Estadisticas'!BM$68:BM$87)</f>
        <v>#N/A</v>
      </c>
      <c r="AA35" s="131" t="e">
        <f ca="1">LOOKUP($B35,'1-Estadisticas'!$AO$68:$AO$87,'1-Estadisticas'!BN$68:BN$87)</f>
        <v>#N/A</v>
      </c>
      <c r="AB35" s="131" t="e">
        <f ca="1">LOOKUP($B35,'1-Estadisticas'!$AO$68:$AO$87,'1-Estadisticas'!BO$68:BO$87)</f>
        <v>#N/A</v>
      </c>
      <c r="AC35" s="131" t="e">
        <f ca="1">LOOKUP($B35,'1-Estadisticas'!$AO$68:$AO$87,'1-Estadisticas'!BP$68:BP$87)</f>
        <v>#N/A</v>
      </c>
      <c r="AD35" s="131" t="e">
        <f ca="1">LOOKUP($B35,'1-Estadisticas'!$AO$68:$AO$87,'1-Estadisticas'!BQ$68:BQ$87)</f>
        <v>#N/A</v>
      </c>
      <c r="AE35" s="131" t="e">
        <f ca="1">LOOKUP($B35,'1-Estadisticas'!$AO$68:$AO$87,'1-Estadisticas'!BR$68:BR$87)</f>
        <v>#N/A</v>
      </c>
      <c r="AF35" s="131" t="e">
        <f ca="1">LOOKUP($B35,'1-Estadisticas'!$AO$68:$AO$87,'1-Estadisticas'!BS$68:BS$87)</f>
        <v>#N/A</v>
      </c>
      <c r="AG35" s="131" t="e">
        <f ca="1">LOOKUP($B35,'1-Estadisticas'!$AO$68:$AO$87,'1-Estadisticas'!BT$68:BT$87)</f>
        <v>#N/A</v>
      </c>
      <c r="AH35" s="131" t="e">
        <f ca="1">LOOKUP($B35,'1-Estadisticas'!$AO$68:$AO$87,'1-Estadisticas'!BU$68:BU$87)</f>
        <v>#N/A</v>
      </c>
      <c r="AI35" s="131" t="e">
        <f ca="1">LOOKUP($B35,'1-Estadisticas'!$AO$68:$AO$87,'1-Estadisticas'!BV$68:BV$87)</f>
        <v>#N/A</v>
      </c>
      <c r="AJ35" s="131" t="e">
        <f ca="1">LOOKUP($B35,'1-Estadisticas'!$AO$68:$AO$87,'1-Estadisticas'!BW$68:BW$87)</f>
        <v>#N/A</v>
      </c>
      <c r="AK35" s="131" t="e">
        <f ca="1">LOOKUP($B35,'1-Estadisticas'!$AO$68:$AO$87,'1-Estadisticas'!BX$68:BX$87)</f>
        <v>#N/A</v>
      </c>
      <c r="AL35" s="131" t="e">
        <f ca="1">LOOKUP($B35,'1-Estadisticas'!$AO$68:$AO$87,'1-Estadisticas'!BY$68:BY$87)</f>
        <v>#N/A</v>
      </c>
      <c r="AM35" s="131" t="e">
        <f ca="1">LOOKUP($B35,'1-Estadisticas'!$AO$68:$AO$87,'1-Estadisticas'!BZ$68:BZ$87)</f>
        <v>#N/A</v>
      </c>
      <c r="AN35" s="131" t="e">
        <f ca="1">LOOKUP($B35,'1-Estadisticas'!$AO$68:$AO$87,'1-Estadisticas'!CA$68:CA$87)</f>
        <v>#N/A</v>
      </c>
    </row>
    <row r="36" spans="2:41" x14ac:dyDescent="0.25">
      <c r="B36" s="131" t="str">
        <f>B29</f>
        <v>F.C. Barcelona</v>
      </c>
      <c r="C36" s="131">
        <f ca="1">LOOKUP($B36,'1-Estadisticas'!$AO$68:$AO$87,'1-Estadisticas'!AP$68:AP$87)</f>
        <v>4</v>
      </c>
      <c r="D36" s="131">
        <f ca="1">LOOKUP($B36,'1-Estadisticas'!$AO$68:$AO$87,'1-Estadisticas'!AQ$68:AQ$87)</f>
        <v>4</v>
      </c>
      <c r="E36" s="131">
        <f ca="1">LOOKUP($B36,'1-Estadisticas'!$AO$68:$AO$87,'1-Estadisticas'!AR$68:AR$87)</f>
        <v>1</v>
      </c>
      <c r="F36" s="131">
        <f ca="1">LOOKUP($B36,'1-Estadisticas'!$AO$68:$AO$87,'1-Estadisticas'!AS$68:AS$87)</f>
        <v>1</v>
      </c>
      <c r="G36" s="131">
        <f ca="1">LOOKUP($B36,'1-Estadisticas'!$AO$68:$AO$87,'1-Estadisticas'!AT$68:AT$87)</f>
        <v>5</v>
      </c>
      <c r="H36" s="131">
        <f ca="1">LOOKUP($B36,'1-Estadisticas'!$AO$68:$AO$87,'1-Estadisticas'!AU$68:AU$87)</f>
        <v>2</v>
      </c>
      <c r="I36" s="131">
        <f ca="1">LOOKUP($B36,'1-Estadisticas'!$AO$68:$AO$87,'1-Estadisticas'!AV$68:AV$87)</f>
        <v>4</v>
      </c>
      <c r="J36" s="131">
        <f ca="1">LOOKUP($B36,'1-Estadisticas'!$AO$68:$AO$87,'1-Estadisticas'!AW$68:AW$87)</f>
        <v>3</v>
      </c>
      <c r="K36" s="131">
        <f ca="1">LOOKUP($B36,'1-Estadisticas'!$AO$68:$AO$87,'1-Estadisticas'!AX$68:AX$87)</f>
        <v>2</v>
      </c>
      <c r="L36" s="131">
        <f ca="1">LOOKUP($B36,'1-Estadisticas'!$AO$68:$AO$87,'1-Estadisticas'!AY$68:AY$87)</f>
        <v>2</v>
      </c>
      <c r="M36" s="131">
        <f ca="1">LOOKUP($B36,'1-Estadisticas'!$AO$68:$AO$87,'1-Estadisticas'!AZ$68:AZ$87)</f>
        <v>1</v>
      </c>
      <c r="N36" s="131">
        <f ca="1">LOOKUP($B36,'1-Estadisticas'!$AO$68:$AO$87,'1-Estadisticas'!BA$68:BA$87)</f>
        <v>1</v>
      </c>
      <c r="O36" s="131">
        <f ca="1">LOOKUP($B36,'1-Estadisticas'!$AO$68:$AO$87,'1-Estadisticas'!BB$68:BB$87)</f>
        <v>1</v>
      </c>
      <c r="P36" s="131">
        <f ca="1">LOOKUP($B36,'1-Estadisticas'!$AO$68:$AO$87,'1-Estadisticas'!BC$68:BC$87)</f>
        <v>1</v>
      </c>
      <c r="Q36" s="131">
        <f ca="1">LOOKUP($B36,'1-Estadisticas'!$AO$68:$AO$87,'1-Estadisticas'!BD$68:BD$87)</f>
        <v>1</v>
      </c>
      <c r="R36" s="131">
        <f ca="1">LOOKUP($B36,'1-Estadisticas'!$AO$68:$AO$87,'1-Estadisticas'!BE$68:BE$87)</f>
        <v>1</v>
      </c>
      <c r="S36" s="131" t="e">
        <f ca="1">LOOKUP($B36,'1-Estadisticas'!$AO$68:$AO$87,'1-Estadisticas'!BF$68:BF$87)</f>
        <v>#N/A</v>
      </c>
      <c r="T36" s="131" t="e">
        <f ca="1">LOOKUP($B36,'1-Estadisticas'!$AO$68:$AO$87,'1-Estadisticas'!BG$68:BG$87)</f>
        <v>#N/A</v>
      </c>
      <c r="U36" s="131" t="e">
        <f ca="1">LOOKUP($B36,'1-Estadisticas'!$AO$68:$AO$87,'1-Estadisticas'!BH$68:BH$87)</f>
        <v>#N/A</v>
      </c>
      <c r="V36" s="131" t="e">
        <f ca="1">LOOKUP($B36,'1-Estadisticas'!$AO$68:$AO$87,'1-Estadisticas'!BI$68:BI$87)</f>
        <v>#N/A</v>
      </c>
      <c r="W36" s="131" t="e">
        <f ca="1">LOOKUP($B36,'1-Estadisticas'!$AO$68:$AO$87,'1-Estadisticas'!BJ$68:BJ$87)</f>
        <v>#N/A</v>
      </c>
      <c r="X36" s="131" t="e">
        <f ca="1">LOOKUP($B36,'1-Estadisticas'!$AO$68:$AO$87,'1-Estadisticas'!BK$68:BK$87)</f>
        <v>#N/A</v>
      </c>
      <c r="Y36" s="131" t="e">
        <f ca="1">LOOKUP($B36,'1-Estadisticas'!$AO$68:$AO$87,'1-Estadisticas'!BL$68:BL$87)</f>
        <v>#N/A</v>
      </c>
      <c r="Z36" s="131" t="e">
        <f ca="1">LOOKUP($B36,'1-Estadisticas'!$AO$68:$AO$87,'1-Estadisticas'!BM$68:BM$87)</f>
        <v>#N/A</v>
      </c>
      <c r="AA36" s="131" t="e">
        <f ca="1">LOOKUP($B36,'1-Estadisticas'!$AO$68:$AO$87,'1-Estadisticas'!BN$68:BN$87)</f>
        <v>#N/A</v>
      </c>
      <c r="AB36" s="131" t="e">
        <f ca="1">LOOKUP($B36,'1-Estadisticas'!$AO$68:$AO$87,'1-Estadisticas'!BO$68:BO$87)</f>
        <v>#N/A</v>
      </c>
      <c r="AC36" s="131" t="e">
        <f ca="1">LOOKUP($B36,'1-Estadisticas'!$AO$68:$AO$87,'1-Estadisticas'!BP$68:BP$87)</f>
        <v>#N/A</v>
      </c>
      <c r="AD36" s="131" t="e">
        <f ca="1">LOOKUP($B36,'1-Estadisticas'!$AO$68:$AO$87,'1-Estadisticas'!BQ$68:BQ$87)</f>
        <v>#N/A</v>
      </c>
      <c r="AE36" s="131" t="e">
        <f ca="1">LOOKUP($B36,'1-Estadisticas'!$AO$68:$AO$87,'1-Estadisticas'!BR$68:BR$87)</f>
        <v>#N/A</v>
      </c>
      <c r="AF36" s="131" t="e">
        <f ca="1">LOOKUP($B36,'1-Estadisticas'!$AO$68:$AO$87,'1-Estadisticas'!BS$68:BS$87)</f>
        <v>#N/A</v>
      </c>
      <c r="AG36" s="131" t="e">
        <f ca="1">LOOKUP($B36,'1-Estadisticas'!$AO$68:$AO$87,'1-Estadisticas'!BT$68:BT$87)</f>
        <v>#N/A</v>
      </c>
      <c r="AH36" s="131" t="e">
        <f ca="1">LOOKUP($B36,'1-Estadisticas'!$AO$68:$AO$87,'1-Estadisticas'!BU$68:BU$87)</f>
        <v>#N/A</v>
      </c>
      <c r="AI36" s="131" t="e">
        <f ca="1">LOOKUP($B36,'1-Estadisticas'!$AO$68:$AO$87,'1-Estadisticas'!BV$68:BV$87)</f>
        <v>#N/A</v>
      </c>
      <c r="AJ36" s="131" t="e">
        <f ca="1">LOOKUP($B36,'1-Estadisticas'!$AO$68:$AO$87,'1-Estadisticas'!BW$68:BW$87)</f>
        <v>#N/A</v>
      </c>
      <c r="AK36" s="131" t="e">
        <f ca="1">LOOKUP($B36,'1-Estadisticas'!$AO$68:$AO$87,'1-Estadisticas'!BX$68:BX$87)</f>
        <v>#N/A</v>
      </c>
      <c r="AL36" s="131" t="e">
        <f ca="1">LOOKUP($B36,'1-Estadisticas'!$AO$68:$AO$87,'1-Estadisticas'!BY$68:BY$87)</f>
        <v>#N/A</v>
      </c>
      <c r="AM36" s="131" t="e">
        <f ca="1">LOOKUP($B36,'1-Estadisticas'!$AO$68:$AO$87,'1-Estadisticas'!BZ$68:BZ$87)</f>
        <v>#N/A</v>
      </c>
      <c r="AN36" s="131" t="e">
        <f ca="1">LOOKUP($B36,'1-Estadisticas'!$AO$68:$AO$87,'1-Estadisticas'!CA$68:CA$87)</f>
        <v>#N/A</v>
      </c>
    </row>
    <row r="37" spans="2:41" x14ac:dyDescent="0.25">
      <c r="B37" s="131" t="str">
        <f>B30</f>
        <v>Atlético de Madrid</v>
      </c>
      <c r="C37" s="131">
        <f ca="1">LOOKUP($B37,'1-Estadisticas'!$AO$68:$AO$87,'1-Estadisticas'!AP$68:AP$87)</f>
        <v>3</v>
      </c>
      <c r="D37" s="131">
        <f ca="1">LOOKUP($B37,'1-Estadisticas'!$AO$68:$AO$87,'1-Estadisticas'!AQ$68:AQ$87)</f>
        <v>2</v>
      </c>
      <c r="E37" s="131">
        <f ca="1">LOOKUP($B37,'1-Estadisticas'!$AO$68:$AO$87,'1-Estadisticas'!AR$68:AR$87)</f>
        <v>6</v>
      </c>
      <c r="F37" s="131">
        <f ca="1">LOOKUP($B37,'1-Estadisticas'!$AO$68:$AO$87,'1-Estadisticas'!AS$68:AS$87)</f>
        <v>5</v>
      </c>
      <c r="G37" s="131">
        <f ca="1">LOOKUP($B37,'1-Estadisticas'!$AO$68:$AO$87,'1-Estadisticas'!AT$68:AT$87)</f>
        <v>4</v>
      </c>
      <c r="H37" s="131">
        <f ca="1">LOOKUP($B37,'1-Estadisticas'!$AO$68:$AO$87,'1-Estadisticas'!AU$68:AU$87)</f>
        <v>5</v>
      </c>
      <c r="I37" s="131">
        <f ca="1">LOOKUP($B37,'1-Estadisticas'!$AO$68:$AO$87,'1-Estadisticas'!AV$68:AV$87)</f>
        <v>5</v>
      </c>
      <c r="J37" s="131">
        <f ca="1">LOOKUP($B37,'1-Estadisticas'!$AO$68:$AO$87,'1-Estadisticas'!AW$68:AW$87)</f>
        <v>4</v>
      </c>
      <c r="K37" s="131">
        <f ca="1">LOOKUP($B37,'1-Estadisticas'!$AO$68:$AO$87,'1-Estadisticas'!AX$68:AX$87)</f>
        <v>3</v>
      </c>
      <c r="L37" s="131">
        <f ca="1">LOOKUP($B37,'1-Estadisticas'!$AO$68:$AO$87,'1-Estadisticas'!AY$68:AY$87)</f>
        <v>4</v>
      </c>
      <c r="M37" s="131">
        <f ca="1">LOOKUP($B37,'1-Estadisticas'!$AO$68:$AO$87,'1-Estadisticas'!AZ$68:AZ$87)</f>
        <v>3</v>
      </c>
      <c r="N37" s="131">
        <f ca="1">LOOKUP($B37,'1-Estadisticas'!$AO$68:$AO$87,'1-Estadisticas'!BA$68:BA$87)</f>
        <v>2</v>
      </c>
      <c r="O37" s="131">
        <f ca="1">LOOKUP($B37,'1-Estadisticas'!$AO$68:$AO$87,'1-Estadisticas'!BB$68:BB$87)</f>
        <v>2</v>
      </c>
      <c r="P37" s="131">
        <f ca="1">LOOKUP($B37,'1-Estadisticas'!$AO$68:$AO$87,'1-Estadisticas'!BC$68:BC$87)</f>
        <v>2</v>
      </c>
      <c r="Q37" s="131">
        <f ca="1">LOOKUP($B37,'1-Estadisticas'!$AO$68:$AO$87,'1-Estadisticas'!BD$68:BD$87)</f>
        <v>2</v>
      </c>
      <c r="R37" s="131">
        <f ca="1">LOOKUP($B37,'1-Estadisticas'!$AO$68:$AO$87,'1-Estadisticas'!BE$68:BE$87)</f>
        <v>2</v>
      </c>
      <c r="S37" s="131" t="e">
        <f ca="1">LOOKUP($B37,'1-Estadisticas'!$AO$68:$AO$87,'1-Estadisticas'!BF$68:BF$87)</f>
        <v>#N/A</v>
      </c>
      <c r="T37" s="131" t="e">
        <f ca="1">LOOKUP($B37,'1-Estadisticas'!$AO$68:$AO$87,'1-Estadisticas'!BG$68:BG$87)</f>
        <v>#N/A</v>
      </c>
      <c r="U37" s="131" t="e">
        <f ca="1">LOOKUP($B37,'1-Estadisticas'!$AO$68:$AO$87,'1-Estadisticas'!BH$68:BH$87)</f>
        <v>#N/A</v>
      </c>
      <c r="V37" s="131" t="e">
        <f ca="1">LOOKUP($B37,'1-Estadisticas'!$AO$68:$AO$87,'1-Estadisticas'!BI$68:BI$87)</f>
        <v>#N/A</v>
      </c>
      <c r="W37" s="131" t="e">
        <f ca="1">LOOKUP($B37,'1-Estadisticas'!$AO$68:$AO$87,'1-Estadisticas'!BJ$68:BJ$87)</f>
        <v>#N/A</v>
      </c>
      <c r="X37" s="131" t="e">
        <f ca="1">LOOKUP($B37,'1-Estadisticas'!$AO$68:$AO$87,'1-Estadisticas'!BK$68:BK$87)</f>
        <v>#N/A</v>
      </c>
      <c r="Y37" s="131" t="e">
        <f ca="1">LOOKUP($B37,'1-Estadisticas'!$AO$68:$AO$87,'1-Estadisticas'!BL$68:BL$87)</f>
        <v>#N/A</v>
      </c>
      <c r="Z37" s="131" t="e">
        <f ca="1">LOOKUP($B37,'1-Estadisticas'!$AO$68:$AO$87,'1-Estadisticas'!BM$68:BM$87)</f>
        <v>#N/A</v>
      </c>
      <c r="AA37" s="131" t="e">
        <f ca="1">LOOKUP($B37,'1-Estadisticas'!$AO$68:$AO$87,'1-Estadisticas'!BN$68:BN$87)</f>
        <v>#N/A</v>
      </c>
      <c r="AB37" s="131" t="e">
        <f ca="1">LOOKUP($B37,'1-Estadisticas'!$AO$68:$AO$87,'1-Estadisticas'!BO$68:BO$87)</f>
        <v>#N/A</v>
      </c>
      <c r="AC37" s="131" t="e">
        <f ca="1">LOOKUP($B37,'1-Estadisticas'!$AO$68:$AO$87,'1-Estadisticas'!BP$68:BP$87)</f>
        <v>#N/A</v>
      </c>
      <c r="AD37" s="131" t="e">
        <f ca="1">LOOKUP($B37,'1-Estadisticas'!$AO$68:$AO$87,'1-Estadisticas'!BQ$68:BQ$87)</f>
        <v>#N/A</v>
      </c>
      <c r="AE37" s="131" t="e">
        <f ca="1">LOOKUP($B37,'1-Estadisticas'!$AO$68:$AO$87,'1-Estadisticas'!BR$68:BR$87)</f>
        <v>#N/A</v>
      </c>
      <c r="AF37" s="131" t="e">
        <f ca="1">LOOKUP($B37,'1-Estadisticas'!$AO$68:$AO$87,'1-Estadisticas'!BS$68:BS$87)</f>
        <v>#N/A</v>
      </c>
      <c r="AG37" s="131" t="e">
        <f ca="1">LOOKUP($B37,'1-Estadisticas'!$AO$68:$AO$87,'1-Estadisticas'!BT$68:BT$87)</f>
        <v>#N/A</v>
      </c>
      <c r="AH37" s="131" t="e">
        <f ca="1">LOOKUP($B37,'1-Estadisticas'!$AO$68:$AO$87,'1-Estadisticas'!BU$68:BU$87)</f>
        <v>#N/A</v>
      </c>
      <c r="AI37" s="131" t="e">
        <f ca="1">LOOKUP($B37,'1-Estadisticas'!$AO$68:$AO$87,'1-Estadisticas'!BV$68:BV$87)</f>
        <v>#N/A</v>
      </c>
      <c r="AJ37" s="131" t="e">
        <f ca="1">LOOKUP($B37,'1-Estadisticas'!$AO$68:$AO$87,'1-Estadisticas'!BW$68:BW$87)</f>
        <v>#N/A</v>
      </c>
      <c r="AK37" s="131" t="e">
        <f ca="1">LOOKUP($B37,'1-Estadisticas'!$AO$68:$AO$87,'1-Estadisticas'!BX$68:BX$87)</f>
        <v>#N/A</v>
      </c>
      <c r="AL37" s="131" t="e">
        <f ca="1">LOOKUP($B37,'1-Estadisticas'!$AO$68:$AO$87,'1-Estadisticas'!BY$68:BY$87)</f>
        <v>#N/A</v>
      </c>
      <c r="AM37" s="131" t="e">
        <f ca="1">LOOKUP($B37,'1-Estadisticas'!$AO$68:$AO$87,'1-Estadisticas'!BZ$68:BZ$87)</f>
        <v>#N/A</v>
      </c>
      <c r="AN37" s="131" t="e">
        <f ca="1">LOOKUP($B37,'1-Estadisticas'!$AO$68:$AO$87,'1-Estadisticas'!CA$68:CA$87)</f>
        <v>#N/A</v>
      </c>
    </row>
    <row r="38" spans="2:41" x14ac:dyDescent="0.25">
      <c r="B38" s="131" t="str">
        <f>B31</f>
        <v>Valencia C.F.</v>
      </c>
      <c r="C38" s="131">
        <f ca="1">LOOKUP($B38,'1-Estadisticas'!$AO$68:$AO$87,'1-Estadisticas'!AP$68:AP$87)</f>
        <v>15</v>
      </c>
      <c r="D38" s="131">
        <f ca="1">LOOKUP($B38,'1-Estadisticas'!$AO$68:$AO$87,'1-Estadisticas'!AQ$68:AQ$87)</f>
        <v>10</v>
      </c>
      <c r="E38" s="131">
        <f ca="1">LOOKUP($B38,'1-Estadisticas'!$AO$68:$AO$87,'1-Estadisticas'!AR$68:AR$87)</f>
        <v>8</v>
      </c>
      <c r="F38" s="131">
        <f ca="1">LOOKUP($B38,'1-Estadisticas'!$AO$68:$AO$87,'1-Estadisticas'!AS$68:AS$87)</f>
        <v>7</v>
      </c>
      <c r="G38" s="131">
        <f ca="1">LOOKUP($B38,'1-Estadisticas'!$AO$68:$AO$87,'1-Estadisticas'!AT$68:AT$87)</f>
        <v>10</v>
      </c>
      <c r="H38" s="131">
        <f ca="1">LOOKUP($B38,'1-Estadisticas'!$AO$68:$AO$87,'1-Estadisticas'!AU$68:AU$87)</f>
        <v>8</v>
      </c>
      <c r="I38" s="131">
        <f ca="1">LOOKUP($B38,'1-Estadisticas'!$AO$68:$AO$87,'1-Estadisticas'!AV$68:AV$87)</f>
        <v>9</v>
      </c>
      <c r="J38" s="131">
        <f ca="1">LOOKUP($B38,'1-Estadisticas'!$AO$68:$AO$87,'1-Estadisticas'!AW$68:AW$87)</f>
        <v>8</v>
      </c>
      <c r="K38" s="131">
        <f ca="1">LOOKUP($B38,'1-Estadisticas'!$AO$68:$AO$87,'1-Estadisticas'!AX$68:AX$87)</f>
        <v>9</v>
      </c>
      <c r="L38" s="131">
        <f ca="1">LOOKUP($B38,'1-Estadisticas'!$AO$68:$AO$87,'1-Estadisticas'!AY$68:AY$87)</f>
        <v>7</v>
      </c>
      <c r="M38" s="131">
        <f ca="1">LOOKUP($B38,'1-Estadisticas'!$AO$68:$AO$87,'1-Estadisticas'!AZ$68:AZ$87)</f>
        <v>7</v>
      </c>
      <c r="N38" s="131">
        <f ca="1">LOOKUP($B38,'1-Estadisticas'!$AO$68:$AO$87,'1-Estadisticas'!BA$68:BA$87)</f>
        <v>7</v>
      </c>
      <c r="O38" s="131">
        <f ca="1">LOOKUP($B38,'1-Estadisticas'!$AO$68:$AO$87,'1-Estadisticas'!BB$68:BB$87)</f>
        <v>9</v>
      </c>
      <c r="P38" s="131">
        <f ca="1">LOOKUP($B38,'1-Estadisticas'!$AO$68:$AO$87,'1-Estadisticas'!BC$68:BC$87)</f>
        <v>8</v>
      </c>
      <c r="Q38" s="131">
        <f ca="1">LOOKUP($B38,'1-Estadisticas'!$AO$68:$AO$87,'1-Estadisticas'!BD$68:BD$87)</f>
        <v>8</v>
      </c>
      <c r="R38" s="131">
        <f ca="1">LOOKUP($B38,'1-Estadisticas'!$AO$68:$AO$87,'1-Estadisticas'!BE$68:BE$87)</f>
        <v>9</v>
      </c>
      <c r="S38" s="131" t="e">
        <f ca="1">LOOKUP($B38,'1-Estadisticas'!$AO$68:$AO$87,'1-Estadisticas'!BF$68:BF$87)</f>
        <v>#N/A</v>
      </c>
      <c r="T38" s="131" t="e">
        <f ca="1">LOOKUP($B38,'1-Estadisticas'!$AO$68:$AO$87,'1-Estadisticas'!BG$68:BG$87)</f>
        <v>#N/A</v>
      </c>
      <c r="U38" s="131" t="e">
        <f ca="1">LOOKUP($B38,'1-Estadisticas'!$AO$68:$AO$87,'1-Estadisticas'!BH$68:BH$87)</f>
        <v>#N/A</v>
      </c>
      <c r="V38" s="131" t="e">
        <f ca="1">LOOKUP($B38,'1-Estadisticas'!$AO$68:$AO$87,'1-Estadisticas'!BI$68:BI$87)</f>
        <v>#N/A</v>
      </c>
      <c r="W38" s="131" t="e">
        <f ca="1">LOOKUP($B38,'1-Estadisticas'!$AO$68:$AO$87,'1-Estadisticas'!BJ$68:BJ$87)</f>
        <v>#N/A</v>
      </c>
      <c r="X38" s="131" t="e">
        <f ca="1">LOOKUP($B38,'1-Estadisticas'!$AO$68:$AO$87,'1-Estadisticas'!BK$68:BK$87)</f>
        <v>#N/A</v>
      </c>
      <c r="Y38" s="131" t="e">
        <f ca="1">LOOKUP($B38,'1-Estadisticas'!$AO$68:$AO$87,'1-Estadisticas'!BL$68:BL$87)</f>
        <v>#N/A</v>
      </c>
      <c r="Z38" s="131" t="e">
        <f ca="1">LOOKUP($B38,'1-Estadisticas'!$AO$68:$AO$87,'1-Estadisticas'!BM$68:BM$87)</f>
        <v>#N/A</v>
      </c>
      <c r="AA38" s="131" t="e">
        <f ca="1">LOOKUP($B38,'1-Estadisticas'!$AO$68:$AO$87,'1-Estadisticas'!BN$68:BN$87)</f>
        <v>#N/A</v>
      </c>
      <c r="AB38" s="131" t="e">
        <f ca="1">LOOKUP($B38,'1-Estadisticas'!$AO$68:$AO$87,'1-Estadisticas'!BO$68:BO$87)</f>
        <v>#N/A</v>
      </c>
      <c r="AC38" s="131" t="e">
        <f ca="1">LOOKUP($B38,'1-Estadisticas'!$AO$68:$AO$87,'1-Estadisticas'!BP$68:BP$87)</f>
        <v>#N/A</v>
      </c>
      <c r="AD38" s="131" t="e">
        <f ca="1">LOOKUP($B38,'1-Estadisticas'!$AO$68:$AO$87,'1-Estadisticas'!BQ$68:BQ$87)</f>
        <v>#N/A</v>
      </c>
      <c r="AE38" s="131" t="e">
        <f ca="1">LOOKUP($B38,'1-Estadisticas'!$AO$68:$AO$87,'1-Estadisticas'!BR$68:BR$87)</f>
        <v>#N/A</v>
      </c>
      <c r="AF38" s="131" t="e">
        <f ca="1">LOOKUP($B38,'1-Estadisticas'!$AO$68:$AO$87,'1-Estadisticas'!BS$68:BS$87)</f>
        <v>#N/A</v>
      </c>
      <c r="AG38" s="131" t="e">
        <f ca="1">LOOKUP($B38,'1-Estadisticas'!$AO$68:$AO$87,'1-Estadisticas'!BT$68:BT$87)</f>
        <v>#N/A</v>
      </c>
      <c r="AH38" s="131" t="e">
        <f ca="1">LOOKUP($B38,'1-Estadisticas'!$AO$68:$AO$87,'1-Estadisticas'!BU$68:BU$87)</f>
        <v>#N/A</v>
      </c>
      <c r="AI38" s="131" t="e">
        <f ca="1">LOOKUP($B38,'1-Estadisticas'!$AO$68:$AO$87,'1-Estadisticas'!BV$68:BV$87)</f>
        <v>#N/A</v>
      </c>
      <c r="AJ38" s="131" t="e">
        <f ca="1">LOOKUP($B38,'1-Estadisticas'!$AO$68:$AO$87,'1-Estadisticas'!BW$68:BW$87)</f>
        <v>#N/A</v>
      </c>
      <c r="AK38" s="131" t="e">
        <f ca="1">LOOKUP($B38,'1-Estadisticas'!$AO$68:$AO$87,'1-Estadisticas'!BX$68:BX$87)</f>
        <v>#N/A</v>
      </c>
      <c r="AL38" s="131" t="e">
        <f ca="1">LOOKUP($B38,'1-Estadisticas'!$AO$68:$AO$87,'1-Estadisticas'!BY$68:BY$87)</f>
        <v>#N/A</v>
      </c>
      <c r="AM38" s="131" t="e">
        <f ca="1">LOOKUP($B38,'1-Estadisticas'!$AO$68:$AO$87,'1-Estadisticas'!BZ$68:BZ$87)</f>
        <v>#N/A</v>
      </c>
      <c r="AN38" s="131" t="e">
        <f ca="1">LOOKUP($B38,'1-Estadisticas'!$AO$68:$AO$87,'1-Estadisticas'!CA$68:CA$87)</f>
        <v>#N/A</v>
      </c>
    </row>
    <row r="39" spans="2:41" x14ac:dyDescent="0.25">
      <c r="B39" s="162"/>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34"/>
      <c r="AE39" s="134"/>
      <c r="AF39" s="134"/>
      <c r="AG39" s="134"/>
      <c r="AH39" s="134"/>
      <c r="AI39" s="134"/>
      <c r="AJ39" s="134"/>
      <c r="AK39" s="134"/>
      <c r="AL39" s="134"/>
      <c r="AM39" s="134"/>
    </row>
    <row r="40" spans="2:41" x14ac:dyDescent="0.25">
      <c r="B40" s="162"/>
      <c r="C40" s="162"/>
      <c r="D40" s="162"/>
      <c r="E40" s="162"/>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row>
    <row r="41" spans="2:41" x14ac:dyDescent="0.25">
      <c r="B41" s="162"/>
      <c r="C41" s="162"/>
      <c r="D41" s="162"/>
      <c r="E41" s="162"/>
      <c r="F41" s="162"/>
      <c r="G41" s="162"/>
      <c r="H41" s="162"/>
      <c r="I41" s="162"/>
      <c r="J41" s="162"/>
      <c r="K41" s="162"/>
      <c r="L41" s="162"/>
      <c r="M41" s="162"/>
      <c r="N41" s="162"/>
      <c r="O41" s="162"/>
      <c r="P41" s="162"/>
      <c r="Q41" s="162"/>
      <c r="R41" s="162"/>
      <c r="S41" s="162"/>
      <c r="T41" s="162"/>
      <c r="U41" s="162"/>
      <c r="V41" s="162"/>
      <c r="W41" s="162"/>
      <c r="X41" s="162"/>
      <c r="Y41" s="162"/>
      <c r="Z41" s="162"/>
      <c r="AA41" s="162"/>
      <c r="AB41" s="162"/>
      <c r="AC41" s="162"/>
    </row>
    <row r="42" spans="2:41" x14ac:dyDescent="0.25">
      <c r="B42" s="162"/>
      <c r="C42" s="162"/>
      <c r="D42" s="162"/>
      <c r="E42" s="162"/>
      <c r="F42" s="162"/>
      <c r="G42" s="162"/>
      <c r="H42" s="162"/>
      <c r="I42" s="162"/>
      <c r="J42" s="162"/>
      <c r="K42" s="162"/>
      <c r="L42" s="162"/>
      <c r="M42" s="162"/>
      <c r="N42" s="162"/>
      <c r="O42" s="162"/>
      <c r="P42" s="162"/>
      <c r="Q42" s="162"/>
      <c r="R42" s="162"/>
      <c r="S42" s="162"/>
      <c r="T42" s="162"/>
      <c r="U42" s="162"/>
      <c r="V42" s="162"/>
      <c r="W42" s="162"/>
      <c r="X42" s="162"/>
      <c r="Y42" s="162"/>
      <c r="Z42" s="162"/>
      <c r="AA42" s="162"/>
      <c r="AB42" s="162"/>
      <c r="AC42" s="162"/>
    </row>
    <row r="43" spans="2:41" x14ac:dyDescent="0.25">
      <c r="B43" s="162"/>
      <c r="C43" s="162"/>
      <c r="D43" s="162"/>
      <c r="E43" s="162"/>
      <c r="F43" s="162"/>
      <c r="G43" s="162"/>
      <c r="H43" s="162"/>
      <c r="I43" s="162"/>
      <c r="J43" s="162"/>
      <c r="K43" s="162"/>
      <c r="L43" s="162"/>
      <c r="M43" s="162"/>
      <c r="N43" s="162"/>
      <c r="O43" s="162"/>
      <c r="P43" s="162"/>
      <c r="Q43" s="162"/>
      <c r="R43" s="162"/>
      <c r="S43" s="162"/>
      <c r="T43" s="162"/>
      <c r="U43" s="162"/>
      <c r="V43" s="162"/>
      <c r="W43" s="162"/>
      <c r="X43" s="162"/>
      <c r="Y43" s="162"/>
      <c r="Z43" s="162"/>
      <c r="AA43" s="162"/>
      <c r="AB43" s="162"/>
      <c r="AC43" s="162"/>
    </row>
    <row r="44" spans="2:41" x14ac:dyDescent="0.25">
      <c r="B44" s="162"/>
      <c r="C44" s="162"/>
      <c r="D44" s="162"/>
      <c r="E44" s="162"/>
      <c r="F44" s="162"/>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row>
    <row r="45" spans="2:41" x14ac:dyDescent="0.25">
      <c r="B45" s="162"/>
      <c r="C45" s="162"/>
      <c r="D45" s="162"/>
      <c r="E45" s="162"/>
      <c r="F45" s="162"/>
      <c r="G45" s="162"/>
      <c r="H45" s="162"/>
      <c r="I45" s="162"/>
      <c r="J45" s="162"/>
      <c r="K45" s="162"/>
      <c r="L45" s="162"/>
      <c r="M45" s="162"/>
      <c r="N45" s="162"/>
      <c r="O45" s="162"/>
      <c r="P45" s="162"/>
      <c r="Q45" s="162"/>
      <c r="R45" s="162"/>
      <c r="S45" s="162"/>
      <c r="T45" s="162"/>
      <c r="U45" s="162"/>
      <c r="V45" s="162"/>
      <c r="W45" s="162"/>
      <c r="X45" s="162"/>
      <c r="Y45" s="162"/>
      <c r="Z45" s="162"/>
      <c r="AA45" s="162"/>
      <c r="AB45" s="162"/>
      <c r="AC45" s="162"/>
    </row>
    <row r="46" spans="2:41" x14ac:dyDescent="0.25"/>
    <row r="47" spans="2:41" x14ac:dyDescent="0.25"/>
    <row r="48" spans="2:41"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sheetData>
  <sheetProtection sheet="1" objects="1" scenarios="1"/>
  <mergeCells count="5">
    <mergeCell ref="B7:F7"/>
    <mergeCell ref="B8:F8"/>
    <mergeCell ref="B10:F10"/>
    <mergeCell ref="B9:F9"/>
    <mergeCell ref="B4:X5"/>
  </mergeCells>
  <dataValidations count="1">
    <dataValidation type="list" allowBlank="1" showInputMessage="1" showErrorMessage="1" sqref="B7:F7 B8:F10">
      <formula1>equipos</formula1>
    </dataValidation>
  </dataValidations>
  <pageMargins left="0.7" right="0.7" top="0.75" bottom="0.75" header="0.3" footer="0.3"/>
  <pageSetup paperSize="9" orientation="landscape" horizontalDpi="1200" verticalDpi="1200" r:id="rId1"/>
  <ignoredErrors>
    <ignoredError sqref="G14:AN34 G37:AN38 G35:K35 M35:AN35 G36:K36 M36:AN36" evalError="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BV70"/>
  <sheetViews>
    <sheetView showGridLines="0" showRowColHeaders="0" workbookViewId="0"/>
  </sheetViews>
  <sheetFormatPr baseColWidth="10" defaultColWidth="0" defaultRowHeight="15" zeroHeight="1" x14ac:dyDescent="0.25"/>
  <cols>
    <col min="1" max="2" width="3.7109375" style="71" customWidth="1"/>
    <col min="3" max="3" width="20.7109375" style="71" customWidth="1"/>
    <col min="4" max="11" width="3.7109375" style="71" customWidth="1"/>
    <col min="12" max="12" width="16" style="71" customWidth="1"/>
    <col min="13" max="13" width="5.7109375" style="71" bestFit="1" customWidth="1"/>
    <col min="14" max="62" width="3.7109375" style="71" customWidth="1"/>
    <col min="63" max="74" width="0" style="71" hidden="1" customWidth="1"/>
    <col min="75" max="16384" width="3.7109375" style="71" hidden="1"/>
  </cols>
  <sheetData>
    <row r="1" spans="2:12" ht="93.75" customHeight="1" x14ac:dyDescent="0.25"/>
    <row r="2" spans="2:12" ht="15.75" customHeight="1" x14ac:dyDescent="0.25">
      <c r="B2" s="196" t="s">
        <v>138</v>
      </c>
    </row>
    <row r="3" spans="2:12" ht="15.75" customHeight="1" thickBot="1" x14ac:dyDescent="0.3"/>
    <row r="4" spans="2:12" ht="15.75" customHeight="1" thickBot="1" x14ac:dyDescent="0.3">
      <c r="B4" s="278" t="s">
        <v>132</v>
      </c>
      <c r="C4" s="279"/>
      <c r="D4" s="91" t="s">
        <v>128</v>
      </c>
      <c r="E4" s="92" t="s">
        <v>21</v>
      </c>
      <c r="F4" s="93" t="s">
        <v>22</v>
      </c>
      <c r="G4" s="93" t="s">
        <v>23</v>
      </c>
      <c r="H4" s="93" t="s">
        <v>24</v>
      </c>
      <c r="I4" s="93" t="s">
        <v>25</v>
      </c>
      <c r="J4" s="93" t="s">
        <v>26</v>
      </c>
      <c r="K4" s="93" t="s">
        <v>90</v>
      </c>
      <c r="L4" s="94"/>
    </row>
    <row r="5" spans="2:12" ht="15" customHeight="1" x14ac:dyDescent="0.25">
      <c r="B5" s="95">
        <f>'1-Configuracion'!AG854</f>
        <v>1</v>
      </c>
      <c r="C5" s="96" t="str">
        <f ca="1">'1-Configuracion'!AH854</f>
        <v>F.C. Barcelona</v>
      </c>
      <c r="D5" s="97">
        <f ca="1">'1-Configuracion'!AI854</f>
        <v>35</v>
      </c>
      <c r="E5" s="98">
        <f ca="1">'1-Configuracion'!AJ854</f>
        <v>15</v>
      </c>
      <c r="F5" s="99">
        <f ca="1">'1-Configuracion'!AK854</f>
        <v>11</v>
      </c>
      <c r="G5" s="99">
        <f ca="1">'1-Configuracion'!AL854</f>
        <v>2</v>
      </c>
      <c r="H5" s="99">
        <f ca="1">'1-Configuracion'!AM854</f>
        <v>2</v>
      </c>
      <c r="I5" s="99">
        <f ca="1">'1-Configuracion'!AN854</f>
        <v>36</v>
      </c>
      <c r="J5" s="99">
        <f ca="1">'1-Configuracion'!AO854</f>
        <v>15</v>
      </c>
      <c r="K5" s="99">
        <f ca="1">'1-Configuracion'!AP854</f>
        <v>21</v>
      </c>
      <c r="L5" s="280" t="s">
        <v>133</v>
      </c>
    </row>
    <row r="6" spans="2:12" ht="15" customHeight="1" x14ac:dyDescent="0.25">
      <c r="B6" s="100">
        <f>'1-Configuracion'!AG855</f>
        <v>2</v>
      </c>
      <c r="C6" s="101" t="str">
        <f ca="1">'1-Configuracion'!AH855</f>
        <v>Atlético de Madrid</v>
      </c>
      <c r="D6" s="102">
        <f ca="1">'1-Configuracion'!AI855</f>
        <v>35</v>
      </c>
      <c r="E6" s="103">
        <f ca="1">'1-Configuracion'!AJ855</f>
        <v>16</v>
      </c>
      <c r="F6" s="104">
        <f ca="1">'1-Configuracion'!AK855</f>
        <v>11</v>
      </c>
      <c r="G6" s="104">
        <f ca="1">'1-Configuracion'!AL855</f>
        <v>2</v>
      </c>
      <c r="H6" s="104">
        <f ca="1">'1-Configuracion'!AM855</f>
        <v>3</v>
      </c>
      <c r="I6" s="104">
        <f ca="1">'1-Configuracion'!AN855</f>
        <v>22</v>
      </c>
      <c r="J6" s="104">
        <f ca="1">'1-Configuracion'!AO855</f>
        <v>8</v>
      </c>
      <c r="K6" s="104">
        <f ca="1">'1-Configuracion'!AP855</f>
        <v>14</v>
      </c>
      <c r="L6" s="281"/>
    </row>
    <row r="7" spans="2:12" x14ac:dyDescent="0.25">
      <c r="B7" s="100">
        <f>'1-Configuracion'!AG856</f>
        <v>3</v>
      </c>
      <c r="C7" s="101" t="str">
        <f ca="1">'1-Configuracion'!AH856</f>
        <v>Real Madrid C.F.</v>
      </c>
      <c r="D7" s="102">
        <f ca="1">'1-Configuracion'!AI856</f>
        <v>33</v>
      </c>
      <c r="E7" s="103">
        <f ca="1">'1-Configuracion'!AJ856</f>
        <v>16</v>
      </c>
      <c r="F7" s="104">
        <f ca="1">'1-Configuracion'!AK856</f>
        <v>10</v>
      </c>
      <c r="G7" s="104">
        <f ca="1">'1-Configuracion'!AL856</f>
        <v>3</v>
      </c>
      <c r="H7" s="104">
        <f ca="1">'1-Configuracion'!AM856</f>
        <v>3</v>
      </c>
      <c r="I7" s="104">
        <f ca="1">'1-Configuracion'!AN856</f>
        <v>42</v>
      </c>
      <c r="J7" s="104">
        <f ca="1">'1-Configuracion'!AO856</f>
        <v>15</v>
      </c>
      <c r="K7" s="104">
        <f ca="1">'1-Configuracion'!AP856</f>
        <v>27</v>
      </c>
      <c r="L7" s="282"/>
    </row>
    <row r="8" spans="2:12" x14ac:dyDescent="0.25">
      <c r="B8" s="105">
        <f>'1-Configuracion'!AG857</f>
        <v>4</v>
      </c>
      <c r="C8" s="106" t="str">
        <f ca="1">'1-Configuracion'!AH857</f>
        <v>R.C. Celta de Vigo</v>
      </c>
      <c r="D8" s="107">
        <f ca="1">'1-Configuracion'!AI857</f>
        <v>31</v>
      </c>
      <c r="E8" s="108">
        <f ca="1">'1-Configuracion'!AJ857</f>
        <v>16</v>
      </c>
      <c r="F8" s="109">
        <f ca="1">'1-Configuracion'!AK857</f>
        <v>9</v>
      </c>
      <c r="G8" s="109">
        <f ca="1">'1-Configuracion'!AL857</f>
        <v>4</v>
      </c>
      <c r="H8" s="109">
        <f ca="1">'1-Configuracion'!AM857</f>
        <v>3</v>
      </c>
      <c r="I8" s="109">
        <f ca="1">'1-Configuracion'!AN857</f>
        <v>28</v>
      </c>
      <c r="J8" s="109">
        <f ca="1">'1-Configuracion'!AO857</f>
        <v>22</v>
      </c>
      <c r="K8" s="109">
        <f ca="1">'1-Configuracion'!AP857</f>
        <v>6</v>
      </c>
      <c r="L8" s="110" t="s">
        <v>134</v>
      </c>
    </row>
    <row r="9" spans="2:12" x14ac:dyDescent="0.25">
      <c r="B9" s="111">
        <f>'1-Configuracion'!AG858</f>
        <v>5</v>
      </c>
      <c r="C9" s="112" t="str">
        <f ca="1">'1-Configuracion'!AH858</f>
        <v>Villarreal C.F.</v>
      </c>
      <c r="D9" s="113">
        <f ca="1">'1-Configuracion'!AI858</f>
        <v>30</v>
      </c>
      <c r="E9" s="114">
        <f ca="1">'1-Configuracion'!AJ858</f>
        <v>16</v>
      </c>
      <c r="F9" s="115">
        <f ca="1">'1-Configuracion'!AK858</f>
        <v>9</v>
      </c>
      <c r="G9" s="115">
        <f ca="1">'1-Configuracion'!AL858</f>
        <v>3</v>
      </c>
      <c r="H9" s="115">
        <f ca="1">'1-Configuracion'!AM858</f>
        <v>4</v>
      </c>
      <c r="I9" s="115">
        <f ca="1">'1-Configuracion'!AN858</f>
        <v>21</v>
      </c>
      <c r="J9" s="115">
        <f ca="1">'1-Configuracion'!AO858</f>
        <v>15</v>
      </c>
      <c r="K9" s="115">
        <f ca="1">'1-Configuracion'!AP858</f>
        <v>6</v>
      </c>
      <c r="L9" s="283" t="s">
        <v>135</v>
      </c>
    </row>
    <row r="10" spans="2:12" x14ac:dyDescent="0.25">
      <c r="B10" s="111">
        <f>'1-Configuracion'!AG859</f>
        <v>6</v>
      </c>
      <c r="C10" s="112" t="str">
        <f ca="1">'1-Configuracion'!AH859</f>
        <v>Deportivo de la Coruña</v>
      </c>
      <c r="D10" s="113">
        <f ca="1">'1-Configuracion'!AI859</f>
        <v>26</v>
      </c>
      <c r="E10" s="114">
        <f ca="1">'1-Configuracion'!AJ859</f>
        <v>16</v>
      </c>
      <c r="F10" s="115">
        <f ca="1">'1-Configuracion'!AK859</f>
        <v>6</v>
      </c>
      <c r="G10" s="115">
        <f ca="1">'1-Configuracion'!AL859</f>
        <v>8</v>
      </c>
      <c r="H10" s="115">
        <f ca="1">'1-Configuracion'!AM859</f>
        <v>2</v>
      </c>
      <c r="I10" s="115">
        <f ca="1">'1-Configuracion'!AN859</f>
        <v>25</v>
      </c>
      <c r="J10" s="115">
        <f ca="1">'1-Configuracion'!AO859</f>
        <v>16</v>
      </c>
      <c r="K10" s="115">
        <f ca="1">'1-Configuracion'!AP859</f>
        <v>9</v>
      </c>
      <c r="L10" s="284"/>
    </row>
    <row r="11" spans="2:12" x14ac:dyDescent="0.25">
      <c r="B11" s="116">
        <f>'1-Configuracion'!AG860</f>
        <v>7</v>
      </c>
      <c r="C11" s="117" t="str">
        <f ca="1">'1-Configuracion'!AH860</f>
        <v>Athletic Club</v>
      </c>
      <c r="D11" s="118">
        <f ca="1">'1-Configuracion'!AI860</f>
        <v>24</v>
      </c>
      <c r="E11" s="119">
        <f ca="1">'1-Configuracion'!AJ860</f>
        <v>16</v>
      </c>
      <c r="F11" s="120">
        <f ca="1">'1-Configuracion'!AK860</f>
        <v>7</v>
      </c>
      <c r="G11" s="120">
        <f ca="1">'1-Configuracion'!AL860</f>
        <v>3</v>
      </c>
      <c r="H11" s="120">
        <f ca="1">'1-Configuracion'!AM860</f>
        <v>6</v>
      </c>
      <c r="I11" s="120">
        <f ca="1">'1-Configuracion'!AN860</f>
        <v>24</v>
      </c>
      <c r="J11" s="120">
        <f ca="1">'1-Configuracion'!AO860</f>
        <v>18</v>
      </c>
      <c r="K11" s="120">
        <f ca="1">'1-Configuracion'!AP860</f>
        <v>6</v>
      </c>
      <c r="L11" s="285"/>
    </row>
    <row r="12" spans="2:12" x14ac:dyDescent="0.25">
      <c r="B12" s="116">
        <f>'1-Configuracion'!AG861</f>
        <v>8</v>
      </c>
      <c r="C12" s="117" t="str">
        <f ca="1">'1-Configuracion'!AH861</f>
        <v>Sevilla F.C.</v>
      </c>
      <c r="D12" s="118">
        <f ca="1">'1-Configuracion'!AI861</f>
        <v>23</v>
      </c>
      <c r="E12" s="119">
        <f ca="1">'1-Configuracion'!AJ861</f>
        <v>16</v>
      </c>
      <c r="F12" s="120">
        <f ca="1">'1-Configuracion'!AK861</f>
        <v>6</v>
      </c>
      <c r="G12" s="120">
        <f ca="1">'1-Configuracion'!AL861</f>
        <v>5</v>
      </c>
      <c r="H12" s="120">
        <f ca="1">'1-Configuracion'!AM861</f>
        <v>5</v>
      </c>
      <c r="I12" s="120">
        <f ca="1">'1-Configuracion'!AN861</f>
        <v>21</v>
      </c>
      <c r="J12" s="120">
        <f ca="1">'1-Configuracion'!AO861</f>
        <v>19</v>
      </c>
      <c r="K12" s="120">
        <f ca="1">'1-Configuracion'!AP861</f>
        <v>2</v>
      </c>
      <c r="L12" s="286"/>
    </row>
    <row r="13" spans="2:12" x14ac:dyDescent="0.25">
      <c r="B13" s="116">
        <f>'1-Configuracion'!AG862</f>
        <v>9</v>
      </c>
      <c r="C13" s="117" t="str">
        <f ca="1">'1-Configuracion'!AH862</f>
        <v>Valencia C.F.</v>
      </c>
      <c r="D13" s="118">
        <f ca="1">'1-Configuracion'!AI862</f>
        <v>22</v>
      </c>
      <c r="E13" s="119">
        <f ca="1">'1-Configuracion'!AJ862</f>
        <v>16</v>
      </c>
      <c r="F13" s="120">
        <f ca="1">'1-Configuracion'!AK862</f>
        <v>5</v>
      </c>
      <c r="G13" s="120">
        <f ca="1">'1-Configuracion'!AL862</f>
        <v>7</v>
      </c>
      <c r="H13" s="120">
        <f ca="1">'1-Configuracion'!AM862</f>
        <v>4</v>
      </c>
      <c r="I13" s="120">
        <f ca="1">'1-Configuracion'!AN862</f>
        <v>21</v>
      </c>
      <c r="J13" s="120">
        <f ca="1">'1-Configuracion'!AO862</f>
        <v>14</v>
      </c>
      <c r="K13" s="120">
        <f ca="1">'1-Configuracion'!AP862</f>
        <v>7</v>
      </c>
      <c r="L13" s="286"/>
    </row>
    <row r="14" spans="2:12" x14ac:dyDescent="0.25">
      <c r="B14" s="116">
        <f>'1-Configuracion'!AG863</f>
        <v>10</v>
      </c>
      <c r="C14" s="117" t="str">
        <f ca="1">'1-Configuracion'!AH863</f>
        <v>S.D. Eibar</v>
      </c>
      <c r="D14" s="118">
        <f ca="1">'1-Configuracion'!AI863</f>
        <v>21</v>
      </c>
      <c r="E14" s="119">
        <f ca="1">'1-Configuracion'!AJ863</f>
        <v>16</v>
      </c>
      <c r="F14" s="120">
        <f ca="1">'1-Configuracion'!AK863</f>
        <v>5</v>
      </c>
      <c r="G14" s="120">
        <f ca="1">'1-Configuracion'!AL863</f>
        <v>6</v>
      </c>
      <c r="H14" s="120">
        <f ca="1">'1-Configuracion'!AM863</f>
        <v>5</v>
      </c>
      <c r="I14" s="120">
        <f ca="1">'1-Configuracion'!AN863</f>
        <v>18</v>
      </c>
      <c r="J14" s="120">
        <f ca="1">'1-Configuracion'!AO863</f>
        <v>19</v>
      </c>
      <c r="K14" s="120">
        <f ca="1">'1-Configuracion'!AP863</f>
        <v>-1</v>
      </c>
      <c r="L14" s="286"/>
    </row>
    <row r="15" spans="2:12" x14ac:dyDescent="0.25">
      <c r="B15" s="116">
        <f>'1-Configuracion'!AG864</f>
        <v>11</v>
      </c>
      <c r="C15" s="117" t="str">
        <f ca="1">'1-Configuracion'!AH864</f>
        <v>Real Betis Balompié</v>
      </c>
      <c r="D15" s="118">
        <f ca="1">'1-Configuracion'!AI864</f>
        <v>20</v>
      </c>
      <c r="E15" s="119">
        <f ca="1">'1-Configuracion'!AJ864</f>
        <v>16</v>
      </c>
      <c r="F15" s="120">
        <f ca="1">'1-Configuracion'!AK864</f>
        <v>5</v>
      </c>
      <c r="G15" s="120">
        <f ca="1">'1-Configuracion'!AL864</f>
        <v>5</v>
      </c>
      <c r="H15" s="120">
        <f ca="1">'1-Configuracion'!AM864</f>
        <v>6</v>
      </c>
      <c r="I15" s="120">
        <f ca="1">'1-Configuracion'!AN864</f>
        <v>13</v>
      </c>
      <c r="J15" s="120">
        <f ca="1">'1-Configuracion'!AO864</f>
        <v>19</v>
      </c>
      <c r="K15" s="120">
        <f ca="1">'1-Configuracion'!AP864</f>
        <v>-6</v>
      </c>
      <c r="L15" s="286"/>
    </row>
    <row r="16" spans="2:12" x14ac:dyDescent="0.25">
      <c r="B16" s="116">
        <f>'1-Configuracion'!AG865</f>
        <v>12</v>
      </c>
      <c r="C16" s="117" t="str">
        <f ca="1">'1-Configuracion'!AH865</f>
        <v>R.C.D. Español</v>
      </c>
      <c r="D16" s="118">
        <f ca="1">'1-Configuracion'!AI865</f>
        <v>20</v>
      </c>
      <c r="E16" s="119">
        <f ca="1">'1-Configuracion'!AJ865</f>
        <v>16</v>
      </c>
      <c r="F16" s="120">
        <f ca="1">'1-Configuracion'!AK865</f>
        <v>6</v>
      </c>
      <c r="G16" s="120">
        <f ca="1">'1-Configuracion'!AL865</f>
        <v>2</v>
      </c>
      <c r="H16" s="120">
        <f ca="1">'1-Configuracion'!AM865</f>
        <v>8</v>
      </c>
      <c r="I16" s="120">
        <f ca="1">'1-Configuracion'!AN865</f>
        <v>16</v>
      </c>
      <c r="J16" s="120">
        <f ca="1">'1-Configuracion'!AO865</f>
        <v>26</v>
      </c>
      <c r="K16" s="120">
        <f ca="1">'1-Configuracion'!AP865</f>
        <v>-10</v>
      </c>
      <c r="L16" s="286"/>
    </row>
    <row r="17" spans="2:49" x14ac:dyDescent="0.25">
      <c r="B17" s="116">
        <f>'1-Configuracion'!AG866</f>
        <v>13</v>
      </c>
      <c r="C17" s="117" t="str">
        <f ca="1">'1-Configuracion'!AH866</f>
        <v>Málaga C.F.</v>
      </c>
      <c r="D17" s="118">
        <f ca="1">'1-Configuracion'!AI866</f>
        <v>17</v>
      </c>
      <c r="E17" s="119">
        <f ca="1">'1-Configuracion'!AJ866</f>
        <v>16</v>
      </c>
      <c r="F17" s="120">
        <f ca="1">'1-Configuracion'!AK866</f>
        <v>4</v>
      </c>
      <c r="G17" s="120">
        <f ca="1">'1-Configuracion'!AL866</f>
        <v>5</v>
      </c>
      <c r="H17" s="120">
        <f ca="1">'1-Configuracion'!AM866</f>
        <v>7</v>
      </c>
      <c r="I17" s="120">
        <f ca="1">'1-Configuracion'!AN866</f>
        <v>10</v>
      </c>
      <c r="J17" s="120">
        <f ca="1">'1-Configuracion'!AO866</f>
        <v>14</v>
      </c>
      <c r="K17" s="120">
        <f ca="1">'1-Configuracion'!AP866</f>
        <v>-4</v>
      </c>
      <c r="L17" s="286"/>
    </row>
    <row r="18" spans="2:49" x14ac:dyDescent="0.25">
      <c r="B18" s="116">
        <f>'1-Configuracion'!AG867</f>
        <v>14</v>
      </c>
      <c r="C18" s="117" t="str">
        <f ca="1">'1-Configuracion'!AH867</f>
        <v>Real Sociedad</v>
      </c>
      <c r="D18" s="118">
        <f ca="1">'1-Configuracion'!AI867</f>
        <v>16</v>
      </c>
      <c r="E18" s="119">
        <f ca="1">'1-Configuracion'!AJ867</f>
        <v>16</v>
      </c>
      <c r="F18" s="120">
        <f ca="1">'1-Configuracion'!AK867</f>
        <v>4</v>
      </c>
      <c r="G18" s="120">
        <f ca="1">'1-Configuracion'!AL867</f>
        <v>4</v>
      </c>
      <c r="H18" s="120">
        <f ca="1">'1-Configuracion'!AM867</f>
        <v>8</v>
      </c>
      <c r="I18" s="120">
        <f ca="1">'1-Configuracion'!AN867</f>
        <v>17</v>
      </c>
      <c r="J18" s="120">
        <f ca="1">'1-Configuracion'!AO867</f>
        <v>22</v>
      </c>
      <c r="K18" s="120">
        <f ca="1">'1-Configuracion'!AP867</f>
        <v>-5</v>
      </c>
      <c r="L18" s="286"/>
    </row>
    <row r="19" spans="2:49" x14ac:dyDescent="0.25">
      <c r="B19" s="116">
        <f>'1-Configuracion'!AG868</f>
        <v>15</v>
      </c>
      <c r="C19" s="117" t="str">
        <f ca="1">'1-Configuracion'!AH868</f>
        <v>Getafe C.F.</v>
      </c>
      <c r="D19" s="118">
        <f ca="1">'1-Configuracion'!AI868</f>
        <v>16</v>
      </c>
      <c r="E19" s="119">
        <f ca="1">'1-Configuracion'!AJ868</f>
        <v>16</v>
      </c>
      <c r="F19" s="120">
        <f ca="1">'1-Configuracion'!AK868</f>
        <v>4</v>
      </c>
      <c r="G19" s="120">
        <f ca="1">'1-Configuracion'!AL868</f>
        <v>4</v>
      </c>
      <c r="H19" s="120">
        <f ca="1">'1-Configuracion'!AM868</f>
        <v>8</v>
      </c>
      <c r="I19" s="120">
        <f ca="1">'1-Configuracion'!AN868</f>
        <v>18</v>
      </c>
      <c r="J19" s="120">
        <f ca="1">'1-Configuracion'!AO868</f>
        <v>26</v>
      </c>
      <c r="K19" s="120">
        <f ca="1">'1-Configuracion'!AP868</f>
        <v>-8</v>
      </c>
      <c r="L19" s="286"/>
    </row>
    <row r="20" spans="2:49" x14ac:dyDescent="0.25">
      <c r="B20" s="116">
        <f>'1-Configuracion'!AG869</f>
        <v>16</v>
      </c>
      <c r="C20" s="117" t="str">
        <f ca="1">'1-Configuracion'!AH869</f>
        <v>Real Sporting de Gijón</v>
      </c>
      <c r="D20" s="118">
        <f ca="1">'1-Configuracion'!AI869</f>
        <v>15</v>
      </c>
      <c r="E20" s="119">
        <f ca="1">'1-Configuracion'!AJ869</f>
        <v>15</v>
      </c>
      <c r="F20" s="120">
        <f ca="1">'1-Configuracion'!AK869</f>
        <v>4</v>
      </c>
      <c r="G20" s="120">
        <f ca="1">'1-Configuracion'!AL869</f>
        <v>3</v>
      </c>
      <c r="H20" s="120">
        <f ca="1">'1-Configuracion'!AM869</f>
        <v>8</v>
      </c>
      <c r="I20" s="120">
        <f ca="1">'1-Configuracion'!AN869</f>
        <v>15</v>
      </c>
      <c r="J20" s="120">
        <f ca="1">'1-Configuracion'!AO869</f>
        <v>23</v>
      </c>
      <c r="K20" s="120">
        <f ca="1">'1-Configuracion'!AP869</f>
        <v>-8</v>
      </c>
      <c r="L20" s="286"/>
    </row>
    <row r="21" spans="2:49" x14ac:dyDescent="0.25">
      <c r="B21" s="116">
        <f>'1-Configuracion'!AG870</f>
        <v>17</v>
      </c>
      <c r="C21" s="117" t="str">
        <f ca="1">'1-Configuracion'!AH870</f>
        <v>Granada C.F.</v>
      </c>
      <c r="D21" s="118">
        <f ca="1">'1-Configuracion'!AI870</f>
        <v>14</v>
      </c>
      <c r="E21" s="119">
        <f ca="1">'1-Configuracion'!AJ870</f>
        <v>16</v>
      </c>
      <c r="F21" s="120">
        <f ca="1">'1-Configuracion'!AK870</f>
        <v>3</v>
      </c>
      <c r="G21" s="120">
        <f ca="1">'1-Configuracion'!AL870</f>
        <v>5</v>
      </c>
      <c r="H21" s="120">
        <f ca="1">'1-Configuracion'!AM870</f>
        <v>8</v>
      </c>
      <c r="I21" s="120">
        <f ca="1">'1-Configuracion'!AN870</f>
        <v>17</v>
      </c>
      <c r="J21" s="120">
        <f ca="1">'1-Configuracion'!AO870</f>
        <v>26</v>
      </c>
      <c r="K21" s="120">
        <f ca="1">'1-Configuracion'!AP870</f>
        <v>-9</v>
      </c>
      <c r="L21" s="287"/>
    </row>
    <row r="22" spans="2:49" x14ac:dyDescent="0.25">
      <c r="B22" s="121">
        <f>'1-Configuracion'!AG871</f>
        <v>18</v>
      </c>
      <c r="C22" s="122" t="str">
        <f ca="1">'1-Configuracion'!AH871</f>
        <v>Rayo Vallecano</v>
      </c>
      <c r="D22" s="123">
        <f ca="1">'1-Configuracion'!AI871</f>
        <v>14</v>
      </c>
      <c r="E22" s="124">
        <f ca="1">'1-Configuracion'!AJ871</f>
        <v>16</v>
      </c>
      <c r="F22" s="125">
        <f ca="1">'1-Configuracion'!AK871</f>
        <v>4</v>
      </c>
      <c r="G22" s="125">
        <f ca="1">'1-Configuracion'!AL871</f>
        <v>2</v>
      </c>
      <c r="H22" s="125">
        <f ca="1">'1-Configuracion'!AM871</f>
        <v>10</v>
      </c>
      <c r="I22" s="125">
        <f ca="1">'1-Configuracion'!AN871</f>
        <v>18</v>
      </c>
      <c r="J22" s="125">
        <f ca="1">'1-Configuracion'!AO871</f>
        <v>37</v>
      </c>
      <c r="K22" s="125">
        <f ca="1">'1-Configuracion'!AP871</f>
        <v>-19</v>
      </c>
      <c r="L22" s="288" t="s">
        <v>136</v>
      </c>
    </row>
    <row r="23" spans="2:49" x14ac:dyDescent="0.25">
      <c r="B23" s="121">
        <f>'1-Configuracion'!AG872</f>
        <v>19</v>
      </c>
      <c r="C23" s="122" t="str">
        <f ca="1">'1-Configuracion'!AH872</f>
        <v>U.D. Las Palmas</v>
      </c>
      <c r="D23" s="123">
        <f ca="1">'1-Configuracion'!AI872</f>
        <v>13</v>
      </c>
      <c r="E23" s="124">
        <f ca="1">'1-Configuracion'!AJ872</f>
        <v>16</v>
      </c>
      <c r="F23" s="125">
        <f ca="1">'1-Configuracion'!AK872</f>
        <v>3</v>
      </c>
      <c r="G23" s="125">
        <f ca="1">'1-Configuracion'!AL872</f>
        <v>4</v>
      </c>
      <c r="H23" s="125">
        <f ca="1">'1-Configuracion'!AM872</f>
        <v>9</v>
      </c>
      <c r="I23" s="125">
        <f ca="1">'1-Configuracion'!AN872</f>
        <v>12</v>
      </c>
      <c r="J23" s="125">
        <f ca="1">'1-Configuracion'!AO872</f>
        <v>23</v>
      </c>
      <c r="K23" s="125">
        <f ca="1">'1-Configuracion'!AP872</f>
        <v>-11</v>
      </c>
      <c r="L23" s="289"/>
    </row>
    <row r="24" spans="2:49" ht="15.75" thickBot="1" x14ac:dyDescent="0.3">
      <c r="B24" s="126">
        <f>'1-Configuracion'!AG873</f>
        <v>20</v>
      </c>
      <c r="C24" s="127" t="str">
        <f ca="1">'1-Configuracion'!AH873</f>
        <v>Levante U.D.</v>
      </c>
      <c r="D24" s="128">
        <f ca="1">'1-Configuracion'!AI873</f>
        <v>11</v>
      </c>
      <c r="E24" s="129">
        <f ca="1">'1-Configuracion'!AJ873</f>
        <v>16</v>
      </c>
      <c r="F24" s="130">
        <f ca="1">'1-Configuracion'!AK873</f>
        <v>2</v>
      </c>
      <c r="G24" s="130">
        <f ca="1">'1-Configuracion'!AL873</f>
        <v>5</v>
      </c>
      <c r="H24" s="130">
        <f ca="1">'1-Configuracion'!AM873</f>
        <v>9</v>
      </c>
      <c r="I24" s="130">
        <f ca="1">'1-Configuracion'!AN873</f>
        <v>12</v>
      </c>
      <c r="J24" s="130">
        <f ca="1">'1-Configuracion'!AO873</f>
        <v>29</v>
      </c>
      <c r="K24" s="130">
        <f ca="1">'1-Configuracion'!AP873</f>
        <v>-17</v>
      </c>
      <c r="L24" s="290"/>
    </row>
    <row r="25" spans="2:49" x14ac:dyDescent="0.25">
      <c r="I25" s="90">
        <f ca="1">MAX(I5:J24)</f>
        <v>42</v>
      </c>
      <c r="J25" s="90">
        <f ca="1">MAX(I5:J24)</f>
        <v>42</v>
      </c>
      <c r="K25" s="90">
        <f ca="1">MAX(K5:K24)</f>
        <v>27</v>
      </c>
    </row>
    <row r="26" spans="2:49" x14ac:dyDescent="0.25">
      <c r="I26" s="90"/>
      <c r="J26" s="90"/>
      <c r="K26" s="90">
        <f ca="1">-K25</f>
        <v>-27</v>
      </c>
    </row>
    <row r="27" spans="2:49" x14ac:dyDescent="0.25">
      <c r="W27" s="277" t="str">
        <f t="shared" ref="W27:W46" ca="1" si="0">C5</f>
        <v>F.C. Barcelona</v>
      </c>
      <c r="X27" s="277"/>
      <c r="Y27" s="277"/>
      <c r="Z27" s="277"/>
      <c r="AA27" s="277"/>
      <c r="AS27" s="276" t="str">
        <f ca="1">C5</f>
        <v>F.C. Barcelona</v>
      </c>
      <c r="AT27" s="276"/>
      <c r="AU27" s="276"/>
      <c r="AV27" s="276"/>
      <c r="AW27" s="276"/>
    </row>
    <row r="28" spans="2:49" x14ac:dyDescent="0.25">
      <c r="W28" s="277" t="str">
        <f t="shared" ca="1" si="0"/>
        <v>Atlético de Madrid</v>
      </c>
      <c r="X28" s="277"/>
      <c r="Y28" s="277"/>
      <c r="Z28" s="277"/>
      <c r="AA28" s="277"/>
      <c r="AS28" s="276" t="str">
        <f t="shared" ref="AS28:AS46" ca="1" si="1">C6</f>
        <v>Atlético de Madrid</v>
      </c>
      <c r="AT28" s="276"/>
      <c r="AU28" s="276"/>
      <c r="AV28" s="276"/>
      <c r="AW28" s="276"/>
    </row>
    <row r="29" spans="2:49" x14ac:dyDescent="0.25">
      <c r="W29" s="277" t="str">
        <f t="shared" ca="1" si="0"/>
        <v>Real Madrid C.F.</v>
      </c>
      <c r="X29" s="277"/>
      <c r="Y29" s="277"/>
      <c r="Z29" s="277"/>
      <c r="AA29" s="277"/>
      <c r="AS29" s="276" t="str">
        <f t="shared" ca="1" si="1"/>
        <v>Real Madrid C.F.</v>
      </c>
      <c r="AT29" s="276"/>
      <c r="AU29" s="276"/>
      <c r="AV29" s="276"/>
      <c r="AW29" s="276"/>
    </row>
    <row r="30" spans="2:49" x14ac:dyDescent="0.25">
      <c r="W30" s="277" t="str">
        <f t="shared" ca="1" si="0"/>
        <v>R.C. Celta de Vigo</v>
      </c>
      <c r="X30" s="277"/>
      <c r="Y30" s="277"/>
      <c r="Z30" s="277"/>
      <c r="AA30" s="277"/>
      <c r="AS30" s="276" t="str">
        <f t="shared" ca="1" si="1"/>
        <v>R.C. Celta de Vigo</v>
      </c>
      <c r="AT30" s="276"/>
      <c r="AU30" s="276"/>
      <c r="AV30" s="276"/>
      <c r="AW30" s="276"/>
    </row>
    <row r="31" spans="2:49" x14ac:dyDescent="0.25">
      <c r="W31" s="277" t="str">
        <f t="shared" ca="1" si="0"/>
        <v>Villarreal C.F.</v>
      </c>
      <c r="X31" s="277"/>
      <c r="Y31" s="277"/>
      <c r="Z31" s="277"/>
      <c r="AA31" s="277"/>
      <c r="AS31" s="276" t="str">
        <f t="shared" ca="1" si="1"/>
        <v>Villarreal C.F.</v>
      </c>
      <c r="AT31" s="276"/>
      <c r="AU31" s="276"/>
      <c r="AV31" s="276"/>
      <c r="AW31" s="276"/>
    </row>
    <row r="32" spans="2:49" x14ac:dyDescent="0.25">
      <c r="W32" s="277" t="str">
        <f t="shared" ca="1" si="0"/>
        <v>Deportivo de la Coruña</v>
      </c>
      <c r="X32" s="277"/>
      <c r="Y32" s="277"/>
      <c r="Z32" s="277"/>
      <c r="AA32" s="277"/>
      <c r="AS32" s="276" t="str">
        <f t="shared" ca="1" si="1"/>
        <v>Deportivo de la Coruña</v>
      </c>
      <c r="AT32" s="276"/>
      <c r="AU32" s="276"/>
      <c r="AV32" s="276"/>
      <c r="AW32" s="276"/>
    </row>
    <row r="33" spans="23:49" x14ac:dyDescent="0.25">
      <c r="W33" s="277" t="str">
        <f t="shared" ca="1" si="0"/>
        <v>Athletic Club</v>
      </c>
      <c r="X33" s="277"/>
      <c r="Y33" s="277"/>
      <c r="Z33" s="277"/>
      <c r="AA33" s="277"/>
      <c r="AS33" s="276" t="str">
        <f t="shared" ca="1" si="1"/>
        <v>Athletic Club</v>
      </c>
      <c r="AT33" s="276"/>
      <c r="AU33" s="276"/>
      <c r="AV33" s="276"/>
      <c r="AW33" s="276"/>
    </row>
    <row r="34" spans="23:49" x14ac:dyDescent="0.25">
      <c r="W34" s="277" t="str">
        <f t="shared" ca="1" si="0"/>
        <v>Sevilla F.C.</v>
      </c>
      <c r="X34" s="277"/>
      <c r="Y34" s="277"/>
      <c r="Z34" s="277"/>
      <c r="AA34" s="277"/>
      <c r="AS34" s="276" t="str">
        <f t="shared" ca="1" si="1"/>
        <v>Sevilla F.C.</v>
      </c>
      <c r="AT34" s="276"/>
      <c r="AU34" s="276"/>
      <c r="AV34" s="276"/>
      <c r="AW34" s="276"/>
    </row>
    <row r="35" spans="23:49" x14ac:dyDescent="0.25">
      <c r="W35" s="277" t="str">
        <f t="shared" ca="1" si="0"/>
        <v>Valencia C.F.</v>
      </c>
      <c r="X35" s="277"/>
      <c r="Y35" s="277"/>
      <c r="Z35" s="277"/>
      <c r="AA35" s="277"/>
      <c r="AS35" s="276" t="str">
        <f t="shared" ca="1" si="1"/>
        <v>Valencia C.F.</v>
      </c>
      <c r="AT35" s="276"/>
      <c r="AU35" s="276"/>
      <c r="AV35" s="276"/>
      <c r="AW35" s="276"/>
    </row>
    <row r="36" spans="23:49" x14ac:dyDescent="0.25">
      <c r="W36" s="277" t="str">
        <f t="shared" ca="1" si="0"/>
        <v>S.D. Eibar</v>
      </c>
      <c r="X36" s="277"/>
      <c r="Y36" s="277"/>
      <c r="Z36" s="277"/>
      <c r="AA36" s="277"/>
      <c r="AS36" s="276" t="str">
        <f t="shared" ca="1" si="1"/>
        <v>S.D. Eibar</v>
      </c>
      <c r="AT36" s="276"/>
      <c r="AU36" s="276"/>
      <c r="AV36" s="276"/>
      <c r="AW36" s="276"/>
    </row>
    <row r="37" spans="23:49" x14ac:dyDescent="0.25">
      <c r="W37" s="277" t="str">
        <f t="shared" ca="1" si="0"/>
        <v>Real Betis Balompié</v>
      </c>
      <c r="X37" s="277"/>
      <c r="Y37" s="277"/>
      <c r="Z37" s="277"/>
      <c r="AA37" s="277"/>
      <c r="AS37" s="276" t="str">
        <f t="shared" ca="1" si="1"/>
        <v>Real Betis Balompié</v>
      </c>
      <c r="AT37" s="276"/>
      <c r="AU37" s="276"/>
      <c r="AV37" s="276"/>
      <c r="AW37" s="276"/>
    </row>
    <row r="38" spans="23:49" x14ac:dyDescent="0.25">
      <c r="W38" s="277" t="str">
        <f t="shared" ca="1" si="0"/>
        <v>R.C.D. Español</v>
      </c>
      <c r="X38" s="277"/>
      <c r="Y38" s="277"/>
      <c r="Z38" s="277"/>
      <c r="AA38" s="277"/>
      <c r="AS38" s="276" t="str">
        <f t="shared" ca="1" si="1"/>
        <v>R.C.D. Español</v>
      </c>
      <c r="AT38" s="276"/>
      <c r="AU38" s="276"/>
      <c r="AV38" s="276"/>
      <c r="AW38" s="276"/>
    </row>
    <row r="39" spans="23:49" x14ac:dyDescent="0.25">
      <c r="W39" s="277" t="str">
        <f t="shared" ca="1" si="0"/>
        <v>Málaga C.F.</v>
      </c>
      <c r="X39" s="277"/>
      <c r="Y39" s="277"/>
      <c r="Z39" s="277"/>
      <c r="AA39" s="277"/>
      <c r="AS39" s="276" t="str">
        <f t="shared" ca="1" si="1"/>
        <v>Málaga C.F.</v>
      </c>
      <c r="AT39" s="276"/>
      <c r="AU39" s="276"/>
      <c r="AV39" s="276"/>
      <c r="AW39" s="276"/>
    </row>
    <row r="40" spans="23:49" x14ac:dyDescent="0.25">
      <c r="W40" s="277" t="str">
        <f t="shared" ca="1" si="0"/>
        <v>Real Sociedad</v>
      </c>
      <c r="X40" s="277"/>
      <c r="Y40" s="277"/>
      <c r="Z40" s="277"/>
      <c r="AA40" s="277"/>
      <c r="AS40" s="276" t="str">
        <f t="shared" ca="1" si="1"/>
        <v>Real Sociedad</v>
      </c>
      <c r="AT40" s="276"/>
      <c r="AU40" s="276"/>
      <c r="AV40" s="276"/>
      <c r="AW40" s="276"/>
    </row>
    <row r="41" spans="23:49" x14ac:dyDescent="0.25">
      <c r="W41" s="277" t="str">
        <f t="shared" ca="1" si="0"/>
        <v>Getafe C.F.</v>
      </c>
      <c r="X41" s="277"/>
      <c r="Y41" s="277"/>
      <c r="Z41" s="277"/>
      <c r="AA41" s="277"/>
      <c r="AS41" s="276" t="str">
        <f t="shared" ca="1" si="1"/>
        <v>Getafe C.F.</v>
      </c>
      <c r="AT41" s="276"/>
      <c r="AU41" s="276"/>
      <c r="AV41" s="276"/>
      <c r="AW41" s="276"/>
    </row>
    <row r="42" spans="23:49" x14ac:dyDescent="0.25">
      <c r="W42" s="277" t="str">
        <f t="shared" ca="1" si="0"/>
        <v>Real Sporting de Gijón</v>
      </c>
      <c r="X42" s="277"/>
      <c r="Y42" s="277"/>
      <c r="Z42" s="277"/>
      <c r="AA42" s="277"/>
      <c r="AS42" s="276" t="str">
        <f t="shared" ca="1" si="1"/>
        <v>Real Sporting de Gijón</v>
      </c>
      <c r="AT42" s="276"/>
      <c r="AU42" s="276"/>
      <c r="AV42" s="276"/>
      <c r="AW42" s="276"/>
    </row>
    <row r="43" spans="23:49" x14ac:dyDescent="0.25">
      <c r="W43" s="277" t="str">
        <f t="shared" ca="1" si="0"/>
        <v>Granada C.F.</v>
      </c>
      <c r="X43" s="277"/>
      <c r="Y43" s="277"/>
      <c r="Z43" s="277"/>
      <c r="AA43" s="277"/>
      <c r="AS43" s="276" t="str">
        <f t="shared" ca="1" si="1"/>
        <v>Granada C.F.</v>
      </c>
      <c r="AT43" s="276"/>
      <c r="AU43" s="276"/>
      <c r="AV43" s="276"/>
      <c r="AW43" s="276"/>
    </row>
    <row r="44" spans="23:49" x14ac:dyDescent="0.25">
      <c r="W44" s="277" t="str">
        <f t="shared" ca="1" si="0"/>
        <v>Rayo Vallecano</v>
      </c>
      <c r="X44" s="277"/>
      <c r="Y44" s="277"/>
      <c r="Z44" s="277"/>
      <c r="AA44" s="277"/>
      <c r="AS44" s="276" t="str">
        <f t="shared" ca="1" si="1"/>
        <v>Rayo Vallecano</v>
      </c>
      <c r="AT44" s="276"/>
      <c r="AU44" s="276"/>
      <c r="AV44" s="276"/>
      <c r="AW44" s="276"/>
    </row>
    <row r="45" spans="23:49" x14ac:dyDescent="0.25">
      <c r="W45" s="277" t="str">
        <f t="shared" ca="1" si="0"/>
        <v>U.D. Las Palmas</v>
      </c>
      <c r="X45" s="277"/>
      <c r="Y45" s="277"/>
      <c r="Z45" s="277"/>
      <c r="AA45" s="277"/>
      <c r="AS45" s="276" t="str">
        <f t="shared" ca="1" si="1"/>
        <v>U.D. Las Palmas</v>
      </c>
      <c r="AT45" s="276"/>
      <c r="AU45" s="276"/>
      <c r="AV45" s="276"/>
      <c r="AW45" s="276"/>
    </row>
    <row r="46" spans="23:49" x14ac:dyDescent="0.25">
      <c r="W46" s="277" t="str">
        <f t="shared" ca="1" si="0"/>
        <v>Levante U.D.</v>
      </c>
      <c r="X46" s="277"/>
      <c r="Y46" s="277"/>
      <c r="Z46" s="277"/>
      <c r="AA46" s="277"/>
      <c r="AS46" s="276" t="str">
        <f t="shared" ca="1" si="1"/>
        <v>Levante U.D.</v>
      </c>
      <c r="AT46" s="276"/>
      <c r="AU46" s="276"/>
      <c r="AV46" s="276"/>
      <c r="AW46" s="276"/>
    </row>
    <row r="47" spans="23:49" x14ac:dyDescent="0.25"/>
    <row r="48" spans="23:49" x14ac:dyDescent="0.25"/>
    <row r="49"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sheetData>
  <sheetProtection sheet="1" objects="1" scenarios="1"/>
  <mergeCells count="45">
    <mergeCell ref="B4:C4"/>
    <mergeCell ref="L5:L7"/>
    <mergeCell ref="L9:L10"/>
    <mergeCell ref="L11:L21"/>
    <mergeCell ref="L22:L24"/>
    <mergeCell ref="W42:AA42"/>
    <mergeCell ref="W43:AA43"/>
    <mergeCell ref="W44:AA44"/>
    <mergeCell ref="W45:AA45"/>
    <mergeCell ref="W46:AA46"/>
    <mergeCell ref="W37:AA37"/>
    <mergeCell ref="W38:AA38"/>
    <mergeCell ref="W39:AA39"/>
    <mergeCell ref="W40:AA40"/>
    <mergeCell ref="W41:AA41"/>
    <mergeCell ref="W32:AA32"/>
    <mergeCell ref="W33:AA33"/>
    <mergeCell ref="W34:AA34"/>
    <mergeCell ref="W35:AA35"/>
    <mergeCell ref="W36:AA36"/>
    <mergeCell ref="W27:AA27"/>
    <mergeCell ref="W28:AA28"/>
    <mergeCell ref="W29:AA29"/>
    <mergeCell ref="W30:AA30"/>
    <mergeCell ref="W31:AA31"/>
    <mergeCell ref="AS31:AW31"/>
    <mergeCell ref="AS32:AW32"/>
    <mergeCell ref="AS33:AW33"/>
    <mergeCell ref="AS34:AW34"/>
    <mergeCell ref="AS27:AW27"/>
    <mergeCell ref="AS28:AW28"/>
    <mergeCell ref="AS29:AW29"/>
    <mergeCell ref="AS30:AW30"/>
    <mergeCell ref="AS35:AW35"/>
    <mergeCell ref="AS36:AW36"/>
    <mergeCell ref="AS37:AW37"/>
    <mergeCell ref="AS38:AW38"/>
    <mergeCell ref="AS39:AW39"/>
    <mergeCell ref="AS45:AW45"/>
    <mergeCell ref="AS46:AW46"/>
    <mergeCell ref="AS40:AW40"/>
    <mergeCell ref="AS41:AW41"/>
    <mergeCell ref="AS42:AW42"/>
    <mergeCell ref="AS43:AW43"/>
    <mergeCell ref="AS44:AW44"/>
  </mergeCells>
  <pageMargins left="0.7" right="0.7" top="0.75" bottom="0.75" header="0.3" footer="0.3"/>
  <pageSetup paperSize="9"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D21"/>
  <sheetViews>
    <sheetView topLeftCell="A4" workbookViewId="0">
      <selection activeCell="B19" sqref="B19"/>
    </sheetView>
  </sheetViews>
  <sheetFormatPr baseColWidth="10" defaultColWidth="26.42578125" defaultRowHeight="138.75" customHeight="1" x14ac:dyDescent="0.25"/>
  <cols>
    <col min="1" max="16384" width="26.42578125" style="140"/>
  </cols>
  <sheetData>
    <row r="1" spans="1:4" ht="138.75" customHeight="1" x14ac:dyDescent="0.25">
      <c r="A1" s="139" t="s">
        <v>163</v>
      </c>
    </row>
    <row r="2" spans="1:4" ht="138.75" customHeight="1" x14ac:dyDescent="0.25">
      <c r="B2" s="140" t="s">
        <v>209</v>
      </c>
      <c r="C2" s="140" t="str">
        <f>ADDRESS(D2,1,,,"1-Escudos")</f>
        <v>'1-Escudos'!$A$2</v>
      </c>
      <c r="D2" s="140">
        <f>ROW()</f>
        <v>2</v>
      </c>
    </row>
    <row r="3" spans="1:4" ht="138.75" customHeight="1" x14ac:dyDescent="0.25">
      <c r="B3" s="140" t="s">
        <v>154</v>
      </c>
      <c r="C3" s="140" t="str">
        <f t="shared" ref="C3:C20" si="0">ADDRESS(D3,1,,,"1-Escudos")</f>
        <v>'1-Escudos'!$A$3</v>
      </c>
      <c r="D3" s="140">
        <f>ROW()</f>
        <v>3</v>
      </c>
    </row>
    <row r="4" spans="1:4" ht="138.75" customHeight="1" x14ac:dyDescent="0.25">
      <c r="B4" s="140" t="s">
        <v>51</v>
      </c>
      <c r="C4" s="140" t="str">
        <f t="shared" si="0"/>
        <v>'1-Escudos'!$A$4</v>
      </c>
      <c r="D4" s="140">
        <f>ROW()</f>
        <v>4</v>
      </c>
    </row>
    <row r="5" spans="1:4" ht="138.75" customHeight="1" x14ac:dyDescent="0.25">
      <c r="B5" s="140" t="s">
        <v>27</v>
      </c>
      <c r="C5" s="140" t="str">
        <f t="shared" si="0"/>
        <v>'1-Escudos'!$A$5</v>
      </c>
      <c r="D5" s="140">
        <f>ROW()</f>
        <v>5</v>
      </c>
    </row>
    <row r="6" spans="1:4" ht="138.75" customHeight="1" x14ac:dyDescent="0.25">
      <c r="B6" s="140" t="s">
        <v>36</v>
      </c>
      <c r="C6" s="140" t="str">
        <f t="shared" si="0"/>
        <v>'1-Escudos'!$A$6</v>
      </c>
      <c r="D6" s="140">
        <f>ROW()</f>
        <v>6</v>
      </c>
    </row>
    <row r="7" spans="1:4" ht="138.75" customHeight="1" x14ac:dyDescent="0.25">
      <c r="B7" s="140" t="s">
        <v>53</v>
      </c>
      <c r="C7" s="140" t="str">
        <f t="shared" si="0"/>
        <v>'1-Escudos'!$A$7</v>
      </c>
      <c r="D7" s="140">
        <f>ROW()</f>
        <v>7</v>
      </c>
    </row>
    <row r="8" spans="1:4" ht="138.75" customHeight="1" x14ac:dyDescent="0.25">
      <c r="B8" s="140" t="s">
        <v>35</v>
      </c>
      <c r="C8" s="140" t="str">
        <f t="shared" si="0"/>
        <v>'1-Escudos'!$A$8</v>
      </c>
      <c r="D8" s="140">
        <f>ROW()</f>
        <v>8</v>
      </c>
    </row>
    <row r="9" spans="1:4" ht="138.75" customHeight="1" x14ac:dyDescent="0.25">
      <c r="B9" s="140" t="s">
        <v>34</v>
      </c>
      <c r="C9" s="140" t="str">
        <f t="shared" si="0"/>
        <v>'1-Escudos'!$A$9</v>
      </c>
      <c r="D9" s="140">
        <f>ROW()</f>
        <v>9</v>
      </c>
    </row>
    <row r="10" spans="1:4" ht="138.75" customHeight="1" x14ac:dyDescent="0.25">
      <c r="B10" s="140" t="s">
        <v>238</v>
      </c>
      <c r="C10" s="140" t="str">
        <f t="shared" si="0"/>
        <v>'1-Escudos'!$A$10</v>
      </c>
      <c r="D10" s="140">
        <f>ROW()</f>
        <v>10</v>
      </c>
    </row>
    <row r="11" spans="1:4" ht="138.75" customHeight="1" x14ac:dyDescent="0.25">
      <c r="B11" s="140" t="s">
        <v>52</v>
      </c>
      <c r="C11" s="140" t="str">
        <f t="shared" si="0"/>
        <v>'1-Escudos'!$A$11</v>
      </c>
      <c r="D11" s="140">
        <f>ROW()</f>
        <v>11</v>
      </c>
    </row>
    <row r="12" spans="1:4" ht="138.75" customHeight="1" x14ac:dyDescent="0.25">
      <c r="B12" s="140" t="s">
        <v>50</v>
      </c>
      <c r="C12" s="140" t="str">
        <f t="shared" si="0"/>
        <v>'1-Escudos'!$A$12</v>
      </c>
      <c r="D12" s="140">
        <f>ROW()</f>
        <v>12</v>
      </c>
    </row>
    <row r="13" spans="1:4" ht="138.75" customHeight="1" x14ac:dyDescent="0.25">
      <c r="A13"/>
      <c r="B13" s="140" t="s">
        <v>212</v>
      </c>
      <c r="C13" s="140" t="str">
        <f t="shared" si="0"/>
        <v>'1-Escudos'!$A$13</v>
      </c>
      <c r="D13" s="140">
        <f>ROW()</f>
        <v>13</v>
      </c>
    </row>
    <row r="14" spans="1:4" ht="138.75" customHeight="1" x14ac:dyDescent="0.25">
      <c r="B14" s="140" t="s">
        <v>28</v>
      </c>
      <c r="C14" s="140" t="str">
        <f t="shared" si="0"/>
        <v>'1-Escudos'!$A$14</v>
      </c>
      <c r="D14" s="140">
        <f>ROW()</f>
        <v>14</v>
      </c>
    </row>
    <row r="15" spans="1:4" ht="138.75" customHeight="1" x14ac:dyDescent="0.25">
      <c r="B15" s="140" t="s">
        <v>31</v>
      </c>
      <c r="C15" s="140" t="str">
        <f t="shared" si="0"/>
        <v>'1-Escudos'!$A$15</v>
      </c>
      <c r="D15" s="140">
        <f>ROW()</f>
        <v>15</v>
      </c>
    </row>
    <row r="16" spans="1:4" ht="138.75" customHeight="1" x14ac:dyDescent="0.25">
      <c r="A16"/>
      <c r="B16" s="140" t="s">
        <v>213</v>
      </c>
      <c r="C16" s="140" t="str">
        <f t="shared" si="0"/>
        <v>'1-Escudos'!$A$16</v>
      </c>
      <c r="D16" s="140">
        <f>ROW()</f>
        <v>16</v>
      </c>
    </row>
    <row r="17" spans="1:4" ht="138.75" customHeight="1" x14ac:dyDescent="0.25">
      <c r="B17" s="140" t="s">
        <v>149</v>
      </c>
      <c r="C17" s="140" t="str">
        <f t="shared" si="0"/>
        <v>'1-Escudos'!$A$17</v>
      </c>
      <c r="D17" s="140">
        <f>ROW()</f>
        <v>17</v>
      </c>
    </row>
    <row r="18" spans="1:4" ht="138.75" customHeight="1" x14ac:dyDescent="0.25">
      <c r="B18" s="140" t="s">
        <v>30</v>
      </c>
      <c r="C18" s="140" t="str">
        <f t="shared" si="0"/>
        <v>'1-Escudos'!$A$18</v>
      </c>
      <c r="D18" s="140">
        <f>ROW()</f>
        <v>18</v>
      </c>
    </row>
    <row r="19" spans="1:4" ht="138.75" customHeight="1" x14ac:dyDescent="0.25">
      <c r="A19"/>
      <c r="B19" s="140" t="s">
        <v>236</v>
      </c>
      <c r="C19" s="140" t="str">
        <f>ADDRESS(D19,1,,,"1-Escudos")</f>
        <v>'1-Escudos'!$A$19</v>
      </c>
      <c r="D19" s="140">
        <f>ROW()</f>
        <v>19</v>
      </c>
    </row>
    <row r="20" spans="1:4" ht="138.75" customHeight="1" x14ac:dyDescent="0.25">
      <c r="B20" s="140" t="s">
        <v>29</v>
      </c>
      <c r="C20" s="140" t="str">
        <f t="shared" si="0"/>
        <v>'1-Escudos'!$A$20</v>
      </c>
      <c r="D20" s="140">
        <f>ROW()</f>
        <v>20</v>
      </c>
    </row>
    <row r="21" spans="1:4" ht="138.75" customHeight="1" x14ac:dyDescent="0.25">
      <c r="B21" s="140" t="s">
        <v>33</v>
      </c>
      <c r="C21" s="140" t="str">
        <f>ADDRESS(D21,1,,,"1-Escudos")</f>
        <v>'1-Escudos'!$A$21</v>
      </c>
      <c r="D21" s="140">
        <f>ROW()</f>
        <v>21</v>
      </c>
    </row>
  </sheetData>
  <sheetProtection sheet="1" objects="1" scenarios="1"/>
  <hyperlinks>
    <hyperlink ref="A1" r:id="rId1"/>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A1:BX103"/>
  <sheetViews>
    <sheetView showGridLines="0" showRowColHeaders="0" tabSelected="1" topLeftCell="AP1" workbookViewId="0">
      <pane ySplit="1" topLeftCell="A2" activePane="bottomLeft" state="frozen"/>
      <selection activeCell="K1" sqref="K1"/>
      <selection pane="bottomLeft" activeCell="BQ6" sqref="BQ6"/>
    </sheetView>
  </sheetViews>
  <sheetFormatPr baseColWidth="10" defaultColWidth="0" defaultRowHeight="15" zeroHeight="1" x14ac:dyDescent="0.25"/>
  <cols>
    <col min="1" max="10" width="3" hidden="1" customWidth="1"/>
    <col min="11" max="11" width="3.28515625" customWidth="1"/>
    <col min="12" max="14" width="3.7109375" hidden="1" customWidth="1"/>
    <col min="15" max="15" width="3.7109375" customWidth="1"/>
    <col min="16" max="16" width="23.7109375" customWidth="1"/>
    <col min="17" max="18" width="3.7109375" customWidth="1"/>
    <col min="19" max="19" width="23.7109375" customWidth="1"/>
    <col min="20" max="20" width="3.7109375" customWidth="1"/>
    <col min="21" max="21" width="3.7109375" hidden="1" customWidth="1"/>
    <col min="22" max="22" width="20.7109375" customWidth="1"/>
    <col min="23" max="23" width="3.7109375" hidden="1" customWidth="1"/>
    <col min="24" max="24" width="11.42578125" customWidth="1"/>
    <col min="25" max="25" width="11.42578125" hidden="1" customWidth="1"/>
    <col min="26" max="27" width="3.7109375" hidden="1" customWidth="1"/>
    <col min="28" max="28" width="3.7109375" customWidth="1"/>
    <col min="29" max="29" width="23.7109375" customWidth="1"/>
    <col min="30" max="31" width="3.7109375" customWidth="1"/>
    <col min="32" max="32" width="23.7109375" customWidth="1"/>
    <col min="33" max="33" width="3.7109375" customWidth="1"/>
    <col min="34" max="34" width="3.7109375" hidden="1" customWidth="1"/>
    <col min="35" max="35" width="20.7109375" customWidth="1"/>
    <col min="36" max="36" width="11.28515625" hidden="1" customWidth="1"/>
    <col min="37" max="37" width="11.42578125" customWidth="1"/>
    <col min="38" max="38" width="0" hidden="1" customWidth="1"/>
    <col min="39" max="40" width="3.7109375" hidden="1" customWidth="1"/>
    <col min="41" max="41" width="3.7109375" customWidth="1"/>
    <col min="42" max="42" width="23.7109375" customWidth="1"/>
    <col min="43" max="44" width="3.7109375" customWidth="1"/>
    <col min="45" max="45" width="23.7109375" customWidth="1"/>
    <col min="46" max="46" width="3.7109375" customWidth="1"/>
    <col min="47" max="47" width="3.7109375" hidden="1" customWidth="1"/>
    <col min="48" max="48" width="20.7109375" customWidth="1"/>
    <col min="49" max="49" width="0" hidden="1" customWidth="1"/>
    <col min="50" max="50" width="11.42578125" customWidth="1"/>
    <col min="51" max="51" width="0" hidden="1" customWidth="1"/>
    <col min="52" max="53" width="3.7109375" hidden="1" customWidth="1"/>
    <col min="54" max="54" width="3.7109375" customWidth="1"/>
    <col min="55" max="55" width="23.7109375" customWidth="1"/>
    <col min="56" max="57" width="3.7109375" customWidth="1"/>
    <col min="58" max="58" width="23.7109375" customWidth="1"/>
    <col min="59" max="59" width="3.7109375" customWidth="1"/>
    <col min="60" max="60" width="3.7109375" hidden="1" customWidth="1"/>
    <col min="61" max="61" width="20.7109375" customWidth="1"/>
    <col min="62" max="62" width="0" hidden="1" customWidth="1"/>
    <col min="63" max="63" width="11.42578125" customWidth="1"/>
    <col min="64" max="64" width="0" hidden="1" customWidth="1"/>
    <col min="65" max="66" width="3.7109375" hidden="1" customWidth="1"/>
    <col min="67" max="67" width="3.7109375" customWidth="1"/>
    <col min="68" max="68" width="23.7109375" customWidth="1"/>
    <col min="69" max="70" width="3.7109375" customWidth="1"/>
    <col min="71" max="71" width="23.7109375" customWidth="1"/>
    <col min="72" max="72" width="3.7109375" customWidth="1"/>
    <col min="73" max="73" width="3.7109375" hidden="1" customWidth="1"/>
    <col min="74" max="74" width="20.7109375" customWidth="1"/>
    <col min="75" max="75" width="11.42578125" hidden="1" customWidth="1"/>
    <col min="76" max="76" width="11.42578125" customWidth="1"/>
    <col min="77" max="16384" width="11.42578125" hidden="1"/>
  </cols>
  <sheetData>
    <row r="1" spans="1:76" ht="93.75" customHeight="1" x14ac:dyDescent="0.25">
      <c r="A1" s="71"/>
      <c r="B1" s="71"/>
      <c r="C1" s="71"/>
      <c r="D1" s="71"/>
      <c r="E1" s="71"/>
      <c r="F1" s="71"/>
      <c r="G1" s="71"/>
      <c r="H1" s="71"/>
      <c r="I1" s="71"/>
    </row>
    <row r="2" spans="1:76" ht="15.75" customHeight="1" x14ac:dyDescent="0.25">
      <c r="A2" s="71"/>
      <c r="B2" s="71"/>
      <c r="C2" s="71"/>
      <c r="D2" s="71"/>
      <c r="E2" s="71"/>
      <c r="F2" s="71"/>
      <c r="G2" s="71"/>
      <c r="H2" s="71"/>
      <c r="I2" s="71"/>
      <c r="J2" s="71"/>
      <c r="K2" s="71"/>
      <c r="L2" s="71"/>
      <c r="M2" s="71"/>
      <c r="N2" s="71"/>
      <c r="O2" s="291" t="s">
        <v>46</v>
      </c>
      <c r="P2" s="29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row>
    <row r="3" spans="1:76" ht="15.75" customHeight="1" x14ac:dyDescent="0.35">
      <c r="A3" s="71"/>
      <c r="B3" s="71"/>
      <c r="C3" s="71"/>
      <c r="D3" s="71"/>
      <c r="E3" s="71"/>
      <c r="F3" s="71"/>
      <c r="G3" s="71"/>
      <c r="H3" s="71"/>
      <c r="I3" s="71"/>
      <c r="J3" s="71"/>
      <c r="K3" s="71"/>
      <c r="L3" s="71"/>
      <c r="M3" s="71"/>
      <c r="N3" s="71"/>
      <c r="O3" s="291"/>
      <c r="P3" s="291"/>
      <c r="Q3" s="71"/>
      <c r="R3" s="71"/>
      <c r="S3" s="71"/>
      <c r="T3" s="71"/>
      <c r="U3" s="71"/>
      <c r="V3" s="71"/>
      <c r="W3" s="71"/>
      <c r="X3" s="71"/>
      <c r="Y3" s="71"/>
      <c r="Z3" s="71"/>
      <c r="AA3" s="71"/>
      <c r="AB3" s="72"/>
      <c r="AC3" s="73"/>
      <c r="AD3" s="71"/>
      <c r="AE3" s="71"/>
      <c r="AF3" s="71"/>
      <c r="AG3" s="71"/>
      <c r="AH3" s="71"/>
      <c r="AI3" s="71"/>
      <c r="AJ3" s="71"/>
      <c r="AK3" s="71"/>
      <c r="AL3" s="71"/>
      <c r="AM3" s="71"/>
      <c r="AN3" s="71"/>
      <c r="AO3" s="72"/>
      <c r="AP3" s="73"/>
      <c r="AQ3" s="71"/>
      <c r="AR3" s="71"/>
      <c r="AS3" s="71"/>
      <c r="AT3" s="71"/>
      <c r="AU3" s="71"/>
      <c r="AV3" s="71"/>
      <c r="AW3" s="71"/>
      <c r="AX3" s="71"/>
      <c r="AY3" s="71"/>
      <c r="AZ3" s="71"/>
      <c r="BA3" s="71"/>
      <c r="BB3" s="72"/>
      <c r="BC3" s="73"/>
      <c r="BD3" s="71"/>
      <c r="BE3" s="71"/>
      <c r="BF3" s="71"/>
      <c r="BG3" s="71"/>
      <c r="BH3" s="71"/>
      <c r="BI3" s="71"/>
      <c r="BJ3" s="71"/>
      <c r="BK3" s="71"/>
      <c r="BL3" s="71"/>
      <c r="BM3" s="71"/>
      <c r="BN3" s="71"/>
      <c r="BO3" s="72"/>
      <c r="BP3" s="73"/>
      <c r="BQ3" s="71"/>
      <c r="BR3" s="71"/>
      <c r="BS3" s="71"/>
      <c r="BT3" s="71"/>
      <c r="BU3" s="71"/>
      <c r="BV3" s="71"/>
      <c r="BW3" s="71"/>
      <c r="BX3" s="71"/>
    </row>
    <row r="4" spans="1:76" ht="16.149999999999999" customHeight="1" thickBot="1" x14ac:dyDescent="0.3">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row>
    <row r="5" spans="1:76" ht="15.75" customHeight="1" thickBot="1" x14ac:dyDescent="0.3">
      <c r="A5" s="71"/>
      <c r="B5" s="71"/>
      <c r="C5" s="71"/>
      <c r="D5" s="71"/>
      <c r="E5" s="71"/>
      <c r="F5" s="71"/>
      <c r="G5" s="71"/>
      <c r="H5" s="71"/>
      <c r="I5" s="71"/>
      <c r="J5" s="71"/>
      <c r="K5" s="71"/>
      <c r="L5" s="71"/>
      <c r="M5" s="71"/>
      <c r="N5" s="71"/>
      <c r="O5" s="292" t="s">
        <v>0</v>
      </c>
      <c r="P5" s="293"/>
      <c r="Q5" s="293"/>
      <c r="R5" s="293"/>
      <c r="S5" s="293"/>
      <c r="T5" s="294"/>
      <c r="U5" s="144"/>
      <c r="V5" s="145" t="s">
        <v>1</v>
      </c>
      <c r="W5" s="74"/>
      <c r="X5" s="71"/>
      <c r="Y5" s="71"/>
      <c r="Z5" s="71"/>
      <c r="AA5" s="71"/>
      <c r="AB5" s="292" t="str">
        <f>AC5</f>
        <v>Quinta Jornada</v>
      </c>
      <c r="AC5" s="293" t="s">
        <v>5</v>
      </c>
      <c r="AD5" s="293"/>
      <c r="AE5" s="293"/>
      <c r="AF5" s="293"/>
      <c r="AG5" s="294"/>
      <c r="AH5" s="169"/>
      <c r="AI5" s="145" t="s">
        <v>1</v>
      </c>
      <c r="AJ5" s="71"/>
      <c r="AK5" s="71"/>
      <c r="AL5" s="71"/>
      <c r="AM5" s="71"/>
      <c r="AN5" s="71"/>
      <c r="AO5" s="292" t="str">
        <f>AP5</f>
        <v>Novena Jornada</v>
      </c>
      <c r="AP5" s="293" t="s">
        <v>10</v>
      </c>
      <c r="AQ5" s="293"/>
      <c r="AR5" s="293"/>
      <c r="AS5" s="293"/>
      <c r="AT5" s="294"/>
      <c r="AU5" s="169"/>
      <c r="AV5" s="145" t="s">
        <v>1</v>
      </c>
      <c r="AW5" s="74"/>
      <c r="AX5" s="71"/>
      <c r="AY5" s="71"/>
      <c r="AZ5" s="71"/>
      <c r="BA5" s="71"/>
      <c r="BB5" s="292" t="str">
        <f>BC5</f>
        <v>Decimotercera Jornada</v>
      </c>
      <c r="BC5" s="293" t="s">
        <v>13</v>
      </c>
      <c r="BD5" s="293"/>
      <c r="BE5" s="293"/>
      <c r="BF5" s="293"/>
      <c r="BG5" s="294"/>
      <c r="BH5" s="169"/>
      <c r="BI5" s="145" t="s">
        <v>1</v>
      </c>
      <c r="BJ5" s="71"/>
      <c r="BK5" s="71"/>
      <c r="BL5" s="71"/>
      <c r="BM5" s="71"/>
      <c r="BN5" s="71"/>
      <c r="BO5" s="292" t="str">
        <f>BP5</f>
        <v>Decimoséptima Jornada</v>
      </c>
      <c r="BP5" s="293" t="s">
        <v>17</v>
      </c>
      <c r="BQ5" s="293"/>
      <c r="BR5" s="293"/>
      <c r="BS5" s="293"/>
      <c r="BT5" s="294"/>
      <c r="BU5" s="169"/>
      <c r="BV5" s="145" t="s">
        <v>1</v>
      </c>
      <c r="BW5" s="71"/>
      <c r="BX5" s="71"/>
    </row>
    <row r="6" spans="1:76" ht="15.75" customHeight="1" x14ac:dyDescent="0.25">
      <c r="A6" s="71"/>
      <c r="B6" s="71"/>
      <c r="C6" s="71"/>
      <c r="D6" s="71"/>
      <c r="E6" s="71"/>
      <c r="F6" s="71"/>
      <c r="G6" s="71"/>
      <c r="H6" s="71"/>
      <c r="I6" s="71"/>
      <c r="J6" s="71"/>
      <c r="K6" s="75"/>
      <c r="L6" s="76">
        <v>1</v>
      </c>
      <c r="M6" s="76">
        <f>IF(ISBLANK(R6),0,1)</f>
        <v>1</v>
      </c>
      <c r="N6" s="76">
        <f>IF(M6&gt;0,IF(Q6&gt;R6,3,IF(Q6=R6,1,0)),0)</f>
        <v>0</v>
      </c>
      <c r="O6" s="77"/>
      <c r="P6" s="138" t="str">
        <f>LOOKUP(L6,'1-Configuracion'!$B$2:$B$21,'1-Configuracion'!$C$2:$C$21)</f>
        <v>Levante U.D.</v>
      </c>
      <c r="Q6" s="171">
        <v>1</v>
      </c>
      <c r="R6" s="171">
        <v>2</v>
      </c>
      <c r="S6" s="138" t="str">
        <f>LOOKUP(W6,'1-Configuracion'!$B$2:$B$21,'1-Configuracion'!$C$2:$C$21)</f>
        <v>R.C. Celta de Vigo</v>
      </c>
      <c r="T6" s="78"/>
      <c r="U6" s="76">
        <f>IF(M6&gt;0,IF(R6&gt;Q6,3,IF(Q6=R6,1,0)),0)</f>
        <v>3</v>
      </c>
      <c r="V6" s="79" t="str">
        <f t="shared" ref="V6:V15" si="0">LOOKUP(P6,equipos,estadios)</f>
        <v>Ciudad de Valencia</v>
      </c>
      <c r="W6" s="76">
        <v>2</v>
      </c>
      <c r="X6" s="80"/>
      <c r="Y6" s="80">
        <v>4</v>
      </c>
      <c r="Z6" s="76">
        <f>IF(ISBLANK(AE6),0,1)</f>
        <v>1</v>
      </c>
      <c r="AA6" s="76">
        <f>IF(Z6&gt;0,IF(AD6&gt;AE6,3,IF(AD6=AE6,1,0)),0)</f>
        <v>3</v>
      </c>
      <c r="AB6" s="77"/>
      <c r="AC6" s="138" t="str">
        <f>LOOKUP(Y6,'1-Configuracion'!$B$2:$B$21,'1-Configuracion'!$C$2:$C$21)</f>
        <v>U.D. Las Palmas</v>
      </c>
      <c r="AD6" s="171">
        <v>2</v>
      </c>
      <c r="AE6" s="171">
        <v>0</v>
      </c>
      <c r="AF6" s="138" t="str">
        <f>LOOKUP(AJ6,'1-Configuracion'!$B$2:$B$21,'1-Configuracion'!$C$2:$C$21)</f>
        <v>Sevilla F.C.</v>
      </c>
      <c r="AG6" s="78"/>
      <c r="AH6" s="76">
        <f>IF(Z6&gt;0,IF(AE6&gt;AD6,3,IF(AD6=AE6,1,0)),0)</f>
        <v>0</v>
      </c>
      <c r="AI6" s="79" t="str">
        <f t="shared" ref="AI6:AI15" si="1">LOOKUP(AC6,equipos,estadios)</f>
        <v>Gran Canaria</v>
      </c>
      <c r="AJ6" s="81">
        <v>6</v>
      </c>
      <c r="AK6" s="80"/>
      <c r="AL6" s="80">
        <v>8</v>
      </c>
      <c r="AM6" s="76">
        <f>IF(ISBLANK(AR6),0,1)</f>
        <v>1</v>
      </c>
      <c r="AN6" s="76">
        <f>IF(AM6&gt;0,IF(AQ6&gt;AR6,3,IF(AQ6=AR6,1,0)),0)</f>
        <v>3</v>
      </c>
      <c r="AO6" s="77"/>
      <c r="AP6" s="138" t="str">
        <f>LOOKUP(AL6,'1-Configuracion'!$B$2:$B$21,'1-Configuracion'!$C$2:$C$21)</f>
        <v>F.C. Barcelona</v>
      </c>
      <c r="AQ6" s="171">
        <v>3</v>
      </c>
      <c r="AR6" s="171">
        <v>1</v>
      </c>
      <c r="AS6" s="138" t="str">
        <f>LOOKUP(AW6,'1-Configuracion'!$B$2:$B$21,'1-Configuracion'!$C$2:$C$21)</f>
        <v>S.D. Eibar</v>
      </c>
      <c r="AT6" s="78"/>
      <c r="AU6" s="76">
        <f>IF(AM6&gt;0,IF(AR6&gt;AQ6,3,IF(AQ6=AR6,1,0)),0)</f>
        <v>0</v>
      </c>
      <c r="AV6" s="79" t="str">
        <f t="shared" ref="AV6:AV15" si="2">LOOKUP(AP6,equipos,estadios)</f>
        <v>Camp Nou</v>
      </c>
      <c r="AW6" s="76">
        <v>10</v>
      </c>
      <c r="AX6" s="80"/>
      <c r="AY6" s="80">
        <v>12</v>
      </c>
      <c r="AZ6" s="76">
        <f>IF(ISBLANK(BE6),0,1)</f>
        <v>1</v>
      </c>
      <c r="BA6" s="76">
        <f t="shared" ref="BA6:BA15" si="3">IF(AZ6&gt;0,IF(BD6&gt;BE6,3,IF(BD6=BE6,1,0)),0)</f>
        <v>3</v>
      </c>
      <c r="BB6" s="77"/>
      <c r="BC6" s="138" t="str">
        <f>LOOKUP(AY6,'1-Configuracion'!$B$2:$B$21,'1-Configuracion'!$C$2:$C$21)</f>
        <v>Getafe C.F.</v>
      </c>
      <c r="BD6" s="171">
        <v>2</v>
      </c>
      <c r="BE6" s="171">
        <v>0</v>
      </c>
      <c r="BF6" s="138" t="str">
        <f>LOOKUP(BJ6,'1-Configuracion'!$B$2:$B$21,'1-Configuracion'!$C$2:$C$21)</f>
        <v>Villarreal C.F.</v>
      </c>
      <c r="BG6" s="78"/>
      <c r="BH6" s="76">
        <f>IF(AZ6&gt;0,IF(BE6&gt;BD6,3,IF(BD6=BE6,1,0)),0)</f>
        <v>0</v>
      </c>
      <c r="BI6" s="79" t="str">
        <f t="shared" ref="BI6:BI15" si="4">LOOKUP(BC6,equipos,estadios)</f>
        <v>Coliseum Alfonso Pérez</v>
      </c>
      <c r="BJ6" s="81">
        <v>14</v>
      </c>
      <c r="BK6" s="80"/>
      <c r="BL6" s="80">
        <v>16</v>
      </c>
      <c r="BM6" s="76">
        <f>IF(ISBLANK(BR6),0,1)</f>
        <v>0</v>
      </c>
      <c r="BN6" s="76">
        <f t="shared" ref="BN6:BN15" si="5">IF(BM6&gt;0,IF(BQ6&gt;BR6,3,IF(BQ6=BR6,1,0)),0)</f>
        <v>0</v>
      </c>
      <c r="BO6" s="77"/>
      <c r="BP6" s="138" t="str">
        <f>LOOKUP(BL6,'1-Configuracion'!$B$2:$B$21,'1-Configuracion'!$C$2:$C$21)</f>
        <v>Real Madrid C.F.</v>
      </c>
      <c r="BQ6" s="171"/>
      <c r="BR6" s="171"/>
      <c r="BS6" s="138" t="str">
        <f>LOOKUP(BW6,'1-Configuracion'!$B$2:$B$21,'1-Configuracion'!$C$2:$C$21)</f>
        <v>Real Sociedad</v>
      </c>
      <c r="BT6" s="78"/>
      <c r="BU6" s="76">
        <f>IF(BM6&gt;0,IF(BR6&gt;BQ6,3,IF(BQ6=BR6,1,0)),0)</f>
        <v>0</v>
      </c>
      <c r="BV6" s="79" t="str">
        <f t="shared" ref="BV6:BV15" si="6">LOOKUP(BP6,equipos,estadios)</f>
        <v>Santiago Bernabéu</v>
      </c>
      <c r="BW6" s="81">
        <v>18</v>
      </c>
      <c r="BX6" s="71"/>
    </row>
    <row r="7" spans="1:76" x14ac:dyDescent="0.25">
      <c r="A7" s="71"/>
      <c r="B7" s="71"/>
      <c r="C7" s="71"/>
      <c r="D7" s="71"/>
      <c r="E7" s="71"/>
      <c r="F7" s="71"/>
      <c r="G7" s="71"/>
      <c r="H7" s="71"/>
      <c r="I7" s="71"/>
      <c r="J7" s="71"/>
      <c r="K7" s="75"/>
      <c r="L7" s="76">
        <v>3</v>
      </c>
      <c r="M7" s="76">
        <f t="shared" ref="M7:M16" si="7">IF(ISBLANK(R7),0,1)</f>
        <v>1</v>
      </c>
      <c r="N7" s="76">
        <f t="shared" ref="N7:N15" si="8">IF(M7&gt;0,IF(Q7&gt;R7,3,IF(Q7=R7,1,0)),0)</f>
        <v>3</v>
      </c>
      <c r="O7" s="77"/>
      <c r="P7" s="138" t="str">
        <f>LOOKUP(L7,'1-Configuracion'!$B$2:$B$21,'1-Configuracion'!$C$2:$C$21)</f>
        <v>Atlético de Madrid</v>
      </c>
      <c r="Q7" s="171">
        <v>1</v>
      </c>
      <c r="R7" s="171">
        <v>0</v>
      </c>
      <c r="S7" s="138" t="str">
        <f>LOOKUP(W7,'1-Configuracion'!$B$2:$B$21,'1-Configuracion'!$C$2:$C$21)</f>
        <v>U.D. Las Palmas</v>
      </c>
      <c r="T7" s="82"/>
      <c r="U7" s="76">
        <f t="shared" ref="U7:U15" si="9">IF(M7&gt;0,IF(R7&gt;Q7,3,IF(Q7=R7,1,0)),0)</f>
        <v>0</v>
      </c>
      <c r="V7" s="79" t="str">
        <f t="shared" si="0"/>
        <v>Vicente Calderón</v>
      </c>
      <c r="W7" s="76">
        <v>4</v>
      </c>
      <c r="X7" s="80"/>
      <c r="Y7" s="80">
        <v>2</v>
      </c>
      <c r="Z7" s="76">
        <f t="shared" ref="Z7:Z15" si="10">IF(ISBLANK(AE7),0,1)</f>
        <v>1</v>
      </c>
      <c r="AA7" s="76">
        <f t="shared" ref="AA7:AA15" si="11">IF(Z7&gt;0,IF(AD7&gt;AE7,3,IF(AD7=AE7,1,0)),0)</f>
        <v>3</v>
      </c>
      <c r="AB7" s="77"/>
      <c r="AC7" s="138" t="str">
        <f>LOOKUP(Y7,'1-Configuracion'!$B$2:$B$21,'1-Configuracion'!$C$2:$C$21)</f>
        <v>R.C. Celta de Vigo</v>
      </c>
      <c r="AD7" s="171">
        <v>4</v>
      </c>
      <c r="AE7" s="171">
        <v>1</v>
      </c>
      <c r="AF7" s="138" t="str">
        <f>LOOKUP(AJ7,'1-Configuracion'!$B$2:$B$21,'1-Configuracion'!$C$2:$C$21)</f>
        <v>F.C. Barcelona</v>
      </c>
      <c r="AG7" s="82"/>
      <c r="AH7" s="76">
        <f t="shared" ref="AH7:AH15" si="12">IF(Z7&gt;0,IF(AE7&gt;AD7,3,IF(AD7=AE7,1,0)),0)</f>
        <v>0</v>
      </c>
      <c r="AI7" s="79" t="str">
        <f t="shared" si="1"/>
        <v>Balaídos</v>
      </c>
      <c r="AJ7" s="76">
        <v>8</v>
      </c>
      <c r="AK7" s="80"/>
      <c r="AL7" s="80">
        <v>6</v>
      </c>
      <c r="AM7" s="76">
        <f t="shared" ref="AM7:AM15" si="13">IF(ISBLANK(AR7),0,1)</f>
        <v>1</v>
      </c>
      <c r="AN7" s="76">
        <f t="shared" ref="AN7:AN15" si="14">IF(AM7&gt;0,IF(AQ7&gt;AR7,3,IF(AQ7=AR7,1,0)),0)</f>
        <v>3</v>
      </c>
      <c r="AO7" s="77"/>
      <c r="AP7" s="138" t="str">
        <f>LOOKUP(AL7,'1-Configuracion'!$B$2:$B$21,'1-Configuracion'!$C$2:$C$21)</f>
        <v>Sevilla F.C.</v>
      </c>
      <c r="AQ7" s="171">
        <v>5</v>
      </c>
      <c r="AR7" s="171">
        <v>0</v>
      </c>
      <c r="AS7" s="138" t="str">
        <f>LOOKUP(AW7,'1-Configuracion'!$B$2:$B$21,'1-Configuracion'!$C$2:$C$21)</f>
        <v>Getafe C.F.</v>
      </c>
      <c r="AT7" s="82"/>
      <c r="AU7" s="76">
        <f t="shared" ref="AU7:AU15" si="15">IF(AM7&gt;0,IF(AR7&gt;AQ7,3,IF(AQ7=AR7,1,0)),0)</f>
        <v>0</v>
      </c>
      <c r="AV7" s="79" t="str">
        <f t="shared" si="2"/>
        <v>Ramón Sánchez Pizjuán</v>
      </c>
      <c r="AW7" s="76">
        <v>12</v>
      </c>
      <c r="AX7" s="80"/>
      <c r="AY7" s="80">
        <v>10</v>
      </c>
      <c r="AZ7" s="76">
        <f>IF(ISBLANK(BE7),0,1)</f>
        <v>1</v>
      </c>
      <c r="BA7" s="76">
        <f t="shared" si="3"/>
        <v>0</v>
      </c>
      <c r="BB7" s="77"/>
      <c r="BC7" s="138" t="str">
        <f>LOOKUP(AY7,'1-Configuracion'!$B$2:$B$21,'1-Configuracion'!$C$2:$C$21)</f>
        <v>S.D. Eibar</v>
      </c>
      <c r="BD7" s="171">
        <v>0</v>
      </c>
      <c r="BE7" s="171">
        <v>2</v>
      </c>
      <c r="BF7" s="138" t="str">
        <f>LOOKUP(BJ7,'1-Configuracion'!$B$2:$B$21,'1-Configuracion'!$C$2:$C$21)</f>
        <v>Real Madrid C.F.</v>
      </c>
      <c r="BG7" s="82"/>
      <c r="BH7" s="76">
        <f t="shared" ref="BH7:BH15" si="16">IF(AZ7&gt;0,IF(BE7&gt;BD7,3,IF(BD7=BE7,1,0)),0)</f>
        <v>3</v>
      </c>
      <c r="BI7" s="79" t="str">
        <f t="shared" si="4"/>
        <v>Ipurúa</v>
      </c>
      <c r="BJ7" s="76">
        <v>16</v>
      </c>
      <c r="BK7" s="80"/>
      <c r="BL7" s="80">
        <v>14</v>
      </c>
      <c r="BM7" s="76">
        <f>IF(ISBLANK(BR7),0,1)</f>
        <v>0</v>
      </c>
      <c r="BN7" s="76">
        <f t="shared" si="5"/>
        <v>0</v>
      </c>
      <c r="BO7" s="77"/>
      <c r="BP7" s="138" t="str">
        <f>LOOKUP(BL7,'1-Configuracion'!$B$2:$B$21,'1-Configuracion'!$C$2:$C$21)</f>
        <v>Villarreal C.F.</v>
      </c>
      <c r="BQ7" s="171"/>
      <c r="BR7" s="171"/>
      <c r="BS7" s="138" t="str">
        <f>LOOKUP(BW7,'1-Configuracion'!$B$2:$B$21,'1-Configuracion'!$C$2:$C$21)</f>
        <v>Valencia C.F.</v>
      </c>
      <c r="BT7" s="82"/>
      <c r="BU7" s="76">
        <f t="shared" ref="BU7:BU15" si="17">IF(BM7&gt;0,IF(BR7&gt;BQ7,3,IF(BQ7=BR7,1,0)),0)</f>
        <v>0</v>
      </c>
      <c r="BV7" s="79" t="str">
        <f t="shared" si="6"/>
        <v>El Madrigal</v>
      </c>
      <c r="BW7" s="76">
        <v>20</v>
      </c>
      <c r="BX7" s="71"/>
    </row>
    <row r="8" spans="1:76" x14ac:dyDescent="0.25">
      <c r="A8" s="71"/>
      <c r="B8" s="71"/>
      <c r="C8" s="71"/>
      <c r="D8" s="71"/>
      <c r="E8" s="71"/>
      <c r="F8" s="71"/>
      <c r="G8" s="71"/>
      <c r="H8" s="71"/>
      <c r="I8" s="71"/>
      <c r="J8" s="71"/>
      <c r="K8" s="75"/>
      <c r="L8" s="76">
        <v>5</v>
      </c>
      <c r="M8" s="76">
        <f t="shared" si="7"/>
        <v>1</v>
      </c>
      <c r="N8" s="76">
        <f t="shared" si="8"/>
        <v>1</v>
      </c>
      <c r="O8" s="77"/>
      <c r="P8" s="138" t="str">
        <f>LOOKUP(L8,'1-Configuracion'!$B$2:$B$21,'1-Configuracion'!$C$2:$C$21)</f>
        <v>Málaga C.F.</v>
      </c>
      <c r="Q8" s="171">
        <v>0</v>
      </c>
      <c r="R8" s="171">
        <v>0</v>
      </c>
      <c r="S8" s="138" t="str">
        <f>LOOKUP(W8,'1-Configuracion'!$B$2:$B$21,'1-Configuracion'!$C$2:$C$21)</f>
        <v>Sevilla F.C.</v>
      </c>
      <c r="T8" s="82"/>
      <c r="U8" s="76">
        <f t="shared" si="9"/>
        <v>1</v>
      </c>
      <c r="V8" s="79" t="str">
        <f t="shared" si="0"/>
        <v>La Rosaleda</v>
      </c>
      <c r="W8" s="76">
        <v>6</v>
      </c>
      <c r="X8" s="80"/>
      <c r="Y8" s="80">
        <v>1</v>
      </c>
      <c r="Z8" s="76">
        <f t="shared" si="10"/>
        <v>1</v>
      </c>
      <c r="AA8" s="76">
        <f t="shared" si="11"/>
        <v>1</v>
      </c>
      <c r="AB8" s="77"/>
      <c r="AC8" s="138" t="str">
        <f>LOOKUP(Y8,'1-Configuracion'!$B$2:$B$21,'1-Configuracion'!$C$2:$C$21)</f>
        <v>Levante U.D.</v>
      </c>
      <c r="AD8" s="171">
        <v>2</v>
      </c>
      <c r="AE8" s="171">
        <v>2</v>
      </c>
      <c r="AF8" s="138" t="str">
        <f>LOOKUP(AJ8,'1-Configuracion'!$B$2:$B$21,'1-Configuracion'!$C$2:$C$21)</f>
        <v>S.D. Eibar</v>
      </c>
      <c r="AG8" s="82"/>
      <c r="AH8" s="76">
        <f t="shared" si="12"/>
        <v>1</v>
      </c>
      <c r="AI8" s="79" t="str">
        <f t="shared" si="1"/>
        <v>Ciudad de Valencia</v>
      </c>
      <c r="AJ8" s="76">
        <v>10</v>
      </c>
      <c r="AK8" s="80"/>
      <c r="AL8" s="80">
        <v>4</v>
      </c>
      <c r="AM8" s="76">
        <f t="shared" si="13"/>
        <v>1</v>
      </c>
      <c r="AN8" s="76">
        <f t="shared" si="14"/>
        <v>1</v>
      </c>
      <c r="AO8" s="77"/>
      <c r="AP8" s="138" t="str">
        <f>LOOKUP(AL8,'1-Configuracion'!$B$2:$B$21,'1-Configuracion'!$C$2:$C$21)</f>
        <v>U.D. Las Palmas</v>
      </c>
      <c r="AQ8" s="171">
        <v>0</v>
      </c>
      <c r="AR8" s="171">
        <v>0</v>
      </c>
      <c r="AS8" s="138" t="str">
        <f>LOOKUP(AW8,'1-Configuracion'!$B$2:$B$21,'1-Configuracion'!$C$2:$C$21)</f>
        <v>Villarreal C.F.</v>
      </c>
      <c r="AT8" s="82"/>
      <c r="AU8" s="76">
        <f t="shared" si="15"/>
        <v>1</v>
      </c>
      <c r="AV8" s="79" t="str">
        <f t="shared" si="2"/>
        <v>Gran Canaria</v>
      </c>
      <c r="AW8" s="76">
        <v>14</v>
      </c>
      <c r="AX8" s="80"/>
      <c r="AY8" s="80">
        <v>8</v>
      </c>
      <c r="AZ8" s="76">
        <f>IF(ISBLANK(BE8),0,1)</f>
        <v>1</v>
      </c>
      <c r="BA8" s="76">
        <f t="shared" si="3"/>
        <v>3</v>
      </c>
      <c r="BB8" s="77"/>
      <c r="BC8" s="138" t="str">
        <f>LOOKUP(AY8,'1-Configuracion'!$B$2:$B$21,'1-Configuracion'!$C$2:$C$21)</f>
        <v>F.C. Barcelona</v>
      </c>
      <c r="BD8" s="171">
        <v>4</v>
      </c>
      <c r="BE8" s="171">
        <v>0</v>
      </c>
      <c r="BF8" s="138" t="str">
        <f>LOOKUP(BJ8,'1-Configuracion'!$B$2:$B$21,'1-Configuracion'!$C$2:$C$21)</f>
        <v>Real Sociedad</v>
      </c>
      <c r="BG8" s="82"/>
      <c r="BH8" s="76">
        <f t="shared" si="16"/>
        <v>0</v>
      </c>
      <c r="BI8" s="79" t="str">
        <f t="shared" si="4"/>
        <v>Camp Nou</v>
      </c>
      <c r="BJ8" s="76">
        <v>18</v>
      </c>
      <c r="BK8" s="80"/>
      <c r="BL8" s="80">
        <v>12</v>
      </c>
      <c r="BM8" s="76">
        <f>IF(ISBLANK(BR8),0,1)</f>
        <v>0</v>
      </c>
      <c r="BN8" s="76">
        <f t="shared" si="5"/>
        <v>0</v>
      </c>
      <c r="BO8" s="77"/>
      <c r="BP8" s="138" t="str">
        <f>LOOKUP(BL8,'1-Configuracion'!$B$2:$B$21,'1-Configuracion'!$C$2:$C$21)</f>
        <v>Getafe C.F.</v>
      </c>
      <c r="BQ8" s="171"/>
      <c r="BR8" s="171"/>
      <c r="BS8" s="138" t="str">
        <f>LOOKUP(BW8,'1-Configuracion'!$B$2:$B$21,'1-Configuracion'!$C$2:$C$21)</f>
        <v>Deportivo de la Coruña</v>
      </c>
      <c r="BT8" s="82"/>
      <c r="BU8" s="76">
        <f t="shared" si="17"/>
        <v>0</v>
      </c>
      <c r="BV8" s="79" t="str">
        <f t="shared" si="6"/>
        <v>Coliseum Alfonso Pérez</v>
      </c>
      <c r="BW8" s="76">
        <v>17</v>
      </c>
      <c r="BX8" s="71"/>
    </row>
    <row r="9" spans="1:76" x14ac:dyDescent="0.25">
      <c r="A9" s="71"/>
      <c r="B9" s="71"/>
      <c r="C9" s="71"/>
      <c r="D9" s="71"/>
      <c r="E9" s="71"/>
      <c r="F9" s="71"/>
      <c r="G9" s="71"/>
      <c r="H9" s="71"/>
      <c r="I9" s="71"/>
      <c r="J9" s="71"/>
      <c r="K9" s="75"/>
      <c r="L9" s="76">
        <v>7</v>
      </c>
      <c r="M9" s="76">
        <f t="shared" si="7"/>
        <v>1</v>
      </c>
      <c r="N9" s="76">
        <f t="shared" si="8"/>
        <v>0</v>
      </c>
      <c r="O9" s="77"/>
      <c r="P9" s="138" t="str">
        <f>LOOKUP(L9,'1-Configuracion'!$B$2:$B$21,'1-Configuracion'!$C$2:$C$21)</f>
        <v>Athletic Club</v>
      </c>
      <c r="Q9" s="171">
        <v>0</v>
      </c>
      <c r="R9" s="171">
        <v>1</v>
      </c>
      <c r="S9" s="138" t="str">
        <f>LOOKUP(W9,'1-Configuracion'!$B$2:$B$21,'1-Configuracion'!$C$2:$C$21)</f>
        <v>F.C. Barcelona</v>
      </c>
      <c r="T9" s="82"/>
      <c r="U9" s="76">
        <f t="shared" si="9"/>
        <v>3</v>
      </c>
      <c r="V9" s="79" t="str">
        <f t="shared" si="0"/>
        <v>San Mamés</v>
      </c>
      <c r="W9" s="76">
        <v>8</v>
      </c>
      <c r="X9" s="80"/>
      <c r="Y9" s="80">
        <v>3</v>
      </c>
      <c r="Z9" s="76">
        <f t="shared" si="10"/>
        <v>1</v>
      </c>
      <c r="AA9" s="76">
        <f t="shared" si="11"/>
        <v>3</v>
      </c>
      <c r="AB9" s="77"/>
      <c r="AC9" s="138" t="str">
        <f>LOOKUP(Y9,'1-Configuracion'!$B$2:$B$21,'1-Configuracion'!$C$2:$C$21)</f>
        <v>Atlético de Madrid</v>
      </c>
      <c r="AD9" s="171">
        <v>2</v>
      </c>
      <c r="AE9" s="171">
        <v>0</v>
      </c>
      <c r="AF9" s="138" t="str">
        <f>LOOKUP(AJ9,'1-Configuracion'!$B$2:$B$21,'1-Configuracion'!$C$2:$C$21)</f>
        <v>Getafe C.F.</v>
      </c>
      <c r="AG9" s="82"/>
      <c r="AH9" s="76">
        <f t="shared" si="12"/>
        <v>0</v>
      </c>
      <c r="AI9" s="79" t="str">
        <f t="shared" si="1"/>
        <v>Vicente Calderón</v>
      </c>
      <c r="AJ9" s="76">
        <v>12</v>
      </c>
      <c r="AK9" s="80"/>
      <c r="AL9" s="80">
        <v>2</v>
      </c>
      <c r="AM9" s="76">
        <f>IF(ISBLANK(AR9),0,1)</f>
        <v>1</v>
      </c>
      <c r="AN9" s="76">
        <f t="shared" si="14"/>
        <v>0</v>
      </c>
      <c r="AO9" s="77"/>
      <c r="AP9" s="138" t="str">
        <f>LOOKUP(AL9,'1-Configuracion'!$B$2:$B$21,'1-Configuracion'!$C$2:$C$21)</f>
        <v>R.C. Celta de Vigo</v>
      </c>
      <c r="AQ9" s="171">
        <v>1</v>
      </c>
      <c r="AR9" s="171">
        <v>3</v>
      </c>
      <c r="AS9" s="138" t="str">
        <f>LOOKUP(AW9,'1-Configuracion'!$B$2:$B$21,'1-Configuracion'!$C$2:$C$21)</f>
        <v>Real Madrid C.F.</v>
      </c>
      <c r="AT9" s="82"/>
      <c r="AU9" s="76">
        <f t="shared" si="15"/>
        <v>3</v>
      </c>
      <c r="AV9" s="79" t="str">
        <f t="shared" si="2"/>
        <v>Balaídos</v>
      </c>
      <c r="AW9" s="76">
        <v>16</v>
      </c>
      <c r="AX9" s="80"/>
      <c r="AY9" s="80">
        <v>6</v>
      </c>
      <c r="AZ9" s="76">
        <f>IF(ISBLANK(BE9),0,1)</f>
        <v>1</v>
      </c>
      <c r="BA9" s="76">
        <f t="shared" si="3"/>
        <v>3</v>
      </c>
      <c r="BB9" s="77"/>
      <c r="BC9" s="138" t="str">
        <f>LOOKUP(AY9,'1-Configuracion'!$B$2:$B$21,'1-Configuracion'!$C$2:$C$21)</f>
        <v>Sevilla F.C.</v>
      </c>
      <c r="BD9" s="171">
        <v>1</v>
      </c>
      <c r="BE9" s="171">
        <v>0</v>
      </c>
      <c r="BF9" s="138" t="str">
        <f>LOOKUP(BJ9,'1-Configuracion'!$B$2:$B$21,'1-Configuracion'!$C$2:$C$21)</f>
        <v>Valencia C.F.</v>
      </c>
      <c r="BG9" s="82"/>
      <c r="BH9" s="76">
        <f t="shared" si="16"/>
        <v>0</v>
      </c>
      <c r="BI9" s="79" t="str">
        <f t="shared" si="4"/>
        <v>Ramón Sánchez Pizjuán</v>
      </c>
      <c r="BJ9" s="76">
        <v>20</v>
      </c>
      <c r="BK9" s="80"/>
      <c r="BL9" s="80">
        <v>10</v>
      </c>
      <c r="BM9" s="76">
        <f>IF(ISBLANK(BR9),0,1)</f>
        <v>0</v>
      </c>
      <c r="BN9" s="76">
        <f t="shared" si="5"/>
        <v>0</v>
      </c>
      <c r="BO9" s="77"/>
      <c r="BP9" s="138" t="str">
        <f>LOOKUP(BL9,'1-Configuracion'!$B$2:$B$21,'1-Configuracion'!$C$2:$C$21)</f>
        <v>S.D. Eibar</v>
      </c>
      <c r="BQ9" s="171"/>
      <c r="BR9" s="171"/>
      <c r="BS9" s="138" t="str">
        <f>LOOKUP(BW9,'1-Configuracion'!$B$2:$B$21,'1-Configuracion'!$C$2:$C$21)</f>
        <v>Real Sporting de Gijón</v>
      </c>
      <c r="BT9" s="82"/>
      <c r="BU9" s="76">
        <f t="shared" si="17"/>
        <v>0</v>
      </c>
      <c r="BV9" s="79" t="str">
        <f t="shared" si="6"/>
        <v>Ipurúa</v>
      </c>
      <c r="BW9" s="76">
        <v>15</v>
      </c>
      <c r="BX9" s="71"/>
    </row>
    <row r="10" spans="1:76" x14ac:dyDescent="0.25">
      <c r="A10" s="71"/>
      <c r="B10" s="71"/>
      <c r="C10" s="71"/>
      <c r="D10" s="71"/>
      <c r="E10" s="71"/>
      <c r="F10" s="71"/>
      <c r="G10" s="71"/>
      <c r="H10" s="71"/>
      <c r="I10" s="71"/>
      <c r="J10" s="71"/>
      <c r="K10" s="75"/>
      <c r="L10" s="76">
        <v>9</v>
      </c>
      <c r="M10" s="76">
        <f t="shared" si="7"/>
        <v>1</v>
      </c>
      <c r="N10" s="76">
        <f t="shared" si="8"/>
        <v>0</v>
      </c>
      <c r="O10" s="77"/>
      <c r="P10" s="138" t="str">
        <f>LOOKUP(L10,'1-Configuracion'!$B$2:$B$21,'1-Configuracion'!$C$2:$C$21)</f>
        <v>Granada C.F.</v>
      </c>
      <c r="Q10" s="171">
        <v>1</v>
      </c>
      <c r="R10" s="171">
        <v>2</v>
      </c>
      <c r="S10" s="138" t="str">
        <f>LOOKUP(W10,'1-Configuracion'!$B$2:$B$21,'1-Configuracion'!$C$2:$C$21)</f>
        <v>S.D. Eibar</v>
      </c>
      <c r="T10" s="82"/>
      <c r="U10" s="76">
        <f t="shared" si="9"/>
        <v>3</v>
      </c>
      <c r="V10" s="79" t="str">
        <f t="shared" si="0"/>
        <v>Nuevo Los Cármenes</v>
      </c>
      <c r="W10" s="76">
        <v>10</v>
      </c>
      <c r="X10" s="80"/>
      <c r="Y10" s="80">
        <v>5</v>
      </c>
      <c r="Z10" s="76">
        <f t="shared" si="10"/>
        <v>1</v>
      </c>
      <c r="AA10" s="76">
        <f t="shared" si="11"/>
        <v>0</v>
      </c>
      <c r="AB10" s="77"/>
      <c r="AC10" s="138" t="str">
        <f>LOOKUP(Y10,'1-Configuracion'!$B$2:$B$21,'1-Configuracion'!$C$2:$C$21)</f>
        <v>Málaga C.F.</v>
      </c>
      <c r="AD10" s="171">
        <v>0</v>
      </c>
      <c r="AE10" s="171">
        <v>1</v>
      </c>
      <c r="AF10" s="138" t="str">
        <f>LOOKUP(AJ10,'1-Configuracion'!$B$2:$B$21,'1-Configuracion'!$C$2:$C$21)</f>
        <v>Villarreal C.F.</v>
      </c>
      <c r="AG10" s="82"/>
      <c r="AH10" s="76">
        <f t="shared" si="12"/>
        <v>3</v>
      </c>
      <c r="AI10" s="79" t="str">
        <f t="shared" si="1"/>
        <v>La Rosaleda</v>
      </c>
      <c r="AJ10" s="76">
        <v>14</v>
      </c>
      <c r="AK10" s="80"/>
      <c r="AL10" s="80">
        <v>1</v>
      </c>
      <c r="AM10" s="76">
        <f t="shared" si="13"/>
        <v>1</v>
      </c>
      <c r="AN10" s="76">
        <f>IF(AM10&gt;0,IF(AQ10&gt;AR10,3,IF(AQ10=AR10,1,0)),0)</f>
        <v>0</v>
      </c>
      <c r="AO10" s="77"/>
      <c r="AP10" s="138" t="str">
        <f>LOOKUP(AL10,'1-Configuracion'!$B$2:$B$21,'1-Configuracion'!$C$2:$C$21)</f>
        <v>Levante U.D.</v>
      </c>
      <c r="AQ10" s="171">
        <v>0</v>
      </c>
      <c r="AR10" s="171">
        <v>4</v>
      </c>
      <c r="AS10" s="138" t="str">
        <f>LOOKUP(AW10,'1-Configuracion'!$B$2:$B$21,'1-Configuracion'!$C$2:$C$21)</f>
        <v>Real Sociedad</v>
      </c>
      <c r="AT10" s="82"/>
      <c r="AU10" s="76">
        <f t="shared" si="15"/>
        <v>3</v>
      </c>
      <c r="AV10" s="79" t="str">
        <f t="shared" si="2"/>
        <v>Ciudad de Valencia</v>
      </c>
      <c r="AW10" s="76">
        <v>18</v>
      </c>
      <c r="AX10" s="80"/>
      <c r="AY10" s="80">
        <v>4</v>
      </c>
      <c r="AZ10" s="76">
        <f t="shared" ref="AZ10:AZ15" si="18">IF(ISBLANK(BE10),0,1)</f>
        <v>1</v>
      </c>
      <c r="BA10" s="76">
        <f t="shared" si="3"/>
        <v>0</v>
      </c>
      <c r="BB10" s="77"/>
      <c r="BC10" s="138" t="str">
        <f>LOOKUP(AY10,'1-Configuracion'!$B$2:$B$21,'1-Configuracion'!$C$2:$C$21)</f>
        <v>U.D. Las Palmas</v>
      </c>
      <c r="BD10" s="171">
        <v>0</v>
      </c>
      <c r="BE10" s="171">
        <v>2</v>
      </c>
      <c r="BF10" s="138" t="str">
        <f>LOOKUP(BJ10,'1-Configuracion'!$B$2:$B$21,'1-Configuracion'!$C$2:$C$21)</f>
        <v>Deportivo de la Coruña</v>
      </c>
      <c r="BG10" s="82"/>
      <c r="BH10" s="76">
        <f t="shared" si="16"/>
        <v>3</v>
      </c>
      <c r="BI10" s="79" t="str">
        <f t="shared" si="4"/>
        <v>Gran Canaria</v>
      </c>
      <c r="BJ10" s="76">
        <v>17</v>
      </c>
      <c r="BK10" s="80"/>
      <c r="BL10" s="80">
        <v>8</v>
      </c>
      <c r="BM10" s="76">
        <f t="shared" ref="BM10:BM15" si="19">IF(ISBLANK(BR10),0,1)</f>
        <v>0</v>
      </c>
      <c r="BN10" s="76">
        <f t="shared" si="5"/>
        <v>0</v>
      </c>
      <c r="BO10" s="77"/>
      <c r="BP10" s="138" t="str">
        <f>LOOKUP(BL10,'1-Configuracion'!$B$2:$B$21,'1-Configuracion'!$C$2:$C$21)</f>
        <v>F.C. Barcelona</v>
      </c>
      <c r="BQ10" s="171"/>
      <c r="BR10" s="171"/>
      <c r="BS10" s="138" t="str">
        <f>LOOKUP(BW10,'1-Configuracion'!$B$2:$B$21,'1-Configuracion'!$C$2:$C$21)</f>
        <v>Real Betis Balompié</v>
      </c>
      <c r="BT10" s="82"/>
      <c r="BU10" s="76">
        <f t="shared" si="17"/>
        <v>0</v>
      </c>
      <c r="BV10" s="79" t="str">
        <f t="shared" si="6"/>
        <v>Camp Nou</v>
      </c>
      <c r="BW10" s="76">
        <v>13</v>
      </c>
      <c r="BX10" s="71"/>
    </row>
    <row r="11" spans="1:76" x14ac:dyDescent="0.25">
      <c r="A11" s="71"/>
      <c r="B11" s="71"/>
      <c r="C11" s="71"/>
      <c r="D11" s="71"/>
      <c r="E11" s="71"/>
      <c r="F11" s="71"/>
      <c r="G11" s="71"/>
      <c r="H11" s="71"/>
      <c r="I11" s="71"/>
      <c r="J11" s="71"/>
      <c r="K11" s="75"/>
      <c r="L11" s="76">
        <v>11</v>
      </c>
      <c r="M11" s="76">
        <f t="shared" si="7"/>
        <v>1</v>
      </c>
      <c r="N11" s="76">
        <f t="shared" si="8"/>
        <v>3</v>
      </c>
      <c r="O11" s="77"/>
      <c r="P11" s="138" t="str">
        <f>LOOKUP(L11,'1-Configuracion'!$B$2:$B$21,'1-Configuracion'!$C$2:$C$21)</f>
        <v>R.C.D. Español</v>
      </c>
      <c r="Q11" s="171">
        <v>1</v>
      </c>
      <c r="R11" s="171">
        <v>0</v>
      </c>
      <c r="S11" s="138" t="str">
        <f>LOOKUP(W11,'1-Configuracion'!$B$2:$B$21,'1-Configuracion'!$C$2:$C$21)</f>
        <v>Getafe C.F.</v>
      </c>
      <c r="T11" s="82"/>
      <c r="U11" s="76">
        <f t="shared" si="9"/>
        <v>0</v>
      </c>
      <c r="V11" s="79" t="str">
        <f t="shared" si="0"/>
        <v>Cornellà-El Prat</v>
      </c>
      <c r="W11" s="76">
        <v>12</v>
      </c>
      <c r="X11" s="80"/>
      <c r="Y11" s="80">
        <v>7</v>
      </c>
      <c r="Z11" s="76">
        <f t="shared" si="10"/>
        <v>1</v>
      </c>
      <c r="AA11" s="76">
        <f t="shared" si="11"/>
        <v>0</v>
      </c>
      <c r="AB11" s="77"/>
      <c r="AC11" s="138" t="str">
        <f>LOOKUP(Y11,'1-Configuracion'!$B$2:$B$21,'1-Configuracion'!$C$2:$C$21)</f>
        <v>Athletic Club</v>
      </c>
      <c r="AD11" s="171">
        <v>1</v>
      </c>
      <c r="AE11" s="171">
        <v>2</v>
      </c>
      <c r="AF11" s="138" t="str">
        <f>LOOKUP(AJ11,'1-Configuracion'!$B$2:$B$21,'1-Configuracion'!$C$2:$C$21)</f>
        <v>Real Madrid C.F.</v>
      </c>
      <c r="AG11" s="82"/>
      <c r="AH11" s="76">
        <f t="shared" si="12"/>
        <v>3</v>
      </c>
      <c r="AI11" s="79" t="str">
        <f t="shared" si="1"/>
        <v>San Mamés</v>
      </c>
      <c r="AJ11" s="76">
        <v>16</v>
      </c>
      <c r="AK11" s="80"/>
      <c r="AL11" s="80">
        <v>3</v>
      </c>
      <c r="AM11" s="76">
        <f t="shared" si="13"/>
        <v>1</v>
      </c>
      <c r="AN11" s="76">
        <f t="shared" si="14"/>
        <v>3</v>
      </c>
      <c r="AO11" s="77"/>
      <c r="AP11" s="138" t="str">
        <f>LOOKUP(AL11,'1-Configuracion'!$B$2:$B$21,'1-Configuracion'!$C$2:$C$21)</f>
        <v>Atlético de Madrid</v>
      </c>
      <c r="AQ11" s="171">
        <v>2</v>
      </c>
      <c r="AR11" s="171">
        <v>1</v>
      </c>
      <c r="AS11" s="138" t="str">
        <f>LOOKUP(AW11,'1-Configuracion'!$B$2:$B$21,'1-Configuracion'!$C$2:$C$21)</f>
        <v>Valencia C.F.</v>
      </c>
      <c r="AT11" s="82"/>
      <c r="AU11" s="76">
        <f t="shared" si="15"/>
        <v>0</v>
      </c>
      <c r="AV11" s="79" t="str">
        <f t="shared" si="2"/>
        <v>Vicente Calderón</v>
      </c>
      <c r="AW11" s="76">
        <v>20</v>
      </c>
      <c r="AX11" s="80"/>
      <c r="AY11" s="80">
        <v>2</v>
      </c>
      <c r="AZ11" s="76">
        <f t="shared" si="18"/>
        <v>1</v>
      </c>
      <c r="BA11" s="76">
        <f t="shared" si="3"/>
        <v>3</v>
      </c>
      <c r="BB11" s="77"/>
      <c r="BC11" s="138" t="str">
        <f>LOOKUP(AY11,'1-Configuracion'!$B$2:$B$21,'1-Configuracion'!$C$2:$C$21)</f>
        <v>R.C. Celta de Vigo</v>
      </c>
      <c r="BD11" s="171">
        <v>2</v>
      </c>
      <c r="BE11" s="171">
        <v>1</v>
      </c>
      <c r="BF11" s="138" t="str">
        <f>LOOKUP(BJ11,'1-Configuracion'!$B$2:$B$21,'1-Configuracion'!$C$2:$C$21)</f>
        <v>Real Sporting de Gijón</v>
      </c>
      <c r="BG11" s="82"/>
      <c r="BH11" s="76">
        <f t="shared" si="16"/>
        <v>0</v>
      </c>
      <c r="BI11" s="79" t="str">
        <f t="shared" si="4"/>
        <v>Balaídos</v>
      </c>
      <c r="BJ11" s="76">
        <v>15</v>
      </c>
      <c r="BK11" s="80"/>
      <c r="BL11" s="80">
        <v>6</v>
      </c>
      <c r="BM11" s="76">
        <f t="shared" si="19"/>
        <v>0</v>
      </c>
      <c r="BN11" s="76">
        <f t="shared" si="5"/>
        <v>0</v>
      </c>
      <c r="BO11" s="77"/>
      <c r="BP11" s="138" t="str">
        <f>LOOKUP(BL11,'1-Configuracion'!$B$2:$B$21,'1-Configuracion'!$C$2:$C$21)</f>
        <v>Sevilla F.C.</v>
      </c>
      <c r="BQ11" s="171"/>
      <c r="BR11" s="171"/>
      <c r="BS11" s="138" t="str">
        <f>LOOKUP(BW11,'1-Configuracion'!$B$2:$B$21,'1-Configuracion'!$C$2:$C$21)</f>
        <v>R.C.D. Español</v>
      </c>
      <c r="BT11" s="82"/>
      <c r="BU11" s="76">
        <f t="shared" si="17"/>
        <v>0</v>
      </c>
      <c r="BV11" s="79" t="str">
        <f t="shared" si="6"/>
        <v>Ramón Sánchez Pizjuán</v>
      </c>
      <c r="BW11" s="76">
        <v>11</v>
      </c>
      <c r="BX11" s="71"/>
    </row>
    <row r="12" spans="1:76" x14ac:dyDescent="0.25">
      <c r="A12" s="71"/>
      <c r="B12" s="71"/>
      <c r="C12" s="71"/>
      <c r="D12" s="71"/>
      <c r="E12" s="71"/>
      <c r="F12" s="71"/>
      <c r="G12" s="71"/>
      <c r="H12" s="71"/>
      <c r="I12" s="71"/>
      <c r="J12" s="71"/>
      <c r="K12" s="75"/>
      <c r="L12" s="76">
        <v>13</v>
      </c>
      <c r="M12" s="76">
        <f t="shared" si="7"/>
        <v>1</v>
      </c>
      <c r="N12" s="76">
        <f t="shared" si="8"/>
        <v>1</v>
      </c>
      <c r="O12" s="77"/>
      <c r="P12" s="138" t="str">
        <f>LOOKUP(L12,'1-Configuracion'!$B$2:$B$21,'1-Configuracion'!$C$2:$C$21)</f>
        <v>Real Betis Balompié</v>
      </c>
      <c r="Q12" s="171">
        <v>1</v>
      </c>
      <c r="R12" s="171">
        <v>1</v>
      </c>
      <c r="S12" s="138" t="str">
        <f>LOOKUP(W12,'1-Configuracion'!$B$2:$B$21,'1-Configuracion'!$C$2:$C$21)</f>
        <v>Villarreal C.F.</v>
      </c>
      <c r="T12" s="82"/>
      <c r="U12" s="76">
        <f t="shared" si="9"/>
        <v>1</v>
      </c>
      <c r="V12" s="79" t="str">
        <f t="shared" si="0"/>
        <v>Benito Villamarín</v>
      </c>
      <c r="W12" s="76">
        <v>14</v>
      </c>
      <c r="X12" s="80"/>
      <c r="Y12" s="80">
        <v>9</v>
      </c>
      <c r="Z12" s="76">
        <f t="shared" si="10"/>
        <v>1</v>
      </c>
      <c r="AA12" s="76">
        <f t="shared" si="11"/>
        <v>0</v>
      </c>
      <c r="AB12" s="77"/>
      <c r="AC12" s="138" t="str">
        <f>LOOKUP(Y12,'1-Configuracion'!$B$2:$B$21,'1-Configuracion'!$C$2:$C$21)</f>
        <v>Granada C.F.</v>
      </c>
      <c r="AD12" s="171">
        <v>0</v>
      </c>
      <c r="AE12" s="171">
        <v>3</v>
      </c>
      <c r="AF12" s="138" t="str">
        <f>LOOKUP(AJ12,'1-Configuracion'!$B$2:$B$21,'1-Configuracion'!$C$2:$C$21)</f>
        <v>Real Sociedad</v>
      </c>
      <c r="AG12" s="82"/>
      <c r="AH12" s="76">
        <f t="shared" si="12"/>
        <v>3</v>
      </c>
      <c r="AI12" s="79" t="str">
        <f t="shared" si="1"/>
        <v>Nuevo Los Cármenes</v>
      </c>
      <c r="AJ12" s="76">
        <v>18</v>
      </c>
      <c r="AK12" s="80"/>
      <c r="AL12" s="80">
        <v>5</v>
      </c>
      <c r="AM12" s="76">
        <f t="shared" si="13"/>
        <v>1</v>
      </c>
      <c r="AN12" s="76">
        <f t="shared" si="14"/>
        <v>3</v>
      </c>
      <c r="AO12" s="77"/>
      <c r="AP12" s="138" t="str">
        <f>LOOKUP(AL12,'1-Configuracion'!$B$2:$B$21,'1-Configuracion'!$C$2:$C$21)</f>
        <v>Málaga C.F.</v>
      </c>
      <c r="AQ12" s="171">
        <v>2</v>
      </c>
      <c r="AR12" s="171">
        <v>0</v>
      </c>
      <c r="AS12" s="138" t="str">
        <f>LOOKUP(AW12,'1-Configuracion'!$B$2:$B$21,'1-Configuracion'!$C$2:$C$21)</f>
        <v>Deportivo de la Coruña</v>
      </c>
      <c r="AT12" s="82"/>
      <c r="AU12" s="76">
        <f t="shared" si="15"/>
        <v>0</v>
      </c>
      <c r="AV12" s="79" t="str">
        <f t="shared" si="2"/>
        <v>La Rosaleda</v>
      </c>
      <c r="AW12" s="76">
        <v>17</v>
      </c>
      <c r="AX12" s="80"/>
      <c r="AY12" s="80">
        <v>1</v>
      </c>
      <c r="AZ12" s="76">
        <f t="shared" si="18"/>
        <v>1</v>
      </c>
      <c r="BA12" s="76">
        <f t="shared" si="3"/>
        <v>0</v>
      </c>
      <c r="BB12" s="77"/>
      <c r="BC12" s="138" t="str">
        <f>LOOKUP(AY12,'1-Configuracion'!$B$2:$B$21,'1-Configuracion'!$C$2:$C$21)</f>
        <v>Levante U.D.</v>
      </c>
      <c r="BD12" s="171">
        <v>0</v>
      </c>
      <c r="BE12" s="171">
        <v>1</v>
      </c>
      <c r="BF12" s="138" t="str">
        <f>LOOKUP(BJ12,'1-Configuracion'!$B$2:$B$21,'1-Configuracion'!$C$2:$C$21)</f>
        <v>Real Betis Balompié</v>
      </c>
      <c r="BG12" s="82"/>
      <c r="BH12" s="76">
        <f t="shared" si="16"/>
        <v>3</v>
      </c>
      <c r="BI12" s="79" t="str">
        <f t="shared" si="4"/>
        <v>Ciudad de Valencia</v>
      </c>
      <c r="BJ12" s="76">
        <v>13</v>
      </c>
      <c r="BK12" s="80"/>
      <c r="BL12" s="80">
        <v>4</v>
      </c>
      <c r="BM12" s="76">
        <f t="shared" si="19"/>
        <v>0</v>
      </c>
      <c r="BN12" s="76">
        <f t="shared" si="5"/>
        <v>0</v>
      </c>
      <c r="BO12" s="77"/>
      <c r="BP12" s="138" t="str">
        <f>LOOKUP(BL12,'1-Configuracion'!$B$2:$B$21,'1-Configuracion'!$C$2:$C$21)</f>
        <v>U.D. Las Palmas</v>
      </c>
      <c r="BQ12" s="171"/>
      <c r="BR12" s="171"/>
      <c r="BS12" s="138" t="str">
        <f>LOOKUP(BW12,'1-Configuracion'!$B$2:$B$21,'1-Configuracion'!$C$2:$C$21)</f>
        <v>Granada C.F.</v>
      </c>
      <c r="BT12" s="82"/>
      <c r="BU12" s="76">
        <f t="shared" si="17"/>
        <v>0</v>
      </c>
      <c r="BV12" s="79" t="str">
        <f t="shared" si="6"/>
        <v>Gran Canaria</v>
      </c>
      <c r="BW12" s="76">
        <v>9</v>
      </c>
      <c r="BX12" s="71"/>
    </row>
    <row r="13" spans="1:76" x14ac:dyDescent="0.25">
      <c r="A13" s="71"/>
      <c r="B13" s="71"/>
      <c r="C13" s="71"/>
      <c r="D13" s="71"/>
      <c r="E13" s="71"/>
      <c r="F13" s="71"/>
      <c r="G13" s="71"/>
      <c r="H13" s="71"/>
      <c r="I13" s="71"/>
      <c r="J13" s="71"/>
      <c r="K13" s="75"/>
      <c r="L13" s="76">
        <v>15</v>
      </c>
      <c r="M13" s="76">
        <f t="shared" si="7"/>
        <v>1</v>
      </c>
      <c r="N13" s="76">
        <f t="shared" si="8"/>
        <v>1</v>
      </c>
      <c r="O13" s="77"/>
      <c r="P13" s="138" t="str">
        <f>LOOKUP(L13,'1-Configuracion'!$B$2:$B$21,'1-Configuracion'!$C$2:$C$21)</f>
        <v>Real Sporting de Gijón</v>
      </c>
      <c r="Q13" s="171">
        <v>0</v>
      </c>
      <c r="R13" s="171">
        <v>0</v>
      </c>
      <c r="S13" s="138" t="str">
        <f>LOOKUP(W13,'1-Configuracion'!$B$2:$B$21,'1-Configuracion'!$C$2:$C$21)</f>
        <v>Real Madrid C.F.</v>
      </c>
      <c r="T13" s="82"/>
      <c r="U13" s="76">
        <f t="shared" si="9"/>
        <v>1</v>
      </c>
      <c r="V13" s="79" t="str">
        <f t="shared" si="0"/>
        <v>El Molinón</v>
      </c>
      <c r="W13" s="76">
        <v>16</v>
      </c>
      <c r="X13" s="80"/>
      <c r="Y13" s="80">
        <v>11</v>
      </c>
      <c r="Z13" s="76">
        <f t="shared" si="10"/>
        <v>1</v>
      </c>
      <c r="AA13" s="76">
        <f t="shared" si="11"/>
        <v>3</v>
      </c>
      <c r="AB13" s="77"/>
      <c r="AC13" s="138" t="str">
        <f>LOOKUP(Y13,'1-Configuracion'!$B$2:$B$21,'1-Configuracion'!$C$2:$C$21)</f>
        <v>R.C.D. Español</v>
      </c>
      <c r="AD13" s="171">
        <v>1</v>
      </c>
      <c r="AE13" s="171">
        <v>0</v>
      </c>
      <c r="AF13" s="138" t="str">
        <f>LOOKUP(AJ13,'1-Configuracion'!$B$2:$B$21,'1-Configuracion'!$C$2:$C$21)</f>
        <v>Valencia C.F.</v>
      </c>
      <c r="AG13" s="82"/>
      <c r="AH13" s="76">
        <f t="shared" si="12"/>
        <v>0</v>
      </c>
      <c r="AI13" s="79" t="str">
        <f t="shared" si="1"/>
        <v>Cornellà-El Prat</v>
      </c>
      <c r="AJ13" s="76">
        <v>20</v>
      </c>
      <c r="AK13" s="80"/>
      <c r="AL13" s="80">
        <v>7</v>
      </c>
      <c r="AM13" s="76">
        <f t="shared" si="13"/>
        <v>1</v>
      </c>
      <c r="AN13" s="76">
        <f t="shared" si="14"/>
        <v>3</v>
      </c>
      <c r="AO13" s="77"/>
      <c r="AP13" s="138" t="str">
        <f>LOOKUP(AL13,'1-Configuracion'!$B$2:$B$21,'1-Configuracion'!$C$2:$C$21)</f>
        <v>Athletic Club</v>
      </c>
      <c r="AQ13" s="171">
        <v>3</v>
      </c>
      <c r="AR13" s="171">
        <v>0</v>
      </c>
      <c r="AS13" s="138" t="str">
        <f>LOOKUP(AW13,'1-Configuracion'!$B$2:$B$21,'1-Configuracion'!$C$2:$C$21)</f>
        <v>Real Sporting de Gijón</v>
      </c>
      <c r="AT13" s="82"/>
      <c r="AU13" s="76">
        <f t="shared" si="15"/>
        <v>0</v>
      </c>
      <c r="AV13" s="79" t="str">
        <f t="shared" si="2"/>
        <v>San Mamés</v>
      </c>
      <c r="AW13" s="76">
        <v>15</v>
      </c>
      <c r="AX13" s="80"/>
      <c r="AY13" s="80">
        <v>3</v>
      </c>
      <c r="AZ13" s="76">
        <f t="shared" si="18"/>
        <v>1</v>
      </c>
      <c r="BA13" s="76">
        <f t="shared" si="3"/>
        <v>3</v>
      </c>
      <c r="BB13" s="77"/>
      <c r="BC13" s="138" t="str">
        <f>LOOKUP(AY13,'1-Configuracion'!$B$2:$B$21,'1-Configuracion'!$C$2:$C$21)</f>
        <v>Atlético de Madrid</v>
      </c>
      <c r="BD13" s="171">
        <v>1</v>
      </c>
      <c r="BE13" s="171">
        <v>0</v>
      </c>
      <c r="BF13" s="138" t="str">
        <f>LOOKUP(BJ13,'1-Configuracion'!$B$2:$B$21,'1-Configuracion'!$C$2:$C$21)</f>
        <v>R.C.D. Español</v>
      </c>
      <c r="BG13" s="82"/>
      <c r="BH13" s="76">
        <f t="shared" si="16"/>
        <v>0</v>
      </c>
      <c r="BI13" s="79" t="str">
        <f t="shared" si="4"/>
        <v>Vicente Calderón</v>
      </c>
      <c r="BJ13" s="76">
        <v>11</v>
      </c>
      <c r="BK13" s="80"/>
      <c r="BL13" s="80">
        <v>2</v>
      </c>
      <c r="BM13" s="76">
        <f t="shared" si="19"/>
        <v>0</v>
      </c>
      <c r="BN13" s="76">
        <f t="shared" si="5"/>
        <v>0</v>
      </c>
      <c r="BO13" s="77"/>
      <c r="BP13" s="138" t="str">
        <f>LOOKUP(BL13,'1-Configuracion'!$B$2:$B$21,'1-Configuracion'!$C$2:$C$21)</f>
        <v>R.C. Celta de Vigo</v>
      </c>
      <c r="BQ13" s="171"/>
      <c r="BR13" s="171"/>
      <c r="BS13" s="138" t="str">
        <f>LOOKUP(BW13,'1-Configuracion'!$B$2:$B$21,'1-Configuracion'!$C$2:$C$21)</f>
        <v>Athletic Club</v>
      </c>
      <c r="BT13" s="82"/>
      <c r="BU13" s="76">
        <f t="shared" si="17"/>
        <v>0</v>
      </c>
      <c r="BV13" s="79" t="str">
        <f t="shared" si="6"/>
        <v>Balaídos</v>
      </c>
      <c r="BW13" s="76">
        <v>7</v>
      </c>
      <c r="BX13" s="71"/>
    </row>
    <row r="14" spans="1:76" x14ac:dyDescent="0.25">
      <c r="A14" s="71"/>
      <c r="B14" s="71"/>
      <c r="C14" s="71"/>
      <c r="D14" s="71"/>
      <c r="E14" s="71"/>
      <c r="F14" s="71"/>
      <c r="G14" s="71"/>
      <c r="H14" s="71"/>
      <c r="I14" s="71"/>
      <c r="J14" s="71"/>
      <c r="K14" s="75"/>
      <c r="L14" s="76">
        <v>17</v>
      </c>
      <c r="M14" s="76">
        <f t="shared" si="7"/>
        <v>1</v>
      </c>
      <c r="N14" s="76">
        <f t="shared" si="8"/>
        <v>1</v>
      </c>
      <c r="O14" s="77"/>
      <c r="P14" s="138" t="str">
        <f>LOOKUP(L14,'1-Configuracion'!$B$2:$B$21,'1-Configuracion'!$C$2:$C$21)</f>
        <v>Deportivo de la Coruña</v>
      </c>
      <c r="Q14" s="171">
        <v>0</v>
      </c>
      <c r="R14" s="171">
        <v>0</v>
      </c>
      <c r="S14" s="138" t="str">
        <f>LOOKUP(W14,'1-Configuracion'!$B$2:$B$21,'1-Configuracion'!$C$2:$C$21)</f>
        <v>Real Sociedad</v>
      </c>
      <c r="T14" s="82"/>
      <c r="U14" s="76">
        <f t="shared" si="9"/>
        <v>1</v>
      </c>
      <c r="V14" s="79" t="str">
        <f t="shared" si="0"/>
        <v>Riazor</v>
      </c>
      <c r="W14" s="76">
        <v>18</v>
      </c>
      <c r="X14" s="80"/>
      <c r="Y14" s="80">
        <v>13</v>
      </c>
      <c r="Z14" s="76">
        <f t="shared" si="10"/>
        <v>1</v>
      </c>
      <c r="AA14" s="76">
        <f t="shared" si="11"/>
        <v>0</v>
      </c>
      <c r="AB14" s="77"/>
      <c r="AC14" s="138" t="str">
        <f>LOOKUP(Y14,'1-Configuracion'!$B$2:$B$21,'1-Configuracion'!$C$2:$C$21)</f>
        <v>Real Betis Balompié</v>
      </c>
      <c r="AD14" s="171">
        <v>1</v>
      </c>
      <c r="AE14" s="171">
        <v>2</v>
      </c>
      <c r="AF14" s="138" t="str">
        <f>LOOKUP(AJ14,'1-Configuracion'!$B$2:$B$21,'1-Configuracion'!$C$2:$C$21)</f>
        <v>Deportivo de la Coruña</v>
      </c>
      <c r="AG14" s="82"/>
      <c r="AH14" s="76">
        <f t="shared" si="12"/>
        <v>3</v>
      </c>
      <c r="AI14" s="79" t="str">
        <f t="shared" si="1"/>
        <v>Benito Villamarín</v>
      </c>
      <c r="AJ14" s="76">
        <v>17</v>
      </c>
      <c r="AK14" s="80"/>
      <c r="AL14" s="80">
        <v>9</v>
      </c>
      <c r="AM14" s="76">
        <f t="shared" si="13"/>
        <v>1</v>
      </c>
      <c r="AN14" s="76">
        <f t="shared" si="14"/>
        <v>1</v>
      </c>
      <c r="AO14" s="77"/>
      <c r="AP14" s="138" t="str">
        <f>LOOKUP(AL14,'1-Configuracion'!$B$2:$B$21,'1-Configuracion'!$C$2:$C$21)</f>
        <v>Granada C.F.</v>
      </c>
      <c r="AQ14" s="171">
        <v>1</v>
      </c>
      <c r="AR14" s="171">
        <v>1</v>
      </c>
      <c r="AS14" s="138" t="str">
        <f>LOOKUP(AW14,'1-Configuracion'!$B$2:$B$21,'1-Configuracion'!$C$2:$C$21)</f>
        <v>Real Betis Balompié</v>
      </c>
      <c r="AT14" s="82"/>
      <c r="AU14" s="76">
        <f t="shared" si="15"/>
        <v>1</v>
      </c>
      <c r="AV14" s="79" t="str">
        <f t="shared" si="2"/>
        <v>Nuevo Los Cármenes</v>
      </c>
      <c r="AW14" s="76">
        <v>13</v>
      </c>
      <c r="AX14" s="80"/>
      <c r="AY14" s="80">
        <v>5</v>
      </c>
      <c r="AZ14" s="76">
        <f t="shared" si="18"/>
        <v>1</v>
      </c>
      <c r="BA14" s="76">
        <f t="shared" si="3"/>
        <v>1</v>
      </c>
      <c r="BB14" s="77"/>
      <c r="BC14" s="138" t="str">
        <f>LOOKUP(AY14,'1-Configuracion'!$B$2:$B$21,'1-Configuracion'!$C$2:$C$21)</f>
        <v>Málaga C.F.</v>
      </c>
      <c r="BD14" s="171">
        <v>2</v>
      </c>
      <c r="BE14" s="171">
        <v>2</v>
      </c>
      <c r="BF14" s="138" t="str">
        <f>LOOKUP(BJ14,'1-Configuracion'!$B$2:$B$21,'1-Configuracion'!$C$2:$C$21)</f>
        <v>Granada C.F.</v>
      </c>
      <c r="BG14" s="82"/>
      <c r="BH14" s="76">
        <f t="shared" si="16"/>
        <v>1</v>
      </c>
      <c r="BI14" s="79" t="str">
        <f t="shared" si="4"/>
        <v>La Rosaleda</v>
      </c>
      <c r="BJ14" s="76">
        <v>9</v>
      </c>
      <c r="BK14" s="80"/>
      <c r="BL14" s="80">
        <v>1</v>
      </c>
      <c r="BM14" s="76">
        <f t="shared" si="19"/>
        <v>0</v>
      </c>
      <c r="BN14" s="76">
        <f t="shared" si="5"/>
        <v>0</v>
      </c>
      <c r="BO14" s="77"/>
      <c r="BP14" s="138" t="str">
        <f>LOOKUP(BL14,'1-Configuracion'!$B$2:$B$21,'1-Configuracion'!$C$2:$C$21)</f>
        <v>Levante U.D.</v>
      </c>
      <c r="BQ14" s="171"/>
      <c r="BR14" s="171"/>
      <c r="BS14" s="138" t="str">
        <f>LOOKUP(BW14,'1-Configuracion'!$B$2:$B$21,'1-Configuracion'!$C$2:$C$21)</f>
        <v>Málaga C.F.</v>
      </c>
      <c r="BT14" s="82"/>
      <c r="BU14" s="76">
        <f t="shared" si="17"/>
        <v>0</v>
      </c>
      <c r="BV14" s="79" t="str">
        <f t="shared" si="6"/>
        <v>Ciudad de Valencia</v>
      </c>
      <c r="BW14" s="76">
        <v>5</v>
      </c>
      <c r="BX14" s="71"/>
    </row>
    <row r="15" spans="1:76" ht="15.75" thickBot="1" x14ac:dyDescent="0.3">
      <c r="A15" s="71"/>
      <c r="B15" s="71"/>
      <c r="C15" s="71"/>
      <c r="D15" s="71"/>
      <c r="E15" s="71"/>
      <c r="F15" s="71"/>
      <c r="G15" s="71"/>
      <c r="H15" s="71"/>
      <c r="I15" s="71"/>
      <c r="J15" s="71"/>
      <c r="K15" s="75"/>
      <c r="L15" s="76">
        <v>19</v>
      </c>
      <c r="M15" s="76">
        <f t="shared" si="7"/>
        <v>1</v>
      </c>
      <c r="N15" s="76">
        <f t="shared" si="8"/>
        <v>1</v>
      </c>
      <c r="O15" s="83"/>
      <c r="P15" s="142" t="str">
        <f>LOOKUP(L15,'1-Configuracion'!$B$2:$B$21,'1-Configuracion'!$C$2:$C$21)</f>
        <v>Rayo Vallecano</v>
      </c>
      <c r="Q15" s="172">
        <v>0</v>
      </c>
      <c r="R15" s="172">
        <v>0</v>
      </c>
      <c r="S15" s="142" t="str">
        <f>LOOKUP(W15,'1-Configuracion'!$B$2:$B$21,'1-Configuracion'!$C$2:$C$21)</f>
        <v>Valencia C.F.</v>
      </c>
      <c r="T15" s="84"/>
      <c r="U15" s="76">
        <f t="shared" si="9"/>
        <v>1</v>
      </c>
      <c r="V15" s="85" t="str">
        <f t="shared" si="0"/>
        <v>Campo de Vallecas</v>
      </c>
      <c r="W15" s="76">
        <v>20</v>
      </c>
      <c r="X15" s="80"/>
      <c r="Y15" s="80">
        <v>19</v>
      </c>
      <c r="Z15" s="76">
        <f t="shared" si="10"/>
        <v>1</v>
      </c>
      <c r="AA15" s="76">
        <f t="shared" si="11"/>
        <v>3</v>
      </c>
      <c r="AB15" s="83"/>
      <c r="AC15" s="142" t="str">
        <f>LOOKUP(Y15,'1-Configuracion'!$B$2:$B$21,'1-Configuracion'!$C$2:$C$21)</f>
        <v>Rayo Vallecano</v>
      </c>
      <c r="AD15" s="172">
        <v>2</v>
      </c>
      <c r="AE15" s="172">
        <v>1</v>
      </c>
      <c r="AF15" s="142" t="str">
        <f>LOOKUP(AJ15,'1-Configuracion'!$B$2:$B$21,'1-Configuracion'!$C$2:$C$21)</f>
        <v>Real Sporting de Gijón</v>
      </c>
      <c r="AG15" s="84"/>
      <c r="AH15" s="76">
        <f t="shared" si="12"/>
        <v>0</v>
      </c>
      <c r="AI15" s="85" t="str">
        <f t="shared" si="1"/>
        <v>Campo de Vallecas</v>
      </c>
      <c r="AJ15" s="86">
        <v>15</v>
      </c>
      <c r="AK15" s="80"/>
      <c r="AL15" s="80">
        <v>19</v>
      </c>
      <c r="AM15" s="76">
        <f t="shared" si="13"/>
        <v>1</v>
      </c>
      <c r="AN15" s="76">
        <f t="shared" si="14"/>
        <v>3</v>
      </c>
      <c r="AO15" s="83"/>
      <c r="AP15" s="142" t="str">
        <f>LOOKUP(AL15,'1-Configuracion'!$B$2:$B$21,'1-Configuracion'!$C$2:$C$21)</f>
        <v>Rayo Vallecano</v>
      </c>
      <c r="AQ15" s="172">
        <v>3</v>
      </c>
      <c r="AR15" s="172">
        <v>0</v>
      </c>
      <c r="AS15" s="142" t="str">
        <f>LOOKUP(AW15,'1-Configuracion'!$B$2:$B$21,'1-Configuracion'!$C$2:$C$21)</f>
        <v>R.C.D. Español</v>
      </c>
      <c r="AT15" s="84"/>
      <c r="AU15" s="76">
        <f t="shared" si="15"/>
        <v>0</v>
      </c>
      <c r="AV15" s="85" t="str">
        <f t="shared" si="2"/>
        <v>Campo de Vallecas</v>
      </c>
      <c r="AW15" s="76">
        <v>11</v>
      </c>
      <c r="AX15" s="80"/>
      <c r="AY15" s="80">
        <v>19</v>
      </c>
      <c r="AZ15" s="76">
        <f t="shared" si="18"/>
        <v>1</v>
      </c>
      <c r="BA15" s="76">
        <f t="shared" si="3"/>
        <v>0</v>
      </c>
      <c r="BB15" s="83"/>
      <c r="BC15" s="142" t="str">
        <f>LOOKUP(AY15,'1-Configuracion'!$B$2:$B$21,'1-Configuracion'!$C$2:$C$21)</f>
        <v>Rayo Vallecano</v>
      </c>
      <c r="BD15" s="172">
        <v>0</v>
      </c>
      <c r="BE15" s="172">
        <v>3</v>
      </c>
      <c r="BF15" s="142" t="str">
        <f>LOOKUP(BJ15,'1-Configuracion'!$B$2:$B$21,'1-Configuracion'!$C$2:$C$21)</f>
        <v>Athletic Club</v>
      </c>
      <c r="BG15" s="84"/>
      <c r="BH15" s="76">
        <f t="shared" si="16"/>
        <v>3</v>
      </c>
      <c r="BI15" s="85" t="str">
        <f t="shared" si="4"/>
        <v>Campo de Vallecas</v>
      </c>
      <c r="BJ15" s="86">
        <v>7</v>
      </c>
      <c r="BK15" s="80"/>
      <c r="BL15" s="80">
        <v>19</v>
      </c>
      <c r="BM15" s="76">
        <f t="shared" si="19"/>
        <v>0</v>
      </c>
      <c r="BN15" s="76">
        <f t="shared" si="5"/>
        <v>0</v>
      </c>
      <c r="BO15" s="83"/>
      <c r="BP15" s="142" t="str">
        <f>LOOKUP(BL15,'1-Configuracion'!$B$2:$B$21,'1-Configuracion'!$C$2:$C$21)</f>
        <v>Rayo Vallecano</v>
      </c>
      <c r="BQ15" s="172"/>
      <c r="BR15" s="172"/>
      <c r="BS15" s="142" t="str">
        <f>LOOKUP(BW15,'1-Configuracion'!$B$2:$B$21,'1-Configuracion'!$C$2:$C$21)</f>
        <v>Atlético de Madrid</v>
      </c>
      <c r="BT15" s="84"/>
      <c r="BU15" s="76">
        <f t="shared" si="17"/>
        <v>0</v>
      </c>
      <c r="BV15" s="85" t="str">
        <f t="shared" si="6"/>
        <v>Campo de Vallecas</v>
      </c>
      <c r="BW15" s="86">
        <v>3</v>
      </c>
      <c r="BX15" s="71"/>
    </row>
    <row r="16" spans="1:76" ht="15.75" thickBot="1" x14ac:dyDescent="0.3">
      <c r="A16" s="71"/>
      <c r="B16" s="71"/>
      <c r="C16" s="71"/>
      <c r="D16" s="71"/>
      <c r="E16" s="71"/>
      <c r="F16" s="71"/>
      <c r="G16" s="71"/>
      <c r="H16" s="71"/>
      <c r="I16" s="71"/>
      <c r="J16" s="71"/>
      <c r="K16" s="75"/>
      <c r="L16" s="76"/>
      <c r="M16" s="76">
        <f t="shared" si="7"/>
        <v>0</v>
      </c>
      <c r="N16" s="76"/>
      <c r="O16" s="76"/>
      <c r="P16" s="87"/>
      <c r="Q16" s="87"/>
      <c r="R16" s="88"/>
      <c r="S16" s="87"/>
      <c r="T16" s="87"/>
      <c r="U16" s="87"/>
      <c r="V16" s="80"/>
      <c r="W16" s="76"/>
      <c r="X16" s="80"/>
      <c r="Y16" s="80"/>
      <c r="Z16" s="76"/>
      <c r="AA16" s="76"/>
      <c r="AB16" s="76"/>
      <c r="AC16" s="87"/>
      <c r="AD16" s="87"/>
      <c r="AE16" s="88"/>
      <c r="AF16" s="87"/>
      <c r="AG16" s="87"/>
      <c r="AH16" s="87"/>
      <c r="AI16" s="80"/>
      <c r="AJ16" s="80"/>
      <c r="AK16" s="80"/>
      <c r="AL16" s="80"/>
      <c r="AM16" s="76"/>
      <c r="AN16" s="76"/>
      <c r="AO16" s="76"/>
      <c r="AP16" s="87"/>
      <c r="AQ16" s="87"/>
      <c r="AR16" s="88"/>
      <c r="AS16" s="87"/>
      <c r="AT16" s="87"/>
      <c r="AU16" s="87"/>
      <c r="AV16" s="80"/>
      <c r="AW16" s="76"/>
      <c r="AX16" s="80"/>
      <c r="AY16" s="80"/>
      <c r="AZ16" s="76"/>
      <c r="BA16" s="76"/>
      <c r="BB16" s="76"/>
      <c r="BC16" s="87"/>
      <c r="BD16" s="87"/>
      <c r="BE16" s="88"/>
      <c r="BF16" s="87"/>
      <c r="BG16" s="87"/>
      <c r="BH16" s="87"/>
      <c r="BI16" s="80"/>
      <c r="BJ16" s="80"/>
      <c r="BK16" s="80"/>
      <c r="BL16" s="80"/>
      <c r="BM16" s="76"/>
      <c r="BN16" s="76"/>
      <c r="BO16" s="76"/>
      <c r="BP16" s="87"/>
      <c r="BQ16" s="87"/>
      <c r="BR16" s="88"/>
      <c r="BS16" s="87"/>
      <c r="BT16" s="87"/>
      <c r="BU16" s="87"/>
      <c r="BV16" s="80"/>
      <c r="BW16" s="80"/>
      <c r="BX16" s="71"/>
    </row>
    <row r="17" spans="1:76" ht="15.75" thickBot="1" x14ac:dyDescent="0.3">
      <c r="A17" s="71"/>
      <c r="B17" s="71"/>
      <c r="C17" s="71"/>
      <c r="D17" s="71"/>
      <c r="E17" s="71"/>
      <c r="F17" s="71"/>
      <c r="G17" s="71"/>
      <c r="H17" s="71"/>
      <c r="I17" s="71"/>
      <c r="J17" s="71"/>
      <c r="K17" s="75"/>
      <c r="L17" s="76"/>
      <c r="M17" s="76"/>
      <c r="N17" s="76"/>
      <c r="O17" s="292" t="str">
        <f>P17</f>
        <v>Segunda Jornada</v>
      </c>
      <c r="P17" s="293" t="s">
        <v>2</v>
      </c>
      <c r="Q17" s="293"/>
      <c r="R17" s="293"/>
      <c r="S17" s="293"/>
      <c r="T17" s="294"/>
      <c r="U17" s="169"/>
      <c r="V17" s="145" t="s">
        <v>1</v>
      </c>
      <c r="W17" s="76"/>
      <c r="X17" s="80"/>
      <c r="Y17" s="80"/>
      <c r="Z17" s="76"/>
      <c r="AA17" s="76"/>
      <c r="AB17" s="292" t="str">
        <f>AC17</f>
        <v>Sexta Jornada</v>
      </c>
      <c r="AC17" s="293" t="s">
        <v>6</v>
      </c>
      <c r="AD17" s="293"/>
      <c r="AE17" s="293"/>
      <c r="AF17" s="293"/>
      <c r="AG17" s="294"/>
      <c r="AH17" s="169"/>
      <c r="AI17" s="145" t="s">
        <v>1</v>
      </c>
      <c r="AJ17" s="80"/>
      <c r="AK17" s="80"/>
      <c r="AL17" s="80"/>
      <c r="AM17" s="76"/>
      <c r="AN17" s="76"/>
      <c r="AO17" s="292" t="str">
        <f>AP17</f>
        <v>Décima Jornada</v>
      </c>
      <c r="AP17" s="293" t="s">
        <v>9</v>
      </c>
      <c r="AQ17" s="293"/>
      <c r="AR17" s="293"/>
      <c r="AS17" s="293"/>
      <c r="AT17" s="294"/>
      <c r="AU17" s="169"/>
      <c r="AV17" s="145" t="s">
        <v>1</v>
      </c>
      <c r="AW17" s="76"/>
      <c r="AX17" s="80"/>
      <c r="AY17" s="80"/>
      <c r="AZ17" s="76"/>
      <c r="BA17" s="76"/>
      <c r="BB17" s="292" t="str">
        <f>BC17</f>
        <v>Decimocuarta Jornada</v>
      </c>
      <c r="BC17" s="293" t="s">
        <v>14</v>
      </c>
      <c r="BD17" s="293"/>
      <c r="BE17" s="293"/>
      <c r="BF17" s="293"/>
      <c r="BG17" s="294"/>
      <c r="BH17" s="169"/>
      <c r="BI17" s="145" t="s">
        <v>1</v>
      </c>
      <c r="BJ17" s="80"/>
      <c r="BK17" s="80"/>
      <c r="BL17" s="80"/>
      <c r="BM17" s="76"/>
      <c r="BN17" s="76"/>
      <c r="BO17" s="292" t="str">
        <f>BP17</f>
        <v>Decimoctava Jornada</v>
      </c>
      <c r="BP17" s="293" t="s">
        <v>18</v>
      </c>
      <c r="BQ17" s="293"/>
      <c r="BR17" s="293"/>
      <c r="BS17" s="293"/>
      <c r="BT17" s="294"/>
      <c r="BU17" s="169"/>
      <c r="BV17" s="145" t="s">
        <v>1</v>
      </c>
      <c r="BW17" s="80"/>
      <c r="BX17" s="71"/>
    </row>
    <row r="18" spans="1:76" ht="15" customHeight="1" x14ac:dyDescent="0.25">
      <c r="A18" s="71"/>
      <c r="B18" s="71"/>
      <c r="C18" s="71"/>
      <c r="D18" s="71"/>
      <c r="E18" s="71"/>
      <c r="F18" s="71"/>
      <c r="G18" s="71"/>
      <c r="H18" s="71"/>
      <c r="I18" s="71"/>
      <c r="J18" s="71"/>
      <c r="K18" s="75"/>
      <c r="L18" s="76">
        <v>2</v>
      </c>
      <c r="M18" s="76">
        <f>IF(ISBLANK(R18),0,1)</f>
        <v>1</v>
      </c>
      <c r="N18" s="76">
        <f>IF(M18&gt;0,IF(Q18&gt;R18,3,IF(Q18=R18,1,0)),0)</f>
        <v>3</v>
      </c>
      <c r="O18" s="77"/>
      <c r="P18" s="138" t="str">
        <f>LOOKUP(L18,'1-Configuracion'!$B$2:$B$21,'1-Configuracion'!$C$2:$C$21)</f>
        <v>R.C. Celta de Vigo</v>
      </c>
      <c r="Q18" s="171">
        <v>3</v>
      </c>
      <c r="R18" s="171">
        <v>0</v>
      </c>
      <c r="S18" s="138" t="str">
        <f>LOOKUP(W18,'1-Configuracion'!$B$2:$B$21,'1-Configuracion'!$C$2:$C$21)</f>
        <v>Rayo Vallecano</v>
      </c>
      <c r="T18" s="78"/>
      <c r="U18" s="76">
        <f>IF(M18&gt;0,IF(R18&gt;Q18,3,IF(Q18=R18,1,0)),0)</f>
        <v>0</v>
      </c>
      <c r="V18" s="79" t="str">
        <f t="shared" ref="V18:V27" si="20">LOOKUP(P18,equipos,estadios)</f>
        <v>Balaídos</v>
      </c>
      <c r="W18" s="81">
        <v>19</v>
      </c>
      <c r="X18" s="80"/>
      <c r="Y18" s="80">
        <v>6</v>
      </c>
      <c r="Z18" s="76">
        <f>IF(ISBLANK(AE18),0,1)</f>
        <v>1</v>
      </c>
      <c r="AA18" s="76">
        <f>IF(Z18&gt;0,IF(AD18&gt;AE18,3,IF(AD18=AE18,1,0)),0)</f>
        <v>3</v>
      </c>
      <c r="AB18" s="77"/>
      <c r="AC18" s="138" t="str">
        <f>LOOKUP(Y18,'1-Configuracion'!$B$2:$B$21,'1-Configuracion'!$C$2:$C$21)</f>
        <v>Sevilla F.C.</v>
      </c>
      <c r="AD18" s="171">
        <v>3</v>
      </c>
      <c r="AE18" s="171">
        <v>2</v>
      </c>
      <c r="AF18" s="138" t="str">
        <f>LOOKUP(AJ18,'1-Configuracion'!$B$2:$B$21,'1-Configuracion'!$C$2:$C$21)</f>
        <v>Rayo Vallecano</v>
      </c>
      <c r="AG18" s="78"/>
      <c r="AH18" s="76">
        <f>IF(Z18&gt;0,IF(AE18&gt;AD18,3,IF(AD18=AE18,1,0)),0)</f>
        <v>0</v>
      </c>
      <c r="AI18" s="79" t="str">
        <f t="shared" ref="AI18:AI27" si="21">LOOKUP(AC18,equipos,estadios)</f>
        <v>Ramón Sánchez Pizjuán</v>
      </c>
      <c r="AJ18" s="81">
        <v>19</v>
      </c>
      <c r="AK18" s="80"/>
      <c r="AL18" s="80">
        <v>10</v>
      </c>
      <c r="AM18" s="76">
        <f>IF(ISBLANK(AR18),0,1)</f>
        <v>1</v>
      </c>
      <c r="AN18" s="76">
        <f>IF(AM18&gt;0,IF(AQ18&gt;AR18,3,IF(AQ18=AR18,1,0)),0)</f>
        <v>3</v>
      </c>
      <c r="AO18" s="77"/>
      <c r="AP18" s="138" t="str">
        <f>LOOKUP(AL18,'1-Configuracion'!$B$2:$B$21,'1-Configuracion'!$C$2:$C$21)</f>
        <v>S.D. Eibar</v>
      </c>
      <c r="AQ18" s="171">
        <v>1</v>
      </c>
      <c r="AR18" s="171">
        <v>0</v>
      </c>
      <c r="AS18" s="138" t="str">
        <f>LOOKUP(AW18,'1-Configuracion'!$B$2:$B$21,'1-Configuracion'!$C$2:$C$21)</f>
        <v>Rayo Vallecano</v>
      </c>
      <c r="AT18" s="78"/>
      <c r="AU18" s="76">
        <f>IF(AM18&gt;0,IF(AR18&gt;AQ18,3,IF(AQ18=AR18,1,0)),0)</f>
        <v>0</v>
      </c>
      <c r="AV18" s="79" t="str">
        <f t="shared" ref="AV18:AV27" si="22">LOOKUP(AP18,equipos,estadios)</f>
        <v>Ipurúa</v>
      </c>
      <c r="AW18" s="81">
        <v>19</v>
      </c>
      <c r="AX18" s="80"/>
      <c r="AY18" s="80">
        <v>14</v>
      </c>
      <c r="AZ18" s="76">
        <f>IF(ISBLANK(BE18),0,1)</f>
        <v>1</v>
      </c>
      <c r="BA18" s="76">
        <f>IF(AZ18&gt;0,IF(BD18&gt;BE18,3,IF(BD18=BE18,1,0)),0)</f>
        <v>3</v>
      </c>
      <c r="BB18" s="77"/>
      <c r="BC18" s="138" t="str">
        <f>LOOKUP(AY18,'1-Configuracion'!$B$2:$B$21,'1-Configuracion'!$C$2:$C$21)</f>
        <v>Villarreal C.F.</v>
      </c>
      <c r="BD18" s="171">
        <v>2</v>
      </c>
      <c r="BE18" s="171">
        <v>1</v>
      </c>
      <c r="BF18" s="138" t="str">
        <f>LOOKUP(BJ18,'1-Configuracion'!$B$2:$B$21,'1-Configuracion'!$C$2:$C$21)</f>
        <v>Rayo Vallecano</v>
      </c>
      <c r="BG18" s="78"/>
      <c r="BH18" s="76">
        <f>IF(AZ18&gt;0,IF(BE18&gt;BD18,3,IF(BD18=BE18,1,0)),0)</f>
        <v>0</v>
      </c>
      <c r="BI18" s="79" t="str">
        <f t="shared" ref="BI18:BI27" si="23">LOOKUP(BC18,equipos,estadios)</f>
        <v>El Madrigal</v>
      </c>
      <c r="BJ18" s="81">
        <v>19</v>
      </c>
      <c r="BK18" s="80"/>
      <c r="BL18" s="80">
        <v>18</v>
      </c>
      <c r="BM18" s="76">
        <f>IF(ISBLANK(BR18),0,1)</f>
        <v>0</v>
      </c>
      <c r="BN18" s="76">
        <f>IF(BM18&gt;0,IF(BQ18&gt;BR18,3,IF(BQ18=BR18,1,0)),0)</f>
        <v>0</v>
      </c>
      <c r="BO18" s="77"/>
      <c r="BP18" s="138" t="str">
        <f>LOOKUP(BL18,'1-Configuracion'!$B$2:$B$21,'1-Configuracion'!$C$2:$C$21)</f>
        <v>Real Sociedad</v>
      </c>
      <c r="BQ18" s="171"/>
      <c r="BR18" s="171"/>
      <c r="BS18" s="138" t="str">
        <f>LOOKUP(BW18,'1-Configuracion'!$B$2:$B$21,'1-Configuracion'!$C$2:$C$21)</f>
        <v>Rayo Vallecano</v>
      </c>
      <c r="BT18" s="78"/>
      <c r="BU18" s="76">
        <f>IF(BM18&gt;0,IF(BR18&gt;BQ18,3,IF(BQ18=BR18,1,0)),0)</f>
        <v>0</v>
      </c>
      <c r="BV18" s="79" t="str">
        <f t="shared" ref="BV18:BV27" si="24">LOOKUP(BP18,equipos,estadios)</f>
        <v>Anoeta</v>
      </c>
      <c r="BW18" s="81">
        <v>19</v>
      </c>
      <c r="BX18" s="71"/>
    </row>
    <row r="19" spans="1:76" ht="15" customHeight="1" x14ac:dyDescent="0.25">
      <c r="A19" s="71"/>
      <c r="B19" s="71"/>
      <c r="C19" s="71"/>
      <c r="D19" s="71"/>
      <c r="E19" s="71"/>
      <c r="F19" s="71"/>
      <c r="G19" s="71"/>
      <c r="H19" s="71"/>
      <c r="I19" s="71"/>
      <c r="J19" s="71"/>
      <c r="K19" s="75"/>
      <c r="L19" s="76">
        <v>4</v>
      </c>
      <c r="M19" s="76">
        <f t="shared" ref="M19:M27" si="25">IF(ISBLANK(R19),0,1)</f>
        <v>1</v>
      </c>
      <c r="N19" s="76">
        <f t="shared" ref="N19:N27" si="26">IF(M19&gt;0,IF(Q19&gt;R19,3,IF(Q19=R19,1,0)),0)</f>
        <v>1</v>
      </c>
      <c r="O19" s="77"/>
      <c r="P19" s="138" t="str">
        <f>LOOKUP(L19,'1-Configuracion'!$B$2:$B$21,'1-Configuracion'!$C$2:$C$21)</f>
        <v>U.D. Las Palmas</v>
      </c>
      <c r="Q19" s="171">
        <v>0</v>
      </c>
      <c r="R19" s="171">
        <v>0</v>
      </c>
      <c r="S19" s="138" t="str">
        <f>LOOKUP(W19,'1-Configuracion'!$B$2:$B$21,'1-Configuracion'!$C$2:$C$21)</f>
        <v>Levante U.D.</v>
      </c>
      <c r="T19" s="82"/>
      <c r="U19" s="76">
        <f t="shared" ref="U19:U27" si="27">IF(M19&gt;0,IF(R19&gt;Q19,3,IF(Q19=R19,1,0)),0)</f>
        <v>1</v>
      </c>
      <c r="V19" s="79" t="str">
        <f t="shared" si="20"/>
        <v>Gran Canaria</v>
      </c>
      <c r="W19" s="76">
        <v>1</v>
      </c>
      <c r="X19" s="80"/>
      <c r="Y19" s="80">
        <v>8</v>
      </c>
      <c r="Z19" s="76">
        <f t="shared" ref="Z19:Z27" si="28">IF(ISBLANK(AE19),0,1)</f>
        <v>1</v>
      </c>
      <c r="AA19" s="76">
        <f t="shared" ref="AA19:AA27" si="29">IF(Z19&gt;0,IF(AD19&gt;AE19,3,IF(AD19=AE19,1,0)),0)</f>
        <v>3</v>
      </c>
      <c r="AB19" s="77"/>
      <c r="AC19" s="138" t="str">
        <f>LOOKUP(Y19,'1-Configuracion'!$B$2:$B$21,'1-Configuracion'!$C$2:$C$21)</f>
        <v>F.C. Barcelona</v>
      </c>
      <c r="AD19" s="171">
        <v>2</v>
      </c>
      <c r="AE19" s="171">
        <v>1</v>
      </c>
      <c r="AF19" s="138" t="str">
        <f>LOOKUP(AJ19,'1-Configuracion'!$B$2:$B$21,'1-Configuracion'!$C$2:$C$21)</f>
        <v>U.D. Las Palmas</v>
      </c>
      <c r="AG19" s="82"/>
      <c r="AH19" s="76">
        <f t="shared" ref="AH19:AH27" si="30">IF(Z19&gt;0,IF(AE19&gt;AD19,3,IF(AD19=AE19,1,0)),0)</f>
        <v>0</v>
      </c>
      <c r="AI19" s="79" t="str">
        <f t="shared" si="21"/>
        <v>Camp Nou</v>
      </c>
      <c r="AJ19" s="76">
        <v>4</v>
      </c>
      <c r="AK19" s="80"/>
      <c r="AL19" s="80">
        <v>12</v>
      </c>
      <c r="AM19" s="76">
        <f t="shared" ref="AM19:AM27" si="31">IF(ISBLANK(AR19),0,1)</f>
        <v>1</v>
      </c>
      <c r="AN19" s="76">
        <f t="shared" ref="AN19:AN27" si="32">IF(AM19&gt;0,IF(AQ19&gt;AR19,3,IF(AQ19=AR19,1,0)),0)</f>
        <v>0</v>
      </c>
      <c r="AO19" s="77"/>
      <c r="AP19" s="138" t="str">
        <f>LOOKUP(AL19,'1-Configuracion'!$B$2:$B$21,'1-Configuracion'!$C$2:$C$21)</f>
        <v>Getafe C.F.</v>
      </c>
      <c r="AQ19" s="171">
        <v>0</v>
      </c>
      <c r="AR19" s="171">
        <v>2</v>
      </c>
      <c r="AS19" s="138" t="str">
        <f>LOOKUP(AW19,'1-Configuracion'!$B$2:$B$21,'1-Configuracion'!$C$2:$C$21)</f>
        <v>F.C. Barcelona</v>
      </c>
      <c r="AT19" s="82"/>
      <c r="AU19" s="76">
        <f t="shared" ref="AU19:AU27" si="33">IF(AM19&gt;0,IF(AR19&gt;AQ19,3,IF(AQ19=AR19,1,0)),0)</f>
        <v>3</v>
      </c>
      <c r="AV19" s="79" t="str">
        <f t="shared" si="22"/>
        <v>Coliseum Alfonso Pérez</v>
      </c>
      <c r="AW19" s="76">
        <v>8</v>
      </c>
      <c r="AX19" s="80"/>
      <c r="AY19" s="80">
        <v>16</v>
      </c>
      <c r="AZ19" s="76">
        <f t="shared" ref="AZ19:AZ27" si="34">IF(ISBLANK(BE19),0,1)</f>
        <v>1</v>
      </c>
      <c r="BA19" s="76">
        <f t="shared" ref="BA19:BA27" si="35">IF(AZ19&gt;0,IF(BD19&gt;BE19,3,IF(BD19=BE19,1,0)),0)</f>
        <v>3</v>
      </c>
      <c r="BB19" s="77"/>
      <c r="BC19" s="138" t="str">
        <f>LOOKUP(AY19,'1-Configuracion'!$B$2:$B$21,'1-Configuracion'!$C$2:$C$21)</f>
        <v>Real Madrid C.F.</v>
      </c>
      <c r="BD19" s="171">
        <v>4</v>
      </c>
      <c r="BE19" s="171">
        <v>1</v>
      </c>
      <c r="BF19" s="138" t="str">
        <f>LOOKUP(BJ19,'1-Configuracion'!$B$2:$B$21,'1-Configuracion'!$C$2:$C$21)</f>
        <v>Getafe C.F.</v>
      </c>
      <c r="BG19" s="82"/>
      <c r="BH19" s="76">
        <f t="shared" ref="BH19:BH27" si="36">IF(AZ19&gt;0,IF(BE19&gt;BD19,3,IF(BD19=BE19,1,0)),0)</f>
        <v>0</v>
      </c>
      <c r="BI19" s="79" t="str">
        <f t="shared" si="23"/>
        <v>Santiago Bernabéu</v>
      </c>
      <c r="BJ19" s="76">
        <v>12</v>
      </c>
      <c r="BK19" s="80"/>
      <c r="BL19" s="80">
        <v>20</v>
      </c>
      <c r="BM19" s="76">
        <f t="shared" ref="BM19:BM27" si="37">IF(ISBLANK(BR19),0,1)</f>
        <v>0</v>
      </c>
      <c r="BN19" s="76">
        <f t="shared" ref="BN19:BN27" si="38">IF(BM19&gt;0,IF(BQ19&gt;BR19,3,IF(BQ19=BR19,1,0)),0)</f>
        <v>0</v>
      </c>
      <c r="BO19" s="77"/>
      <c r="BP19" s="138" t="str">
        <f>LOOKUP(BL19,'1-Configuracion'!$B$2:$B$21,'1-Configuracion'!$C$2:$C$21)</f>
        <v>Valencia C.F.</v>
      </c>
      <c r="BQ19" s="171"/>
      <c r="BR19" s="171"/>
      <c r="BS19" s="138" t="str">
        <f>LOOKUP(BW19,'1-Configuracion'!$B$2:$B$21,'1-Configuracion'!$C$2:$C$21)</f>
        <v>Real Madrid C.F.</v>
      </c>
      <c r="BT19" s="82"/>
      <c r="BU19" s="76">
        <f t="shared" ref="BU19:BU27" si="39">IF(BM19&gt;0,IF(BR19&gt;BQ19,3,IF(BQ19=BR19,1,0)),0)</f>
        <v>0</v>
      </c>
      <c r="BV19" s="79" t="str">
        <f t="shared" si="24"/>
        <v>Mestalla</v>
      </c>
      <c r="BW19" s="76">
        <v>16</v>
      </c>
      <c r="BX19" s="71"/>
    </row>
    <row r="20" spans="1:76" x14ac:dyDescent="0.25">
      <c r="A20" s="71"/>
      <c r="B20" s="71"/>
      <c r="C20" s="71"/>
      <c r="D20" s="71"/>
      <c r="E20" s="71"/>
      <c r="F20" s="71"/>
      <c r="G20" s="71"/>
      <c r="H20" s="71"/>
      <c r="I20" s="71"/>
      <c r="J20" s="71"/>
      <c r="K20" s="75"/>
      <c r="L20" s="76">
        <v>6</v>
      </c>
      <c r="M20" s="76">
        <f t="shared" si="25"/>
        <v>1</v>
      </c>
      <c r="N20" s="76">
        <f t="shared" si="26"/>
        <v>0</v>
      </c>
      <c r="O20" s="77"/>
      <c r="P20" s="138" t="str">
        <f>LOOKUP(L20,'1-Configuracion'!$B$2:$B$21,'1-Configuracion'!$C$2:$C$21)</f>
        <v>Sevilla F.C.</v>
      </c>
      <c r="Q20" s="171">
        <v>0</v>
      </c>
      <c r="R20" s="171">
        <v>3</v>
      </c>
      <c r="S20" s="138" t="str">
        <f>LOOKUP(W20,'1-Configuracion'!$B$2:$B$21,'1-Configuracion'!$C$2:$C$21)</f>
        <v>Atlético de Madrid</v>
      </c>
      <c r="T20" s="82"/>
      <c r="U20" s="76">
        <f t="shared" si="27"/>
        <v>3</v>
      </c>
      <c r="V20" s="79" t="str">
        <f t="shared" si="20"/>
        <v>Ramón Sánchez Pizjuán</v>
      </c>
      <c r="W20" s="76">
        <v>3</v>
      </c>
      <c r="X20" s="80"/>
      <c r="Y20" s="80">
        <v>10</v>
      </c>
      <c r="Z20" s="76">
        <f t="shared" si="28"/>
        <v>1</v>
      </c>
      <c r="AA20" s="76">
        <f t="shared" si="29"/>
        <v>1</v>
      </c>
      <c r="AB20" s="77"/>
      <c r="AC20" s="138" t="str">
        <f>LOOKUP(Y20,'1-Configuracion'!$B$2:$B$21,'1-Configuracion'!$C$2:$C$21)</f>
        <v>S.D. Eibar</v>
      </c>
      <c r="AD20" s="171">
        <v>1</v>
      </c>
      <c r="AE20" s="171">
        <v>1</v>
      </c>
      <c r="AF20" s="138" t="str">
        <f>LOOKUP(AJ20,'1-Configuracion'!$B$2:$B$21,'1-Configuracion'!$C$2:$C$21)</f>
        <v>R.C. Celta de Vigo</v>
      </c>
      <c r="AG20" s="82"/>
      <c r="AH20" s="76">
        <f t="shared" si="30"/>
        <v>1</v>
      </c>
      <c r="AI20" s="79" t="str">
        <f t="shared" si="21"/>
        <v>Ipurúa</v>
      </c>
      <c r="AJ20" s="76">
        <v>2</v>
      </c>
      <c r="AK20" s="80"/>
      <c r="AL20" s="80">
        <v>14</v>
      </c>
      <c r="AM20" s="76">
        <f t="shared" si="31"/>
        <v>1</v>
      </c>
      <c r="AN20" s="76">
        <f t="shared" si="32"/>
        <v>3</v>
      </c>
      <c r="AO20" s="77"/>
      <c r="AP20" s="138" t="str">
        <f>LOOKUP(AL20,'1-Configuracion'!$B$2:$B$21,'1-Configuracion'!$C$2:$C$21)</f>
        <v>Villarreal C.F.</v>
      </c>
      <c r="AQ20" s="171">
        <v>2</v>
      </c>
      <c r="AR20" s="171">
        <v>1</v>
      </c>
      <c r="AS20" s="138" t="str">
        <f>LOOKUP(AW20,'1-Configuracion'!$B$2:$B$21,'1-Configuracion'!$C$2:$C$21)</f>
        <v>Sevilla F.C.</v>
      </c>
      <c r="AT20" s="82"/>
      <c r="AU20" s="76">
        <f t="shared" si="33"/>
        <v>0</v>
      </c>
      <c r="AV20" s="79" t="str">
        <f t="shared" si="22"/>
        <v>El Madrigal</v>
      </c>
      <c r="AW20" s="76">
        <v>6</v>
      </c>
      <c r="AX20" s="80"/>
      <c r="AY20" s="80">
        <v>18</v>
      </c>
      <c r="AZ20" s="76">
        <f t="shared" si="34"/>
        <v>1</v>
      </c>
      <c r="BA20" s="76">
        <f t="shared" si="35"/>
        <v>3</v>
      </c>
      <c r="BB20" s="77"/>
      <c r="BC20" s="138" t="str">
        <f>LOOKUP(AY20,'1-Configuracion'!$B$2:$B$21,'1-Configuracion'!$C$2:$C$21)</f>
        <v>Real Sociedad</v>
      </c>
      <c r="BD20" s="171">
        <v>2</v>
      </c>
      <c r="BE20" s="171">
        <v>1</v>
      </c>
      <c r="BF20" s="138" t="str">
        <f>LOOKUP(BJ20,'1-Configuracion'!$B$2:$B$21,'1-Configuracion'!$C$2:$C$21)</f>
        <v>S.D. Eibar</v>
      </c>
      <c r="BG20" s="82"/>
      <c r="BH20" s="76">
        <f t="shared" si="36"/>
        <v>0</v>
      </c>
      <c r="BI20" s="79" t="str">
        <f t="shared" si="23"/>
        <v>Anoeta</v>
      </c>
      <c r="BJ20" s="76">
        <v>10</v>
      </c>
      <c r="BK20" s="80"/>
      <c r="BL20" s="80">
        <v>17</v>
      </c>
      <c r="BM20" s="76">
        <f t="shared" si="37"/>
        <v>0</v>
      </c>
      <c r="BN20" s="76">
        <f t="shared" si="38"/>
        <v>0</v>
      </c>
      <c r="BO20" s="77"/>
      <c r="BP20" s="138" t="str">
        <f>LOOKUP(BL20,'1-Configuracion'!$B$2:$B$21,'1-Configuracion'!$C$2:$C$21)</f>
        <v>Deportivo de la Coruña</v>
      </c>
      <c r="BQ20" s="171"/>
      <c r="BR20" s="171"/>
      <c r="BS20" s="138" t="str">
        <f>LOOKUP(BW20,'1-Configuracion'!$B$2:$B$21,'1-Configuracion'!$C$2:$C$21)</f>
        <v>Villarreal C.F.</v>
      </c>
      <c r="BT20" s="82"/>
      <c r="BU20" s="76">
        <f t="shared" si="39"/>
        <v>0</v>
      </c>
      <c r="BV20" s="79" t="str">
        <f t="shared" si="24"/>
        <v>Riazor</v>
      </c>
      <c r="BW20" s="76">
        <v>14</v>
      </c>
      <c r="BX20" s="71"/>
    </row>
    <row r="21" spans="1:76" x14ac:dyDescent="0.25">
      <c r="A21" s="71"/>
      <c r="B21" s="71"/>
      <c r="C21" s="71"/>
      <c r="D21" s="71"/>
      <c r="E21" s="71"/>
      <c r="F21" s="71"/>
      <c r="G21" s="71"/>
      <c r="H21" s="71"/>
      <c r="I21" s="71"/>
      <c r="J21" s="71"/>
      <c r="K21" s="75"/>
      <c r="L21" s="76">
        <v>8</v>
      </c>
      <c r="M21" s="76">
        <f t="shared" si="25"/>
        <v>1</v>
      </c>
      <c r="N21" s="76">
        <f t="shared" si="26"/>
        <v>3</v>
      </c>
      <c r="O21" s="77"/>
      <c r="P21" s="138" t="str">
        <f>LOOKUP(L21,'1-Configuracion'!$B$2:$B$21,'1-Configuracion'!$C$2:$C$21)</f>
        <v>F.C. Barcelona</v>
      </c>
      <c r="Q21" s="171">
        <v>1</v>
      </c>
      <c r="R21" s="171">
        <v>0</v>
      </c>
      <c r="S21" s="138" t="str">
        <f>LOOKUP(W21,'1-Configuracion'!$B$2:$B$21,'1-Configuracion'!$C$2:$C$21)</f>
        <v>Málaga C.F.</v>
      </c>
      <c r="T21" s="82"/>
      <c r="U21" s="76">
        <f t="shared" si="27"/>
        <v>0</v>
      </c>
      <c r="V21" s="79" t="str">
        <f t="shared" si="20"/>
        <v>Camp Nou</v>
      </c>
      <c r="W21" s="76">
        <v>5</v>
      </c>
      <c r="X21" s="80"/>
      <c r="Y21" s="80">
        <v>12</v>
      </c>
      <c r="Z21" s="76">
        <f t="shared" si="28"/>
        <v>1</v>
      </c>
      <c r="AA21" s="76">
        <f t="shared" si="29"/>
        <v>3</v>
      </c>
      <c r="AB21" s="77"/>
      <c r="AC21" s="138" t="str">
        <f>LOOKUP(Y21,'1-Configuracion'!$B$2:$B$21,'1-Configuracion'!$C$2:$C$21)</f>
        <v>Getafe C.F.</v>
      </c>
      <c r="AD21" s="171">
        <v>3</v>
      </c>
      <c r="AE21" s="171">
        <v>0</v>
      </c>
      <c r="AF21" s="138" t="str">
        <f>LOOKUP(AJ21,'1-Configuracion'!$B$2:$B$21,'1-Configuracion'!$C$2:$C$21)</f>
        <v>Levante U.D.</v>
      </c>
      <c r="AG21" s="82"/>
      <c r="AH21" s="76">
        <f t="shared" si="30"/>
        <v>0</v>
      </c>
      <c r="AI21" s="79" t="str">
        <f t="shared" si="21"/>
        <v>Coliseum Alfonso Pérez</v>
      </c>
      <c r="AJ21" s="76">
        <v>1</v>
      </c>
      <c r="AK21" s="80"/>
      <c r="AL21" s="80">
        <v>16</v>
      </c>
      <c r="AM21" s="76">
        <f t="shared" si="31"/>
        <v>1</v>
      </c>
      <c r="AN21" s="76">
        <f t="shared" si="32"/>
        <v>3</v>
      </c>
      <c r="AO21" s="77"/>
      <c r="AP21" s="138" t="str">
        <f>LOOKUP(AL21,'1-Configuracion'!$B$2:$B$21,'1-Configuracion'!$C$2:$C$21)</f>
        <v>Real Madrid C.F.</v>
      </c>
      <c r="AQ21" s="171">
        <v>3</v>
      </c>
      <c r="AR21" s="171">
        <v>1</v>
      </c>
      <c r="AS21" s="138" t="str">
        <f>LOOKUP(AW21,'1-Configuracion'!$B$2:$B$21,'1-Configuracion'!$C$2:$C$21)</f>
        <v>U.D. Las Palmas</v>
      </c>
      <c r="AT21" s="82"/>
      <c r="AU21" s="76">
        <f t="shared" si="33"/>
        <v>0</v>
      </c>
      <c r="AV21" s="79" t="str">
        <f t="shared" si="22"/>
        <v>Santiago Bernabéu</v>
      </c>
      <c r="AW21" s="76">
        <v>4</v>
      </c>
      <c r="AX21" s="80"/>
      <c r="AY21" s="80">
        <v>20</v>
      </c>
      <c r="AZ21" s="76">
        <f t="shared" si="34"/>
        <v>1</v>
      </c>
      <c r="BA21" s="76">
        <f t="shared" si="35"/>
        <v>1</v>
      </c>
      <c r="BB21" s="77"/>
      <c r="BC21" s="138" t="str">
        <f>LOOKUP(AY21,'1-Configuracion'!$B$2:$B$21,'1-Configuracion'!$C$2:$C$21)</f>
        <v>Valencia C.F.</v>
      </c>
      <c r="BD21" s="171">
        <v>1</v>
      </c>
      <c r="BE21" s="171">
        <v>1</v>
      </c>
      <c r="BF21" s="138" t="str">
        <f>LOOKUP(BJ21,'1-Configuracion'!$B$2:$B$21,'1-Configuracion'!$C$2:$C$21)</f>
        <v>F.C. Barcelona</v>
      </c>
      <c r="BG21" s="82"/>
      <c r="BH21" s="76">
        <f t="shared" si="36"/>
        <v>1</v>
      </c>
      <c r="BI21" s="79" t="str">
        <f t="shared" si="23"/>
        <v>Mestalla</v>
      </c>
      <c r="BJ21" s="76">
        <v>8</v>
      </c>
      <c r="BK21" s="80"/>
      <c r="BL21" s="80">
        <v>15</v>
      </c>
      <c r="BM21" s="76">
        <f t="shared" si="37"/>
        <v>0</v>
      </c>
      <c r="BN21" s="76">
        <f t="shared" si="38"/>
        <v>0</v>
      </c>
      <c r="BO21" s="77"/>
      <c r="BP21" s="138" t="str">
        <f>LOOKUP(BL21,'1-Configuracion'!$B$2:$B$21,'1-Configuracion'!$C$2:$C$21)</f>
        <v>Real Sporting de Gijón</v>
      </c>
      <c r="BQ21" s="171"/>
      <c r="BR21" s="171"/>
      <c r="BS21" s="138" t="str">
        <f>LOOKUP(BW21,'1-Configuracion'!$B$2:$B$21,'1-Configuracion'!$C$2:$C$21)</f>
        <v>Getafe C.F.</v>
      </c>
      <c r="BT21" s="82"/>
      <c r="BU21" s="76">
        <f t="shared" si="39"/>
        <v>0</v>
      </c>
      <c r="BV21" s="79" t="str">
        <f t="shared" si="24"/>
        <v>El Molinón</v>
      </c>
      <c r="BW21" s="76">
        <v>12</v>
      </c>
      <c r="BX21" s="71"/>
    </row>
    <row r="22" spans="1:76" x14ac:dyDescent="0.25">
      <c r="A22" s="71"/>
      <c r="B22" s="71"/>
      <c r="C22" s="71"/>
      <c r="D22" s="71"/>
      <c r="E22" s="71"/>
      <c r="F22" s="71"/>
      <c r="G22" s="71"/>
      <c r="H22" s="71"/>
      <c r="I22" s="71"/>
      <c r="J22" s="71"/>
      <c r="K22" s="75"/>
      <c r="L22" s="76">
        <v>10</v>
      </c>
      <c r="M22" s="76">
        <f t="shared" si="25"/>
        <v>1</v>
      </c>
      <c r="N22" s="76">
        <f t="shared" si="26"/>
        <v>3</v>
      </c>
      <c r="O22" s="77"/>
      <c r="P22" s="138" t="str">
        <f>LOOKUP(L22,'1-Configuracion'!$B$2:$B$21,'1-Configuracion'!$C$2:$C$21)</f>
        <v>S.D. Eibar</v>
      </c>
      <c r="Q22" s="171">
        <v>2</v>
      </c>
      <c r="R22" s="171">
        <v>0</v>
      </c>
      <c r="S22" s="138" t="str">
        <f>LOOKUP(W22,'1-Configuracion'!$B$2:$B$21,'1-Configuracion'!$C$2:$C$21)</f>
        <v>Athletic Club</v>
      </c>
      <c r="T22" s="82"/>
      <c r="U22" s="76">
        <f t="shared" si="27"/>
        <v>0</v>
      </c>
      <c r="V22" s="79" t="str">
        <f t="shared" si="20"/>
        <v>Ipurúa</v>
      </c>
      <c r="W22" s="76">
        <v>7</v>
      </c>
      <c r="X22" s="80"/>
      <c r="Y22" s="80">
        <v>14</v>
      </c>
      <c r="Z22" s="76">
        <f t="shared" si="28"/>
        <v>1</v>
      </c>
      <c r="AA22" s="76">
        <f t="shared" si="29"/>
        <v>3</v>
      </c>
      <c r="AB22" s="77"/>
      <c r="AC22" s="138" t="str">
        <f>LOOKUP(Y22,'1-Configuracion'!$B$2:$B$21,'1-Configuracion'!$C$2:$C$21)</f>
        <v>Villarreal C.F.</v>
      </c>
      <c r="AD22" s="171">
        <v>1</v>
      </c>
      <c r="AE22" s="171">
        <v>0</v>
      </c>
      <c r="AF22" s="138" t="str">
        <f>LOOKUP(AJ22,'1-Configuracion'!$B$2:$B$21,'1-Configuracion'!$C$2:$C$21)</f>
        <v>Atlético de Madrid</v>
      </c>
      <c r="AG22" s="82"/>
      <c r="AH22" s="76">
        <f t="shared" si="30"/>
        <v>0</v>
      </c>
      <c r="AI22" s="79" t="str">
        <f t="shared" si="21"/>
        <v>El Madrigal</v>
      </c>
      <c r="AJ22" s="76">
        <v>3</v>
      </c>
      <c r="AK22" s="80"/>
      <c r="AL22" s="80">
        <v>18</v>
      </c>
      <c r="AM22" s="76">
        <f t="shared" si="31"/>
        <v>1</v>
      </c>
      <c r="AN22" s="76">
        <f t="shared" si="32"/>
        <v>0</v>
      </c>
      <c r="AO22" s="77"/>
      <c r="AP22" s="138" t="str">
        <f>LOOKUP(AL22,'1-Configuracion'!$B$2:$B$21,'1-Configuracion'!$C$2:$C$21)</f>
        <v>Real Sociedad</v>
      </c>
      <c r="AQ22" s="171">
        <v>2</v>
      </c>
      <c r="AR22" s="171">
        <v>3</v>
      </c>
      <c r="AS22" s="138" t="str">
        <f>LOOKUP(AW22,'1-Configuracion'!$B$2:$B$21,'1-Configuracion'!$C$2:$C$21)</f>
        <v>R.C. Celta de Vigo</v>
      </c>
      <c r="AT22" s="82"/>
      <c r="AU22" s="76">
        <f t="shared" si="33"/>
        <v>3</v>
      </c>
      <c r="AV22" s="79" t="str">
        <f t="shared" si="22"/>
        <v>Anoeta</v>
      </c>
      <c r="AW22" s="76">
        <v>2</v>
      </c>
      <c r="AX22" s="80"/>
      <c r="AY22" s="80">
        <v>17</v>
      </c>
      <c r="AZ22" s="76">
        <f t="shared" si="34"/>
        <v>1</v>
      </c>
      <c r="BA22" s="76">
        <f t="shared" si="35"/>
        <v>1</v>
      </c>
      <c r="BB22" s="77"/>
      <c r="BC22" s="138" t="str">
        <f>LOOKUP(AY22,'1-Configuracion'!$B$2:$B$21,'1-Configuracion'!$C$2:$C$21)</f>
        <v>Deportivo de la Coruña</v>
      </c>
      <c r="BD22" s="171">
        <v>1</v>
      </c>
      <c r="BE22" s="171">
        <v>1</v>
      </c>
      <c r="BF22" s="138" t="str">
        <f>LOOKUP(BJ22,'1-Configuracion'!$B$2:$B$21,'1-Configuracion'!$C$2:$C$21)</f>
        <v>Sevilla F.C.</v>
      </c>
      <c r="BG22" s="82"/>
      <c r="BH22" s="76">
        <f t="shared" si="36"/>
        <v>1</v>
      </c>
      <c r="BI22" s="79" t="str">
        <f t="shared" si="23"/>
        <v>Riazor</v>
      </c>
      <c r="BJ22" s="76">
        <v>6</v>
      </c>
      <c r="BK22" s="80"/>
      <c r="BL22" s="80">
        <v>13</v>
      </c>
      <c r="BM22" s="76">
        <f t="shared" si="37"/>
        <v>0</v>
      </c>
      <c r="BN22" s="76">
        <f t="shared" si="38"/>
        <v>0</v>
      </c>
      <c r="BO22" s="77"/>
      <c r="BP22" s="138" t="str">
        <f>LOOKUP(BL22,'1-Configuracion'!$B$2:$B$21,'1-Configuracion'!$C$2:$C$21)</f>
        <v>Real Betis Balompié</v>
      </c>
      <c r="BQ22" s="171"/>
      <c r="BR22" s="171"/>
      <c r="BS22" s="138" t="str">
        <f>LOOKUP(BW22,'1-Configuracion'!$B$2:$B$21,'1-Configuracion'!$C$2:$C$21)</f>
        <v>S.D. Eibar</v>
      </c>
      <c r="BT22" s="82"/>
      <c r="BU22" s="76">
        <f t="shared" si="39"/>
        <v>0</v>
      </c>
      <c r="BV22" s="79" t="str">
        <f t="shared" si="24"/>
        <v>Benito Villamarín</v>
      </c>
      <c r="BW22" s="76">
        <v>10</v>
      </c>
      <c r="BX22" s="71"/>
    </row>
    <row r="23" spans="1:76" x14ac:dyDescent="0.25">
      <c r="A23" s="71"/>
      <c r="B23" s="71"/>
      <c r="C23" s="71"/>
      <c r="D23" s="71"/>
      <c r="E23" s="71"/>
      <c r="F23" s="71"/>
      <c r="G23" s="71"/>
      <c r="H23" s="71"/>
      <c r="I23" s="71"/>
      <c r="J23" s="71"/>
      <c r="K23" s="75"/>
      <c r="L23" s="76">
        <v>12</v>
      </c>
      <c r="M23" s="76">
        <f t="shared" si="25"/>
        <v>1</v>
      </c>
      <c r="N23" s="76">
        <f t="shared" si="26"/>
        <v>0</v>
      </c>
      <c r="O23" s="77"/>
      <c r="P23" s="138" t="str">
        <f>LOOKUP(L23,'1-Configuracion'!$B$2:$B$21,'1-Configuracion'!$C$2:$C$21)</f>
        <v>Getafe C.F.</v>
      </c>
      <c r="Q23" s="171">
        <v>1</v>
      </c>
      <c r="R23" s="171">
        <v>2</v>
      </c>
      <c r="S23" s="138" t="str">
        <f>LOOKUP(W23,'1-Configuracion'!$B$2:$B$21,'1-Configuracion'!$C$2:$C$21)</f>
        <v>Granada C.F.</v>
      </c>
      <c r="T23" s="82"/>
      <c r="U23" s="76">
        <f t="shared" si="27"/>
        <v>3</v>
      </c>
      <c r="V23" s="79" t="str">
        <f t="shared" si="20"/>
        <v>Coliseum Alfonso Pérez</v>
      </c>
      <c r="W23" s="76">
        <v>9</v>
      </c>
      <c r="X23" s="80"/>
      <c r="Y23" s="80">
        <v>16</v>
      </c>
      <c r="Z23" s="76">
        <f t="shared" si="28"/>
        <v>1</v>
      </c>
      <c r="AA23" s="76">
        <f t="shared" si="29"/>
        <v>1</v>
      </c>
      <c r="AB23" s="77"/>
      <c r="AC23" s="138" t="str">
        <f>LOOKUP(Y23,'1-Configuracion'!$B$2:$B$21,'1-Configuracion'!$C$2:$C$21)</f>
        <v>Real Madrid C.F.</v>
      </c>
      <c r="AD23" s="171">
        <v>0</v>
      </c>
      <c r="AE23" s="171">
        <v>0</v>
      </c>
      <c r="AF23" s="138" t="str">
        <f>LOOKUP(AJ23,'1-Configuracion'!$B$2:$B$21,'1-Configuracion'!$C$2:$C$21)</f>
        <v>Málaga C.F.</v>
      </c>
      <c r="AG23" s="82"/>
      <c r="AH23" s="76">
        <f t="shared" si="30"/>
        <v>1</v>
      </c>
      <c r="AI23" s="79" t="str">
        <f t="shared" si="21"/>
        <v>Santiago Bernabéu</v>
      </c>
      <c r="AJ23" s="76">
        <v>5</v>
      </c>
      <c r="AK23" s="80"/>
      <c r="AL23" s="80">
        <v>20</v>
      </c>
      <c r="AM23" s="76">
        <f t="shared" si="31"/>
        <v>1</v>
      </c>
      <c r="AN23" s="76">
        <f t="shared" si="32"/>
        <v>3</v>
      </c>
      <c r="AO23" s="77"/>
      <c r="AP23" s="138" t="str">
        <f>LOOKUP(AL23,'1-Configuracion'!$B$2:$B$21,'1-Configuracion'!$C$2:$C$21)</f>
        <v>Valencia C.F.</v>
      </c>
      <c r="AQ23" s="171">
        <v>3</v>
      </c>
      <c r="AR23" s="171">
        <v>0</v>
      </c>
      <c r="AS23" s="138" t="str">
        <f>LOOKUP(AW23,'1-Configuracion'!$B$2:$B$21,'1-Configuracion'!$C$2:$C$21)</f>
        <v>Levante U.D.</v>
      </c>
      <c r="AT23" s="82"/>
      <c r="AU23" s="76">
        <f t="shared" si="33"/>
        <v>0</v>
      </c>
      <c r="AV23" s="79" t="str">
        <f t="shared" si="22"/>
        <v>Mestalla</v>
      </c>
      <c r="AW23" s="76">
        <v>1</v>
      </c>
      <c r="AX23" s="80"/>
      <c r="AY23" s="80">
        <v>15</v>
      </c>
      <c r="AZ23" s="76">
        <f t="shared" si="34"/>
        <v>1</v>
      </c>
      <c r="BA23" s="76">
        <f t="shared" si="35"/>
        <v>3</v>
      </c>
      <c r="BB23" s="77"/>
      <c r="BC23" s="138" t="str">
        <f>LOOKUP(AY23,'1-Configuracion'!$B$2:$B$21,'1-Configuracion'!$C$2:$C$21)</f>
        <v>Real Sporting de Gijón</v>
      </c>
      <c r="BD23" s="171">
        <v>3</v>
      </c>
      <c r="BE23" s="171">
        <v>1</v>
      </c>
      <c r="BF23" s="138" t="str">
        <f>LOOKUP(BJ23,'1-Configuracion'!$B$2:$B$21,'1-Configuracion'!$C$2:$C$21)</f>
        <v>U.D. Las Palmas</v>
      </c>
      <c r="BG23" s="82"/>
      <c r="BH23" s="76">
        <f t="shared" si="36"/>
        <v>0</v>
      </c>
      <c r="BI23" s="79" t="str">
        <f t="shared" si="23"/>
        <v>El Molinón</v>
      </c>
      <c r="BJ23" s="76">
        <v>4</v>
      </c>
      <c r="BK23" s="80"/>
      <c r="BL23" s="80">
        <v>11</v>
      </c>
      <c r="BM23" s="76">
        <f t="shared" si="37"/>
        <v>0</v>
      </c>
      <c r="BN23" s="76">
        <f t="shared" si="38"/>
        <v>0</v>
      </c>
      <c r="BO23" s="77"/>
      <c r="BP23" s="138" t="str">
        <f>LOOKUP(BL23,'1-Configuracion'!$B$2:$B$21,'1-Configuracion'!$C$2:$C$21)</f>
        <v>R.C.D. Español</v>
      </c>
      <c r="BQ23" s="171"/>
      <c r="BR23" s="171"/>
      <c r="BS23" s="138" t="str">
        <f>LOOKUP(BW23,'1-Configuracion'!$B$2:$B$21,'1-Configuracion'!$C$2:$C$21)</f>
        <v>F.C. Barcelona</v>
      </c>
      <c r="BT23" s="82"/>
      <c r="BU23" s="76">
        <f t="shared" si="39"/>
        <v>0</v>
      </c>
      <c r="BV23" s="79" t="str">
        <f t="shared" si="24"/>
        <v>Cornellà-El Prat</v>
      </c>
      <c r="BW23" s="76">
        <v>8</v>
      </c>
      <c r="BX23" s="71"/>
    </row>
    <row r="24" spans="1:76" x14ac:dyDescent="0.25">
      <c r="A24" s="71"/>
      <c r="B24" s="71"/>
      <c r="C24" s="71"/>
      <c r="D24" s="71"/>
      <c r="E24" s="71"/>
      <c r="F24" s="71"/>
      <c r="G24" s="71"/>
      <c r="H24" s="71"/>
      <c r="I24" s="71"/>
      <c r="J24" s="71"/>
      <c r="K24" s="75"/>
      <c r="L24" s="76">
        <v>14</v>
      </c>
      <c r="M24" s="76">
        <f t="shared" si="25"/>
        <v>1</v>
      </c>
      <c r="N24" s="76">
        <f t="shared" si="26"/>
        <v>3</v>
      </c>
      <c r="O24" s="77"/>
      <c r="P24" s="138" t="str">
        <f>LOOKUP(L24,'1-Configuracion'!$B$2:$B$21,'1-Configuracion'!$C$2:$C$21)</f>
        <v>Villarreal C.F.</v>
      </c>
      <c r="Q24" s="171">
        <v>3</v>
      </c>
      <c r="R24" s="171">
        <v>1</v>
      </c>
      <c r="S24" s="138" t="str">
        <f>LOOKUP(W24,'1-Configuracion'!$B$2:$B$21,'1-Configuracion'!$C$2:$C$21)</f>
        <v>R.C.D. Español</v>
      </c>
      <c r="T24" s="82"/>
      <c r="U24" s="76">
        <f t="shared" si="27"/>
        <v>0</v>
      </c>
      <c r="V24" s="79" t="str">
        <f t="shared" si="20"/>
        <v>El Madrigal</v>
      </c>
      <c r="W24" s="76">
        <v>11</v>
      </c>
      <c r="X24" s="80"/>
      <c r="Y24" s="80">
        <v>18</v>
      </c>
      <c r="Z24" s="76">
        <f t="shared" si="28"/>
        <v>1</v>
      </c>
      <c r="AA24" s="76">
        <f t="shared" si="29"/>
        <v>1</v>
      </c>
      <c r="AB24" s="77"/>
      <c r="AC24" s="138" t="str">
        <f>LOOKUP(Y24,'1-Configuracion'!$B$2:$B$21,'1-Configuracion'!$C$2:$C$21)</f>
        <v>Real Sociedad</v>
      </c>
      <c r="AD24" s="171">
        <v>0</v>
      </c>
      <c r="AE24" s="171">
        <v>0</v>
      </c>
      <c r="AF24" s="138" t="str">
        <f>LOOKUP(AJ24,'1-Configuracion'!$B$2:$B$21,'1-Configuracion'!$C$2:$C$21)</f>
        <v>Athletic Club</v>
      </c>
      <c r="AG24" s="82"/>
      <c r="AH24" s="76">
        <f t="shared" si="30"/>
        <v>1</v>
      </c>
      <c r="AI24" s="79" t="str">
        <f t="shared" si="21"/>
        <v>Anoeta</v>
      </c>
      <c r="AJ24" s="76">
        <v>7</v>
      </c>
      <c r="AK24" s="80"/>
      <c r="AL24" s="80">
        <v>17</v>
      </c>
      <c r="AM24" s="76">
        <f t="shared" si="31"/>
        <v>1</v>
      </c>
      <c r="AN24" s="76">
        <f t="shared" si="32"/>
        <v>1</v>
      </c>
      <c r="AO24" s="77"/>
      <c r="AP24" s="138" t="str">
        <f>LOOKUP(AL24,'1-Configuracion'!$B$2:$B$21,'1-Configuracion'!$C$2:$C$21)</f>
        <v>Deportivo de la Coruña</v>
      </c>
      <c r="AQ24" s="171">
        <v>1</v>
      </c>
      <c r="AR24" s="171">
        <v>1</v>
      </c>
      <c r="AS24" s="138" t="str">
        <f>LOOKUP(AW24,'1-Configuracion'!$B$2:$B$21,'1-Configuracion'!$C$2:$C$21)</f>
        <v>Atlético de Madrid</v>
      </c>
      <c r="AT24" s="82"/>
      <c r="AU24" s="76">
        <f t="shared" si="33"/>
        <v>1</v>
      </c>
      <c r="AV24" s="79" t="str">
        <f t="shared" si="22"/>
        <v>Riazor</v>
      </c>
      <c r="AW24" s="76">
        <v>3</v>
      </c>
      <c r="AX24" s="80"/>
      <c r="AY24" s="80">
        <v>13</v>
      </c>
      <c r="AZ24" s="76">
        <f t="shared" si="34"/>
        <v>1</v>
      </c>
      <c r="BA24" s="76">
        <f t="shared" si="35"/>
        <v>1</v>
      </c>
      <c r="BB24" s="77"/>
      <c r="BC24" s="138" t="str">
        <f>LOOKUP(AY24,'1-Configuracion'!$B$2:$B$21,'1-Configuracion'!$C$2:$C$21)</f>
        <v>Real Betis Balompié</v>
      </c>
      <c r="BD24" s="171">
        <v>1</v>
      </c>
      <c r="BE24" s="171">
        <v>1</v>
      </c>
      <c r="BF24" s="138" t="str">
        <f>LOOKUP(BJ24,'1-Configuracion'!$B$2:$B$21,'1-Configuracion'!$C$2:$C$21)</f>
        <v>R.C. Celta de Vigo</v>
      </c>
      <c r="BG24" s="82"/>
      <c r="BH24" s="76">
        <f t="shared" si="36"/>
        <v>1</v>
      </c>
      <c r="BI24" s="79" t="str">
        <f t="shared" si="23"/>
        <v>Benito Villamarín</v>
      </c>
      <c r="BJ24" s="76">
        <v>2</v>
      </c>
      <c r="BK24" s="80"/>
      <c r="BL24" s="80">
        <v>9</v>
      </c>
      <c r="BM24" s="76">
        <f t="shared" si="37"/>
        <v>0</v>
      </c>
      <c r="BN24" s="76">
        <f t="shared" si="38"/>
        <v>0</v>
      </c>
      <c r="BO24" s="77"/>
      <c r="BP24" s="138" t="str">
        <f>LOOKUP(BL24,'1-Configuracion'!$B$2:$B$21,'1-Configuracion'!$C$2:$C$21)</f>
        <v>Granada C.F.</v>
      </c>
      <c r="BQ24" s="171"/>
      <c r="BR24" s="171"/>
      <c r="BS24" s="138" t="str">
        <f>LOOKUP(BW24,'1-Configuracion'!$B$2:$B$21,'1-Configuracion'!$C$2:$C$21)</f>
        <v>Sevilla F.C.</v>
      </c>
      <c r="BT24" s="82"/>
      <c r="BU24" s="76">
        <f t="shared" si="39"/>
        <v>0</v>
      </c>
      <c r="BV24" s="79" t="str">
        <f t="shared" si="24"/>
        <v>Nuevo Los Cármenes</v>
      </c>
      <c r="BW24" s="76">
        <v>6</v>
      </c>
      <c r="BX24" s="71"/>
    </row>
    <row r="25" spans="1:76" x14ac:dyDescent="0.25">
      <c r="A25" s="71"/>
      <c r="B25" s="71"/>
      <c r="C25" s="71"/>
      <c r="D25" s="71"/>
      <c r="E25" s="71"/>
      <c r="F25" s="71"/>
      <c r="G25" s="71"/>
      <c r="H25" s="71"/>
      <c r="I25" s="71"/>
      <c r="J25" s="71"/>
      <c r="K25" s="75"/>
      <c r="L25" s="76">
        <v>16</v>
      </c>
      <c r="M25" s="76">
        <f t="shared" si="25"/>
        <v>1</v>
      </c>
      <c r="N25" s="76">
        <f t="shared" si="26"/>
        <v>3</v>
      </c>
      <c r="O25" s="77"/>
      <c r="P25" s="138" t="str">
        <f>LOOKUP(L25,'1-Configuracion'!$B$2:$B$21,'1-Configuracion'!$C$2:$C$21)</f>
        <v>Real Madrid C.F.</v>
      </c>
      <c r="Q25" s="171">
        <v>5</v>
      </c>
      <c r="R25" s="171">
        <v>0</v>
      </c>
      <c r="S25" s="138" t="str">
        <f>LOOKUP(W25,'1-Configuracion'!$B$2:$B$21,'1-Configuracion'!$C$2:$C$21)</f>
        <v>Real Betis Balompié</v>
      </c>
      <c r="T25" s="82"/>
      <c r="U25" s="76">
        <f t="shared" si="27"/>
        <v>0</v>
      </c>
      <c r="V25" s="79" t="str">
        <f t="shared" si="20"/>
        <v>Santiago Bernabéu</v>
      </c>
      <c r="W25" s="76">
        <v>13</v>
      </c>
      <c r="X25" s="80"/>
      <c r="Y25" s="80">
        <v>20</v>
      </c>
      <c r="Z25" s="76">
        <f t="shared" si="28"/>
        <v>1</v>
      </c>
      <c r="AA25" s="76">
        <f t="shared" si="29"/>
        <v>3</v>
      </c>
      <c r="AB25" s="77"/>
      <c r="AC25" s="138" t="str">
        <f>LOOKUP(Y25,'1-Configuracion'!$B$2:$B$21,'1-Configuracion'!$C$2:$C$21)</f>
        <v>Valencia C.F.</v>
      </c>
      <c r="AD25" s="171">
        <v>1</v>
      </c>
      <c r="AE25" s="171">
        <v>0</v>
      </c>
      <c r="AF25" s="138" t="str">
        <f>LOOKUP(AJ25,'1-Configuracion'!$B$2:$B$21,'1-Configuracion'!$C$2:$C$21)</f>
        <v>Granada C.F.</v>
      </c>
      <c r="AG25" s="82"/>
      <c r="AH25" s="76">
        <f t="shared" si="30"/>
        <v>0</v>
      </c>
      <c r="AI25" s="79" t="str">
        <f t="shared" si="21"/>
        <v>Mestalla</v>
      </c>
      <c r="AJ25" s="76">
        <v>9</v>
      </c>
      <c r="AK25" s="80"/>
      <c r="AL25" s="80">
        <v>15</v>
      </c>
      <c r="AM25" s="76">
        <f t="shared" si="31"/>
        <v>1</v>
      </c>
      <c r="AN25" s="76">
        <f t="shared" si="32"/>
        <v>3</v>
      </c>
      <c r="AO25" s="77"/>
      <c r="AP25" s="138" t="str">
        <f>LOOKUP(AL25,'1-Configuracion'!$B$2:$B$21,'1-Configuracion'!$C$2:$C$21)</f>
        <v>Real Sporting de Gijón</v>
      </c>
      <c r="AQ25" s="171">
        <v>1</v>
      </c>
      <c r="AR25" s="171">
        <v>0</v>
      </c>
      <c r="AS25" s="138" t="str">
        <f>LOOKUP(AW25,'1-Configuracion'!$B$2:$B$21,'1-Configuracion'!$C$2:$C$21)</f>
        <v>Málaga C.F.</v>
      </c>
      <c r="AT25" s="82"/>
      <c r="AU25" s="76">
        <f t="shared" si="33"/>
        <v>0</v>
      </c>
      <c r="AV25" s="79" t="str">
        <f t="shared" si="22"/>
        <v>El Molinón</v>
      </c>
      <c r="AW25" s="76">
        <v>5</v>
      </c>
      <c r="AX25" s="80"/>
      <c r="AY25" s="80">
        <v>11</v>
      </c>
      <c r="AZ25" s="76">
        <f t="shared" si="34"/>
        <v>1</v>
      </c>
      <c r="BA25" s="76">
        <f t="shared" si="35"/>
        <v>1</v>
      </c>
      <c r="BB25" s="77"/>
      <c r="BC25" s="138" t="str">
        <f>LOOKUP(AY25,'1-Configuracion'!$B$2:$B$21,'1-Configuracion'!$C$2:$C$21)</f>
        <v>R.C.D. Español</v>
      </c>
      <c r="BD25" s="171">
        <v>1</v>
      </c>
      <c r="BE25" s="171">
        <v>1</v>
      </c>
      <c r="BF25" s="138" t="str">
        <f>LOOKUP(BJ25,'1-Configuracion'!$B$2:$B$21,'1-Configuracion'!$C$2:$C$21)</f>
        <v>Levante U.D.</v>
      </c>
      <c r="BG25" s="82"/>
      <c r="BH25" s="76">
        <f t="shared" si="36"/>
        <v>1</v>
      </c>
      <c r="BI25" s="79" t="str">
        <f t="shared" si="23"/>
        <v>Cornellà-El Prat</v>
      </c>
      <c r="BJ25" s="76">
        <v>1</v>
      </c>
      <c r="BK25" s="80"/>
      <c r="BL25" s="80">
        <v>7</v>
      </c>
      <c r="BM25" s="76">
        <f t="shared" si="37"/>
        <v>0</v>
      </c>
      <c r="BN25" s="76">
        <f t="shared" si="38"/>
        <v>0</v>
      </c>
      <c r="BO25" s="77"/>
      <c r="BP25" s="138" t="str">
        <f>LOOKUP(BL25,'1-Configuracion'!$B$2:$B$21,'1-Configuracion'!$C$2:$C$21)</f>
        <v>Athletic Club</v>
      </c>
      <c r="BQ25" s="171"/>
      <c r="BR25" s="171"/>
      <c r="BS25" s="138" t="str">
        <f>LOOKUP(BW25,'1-Configuracion'!$B$2:$B$21,'1-Configuracion'!$C$2:$C$21)</f>
        <v>U.D. Las Palmas</v>
      </c>
      <c r="BT25" s="82"/>
      <c r="BU25" s="76">
        <f t="shared" si="39"/>
        <v>0</v>
      </c>
      <c r="BV25" s="79" t="str">
        <f t="shared" si="24"/>
        <v>San Mamés</v>
      </c>
      <c r="BW25" s="76">
        <v>4</v>
      </c>
      <c r="BX25" s="71"/>
    </row>
    <row r="26" spans="1:76" x14ac:dyDescent="0.25">
      <c r="A26" s="71"/>
      <c r="B26" s="71"/>
      <c r="C26" s="71"/>
      <c r="D26" s="71"/>
      <c r="E26" s="71"/>
      <c r="F26" s="71"/>
      <c r="G26" s="71"/>
      <c r="H26" s="71"/>
      <c r="I26" s="71"/>
      <c r="J26" s="75"/>
      <c r="K26" s="75"/>
      <c r="L26" s="76">
        <v>18</v>
      </c>
      <c r="M26" s="76">
        <f t="shared" si="25"/>
        <v>1</v>
      </c>
      <c r="N26" s="76">
        <f t="shared" si="26"/>
        <v>1</v>
      </c>
      <c r="O26" s="77"/>
      <c r="P26" s="138" t="str">
        <f>LOOKUP(L26,'1-Configuracion'!$B$2:$B$21,'1-Configuracion'!$C$2:$C$21)</f>
        <v>Real Sociedad</v>
      </c>
      <c r="Q26" s="171">
        <v>0</v>
      </c>
      <c r="R26" s="171">
        <v>0</v>
      </c>
      <c r="S26" s="138" t="str">
        <f>LOOKUP(W26,'1-Configuracion'!$B$2:$B$21,'1-Configuracion'!$C$2:$C$21)</f>
        <v>Real Sporting de Gijón</v>
      </c>
      <c r="T26" s="82"/>
      <c r="U26" s="76">
        <f t="shared" si="27"/>
        <v>1</v>
      </c>
      <c r="V26" s="79" t="str">
        <f t="shared" si="20"/>
        <v>Anoeta</v>
      </c>
      <c r="W26" s="76">
        <v>15</v>
      </c>
      <c r="X26" s="80"/>
      <c r="Y26" s="80">
        <v>17</v>
      </c>
      <c r="Z26" s="76">
        <f t="shared" si="28"/>
        <v>1</v>
      </c>
      <c r="AA26" s="76">
        <f t="shared" si="29"/>
        <v>3</v>
      </c>
      <c r="AB26" s="77"/>
      <c r="AC26" s="138" t="str">
        <f>LOOKUP(Y26,'1-Configuracion'!$B$2:$B$21,'1-Configuracion'!$C$2:$C$21)</f>
        <v>Deportivo de la Coruña</v>
      </c>
      <c r="AD26" s="171">
        <v>3</v>
      </c>
      <c r="AE26" s="171">
        <v>0</v>
      </c>
      <c r="AF26" s="138" t="str">
        <f>LOOKUP(AJ26,'1-Configuracion'!$B$2:$B$21,'1-Configuracion'!$C$2:$C$21)</f>
        <v>R.C.D. Español</v>
      </c>
      <c r="AG26" s="82"/>
      <c r="AH26" s="76">
        <f t="shared" si="30"/>
        <v>0</v>
      </c>
      <c r="AI26" s="79" t="str">
        <f t="shared" si="21"/>
        <v>Riazor</v>
      </c>
      <c r="AJ26" s="76">
        <v>11</v>
      </c>
      <c r="AK26" s="80"/>
      <c r="AL26" s="80">
        <v>13</v>
      </c>
      <c r="AM26" s="76">
        <f t="shared" si="31"/>
        <v>1</v>
      </c>
      <c r="AN26" s="76">
        <f t="shared" si="32"/>
        <v>0</v>
      </c>
      <c r="AO26" s="77"/>
      <c r="AP26" s="138" t="str">
        <f>LOOKUP(AL26,'1-Configuracion'!$B$2:$B$21,'1-Configuracion'!$C$2:$C$21)</f>
        <v>Real Betis Balompié</v>
      </c>
      <c r="AQ26" s="171">
        <v>1</v>
      </c>
      <c r="AR26" s="171">
        <v>3</v>
      </c>
      <c r="AS26" s="138" t="str">
        <f>LOOKUP(AW26,'1-Configuracion'!$B$2:$B$21,'1-Configuracion'!$C$2:$C$21)</f>
        <v>Athletic Club</v>
      </c>
      <c r="AT26" s="82"/>
      <c r="AU26" s="76">
        <f t="shared" si="33"/>
        <v>3</v>
      </c>
      <c r="AV26" s="79" t="str">
        <f t="shared" si="22"/>
        <v>Benito Villamarín</v>
      </c>
      <c r="AW26" s="76">
        <v>7</v>
      </c>
      <c r="AX26" s="80"/>
      <c r="AY26" s="80">
        <v>9</v>
      </c>
      <c r="AZ26" s="76">
        <f t="shared" si="34"/>
        <v>1</v>
      </c>
      <c r="BA26" s="76">
        <f t="shared" si="35"/>
        <v>0</v>
      </c>
      <c r="BB26" s="77"/>
      <c r="BC26" s="138" t="str">
        <f>LOOKUP(AY26,'1-Configuracion'!$B$2:$B$21,'1-Configuracion'!$C$2:$C$21)</f>
        <v>Granada C.F.</v>
      </c>
      <c r="BD26" s="171">
        <v>0</v>
      </c>
      <c r="BE26" s="171">
        <v>2</v>
      </c>
      <c r="BF26" s="138" t="str">
        <f>LOOKUP(BJ26,'1-Configuracion'!$B$2:$B$21,'1-Configuracion'!$C$2:$C$21)</f>
        <v>Atlético de Madrid</v>
      </c>
      <c r="BG26" s="82"/>
      <c r="BH26" s="76">
        <f t="shared" si="36"/>
        <v>3</v>
      </c>
      <c r="BI26" s="79" t="str">
        <f t="shared" si="23"/>
        <v>Nuevo Los Cármenes</v>
      </c>
      <c r="BJ26" s="76">
        <v>3</v>
      </c>
      <c r="BK26" s="80"/>
      <c r="BL26" s="80">
        <v>5</v>
      </c>
      <c r="BM26" s="76">
        <f t="shared" si="37"/>
        <v>0</v>
      </c>
      <c r="BN26" s="76">
        <f t="shared" si="38"/>
        <v>0</v>
      </c>
      <c r="BO26" s="77"/>
      <c r="BP26" s="138" t="str">
        <f>LOOKUP(BL26,'1-Configuracion'!$B$2:$B$21,'1-Configuracion'!$C$2:$C$21)</f>
        <v>Málaga C.F.</v>
      </c>
      <c r="BQ26" s="171"/>
      <c r="BR26" s="171"/>
      <c r="BS26" s="138" t="str">
        <f>LOOKUP(BW26,'1-Configuracion'!$B$2:$B$21,'1-Configuracion'!$C$2:$C$21)</f>
        <v>R.C. Celta de Vigo</v>
      </c>
      <c r="BT26" s="82"/>
      <c r="BU26" s="76">
        <f t="shared" si="39"/>
        <v>0</v>
      </c>
      <c r="BV26" s="79" t="str">
        <f t="shared" si="24"/>
        <v>La Rosaleda</v>
      </c>
      <c r="BW26" s="76">
        <v>2</v>
      </c>
      <c r="BX26" s="71"/>
    </row>
    <row r="27" spans="1:76" ht="15.75" thickBot="1" x14ac:dyDescent="0.3">
      <c r="A27" s="71"/>
      <c r="B27" s="71"/>
      <c r="C27" s="71"/>
      <c r="D27" s="71"/>
      <c r="E27" s="71"/>
      <c r="F27" s="71"/>
      <c r="G27" s="71"/>
      <c r="H27" s="71"/>
      <c r="I27" s="71"/>
      <c r="J27" s="75"/>
      <c r="K27" s="75"/>
      <c r="L27" s="76">
        <v>20</v>
      </c>
      <c r="M27" s="76">
        <f t="shared" si="25"/>
        <v>1</v>
      </c>
      <c r="N27" s="76">
        <f t="shared" si="26"/>
        <v>1</v>
      </c>
      <c r="O27" s="83"/>
      <c r="P27" s="142" t="str">
        <f>LOOKUP(L27,'1-Configuracion'!$B$2:$B$21,'1-Configuracion'!$C$2:$C$21)</f>
        <v>Valencia C.F.</v>
      </c>
      <c r="Q27" s="172">
        <v>1</v>
      </c>
      <c r="R27" s="172">
        <v>1</v>
      </c>
      <c r="S27" s="142" t="str">
        <f>LOOKUP(W27,'1-Configuracion'!$B$2:$B$21,'1-Configuracion'!$C$2:$C$21)</f>
        <v>Deportivo de la Coruña</v>
      </c>
      <c r="T27" s="84"/>
      <c r="U27" s="76">
        <f t="shared" si="27"/>
        <v>1</v>
      </c>
      <c r="V27" s="85" t="str">
        <f t="shared" si="20"/>
        <v>Mestalla</v>
      </c>
      <c r="W27" s="86">
        <v>17</v>
      </c>
      <c r="X27" s="80"/>
      <c r="Y27" s="80">
        <v>15</v>
      </c>
      <c r="Z27" s="76">
        <f t="shared" si="28"/>
        <v>1</v>
      </c>
      <c r="AA27" s="76">
        <f t="shared" si="29"/>
        <v>0</v>
      </c>
      <c r="AB27" s="83"/>
      <c r="AC27" s="142" t="str">
        <f>LOOKUP(Y27,'1-Configuracion'!$B$2:$B$21,'1-Configuracion'!$C$2:$C$21)</f>
        <v>Real Sporting de Gijón</v>
      </c>
      <c r="AD27" s="172">
        <v>1</v>
      </c>
      <c r="AE27" s="172">
        <v>2</v>
      </c>
      <c r="AF27" s="142" t="str">
        <f>LOOKUP(AJ27,'1-Configuracion'!$B$2:$B$21,'1-Configuracion'!$C$2:$C$21)</f>
        <v>Real Betis Balompié</v>
      </c>
      <c r="AG27" s="84"/>
      <c r="AH27" s="76">
        <f t="shared" si="30"/>
        <v>3</v>
      </c>
      <c r="AI27" s="85" t="str">
        <f t="shared" si="21"/>
        <v>El Molinón</v>
      </c>
      <c r="AJ27" s="86">
        <v>13</v>
      </c>
      <c r="AK27" s="80"/>
      <c r="AL27" s="80">
        <v>11</v>
      </c>
      <c r="AM27" s="76">
        <f t="shared" si="31"/>
        <v>1</v>
      </c>
      <c r="AN27" s="76">
        <f t="shared" si="32"/>
        <v>1</v>
      </c>
      <c r="AO27" s="83"/>
      <c r="AP27" s="142" t="str">
        <f>LOOKUP(AL27,'1-Configuracion'!$B$2:$B$21,'1-Configuracion'!$C$2:$C$21)</f>
        <v>R.C.D. Español</v>
      </c>
      <c r="AQ27" s="172">
        <v>1</v>
      </c>
      <c r="AR27" s="172">
        <v>1</v>
      </c>
      <c r="AS27" s="142" t="str">
        <f>LOOKUP(AW27,'1-Configuracion'!$B$2:$B$21,'1-Configuracion'!$C$2:$C$21)</f>
        <v>Granada C.F.</v>
      </c>
      <c r="AT27" s="84"/>
      <c r="AU27" s="76">
        <f t="shared" si="33"/>
        <v>1</v>
      </c>
      <c r="AV27" s="85" t="str">
        <f t="shared" si="22"/>
        <v>Cornellà-El Prat</v>
      </c>
      <c r="AW27" s="86">
        <v>9</v>
      </c>
      <c r="AX27" s="80"/>
      <c r="AY27" s="80">
        <v>7</v>
      </c>
      <c r="AZ27" s="76">
        <f t="shared" si="34"/>
        <v>1</v>
      </c>
      <c r="BA27" s="76">
        <f t="shared" si="35"/>
        <v>1</v>
      </c>
      <c r="BB27" s="83"/>
      <c r="BC27" s="142" t="str">
        <f>LOOKUP(AY27,'1-Configuracion'!$B$2:$B$21,'1-Configuracion'!$C$2:$C$21)</f>
        <v>Athletic Club</v>
      </c>
      <c r="BD27" s="172">
        <v>0</v>
      </c>
      <c r="BE27" s="172">
        <v>0</v>
      </c>
      <c r="BF27" s="142" t="str">
        <f>LOOKUP(BJ27,'1-Configuracion'!$B$2:$B$21,'1-Configuracion'!$C$2:$C$21)</f>
        <v>Málaga C.F.</v>
      </c>
      <c r="BG27" s="84"/>
      <c r="BH27" s="76">
        <f t="shared" si="36"/>
        <v>1</v>
      </c>
      <c r="BI27" s="85" t="str">
        <f t="shared" si="23"/>
        <v>San Mamés</v>
      </c>
      <c r="BJ27" s="86">
        <v>5</v>
      </c>
      <c r="BK27" s="80"/>
      <c r="BL27" s="80">
        <v>3</v>
      </c>
      <c r="BM27" s="76">
        <f t="shared" si="37"/>
        <v>0</v>
      </c>
      <c r="BN27" s="76">
        <f t="shared" si="38"/>
        <v>0</v>
      </c>
      <c r="BO27" s="83"/>
      <c r="BP27" s="142" t="str">
        <f>LOOKUP(BL27,'1-Configuracion'!$B$2:$B$21,'1-Configuracion'!$C$2:$C$21)</f>
        <v>Atlético de Madrid</v>
      </c>
      <c r="BQ27" s="172"/>
      <c r="BR27" s="172"/>
      <c r="BS27" s="142" t="str">
        <f>LOOKUP(BW27,'1-Configuracion'!$B$2:$B$21,'1-Configuracion'!$C$2:$C$21)</f>
        <v>Levante U.D.</v>
      </c>
      <c r="BT27" s="84"/>
      <c r="BU27" s="76">
        <f t="shared" si="39"/>
        <v>0</v>
      </c>
      <c r="BV27" s="85" t="str">
        <f t="shared" si="24"/>
        <v>Vicente Calderón</v>
      </c>
      <c r="BW27" s="86">
        <v>1</v>
      </c>
      <c r="BX27" s="71"/>
    </row>
    <row r="28" spans="1:76" ht="15.75" thickBot="1" x14ac:dyDescent="0.3">
      <c r="A28" s="71"/>
      <c r="B28" s="71"/>
      <c r="C28" s="71"/>
      <c r="D28" s="71"/>
      <c r="E28" s="71"/>
      <c r="F28" s="71"/>
      <c r="G28" s="71"/>
      <c r="H28" s="71"/>
      <c r="I28" s="71"/>
      <c r="J28" s="75"/>
      <c r="K28" s="75"/>
      <c r="L28" s="76"/>
      <c r="M28" s="76"/>
      <c r="N28" s="76"/>
      <c r="O28" s="71"/>
      <c r="P28" s="71"/>
      <c r="Q28" s="71"/>
      <c r="R28" s="71"/>
      <c r="S28" s="71"/>
      <c r="T28" s="71"/>
      <c r="U28" s="71"/>
      <c r="V28" s="71"/>
      <c r="W28" s="76"/>
      <c r="X28" s="80"/>
      <c r="Y28" s="80"/>
      <c r="Z28" s="76"/>
      <c r="AA28" s="76"/>
      <c r="AB28" s="71"/>
      <c r="AC28" s="71"/>
      <c r="AD28" s="71"/>
      <c r="AE28" s="71"/>
      <c r="AF28" s="71"/>
      <c r="AG28" s="71"/>
      <c r="AH28" s="71"/>
      <c r="AI28" s="71"/>
      <c r="AJ28" s="76"/>
      <c r="AK28" s="80"/>
      <c r="AL28" s="80"/>
      <c r="AM28" s="76"/>
      <c r="AN28" s="76"/>
      <c r="AO28" s="71"/>
      <c r="AP28" s="71"/>
      <c r="AQ28" s="71"/>
      <c r="AR28" s="71"/>
      <c r="AS28" s="71"/>
      <c r="AT28" s="71"/>
      <c r="AU28" s="71"/>
      <c r="AV28" s="71"/>
      <c r="AW28" s="76"/>
      <c r="AX28" s="80"/>
      <c r="AY28" s="80"/>
      <c r="AZ28" s="76"/>
      <c r="BA28" s="76"/>
      <c r="BB28" s="71"/>
      <c r="BC28" s="71"/>
      <c r="BD28" s="71"/>
      <c r="BE28" s="71"/>
      <c r="BF28" s="71"/>
      <c r="BG28" s="71"/>
      <c r="BH28" s="71"/>
      <c r="BI28" s="71"/>
      <c r="BJ28" s="76"/>
      <c r="BK28" s="80"/>
      <c r="BL28" s="80"/>
      <c r="BM28" s="76"/>
      <c r="BN28" s="76"/>
      <c r="BO28" s="71"/>
      <c r="BP28" s="71"/>
      <c r="BQ28" s="71"/>
      <c r="BR28" s="71"/>
      <c r="BS28" s="71"/>
      <c r="BT28" s="71"/>
      <c r="BU28" s="71"/>
      <c r="BV28" s="71"/>
      <c r="BW28" s="76"/>
      <c r="BX28" s="71"/>
    </row>
    <row r="29" spans="1:76" ht="15.75" thickBot="1" x14ac:dyDescent="0.3">
      <c r="A29" s="71"/>
      <c r="B29" s="71"/>
      <c r="C29" s="71"/>
      <c r="D29" s="71"/>
      <c r="E29" s="71"/>
      <c r="F29" s="71"/>
      <c r="G29" s="71"/>
      <c r="H29" s="71"/>
      <c r="I29" s="71"/>
      <c r="J29" s="75"/>
      <c r="K29" s="75"/>
      <c r="L29" s="76"/>
      <c r="M29" s="76"/>
      <c r="N29" s="76"/>
      <c r="O29" s="292" t="str">
        <f>P29</f>
        <v>Tercera Jornada</v>
      </c>
      <c r="P29" s="293" t="s">
        <v>3</v>
      </c>
      <c r="Q29" s="293"/>
      <c r="R29" s="293"/>
      <c r="S29" s="293"/>
      <c r="T29" s="294"/>
      <c r="U29" s="169"/>
      <c r="V29" s="145" t="s">
        <v>1</v>
      </c>
      <c r="W29" s="76"/>
      <c r="X29" s="80"/>
      <c r="Y29" s="80"/>
      <c r="Z29" s="76"/>
      <c r="AA29" s="76"/>
      <c r="AB29" s="292" t="str">
        <f>AC29</f>
        <v>Séptima Jornada</v>
      </c>
      <c r="AC29" s="293" t="s">
        <v>7</v>
      </c>
      <c r="AD29" s="293"/>
      <c r="AE29" s="293"/>
      <c r="AF29" s="293"/>
      <c r="AG29" s="294"/>
      <c r="AH29" s="169"/>
      <c r="AI29" s="145" t="s">
        <v>1</v>
      </c>
      <c r="AJ29" s="80"/>
      <c r="AK29" s="80"/>
      <c r="AL29" s="89"/>
      <c r="AM29" s="76"/>
      <c r="AN29" s="76"/>
      <c r="AO29" s="292" t="str">
        <f>AP29</f>
        <v>Undécima Jornada</v>
      </c>
      <c r="AP29" s="293" t="s">
        <v>11</v>
      </c>
      <c r="AQ29" s="293"/>
      <c r="AR29" s="293"/>
      <c r="AS29" s="293"/>
      <c r="AT29" s="294"/>
      <c r="AU29" s="169"/>
      <c r="AV29" s="145" t="s">
        <v>1</v>
      </c>
      <c r="AW29" s="76"/>
      <c r="AX29" s="80"/>
      <c r="AY29" s="80"/>
      <c r="AZ29" s="76"/>
      <c r="BA29" s="76"/>
      <c r="BB29" s="292" t="str">
        <f>BC29</f>
        <v>Decimoquinta Jornada</v>
      </c>
      <c r="BC29" s="293" t="s">
        <v>15</v>
      </c>
      <c r="BD29" s="293"/>
      <c r="BE29" s="293"/>
      <c r="BF29" s="293"/>
      <c r="BG29" s="294"/>
      <c r="BH29" s="169"/>
      <c r="BI29" s="145" t="s">
        <v>1</v>
      </c>
      <c r="BJ29" s="80"/>
      <c r="BK29" s="80"/>
      <c r="BL29" s="89"/>
      <c r="BM29" s="76"/>
      <c r="BN29" s="76"/>
      <c r="BO29" s="292" t="str">
        <f>BP29</f>
        <v>Decimonovena Jornada</v>
      </c>
      <c r="BP29" s="293" t="s">
        <v>19</v>
      </c>
      <c r="BQ29" s="293"/>
      <c r="BR29" s="293"/>
      <c r="BS29" s="293"/>
      <c r="BT29" s="294"/>
      <c r="BU29" s="169"/>
      <c r="BV29" s="145" t="s">
        <v>1</v>
      </c>
      <c r="BW29" s="80"/>
      <c r="BX29" s="71"/>
    </row>
    <row r="30" spans="1:76" x14ac:dyDescent="0.25">
      <c r="A30" s="71"/>
      <c r="B30" s="71"/>
      <c r="C30" s="71"/>
      <c r="D30" s="71"/>
      <c r="E30" s="71"/>
      <c r="F30" s="71"/>
      <c r="G30" s="71"/>
      <c r="H30" s="71"/>
      <c r="I30" s="71"/>
      <c r="J30" s="75"/>
      <c r="K30" s="75"/>
      <c r="L30" s="76">
        <v>2</v>
      </c>
      <c r="M30" s="76">
        <f>IF(ISBLANK(R30),0,1)</f>
        <v>1</v>
      </c>
      <c r="N30" s="76">
        <f>IF(M30&gt;0,IF(Q30&gt;R30,3,IF(Q30=R30,1,0)),0)</f>
        <v>1</v>
      </c>
      <c r="O30" s="77"/>
      <c r="P30" s="138" t="str">
        <f>LOOKUP(L30,'1-Configuracion'!$B$2:$B$21,'1-Configuracion'!$C$2:$C$21)</f>
        <v>R.C. Celta de Vigo</v>
      </c>
      <c r="Q30" s="171">
        <v>3</v>
      </c>
      <c r="R30" s="171">
        <v>3</v>
      </c>
      <c r="S30" s="138" t="str">
        <f>LOOKUP(W30,'1-Configuracion'!$B$2:$B$21,'1-Configuracion'!$C$2:$C$21)</f>
        <v>U.D. Las Palmas</v>
      </c>
      <c r="T30" s="78"/>
      <c r="U30" s="76">
        <f>IF(M30&gt;0,IF(R30&gt;Q30,3,IF(Q30=R30,1,0)),0)</f>
        <v>1</v>
      </c>
      <c r="V30" s="79" t="str">
        <f t="shared" ref="V30:V39" si="40">LOOKUP(P30,equipos,estadios)</f>
        <v>Balaídos</v>
      </c>
      <c r="W30" s="81">
        <v>4</v>
      </c>
      <c r="X30" s="80"/>
      <c r="Y30" s="80">
        <v>6</v>
      </c>
      <c r="Z30" s="76">
        <f>IF(ISBLANK(AE30),0,1)</f>
        <v>1</v>
      </c>
      <c r="AA30" s="76">
        <f>IF(Z30&gt;0,IF(AD30&gt;AE30,3,IF(AD30=AE30,1,0)),0)</f>
        <v>3</v>
      </c>
      <c r="AB30" s="77"/>
      <c r="AC30" s="138" t="str">
        <f>LOOKUP(Y30,'1-Configuracion'!$B$2:$B$21,'1-Configuracion'!$C$2:$C$21)</f>
        <v>Sevilla F.C.</v>
      </c>
      <c r="AD30" s="171">
        <v>2</v>
      </c>
      <c r="AE30" s="171">
        <v>1</v>
      </c>
      <c r="AF30" s="138" t="str">
        <f>LOOKUP(AJ30,'1-Configuracion'!$B$2:$B$21,'1-Configuracion'!$C$2:$C$21)</f>
        <v>F.C. Barcelona</v>
      </c>
      <c r="AG30" s="78"/>
      <c r="AH30" s="76">
        <f>IF(Z30&gt;0,IF(AE30&gt;AD30,3,IF(AD30=AE30,1,0)),0)</f>
        <v>0</v>
      </c>
      <c r="AI30" s="79" t="str">
        <f t="shared" ref="AI30:AI39" si="41">LOOKUP(AC30,equipos,estadios)</f>
        <v>Ramón Sánchez Pizjuán</v>
      </c>
      <c r="AJ30" s="81">
        <v>8</v>
      </c>
      <c r="AK30" s="80"/>
      <c r="AL30" s="80">
        <v>10</v>
      </c>
      <c r="AM30" s="76">
        <f>IF(ISBLANK(AR30),0,1)</f>
        <v>1</v>
      </c>
      <c r="AN30" s="76">
        <f>IF(AM30&gt;0,IF(AQ30&gt;AR30,3,IF(AQ30=AR30,1,0)),0)</f>
        <v>3</v>
      </c>
      <c r="AO30" s="77"/>
      <c r="AP30" s="138" t="str">
        <f>LOOKUP(AL30,'1-Configuracion'!$B$2:$B$21,'1-Configuracion'!$C$2:$C$21)</f>
        <v>S.D. Eibar</v>
      </c>
      <c r="AQ30" s="171">
        <v>3</v>
      </c>
      <c r="AR30" s="171">
        <v>1</v>
      </c>
      <c r="AS30" s="138" t="str">
        <f>LOOKUP(AW30,'1-Configuracion'!$B$2:$B$21,'1-Configuracion'!$C$2:$C$21)</f>
        <v>Getafe C.F.</v>
      </c>
      <c r="AT30" s="78"/>
      <c r="AU30" s="76">
        <f>IF(AM30&gt;0,IF(AR30&gt;AQ30,3,IF(AQ30=AR30,1,0)),0)</f>
        <v>0</v>
      </c>
      <c r="AV30" s="79" t="str">
        <f t="shared" ref="AV30:AV39" si="42">LOOKUP(AP30,equipos,estadios)</f>
        <v>Ipurúa</v>
      </c>
      <c r="AW30" s="81">
        <v>12</v>
      </c>
      <c r="AX30" s="80"/>
      <c r="AY30" s="80">
        <v>14</v>
      </c>
      <c r="AZ30" s="76">
        <f>IF(ISBLANK(BE30),0,1)</f>
        <v>1</v>
      </c>
      <c r="BA30" s="76">
        <f>IF(AZ30&gt;0,IF(BD30&gt;BE30,3,IF(BD30=BE30,1,0)),0)</f>
        <v>3</v>
      </c>
      <c r="BB30" s="77"/>
      <c r="BC30" s="138" t="str">
        <f>LOOKUP(AY30,'1-Configuracion'!$B$2:$B$21,'1-Configuracion'!$C$2:$C$21)</f>
        <v>Villarreal C.F.</v>
      </c>
      <c r="BD30" s="171">
        <v>1</v>
      </c>
      <c r="BE30" s="171">
        <v>0</v>
      </c>
      <c r="BF30" s="138" t="str">
        <f>LOOKUP(BJ30,'1-Configuracion'!$B$2:$B$21,'1-Configuracion'!$C$2:$C$21)</f>
        <v>Real Madrid C.F.</v>
      </c>
      <c r="BG30" s="78"/>
      <c r="BH30" s="76">
        <f>IF(AZ30&gt;0,IF(BE30&gt;BD30,3,IF(BD30=BE30,1,0)),0)</f>
        <v>0</v>
      </c>
      <c r="BI30" s="79" t="str">
        <f t="shared" ref="BI30:BI39" si="43">LOOKUP(BC30,equipos,estadios)</f>
        <v>El Madrigal</v>
      </c>
      <c r="BJ30" s="81">
        <v>16</v>
      </c>
      <c r="BK30" s="80"/>
      <c r="BL30" s="80">
        <v>18</v>
      </c>
      <c r="BM30" s="76">
        <f>IF(ISBLANK(BR30),0,1)</f>
        <v>0</v>
      </c>
      <c r="BN30" s="76">
        <f>IF(BM30&gt;0,IF(BQ30&gt;BR30,3,IF(BQ30=BR30,1,0)),0)</f>
        <v>0</v>
      </c>
      <c r="BO30" s="77"/>
      <c r="BP30" s="138" t="str">
        <f>LOOKUP(BL30,'1-Configuracion'!$B$2:$B$21,'1-Configuracion'!$C$2:$C$21)</f>
        <v>Real Sociedad</v>
      </c>
      <c r="BQ30" s="171"/>
      <c r="BR30" s="171"/>
      <c r="BS30" s="138" t="str">
        <f>LOOKUP(BW30,'1-Configuracion'!$B$2:$B$21,'1-Configuracion'!$C$2:$C$21)</f>
        <v>Valencia C.F.</v>
      </c>
      <c r="BT30" s="78"/>
      <c r="BU30" s="76">
        <f>IF(BM30&gt;0,IF(BR30&gt;BQ30,3,IF(BQ30=BR30,1,0)),0)</f>
        <v>0</v>
      </c>
      <c r="BV30" s="79" t="str">
        <f t="shared" ref="BV30:BV38" si="44">LOOKUP(BP30,equipos,estadios)</f>
        <v>Anoeta</v>
      </c>
      <c r="BW30" s="81">
        <v>20</v>
      </c>
      <c r="BX30" s="71"/>
    </row>
    <row r="31" spans="1:76" ht="14.45" customHeight="1" x14ac:dyDescent="0.25">
      <c r="A31" s="71"/>
      <c r="B31" s="71"/>
      <c r="C31" s="71"/>
      <c r="D31" s="71"/>
      <c r="E31" s="71"/>
      <c r="F31" s="71"/>
      <c r="G31" s="71"/>
      <c r="H31" s="71"/>
      <c r="I31" s="71"/>
      <c r="J31" s="75"/>
      <c r="K31" s="75"/>
      <c r="L31" s="76">
        <v>1</v>
      </c>
      <c r="M31" s="76">
        <f t="shared" ref="M31:M39" si="45">IF(ISBLANK(R31),0,1)</f>
        <v>1</v>
      </c>
      <c r="N31" s="76">
        <f t="shared" ref="N31:N39" si="46">IF(M31&gt;0,IF(Q31&gt;R31,3,IF(Q31=R31,1,0)),0)</f>
        <v>1</v>
      </c>
      <c r="O31" s="77"/>
      <c r="P31" s="138" t="str">
        <f>LOOKUP(L31,'1-Configuracion'!$B$2:$B$21,'1-Configuracion'!$C$2:$C$21)</f>
        <v>Levante U.D.</v>
      </c>
      <c r="Q31" s="171">
        <v>1</v>
      </c>
      <c r="R31" s="171">
        <v>1</v>
      </c>
      <c r="S31" s="138" t="str">
        <f>LOOKUP(W31,'1-Configuracion'!$B$2:$B$21,'1-Configuracion'!$C$2:$C$21)</f>
        <v>Sevilla F.C.</v>
      </c>
      <c r="T31" s="82"/>
      <c r="U31" s="76">
        <f t="shared" ref="U31:U39" si="47">IF(M31&gt;0,IF(R31&gt;Q31,3,IF(Q31=R31,1,0)),0)</f>
        <v>1</v>
      </c>
      <c r="V31" s="79" t="str">
        <f t="shared" si="40"/>
        <v>Ciudad de Valencia</v>
      </c>
      <c r="W31" s="76">
        <v>6</v>
      </c>
      <c r="X31" s="80"/>
      <c r="Y31" s="80">
        <v>4</v>
      </c>
      <c r="Z31" s="76">
        <f t="shared" ref="Z31:Z39" si="48">IF(ISBLANK(AE31),0,1)</f>
        <v>1</v>
      </c>
      <c r="AA31" s="76">
        <f t="shared" ref="AA31:AA39" si="49">IF(Z31&gt;0,IF(AD31&gt;AE31,3,IF(AD31=AE31,1,0)),0)</f>
        <v>0</v>
      </c>
      <c r="AB31" s="77"/>
      <c r="AC31" s="138" t="str">
        <f>LOOKUP(Y31,'1-Configuracion'!$B$2:$B$21,'1-Configuracion'!$C$2:$C$21)</f>
        <v>U.D. Las Palmas</v>
      </c>
      <c r="AD31" s="171">
        <v>0</v>
      </c>
      <c r="AE31" s="171">
        <v>2</v>
      </c>
      <c r="AF31" s="138" t="str">
        <f>LOOKUP(AJ31,'1-Configuracion'!$B$2:$B$21,'1-Configuracion'!$C$2:$C$21)</f>
        <v>S.D. Eibar</v>
      </c>
      <c r="AG31" s="82"/>
      <c r="AH31" s="76">
        <f t="shared" ref="AH31:AH39" si="50">IF(Z31&gt;0,IF(AE31&gt;AD31,3,IF(AD31=AE31,1,0)),0)</f>
        <v>3</v>
      </c>
      <c r="AI31" s="79" t="str">
        <f t="shared" si="41"/>
        <v>Gran Canaria</v>
      </c>
      <c r="AJ31" s="76">
        <v>10</v>
      </c>
      <c r="AK31" s="80"/>
      <c r="AL31" s="80">
        <v>8</v>
      </c>
      <c r="AM31" s="76">
        <f t="shared" ref="AM31:AM39" si="51">IF(ISBLANK(AR31),0,1)</f>
        <v>1</v>
      </c>
      <c r="AN31" s="76">
        <f t="shared" ref="AN31:AN39" si="52">IF(AM31&gt;0,IF(AQ31&gt;AR31,3,IF(AQ31=AR31,1,0)),0)</f>
        <v>3</v>
      </c>
      <c r="AO31" s="77"/>
      <c r="AP31" s="138" t="str">
        <f>LOOKUP(AL31,'1-Configuracion'!$B$2:$B$21,'1-Configuracion'!$C$2:$C$21)</f>
        <v>F.C. Barcelona</v>
      </c>
      <c r="AQ31" s="171">
        <v>3</v>
      </c>
      <c r="AR31" s="171">
        <v>0</v>
      </c>
      <c r="AS31" s="138" t="str">
        <f>LOOKUP(AW31,'1-Configuracion'!$B$2:$B$21,'1-Configuracion'!$C$2:$C$21)</f>
        <v>Villarreal C.F.</v>
      </c>
      <c r="AT31" s="82"/>
      <c r="AU31" s="76">
        <f t="shared" ref="AU31:AU39" si="53">IF(AM31&gt;0,IF(AR31&gt;AQ31,3,IF(AQ31=AR31,1,0)),0)</f>
        <v>0</v>
      </c>
      <c r="AV31" s="79" t="str">
        <f t="shared" si="42"/>
        <v>Camp Nou</v>
      </c>
      <c r="AW31" s="76">
        <v>14</v>
      </c>
      <c r="AX31" s="80"/>
      <c r="AY31" s="80">
        <v>12</v>
      </c>
      <c r="AZ31" s="76">
        <f t="shared" ref="AZ31:AZ39" si="54">IF(ISBLANK(BE31),0,1)</f>
        <v>1</v>
      </c>
      <c r="BA31" s="76">
        <f t="shared" ref="BA31:BA39" si="55">IF(AZ31&gt;0,IF(BD31&gt;BE31,3,IF(BD31=BE31,1,0)),0)</f>
        <v>1</v>
      </c>
      <c r="BB31" s="77"/>
      <c r="BC31" s="138" t="str">
        <f>LOOKUP(AY31,'1-Configuracion'!$B$2:$B$21,'1-Configuracion'!$C$2:$C$21)</f>
        <v>Getafe C.F.</v>
      </c>
      <c r="BD31" s="171">
        <v>1</v>
      </c>
      <c r="BE31" s="171">
        <v>1</v>
      </c>
      <c r="BF31" s="138" t="str">
        <f>LOOKUP(BJ31,'1-Configuracion'!$B$2:$B$21,'1-Configuracion'!$C$2:$C$21)</f>
        <v>Real Sociedad</v>
      </c>
      <c r="BG31" s="82"/>
      <c r="BH31" s="76">
        <f t="shared" ref="BH31:BH39" si="56">IF(AZ31&gt;0,IF(BE31&gt;BD31,3,IF(BD31=BE31,1,0)),0)</f>
        <v>1</v>
      </c>
      <c r="BI31" s="79" t="str">
        <f t="shared" si="43"/>
        <v>Coliseum Alfonso Pérez</v>
      </c>
      <c r="BJ31" s="76">
        <v>18</v>
      </c>
      <c r="BK31" s="80"/>
      <c r="BL31" s="80">
        <v>16</v>
      </c>
      <c r="BM31" s="76">
        <f t="shared" ref="BM31:BM39" si="57">IF(ISBLANK(BR31),0,1)</f>
        <v>0</v>
      </c>
      <c r="BN31" s="76">
        <f t="shared" ref="BN31:BN39" si="58">IF(BM31&gt;0,IF(BQ31&gt;BR31,3,IF(BQ31=BR31,1,0)),0)</f>
        <v>0</v>
      </c>
      <c r="BO31" s="77"/>
      <c r="BP31" s="138" t="str">
        <f>LOOKUP(BL31,'1-Configuracion'!$B$2:$B$21,'1-Configuracion'!$C$2:$C$21)</f>
        <v>Real Madrid C.F.</v>
      </c>
      <c r="BQ31" s="171"/>
      <c r="BR31" s="171"/>
      <c r="BS31" s="138" t="str">
        <f>LOOKUP(BW31,'1-Configuracion'!$B$2:$B$21,'1-Configuracion'!$C$2:$C$21)</f>
        <v>Deportivo de la Coruña</v>
      </c>
      <c r="BT31" s="82"/>
      <c r="BU31" s="76">
        <f t="shared" ref="BU31:BU39" si="59">IF(BM31&gt;0,IF(BR31&gt;BQ31,3,IF(BQ31=BR31,1,0)),0)</f>
        <v>0</v>
      </c>
      <c r="BV31" s="79" t="str">
        <f t="shared" si="44"/>
        <v>Santiago Bernabéu</v>
      </c>
      <c r="BW31" s="76">
        <v>17</v>
      </c>
      <c r="BX31" s="71"/>
    </row>
    <row r="32" spans="1:76" ht="14.45" customHeight="1" x14ac:dyDescent="0.25">
      <c r="A32" s="71"/>
      <c r="B32" s="71"/>
      <c r="C32" s="71"/>
      <c r="D32" s="71"/>
      <c r="E32" s="71"/>
      <c r="F32" s="71"/>
      <c r="G32" s="71"/>
      <c r="H32" s="71"/>
      <c r="I32" s="71"/>
      <c r="J32" s="75"/>
      <c r="K32" s="75"/>
      <c r="L32" s="76">
        <v>3</v>
      </c>
      <c r="M32" s="76">
        <f t="shared" si="45"/>
        <v>1</v>
      </c>
      <c r="N32" s="76">
        <f t="shared" si="46"/>
        <v>0</v>
      </c>
      <c r="O32" s="77"/>
      <c r="P32" s="138" t="str">
        <f>LOOKUP(L32,'1-Configuracion'!$B$2:$B$21,'1-Configuracion'!$C$2:$C$21)</f>
        <v>Atlético de Madrid</v>
      </c>
      <c r="Q32" s="171">
        <v>1</v>
      </c>
      <c r="R32" s="171">
        <v>2</v>
      </c>
      <c r="S32" s="138" t="str">
        <f>LOOKUP(W32,'1-Configuracion'!$B$2:$B$21,'1-Configuracion'!$C$2:$C$21)</f>
        <v>F.C. Barcelona</v>
      </c>
      <c r="T32" s="82"/>
      <c r="U32" s="76">
        <f t="shared" si="47"/>
        <v>3</v>
      </c>
      <c r="V32" s="79" t="str">
        <f t="shared" si="40"/>
        <v>Vicente Calderón</v>
      </c>
      <c r="W32" s="76">
        <v>8</v>
      </c>
      <c r="X32" s="80"/>
      <c r="Y32" s="80">
        <v>2</v>
      </c>
      <c r="Z32" s="76">
        <f t="shared" si="48"/>
        <v>1</v>
      </c>
      <c r="AA32" s="76">
        <f t="shared" si="49"/>
        <v>1</v>
      </c>
      <c r="AB32" s="77"/>
      <c r="AC32" s="138" t="str">
        <f>LOOKUP(Y32,'1-Configuracion'!$B$2:$B$21,'1-Configuracion'!$C$2:$C$21)</f>
        <v>R.C. Celta de Vigo</v>
      </c>
      <c r="AD32" s="171">
        <v>0</v>
      </c>
      <c r="AE32" s="171">
        <v>0</v>
      </c>
      <c r="AF32" s="138" t="str">
        <f>LOOKUP(AJ32,'1-Configuracion'!$B$2:$B$21,'1-Configuracion'!$C$2:$C$21)</f>
        <v>Getafe C.F.</v>
      </c>
      <c r="AG32" s="82"/>
      <c r="AH32" s="76">
        <f t="shared" si="50"/>
        <v>1</v>
      </c>
      <c r="AI32" s="79" t="str">
        <f t="shared" si="41"/>
        <v>Balaídos</v>
      </c>
      <c r="AJ32" s="76">
        <v>12</v>
      </c>
      <c r="AK32" s="80"/>
      <c r="AL32" s="80">
        <v>6</v>
      </c>
      <c r="AM32" s="76">
        <f t="shared" si="51"/>
        <v>1</v>
      </c>
      <c r="AN32" s="76">
        <f t="shared" si="52"/>
        <v>3</v>
      </c>
      <c r="AO32" s="77"/>
      <c r="AP32" s="138" t="str">
        <f>LOOKUP(AL32,'1-Configuracion'!$B$2:$B$21,'1-Configuracion'!$C$2:$C$21)</f>
        <v>Sevilla F.C.</v>
      </c>
      <c r="AQ32" s="171">
        <v>3</v>
      </c>
      <c r="AR32" s="171">
        <v>2</v>
      </c>
      <c r="AS32" s="138" t="str">
        <f>LOOKUP(AW32,'1-Configuracion'!$B$2:$B$21,'1-Configuracion'!$C$2:$C$21)</f>
        <v>Real Madrid C.F.</v>
      </c>
      <c r="AT32" s="82"/>
      <c r="AU32" s="76">
        <f t="shared" si="53"/>
        <v>0</v>
      </c>
      <c r="AV32" s="79" t="str">
        <f t="shared" si="42"/>
        <v>Ramón Sánchez Pizjuán</v>
      </c>
      <c r="AW32" s="76">
        <v>16</v>
      </c>
      <c r="AX32" s="80"/>
      <c r="AY32" s="80">
        <v>10</v>
      </c>
      <c r="AZ32" s="76">
        <f t="shared" si="54"/>
        <v>1</v>
      </c>
      <c r="BA32" s="76">
        <f t="shared" si="55"/>
        <v>1</v>
      </c>
      <c r="BB32" s="77"/>
      <c r="BC32" s="138" t="str">
        <f>LOOKUP(AY32,'1-Configuracion'!$B$2:$B$21,'1-Configuracion'!$C$2:$C$21)</f>
        <v>S.D. Eibar</v>
      </c>
      <c r="BD32" s="171">
        <v>1</v>
      </c>
      <c r="BE32" s="171">
        <v>1</v>
      </c>
      <c r="BF32" s="138" t="str">
        <f>LOOKUP(BJ32,'1-Configuracion'!$B$2:$B$21,'1-Configuracion'!$C$2:$C$21)</f>
        <v>Valencia C.F.</v>
      </c>
      <c r="BG32" s="82"/>
      <c r="BH32" s="76">
        <f t="shared" si="56"/>
        <v>1</v>
      </c>
      <c r="BI32" s="79" t="str">
        <f t="shared" si="43"/>
        <v>Ipurúa</v>
      </c>
      <c r="BJ32" s="76">
        <v>20</v>
      </c>
      <c r="BK32" s="80"/>
      <c r="BL32" s="80">
        <v>14</v>
      </c>
      <c r="BM32" s="76">
        <f t="shared" si="57"/>
        <v>0</v>
      </c>
      <c r="BN32" s="76">
        <f t="shared" si="58"/>
        <v>0</v>
      </c>
      <c r="BO32" s="77"/>
      <c r="BP32" s="138" t="str">
        <f>LOOKUP(BL32,'1-Configuracion'!$B$2:$B$21,'1-Configuracion'!$C$2:$C$21)</f>
        <v>Villarreal C.F.</v>
      </c>
      <c r="BQ32" s="171"/>
      <c r="BR32" s="171"/>
      <c r="BS32" s="138" t="str">
        <f>LOOKUP(BW32,'1-Configuracion'!$B$2:$B$21,'1-Configuracion'!$C$2:$C$21)</f>
        <v>Real Sporting de Gijón</v>
      </c>
      <c r="BT32" s="82"/>
      <c r="BU32" s="76">
        <f t="shared" si="59"/>
        <v>0</v>
      </c>
      <c r="BV32" s="79" t="str">
        <f t="shared" si="44"/>
        <v>El Madrigal</v>
      </c>
      <c r="BW32" s="76">
        <v>15</v>
      </c>
      <c r="BX32" s="71"/>
    </row>
    <row r="33" spans="1:76" ht="14.45" customHeight="1" x14ac:dyDescent="0.25">
      <c r="A33" s="71"/>
      <c r="B33" s="71"/>
      <c r="C33" s="71"/>
      <c r="D33" s="71"/>
      <c r="E33" s="71"/>
      <c r="F33" s="71"/>
      <c r="G33" s="71"/>
      <c r="H33" s="71"/>
      <c r="I33" s="71"/>
      <c r="J33" s="75"/>
      <c r="K33" s="75"/>
      <c r="L33" s="76">
        <v>5</v>
      </c>
      <c r="M33" s="76">
        <f t="shared" si="45"/>
        <v>1</v>
      </c>
      <c r="N33" s="76">
        <f t="shared" si="46"/>
        <v>1</v>
      </c>
      <c r="O33" s="77"/>
      <c r="P33" s="138" t="str">
        <f>LOOKUP(L33,'1-Configuracion'!$B$2:$B$21,'1-Configuracion'!$C$2:$C$21)</f>
        <v>Málaga C.F.</v>
      </c>
      <c r="Q33" s="171">
        <v>0</v>
      </c>
      <c r="R33" s="171">
        <v>0</v>
      </c>
      <c r="S33" s="138" t="str">
        <f>LOOKUP(W33,'1-Configuracion'!$B$2:$B$21,'1-Configuracion'!$C$2:$C$21)</f>
        <v>S.D. Eibar</v>
      </c>
      <c r="T33" s="82"/>
      <c r="U33" s="76">
        <f t="shared" si="47"/>
        <v>1</v>
      </c>
      <c r="V33" s="79" t="str">
        <f t="shared" si="40"/>
        <v>La Rosaleda</v>
      </c>
      <c r="W33" s="76">
        <v>10</v>
      </c>
      <c r="X33" s="80"/>
      <c r="Y33" s="80">
        <v>1</v>
      </c>
      <c r="Z33" s="76">
        <f t="shared" si="48"/>
        <v>1</v>
      </c>
      <c r="AA33" s="76">
        <f t="shared" si="49"/>
        <v>3</v>
      </c>
      <c r="AB33" s="77"/>
      <c r="AC33" s="138" t="str">
        <f>LOOKUP(Y33,'1-Configuracion'!$B$2:$B$21,'1-Configuracion'!$C$2:$C$21)</f>
        <v>Levante U.D.</v>
      </c>
      <c r="AD33" s="171">
        <v>1</v>
      </c>
      <c r="AE33" s="171">
        <v>0</v>
      </c>
      <c r="AF33" s="138" t="str">
        <f>LOOKUP(AJ33,'1-Configuracion'!$B$2:$B$21,'1-Configuracion'!$C$2:$C$21)</f>
        <v>Villarreal C.F.</v>
      </c>
      <c r="AG33" s="82"/>
      <c r="AH33" s="76">
        <f t="shared" si="50"/>
        <v>0</v>
      </c>
      <c r="AI33" s="79" t="str">
        <f t="shared" si="41"/>
        <v>Ciudad de Valencia</v>
      </c>
      <c r="AJ33" s="76">
        <v>14</v>
      </c>
      <c r="AK33" s="80"/>
      <c r="AL33" s="80">
        <v>4</v>
      </c>
      <c r="AM33" s="76">
        <f t="shared" si="51"/>
        <v>1</v>
      </c>
      <c r="AN33" s="76">
        <f t="shared" si="52"/>
        <v>3</v>
      </c>
      <c r="AO33" s="77"/>
      <c r="AP33" s="138" t="str">
        <f>LOOKUP(AL33,'1-Configuracion'!$B$2:$B$21,'1-Configuracion'!$C$2:$C$21)</f>
        <v>U.D. Las Palmas</v>
      </c>
      <c r="AQ33" s="171">
        <v>2</v>
      </c>
      <c r="AR33" s="171">
        <v>0</v>
      </c>
      <c r="AS33" s="138" t="str">
        <f>LOOKUP(AW33,'1-Configuracion'!$B$2:$B$21,'1-Configuracion'!$C$2:$C$21)</f>
        <v>Real Sociedad</v>
      </c>
      <c r="AT33" s="82"/>
      <c r="AU33" s="76">
        <f t="shared" si="53"/>
        <v>0</v>
      </c>
      <c r="AV33" s="79" t="str">
        <f t="shared" si="42"/>
        <v>Gran Canaria</v>
      </c>
      <c r="AW33" s="76">
        <v>18</v>
      </c>
      <c r="AX33" s="80"/>
      <c r="AY33" s="80">
        <v>8</v>
      </c>
      <c r="AZ33" s="76">
        <f t="shared" si="54"/>
        <v>1</v>
      </c>
      <c r="BA33" s="76">
        <f t="shared" si="55"/>
        <v>1</v>
      </c>
      <c r="BB33" s="77"/>
      <c r="BC33" s="138" t="str">
        <f>LOOKUP(AY33,'1-Configuracion'!$B$2:$B$21,'1-Configuracion'!$C$2:$C$21)</f>
        <v>F.C. Barcelona</v>
      </c>
      <c r="BD33" s="171">
        <v>2</v>
      </c>
      <c r="BE33" s="171">
        <v>2</v>
      </c>
      <c r="BF33" s="138" t="str">
        <f>LOOKUP(BJ33,'1-Configuracion'!$B$2:$B$21,'1-Configuracion'!$C$2:$C$21)</f>
        <v>Deportivo de la Coruña</v>
      </c>
      <c r="BG33" s="82"/>
      <c r="BH33" s="76">
        <f t="shared" si="56"/>
        <v>1</v>
      </c>
      <c r="BI33" s="79" t="str">
        <f t="shared" si="43"/>
        <v>Camp Nou</v>
      </c>
      <c r="BJ33" s="76">
        <v>17</v>
      </c>
      <c r="BK33" s="80"/>
      <c r="BL33" s="80">
        <v>12</v>
      </c>
      <c r="BM33" s="76">
        <f t="shared" si="57"/>
        <v>0</v>
      </c>
      <c r="BN33" s="76">
        <f t="shared" si="58"/>
        <v>0</v>
      </c>
      <c r="BO33" s="77"/>
      <c r="BP33" s="138" t="str">
        <f>LOOKUP(BL33,'1-Configuracion'!$B$2:$B$21,'1-Configuracion'!$C$2:$C$21)</f>
        <v>Getafe C.F.</v>
      </c>
      <c r="BQ33" s="171"/>
      <c r="BR33" s="171"/>
      <c r="BS33" s="138" t="str">
        <f>LOOKUP(BW33,'1-Configuracion'!$B$2:$B$21,'1-Configuracion'!$C$2:$C$21)</f>
        <v>Real Betis Balompié</v>
      </c>
      <c r="BT33" s="82"/>
      <c r="BU33" s="76">
        <f t="shared" si="59"/>
        <v>0</v>
      </c>
      <c r="BV33" s="79" t="str">
        <f t="shared" si="44"/>
        <v>Coliseum Alfonso Pérez</v>
      </c>
      <c r="BW33" s="76">
        <v>13</v>
      </c>
      <c r="BX33" s="71"/>
    </row>
    <row r="34" spans="1:76" ht="14.45" customHeight="1" x14ac:dyDescent="0.25">
      <c r="A34" s="71"/>
      <c r="B34" s="71"/>
      <c r="C34" s="71"/>
      <c r="D34" s="71"/>
      <c r="E34" s="71"/>
      <c r="F34" s="71"/>
      <c r="G34" s="71"/>
      <c r="H34" s="71"/>
      <c r="I34" s="71"/>
      <c r="J34" s="75"/>
      <c r="K34" s="75"/>
      <c r="L34" s="76">
        <v>7</v>
      </c>
      <c r="M34" s="76">
        <f t="shared" si="45"/>
        <v>1</v>
      </c>
      <c r="N34" s="76">
        <f t="shared" si="46"/>
        <v>3</v>
      </c>
      <c r="O34" s="77"/>
      <c r="P34" s="138" t="str">
        <f>LOOKUP(L34,'1-Configuracion'!$B$2:$B$21,'1-Configuracion'!$C$2:$C$21)</f>
        <v>Athletic Club</v>
      </c>
      <c r="Q34" s="171">
        <v>3</v>
      </c>
      <c r="R34" s="171">
        <v>1</v>
      </c>
      <c r="S34" s="138" t="str">
        <f>LOOKUP(W34,'1-Configuracion'!$B$2:$B$21,'1-Configuracion'!$C$2:$C$21)</f>
        <v>Getafe C.F.</v>
      </c>
      <c r="T34" s="82"/>
      <c r="U34" s="76">
        <f t="shared" si="47"/>
        <v>0</v>
      </c>
      <c r="V34" s="79" t="str">
        <f t="shared" si="40"/>
        <v>San Mamés</v>
      </c>
      <c r="W34" s="76">
        <v>12</v>
      </c>
      <c r="X34" s="80"/>
      <c r="Y34" s="80">
        <v>3</v>
      </c>
      <c r="Z34" s="76">
        <f t="shared" si="48"/>
        <v>1</v>
      </c>
      <c r="AA34" s="76">
        <f t="shared" si="49"/>
        <v>1</v>
      </c>
      <c r="AB34" s="77"/>
      <c r="AC34" s="138" t="str">
        <f>LOOKUP(Y34,'1-Configuracion'!$B$2:$B$21,'1-Configuracion'!$C$2:$C$21)</f>
        <v>Atlético de Madrid</v>
      </c>
      <c r="AD34" s="171">
        <v>1</v>
      </c>
      <c r="AE34" s="171">
        <v>1</v>
      </c>
      <c r="AF34" s="138" t="str">
        <f>LOOKUP(AJ34,'1-Configuracion'!$B$2:$B$21,'1-Configuracion'!$C$2:$C$21)</f>
        <v>Real Madrid C.F.</v>
      </c>
      <c r="AG34" s="82"/>
      <c r="AH34" s="76">
        <f t="shared" si="50"/>
        <v>1</v>
      </c>
      <c r="AI34" s="79" t="str">
        <f t="shared" si="41"/>
        <v>Vicente Calderón</v>
      </c>
      <c r="AJ34" s="76">
        <v>16</v>
      </c>
      <c r="AK34" s="80"/>
      <c r="AL34" s="80">
        <v>2</v>
      </c>
      <c r="AM34" s="76">
        <f t="shared" si="51"/>
        <v>1</v>
      </c>
      <c r="AN34" s="76">
        <f t="shared" si="52"/>
        <v>0</v>
      </c>
      <c r="AO34" s="77"/>
      <c r="AP34" s="138" t="str">
        <f>LOOKUP(AL34,'1-Configuracion'!$B$2:$B$21,'1-Configuracion'!$C$2:$C$21)</f>
        <v>R.C. Celta de Vigo</v>
      </c>
      <c r="AQ34" s="171">
        <v>1</v>
      </c>
      <c r="AR34" s="171">
        <v>5</v>
      </c>
      <c r="AS34" s="138" t="str">
        <f>LOOKUP(AW34,'1-Configuracion'!$B$2:$B$21,'1-Configuracion'!$C$2:$C$21)</f>
        <v>Valencia C.F.</v>
      </c>
      <c r="AT34" s="82"/>
      <c r="AU34" s="76">
        <f t="shared" si="53"/>
        <v>3</v>
      </c>
      <c r="AV34" s="79" t="str">
        <f t="shared" si="42"/>
        <v>Balaídos</v>
      </c>
      <c r="AW34" s="76">
        <v>20</v>
      </c>
      <c r="AX34" s="80"/>
      <c r="AY34" s="80">
        <v>6</v>
      </c>
      <c r="AZ34" s="76">
        <f t="shared" si="54"/>
        <v>1</v>
      </c>
      <c r="BA34" s="76">
        <f t="shared" si="55"/>
        <v>3</v>
      </c>
      <c r="BB34" s="77"/>
      <c r="BC34" s="138" t="str">
        <f>LOOKUP(AY34,'1-Configuracion'!$B$2:$B$21,'1-Configuracion'!$C$2:$C$21)</f>
        <v>Sevilla F.C.</v>
      </c>
      <c r="BD34" s="171">
        <v>2</v>
      </c>
      <c r="BE34" s="171">
        <v>0</v>
      </c>
      <c r="BF34" s="138" t="str">
        <f>LOOKUP(BJ34,'1-Configuracion'!$B$2:$B$21,'1-Configuracion'!$C$2:$C$21)</f>
        <v>Real Sporting de Gijón</v>
      </c>
      <c r="BG34" s="82"/>
      <c r="BH34" s="76">
        <f t="shared" si="56"/>
        <v>0</v>
      </c>
      <c r="BI34" s="79" t="str">
        <f t="shared" si="43"/>
        <v>Ramón Sánchez Pizjuán</v>
      </c>
      <c r="BJ34" s="76">
        <v>15</v>
      </c>
      <c r="BK34" s="80"/>
      <c r="BL34" s="80">
        <v>10</v>
      </c>
      <c r="BM34" s="76">
        <f t="shared" si="57"/>
        <v>0</v>
      </c>
      <c r="BN34" s="76">
        <f t="shared" si="58"/>
        <v>0</v>
      </c>
      <c r="BO34" s="77"/>
      <c r="BP34" s="138" t="str">
        <f>LOOKUP(BL34,'1-Configuracion'!$B$2:$B$21,'1-Configuracion'!$C$2:$C$21)</f>
        <v>S.D. Eibar</v>
      </c>
      <c r="BQ34" s="171"/>
      <c r="BR34" s="171"/>
      <c r="BS34" s="138" t="str">
        <f>LOOKUP(BW34,'1-Configuracion'!$B$2:$B$21,'1-Configuracion'!$C$2:$C$21)</f>
        <v>R.C.D. Español</v>
      </c>
      <c r="BT34" s="82"/>
      <c r="BU34" s="76">
        <f t="shared" si="59"/>
        <v>0</v>
      </c>
      <c r="BV34" s="79" t="str">
        <f t="shared" si="44"/>
        <v>Ipurúa</v>
      </c>
      <c r="BW34" s="76">
        <v>11</v>
      </c>
      <c r="BX34" s="71"/>
    </row>
    <row r="35" spans="1:76" ht="14.45" customHeight="1" x14ac:dyDescent="0.25">
      <c r="A35" s="71"/>
      <c r="B35" s="71"/>
      <c r="C35" s="71"/>
      <c r="D35" s="71"/>
      <c r="E35" s="71"/>
      <c r="F35" s="71"/>
      <c r="G35" s="71"/>
      <c r="H35" s="71"/>
      <c r="I35" s="71"/>
      <c r="J35" s="75"/>
      <c r="K35" s="75"/>
      <c r="L35" s="76">
        <v>9</v>
      </c>
      <c r="M35" s="76">
        <f t="shared" si="45"/>
        <v>1</v>
      </c>
      <c r="N35" s="76">
        <f t="shared" si="46"/>
        <v>0</v>
      </c>
      <c r="O35" s="77"/>
      <c r="P35" s="138" t="str">
        <f>LOOKUP(L35,'1-Configuracion'!$B$2:$B$21,'1-Configuracion'!$C$2:$C$21)</f>
        <v>Granada C.F.</v>
      </c>
      <c r="Q35" s="171">
        <v>1</v>
      </c>
      <c r="R35" s="171">
        <v>3</v>
      </c>
      <c r="S35" s="138" t="str">
        <f>LOOKUP(W35,'1-Configuracion'!$B$2:$B$21,'1-Configuracion'!$C$2:$C$21)</f>
        <v>Villarreal C.F.</v>
      </c>
      <c r="T35" s="82"/>
      <c r="U35" s="76">
        <f t="shared" si="47"/>
        <v>3</v>
      </c>
      <c r="V35" s="79" t="str">
        <f t="shared" si="40"/>
        <v>Nuevo Los Cármenes</v>
      </c>
      <c r="W35" s="76">
        <v>14</v>
      </c>
      <c r="X35" s="80"/>
      <c r="Y35" s="80">
        <v>5</v>
      </c>
      <c r="Z35" s="76">
        <f t="shared" si="48"/>
        <v>1</v>
      </c>
      <c r="AA35" s="76">
        <f t="shared" si="49"/>
        <v>3</v>
      </c>
      <c r="AB35" s="77"/>
      <c r="AC35" s="138" t="str">
        <f>LOOKUP(Y35,'1-Configuracion'!$B$2:$B$21,'1-Configuracion'!$C$2:$C$21)</f>
        <v>Málaga C.F.</v>
      </c>
      <c r="AD35" s="171">
        <v>3</v>
      </c>
      <c r="AE35" s="171">
        <v>1</v>
      </c>
      <c r="AF35" s="138" t="str">
        <f>LOOKUP(AJ35,'1-Configuracion'!$B$2:$B$21,'1-Configuracion'!$C$2:$C$21)</f>
        <v>Real Sociedad</v>
      </c>
      <c r="AG35" s="82"/>
      <c r="AH35" s="76">
        <f t="shared" si="50"/>
        <v>0</v>
      </c>
      <c r="AI35" s="79" t="str">
        <f t="shared" si="41"/>
        <v>La Rosaleda</v>
      </c>
      <c r="AJ35" s="76">
        <v>18</v>
      </c>
      <c r="AK35" s="80"/>
      <c r="AL35" s="80">
        <v>1</v>
      </c>
      <c r="AM35" s="76">
        <f t="shared" si="51"/>
        <v>1</v>
      </c>
      <c r="AN35" s="76">
        <f t="shared" si="52"/>
        <v>1</v>
      </c>
      <c r="AO35" s="77"/>
      <c r="AP35" s="138" t="str">
        <f>LOOKUP(AL35,'1-Configuracion'!$B$2:$B$21,'1-Configuracion'!$C$2:$C$21)</f>
        <v>Levante U.D.</v>
      </c>
      <c r="AQ35" s="171">
        <v>1</v>
      </c>
      <c r="AR35" s="171">
        <v>1</v>
      </c>
      <c r="AS35" s="138" t="str">
        <f>LOOKUP(AW35,'1-Configuracion'!$B$2:$B$21,'1-Configuracion'!$C$2:$C$21)</f>
        <v>Deportivo de la Coruña</v>
      </c>
      <c r="AT35" s="82"/>
      <c r="AU35" s="76">
        <f t="shared" si="53"/>
        <v>1</v>
      </c>
      <c r="AV35" s="79" t="str">
        <f t="shared" si="42"/>
        <v>Ciudad de Valencia</v>
      </c>
      <c r="AW35" s="76">
        <v>17</v>
      </c>
      <c r="AX35" s="80"/>
      <c r="AY35" s="80">
        <v>4</v>
      </c>
      <c r="AZ35" s="76">
        <f t="shared" si="54"/>
        <v>1</v>
      </c>
      <c r="BA35" s="76">
        <f t="shared" si="55"/>
        <v>3</v>
      </c>
      <c r="BB35" s="77"/>
      <c r="BC35" s="138" t="str">
        <f>LOOKUP(AY35,'1-Configuracion'!$B$2:$B$21,'1-Configuracion'!$C$2:$C$21)</f>
        <v>U.D. Las Palmas</v>
      </c>
      <c r="BD35" s="171">
        <v>1</v>
      </c>
      <c r="BE35" s="171">
        <v>0</v>
      </c>
      <c r="BF35" s="138" t="str">
        <f>LOOKUP(BJ35,'1-Configuracion'!$B$2:$B$21,'1-Configuracion'!$C$2:$C$21)</f>
        <v>Real Betis Balompié</v>
      </c>
      <c r="BG35" s="82"/>
      <c r="BH35" s="76">
        <f t="shared" si="56"/>
        <v>0</v>
      </c>
      <c r="BI35" s="79" t="str">
        <f t="shared" si="43"/>
        <v>Gran Canaria</v>
      </c>
      <c r="BJ35" s="76">
        <v>13</v>
      </c>
      <c r="BK35" s="80"/>
      <c r="BL35" s="80">
        <v>8</v>
      </c>
      <c r="BM35" s="76">
        <f t="shared" si="57"/>
        <v>0</v>
      </c>
      <c r="BN35" s="76">
        <f t="shared" si="58"/>
        <v>0</v>
      </c>
      <c r="BO35" s="77"/>
      <c r="BP35" s="138" t="str">
        <f>LOOKUP(BL35,'1-Configuracion'!$B$2:$B$21,'1-Configuracion'!$C$2:$C$21)</f>
        <v>F.C. Barcelona</v>
      </c>
      <c r="BQ35" s="171"/>
      <c r="BR35" s="171"/>
      <c r="BS35" s="138" t="str">
        <f>LOOKUP(BW35,'1-Configuracion'!$B$2:$B$21,'1-Configuracion'!$C$2:$C$21)</f>
        <v>Granada C.F.</v>
      </c>
      <c r="BT35" s="82"/>
      <c r="BU35" s="76">
        <f t="shared" si="59"/>
        <v>0</v>
      </c>
      <c r="BV35" s="79" t="str">
        <f t="shared" si="44"/>
        <v>Camp Nou</v>
      </c>
      <c r="BW35" s="76">
        <v>9</v>
      </c>
      <c r="BX35" s="71"/>
    </row>
    <row r="36" spans="1:76" ht="14.45" customHeight="1" x14ac:dyDescent="0.25">
      <c r="A36" s="71"/>
      <c r="B36" s="71"/>
      <c r="C36" s="71"/>
      <c r="D36" s="71"/>
      <c r="E36" s="71"/>
      <c r="F36" s="71"/>
      <c r="G36" s="71"/>
      <c r="H36" s="71"/>
      <c r="I36" s="71"/>
      <c r="J36" s="75"/>
      <c r="K36" s="75"/>
      <c r="L36" s="76">
        <v>11</v>
      </c>
      <c r="M36" s="76">
        <f t="shared" si="45"/>
        <v>1</v>
      </c>
      <c r="N36" s="76">
        <f t="shared" si="46"/>
        <v>0</v>
      </c>
      <c r="O36" s="77"/>
      <c r="P36" s="138" t="str">
        <f>LOOKUP(L36,'1-Configuracion'!$B$2:$B$21,'1-Configuracion'!$C$2:$C$21)</f>
        <v>R.C.D. Español</v>
      </c>
      <c r="Q36" s="171">
        <v>0</v>
      </c>
      <c r="R36" s="171">
        <v>6</v>
      </c>
      <c r="S36" s="138" t="str">
        <f>LOOKUP(W36,'1-Configuracion'!$B$2:$B$21,'1-Configuracion'!$C$2:$C$21)</f>
        <v>Real Madrid C.F.</v>
      </c>
      <c r="T36" s="82"/>
      <c r="U36" s="76">
        <f t="shared" si="47"/>
        <v>3</v>
      </c>
      <c r="V36" s="79" t="str">
        <f t="shared" si="40"/>
        <v>Cornellà-El Prat</v>
      </c>
      <c r="W36" s="76">
        <v>16</v>
      </c>
      <c r="X36" s="80"/>
      <c r="Y36" s="80">
        <v>7</v>
      </c>
      <c r="Z36" s="76">
        <f t="shared" si="48"/>
        <v>1</v>
      </c>
      <c r="AA36" s="76">
        <f t="shared" si="49"/>
        <v>3</v>
      </c>
      <c r="AB36" s="77"/>
      <c r="AC36" s="138" t="str">
        <f>LOOKUP(Y36,'1-Configuracion'!$B$2:$B$21,'1-Configuracion'!$C$2:$C$21)</f>
        <v>Athletic Club</v>
      </c>
      <c r="AD36" s="171">
        <v>3</v>
      </c>
      <c r="AE36" s="171">
        <v>1</v>
      </c>
      <c r="AF36" s="138" t="str">
        <f>LOOKUP(AJ36,'1-Configuracion'!$B$2:$B$21,'1-Configuracion'!$C$2:$C$21)</f>
        <v>Valencia C.F.</v>
      </c>
      <c r="AG36" s="82"/>
      <c r="AH36" s="76">
        <f t="shared" si="50"/>
        <v>0</v>
      </c>
      <c r="AI36" s="79" t="str">
        <f t="shared" si="41"/>
        <v>San Mamés</v>
      </c>
      <c r="AJ36" s="76">
        <v>20</v>
      </c>
      <c r="AK36" s="80"/>
      <c r="AL36" s="80">
        <v>3</v>
      </c>
      <c r="AM36" s="76">
        <f t="shared" si="51"/>
        <v>1</v>
      </c>
      <c r="AN36" s="76">
        <f t="shared" si="52"/>
        <v>3</v>
      </c>
      <c r="AO36" s="77"/>
      <c r="AP36" s="138" t="str">
        <f>LOOKUP(AL36,'1-Configuracion'!$B$2:$B$21,'1-Configuracion'!$C$2:$C$21)</f>
        <v>Atlético de Madrid</v>
      </c>
      <c r="AQ36" s="171">
        <v>1</v>
      </c>
      <c r="AR36" s="171">
        <v>0</v>
      </c>
      <c r="AS36" s="138" t="str">
        <f>LOOKUP(AW36,'1-Configuracion'!$B$2:$B$21,'1-Configuracion'!$C$2:$C$21)</f>
        <v>Real Sporting de Gijón</v>
      </c>
      <c r="AT36" s="82"/>
      <c r="AU36" s="76">
        <f t="shared" si="53"/>
        <v>0</v>
      </c>
      <c r="AV36" s="79" t="str">
        <f t="shared" si="42"/>
        <v>Vicente Calderón</v>
      </c>
      <c r="AW36" s="76">
        <v>15</v>
      </c>
      <c r="AX36" s="80"/>
      <c r="AY36" s="80">
        <v>2</v>
      </c>
      <c r="AZ36" s="76">
        <f t="shared" si="54"/>
        <v>1</v>
      </c>
      <c r="BA36" s="76">
        <f t="shared" si="55"/>
        <v>3</v>
      </c>
      <c r="BB36" s="77"/>
      <c r="BC36" s="138" t="str">
        <f>LOOKUP(AY36,'1-Configuracion'!$B$2:$B$21,'1-Configuracion'!$C$2:$C$21)</f>
        <v>R.C. Celta de Vigo</v>
      </c>
      <c r="BD36" s="171">
        <v>1</v>
      </c>
      <c r="BE36" s="171">
        <v>0</v>
      </c>
      <c r="BF36" s="138" t="str">
        <f>LOOKUP(BJ36,'1-Configuracion'!$B$2:$B$21,'1-Configuracion'!$C$2:$C$21)</f>
        <v>R.C.D. Español</v>
      </c>
      <c r="BG36" s="82"/>
      <c r="BH36" s="76">
        <f t="shared" si="56"/>
        <v>0</v>
      </c>
      <c r="BI36" s="79" t="str">
        <f t="shared" si="43"/>
        <v>Balaídos</v>
      </c>
      <c r="BJ36" s="76">
        <v>11</v>
      </c>
      <c r="BK36" s="80"/>
      <c r="BL36" s="80">
        <v>6</v>
      </c>
      <c r="BM36" s="76">
        <f t="shared" si="57"/>
        <v>0</v>
      </c>
      <c r="BN36" s="76">
        <f t="shared" si="58"/>
        <v>0</v>
      </c>
      <c r="BO36" s="77"/>
      <c r="BP36" s="138" t="str">
        <f>LOOKUP(BL36,'1-Configuracion'!$B$2:$B$21,'1-Configuracion'!$C$2:$C$21)</f>
        <v>Sevilla F.C.</v>
      </c>
      <c r="BQ36" s="171"/>
      <c r="BR36" s="171"/>
      <c r="BS36" s="138" t="str">
        <f>LOOKUP(BW36,'1-Configuracion'!$B$2:$B$21,'1-Configuracion'!$C$2:$C$21)</f>
        <v>Athletic Club</v>
      </c>
      <c r="BT36" s="82"/>
      <c r="BU36" s="76">
        <f t="shared" si="59"/>
        <v>0</v>
      </c>
      <c r="BV36" s="79" t="str">
        <f t="shared" si="44"/>
        <v>Ramón Sánchez Pizjuán</v>
      </c>
      <c r="BW36" s="76">
        <v>7</v>
      </c>
      <c r="BX36" s="71"/>
    </row>
    <row r="37" spans="1:76" ht="14.45" customHeight="1" x14ac:dyDescent="0.25">
      <c r="A37" s="71"/>
      <c r="B37" s="71"/>
      <c r="C37" s="71"/>
      <c r="D37" s="71"/>
      <c r="E37" s="71"/>
      <c r="F37" s="71"/>
      <c r="G37" s="71"/>
      <c r="H37" s="71"/>
      <c r="I37" s="71"/>
      <c r="J37" s="75"/>
      <c r="K37" s="75"/>
      <c r="L37" s="76">
        <v>13</v>
      </c>
      <c r="M37" s="76">
        <f t="shared" si="45"/>
        <v>1</v>
      </c>
      <c r="N37" s="76">
        <f t="shared" si="46"/>
        <v>3</v>
      </c>
      <c r="O37" s="77"/>
      <c r="P37" s="138" t="str">
        <f>LOOKUP(L37,'1-Configuracion'!$B$2:$B$21,'1-Configuracion'!$C$2:$C$21)</f>
        <v>Real Betis Balompié</v>
      </c>
      <c r="Q37" s="171">
        <v>1</v>
      </c>
      <c r="R37" s="171">
        <v>0</v>
      </c>
      <c r="S37" s="138" t="str">
        <f>LOOKUP(W37,'1-Configuracion'!$B$2:$B$21,'1-Configuracion'!$C$2:$C$21)</f>
        <v>Real Sociedad</v>
      </c>
      <c r="T37" s="82"/>
      <c r="U37" s="76">
        <f t="shared" si="47"/>
        <v>0</v>
      </c>
      <c r="V37" s="79" t="str">
        <f t="shared" si="40"/>
        <v>Benito Villamarín</v>
      </c>
      <c r="W37" s="76">
        <v>18</v>
      </c>
      <c r="X37" s="80"/>
      <c r="Y37" s="80">
        <v>9</v>
      </c>
      <c r="Z37" s="76">
        <f t="shared" si="48"/>
        <v>1</v>
      </c>
      <c r="AA37" s="76">
        <f t="shared" si="49"/>
        <v>1</v>
      </c>
      <c r="AB37" s="77"/>
      <c r="AC37" s="138" t="str">
        <f>LOOKUP(Y37,'1-Configuracion'!$B$2:$B$21,'1-Configuracion'!$C$2:$C$21)</f>
        <v>Granada C.F.</v>
      </c>
      <c r="AD37" s="171">
        <v>1</v>
      </c>
      <c r="AE37" s="171">
        <v>1</v>
      </c>
      <c r="AF37" s="138" t="str">
        <f>LOOKUP(AJ37,'1-Configuracion'!$B$2:$B$21,'1-Configuracion'!$C$2:$C$21)</f>
        <v>Deportivo de la Coruña</v>
      </c>
      <c r="AG37" s="82"/>
      <c r="AH37" s="76">
        <f t="shared" si="50"/>
        <v>1</v>
      </c>
      <c r="AI37" s="79" t="str">
        <f t="shared" si="41"/>
        <v>Nuevo Los Cármenes</v>
      </c>
      <c r="AJ37" s="76">
        <v>17</v>
      </c>
      <c r="AK37" s="80"/>
      <c r="AL37" s="80">
        <v>5</v>
      </c>
      <c r="AM37" s="76">
        <f t="shared" si="51"/>
        <v>1</v>
      </c>
      <c r="AN37" s="76">
        <f t="shared" si="52"/>
        <v>0</v>
      </c>
      <c r="AO37" s="77"/>
      <c r="AP37" s="138" t="str">
        <f>LOOKUP(AL37,'1-Configuracion'!$B$2:$B$21,'1-Configuracion'!$C$2:$C$21)</f>
        <v>Málaga C.F.</v>
      </c>
      <c r="AQ37" s="171">
        <v>0</v>
      </c>
      <c r="AR37" s="171">
        <v>1</v>
      </c>
      <c r="AS37" s="138" t="str">
        <f>LOOKUP(AW37,'1-Configuracion'!$B$2:$B$21,'1-Configuracion'!$C$2:$C$21)</f>
        <v>Real Betis Balompié</v>
      </c>
      <c r="AT37" s="82"/>
      <c r="AU37" s="76">
        <f t="shared" si="53"/>
        <v>3</v>
      </c>
      <c r="AV37" s="79" t="str">
        <f t="shared" si="42"/>
        <v>La Rosaleda</v>
      </c>
      <c r="AW37" s="76">
        <v>13</v>
      </c>
      <c r="AX37" s="80"/>
      <c r="AY37" s="80">
        <v>1</v>
      </c>
      <c r="AZ37" s="76">
        <f t="shared" si="54"/>
        <v>1</v>
      </c>
      <c r="BA37" s="76">
        <f t="shared" si="55"/>
        <v>0</v>
      </c>
      <c r="BB37" s="77"/>
      <c r="BC37" s="138" t="str">
        <f>LOOKUP(AY37,'1-Configuracion'!$B$2:$B$21,'1-Configuracion'!$C$2:$C$21)</f>
        <v>Levante U.D.</v>
      </c>
      <c r="BD37" s="171">
        <v>1</v>
      </c>
      <c r="BE37" s="171">
        <v>2</v>
      </c>
      <c r="BF37" s="138" t="str">
        <f>LOOKUP(BJ37,'1-Configuracion'!$B$2:$B$21,'1-Configuracion'!$C$2:$C$21)</f>
        <v>Granada C.F.</v>
      </c>
      <c r="BG37" s="82"/>
      <c r="BH37" s="76">
        <f t="shared" si="56"/>
        <v>3</v>
      </c>
      <c r="BI37" s="79" t="str">
        <f t="shared" si="43"/>
        <v>Ciudad de Valencia</v>
      </c>
      <c r="BJ37" s="76">
        <v>9</v>
      </c>
      <c r="BK37" s="80"/>
      <c r="BL37" s="80">
        <v>4</v>
      </c>
      <c r="BM37" s="76">
        <f t="shared" si="57"/>
        <v>0</v>
      </c>
      <c r="BN37" s="76">
        <f t="shared" si="58"/>
        <v>0</v>
      </c>
      <c r="BO37" s="77"/>
      <c r="BP37" s="138" t="str">
        <f>LOOKUP(BL37,'1-Configuracion'!$B$2:$B$21,'1-Configuracion'!$C$2:$C$21)</f>
        <v>U.D. Las Palmas</v>
      </c>
      <c r="BQ37" s="171"/>
      <c r="BR37" s="171"/>
      <c r="BS37" s="138" t="str">
        <f>LOOKUP(BW37,'1-Configuracion'!$B$2:$B$21,'1-Configuracion'!$C$2:$C$21)</f>
        <v>Málaga C.F.</v>
      </c>
      <c r="BT37" s="82"/>
      <c r="BU37" s="76">
        <f t="shared" si="59"/>
        <v>0</v>
      </c>
      <c r="BV37" s="79" t="str">
        <f t="shared" si="44"/>
        <v>Gran Canaria</v>
      </c>
      <c r="BW37" s="76">
        <v>5</v>
      </c>
      <c r="BX37" s="71"/>
    </row>
    <row r="38" spans="1:76" ht="14.45" customHeight="1" x14ac:dyDescent="0.25">
      <c r="A38" s="71"/>
      <c r="B38" s="71"/>
      <c r="C38" s="71"/>
      <c r="D38" s="71"/>
      <c r="E38" s="71"/>
      <c r="F38" s="71"/>
      <c r="G38" s="71"/>
      <c r="H38" s="71"/>
      <c r="I38" s="71"/>
      <c r="J38" s="75"/>
      <c r="K38" s="75"/>
      <c r="L38" s="76">
        <v>15</v>
      </c>
      <c r="M38" s="76">
        <f t="shared" si="45"/>
        <v>1</v>
      </c>
      <c r="N38" s="76">
        <f t="shared" si="46"/>
        <v>0</v>
      </c>
      <c r="O38" s="77"/>
      <c r="P38" s="138" t="str">
        <f>LOOKUP(L38,'1-Configuracion'!$B$2:$B$21,'1-Configuracion'!$C$2:$C$21)</f>
        <v>Real Sporting de Gijón</v>
      </c>
      <c r="Q38" s="171">
        <v>0</v>
      </c>
      <c r="R38" s="171">
        <v>1</v>
      </c>
      <c r="S38" s="138" t="str">
        <f>LOOKUP(W38,'1-Configuracion'!$B$2:$B$21,'1-Configuracion'!$C$2:$C$21)</f>
        <v>Valencia C.F.</v>
      </c>
      <c r="T38" s="82"/>
      <c r="U38" s="76">
        <f t="shared" si="47"/>
        <v>3</v>
      </c>
      <c r="V38" s="79" t="str">
        <f t="shared" si="40"/>
        <v>El Molinón</v>
      </c>
      <c r="W38" s="76">
        <v>20</v>
      </c>
      <c r="X38" s="80"/>
      <c r="Y38" s="80">
        <v>11</v>
      </c>
      <c r="Z38" s="76">
        <f t="shared" si="48"/>
        <v>1</v>
      </c>
      <c r="AA38" s="76">
        <f t="shared" si="49"/>
        <v>0</v>
      </c>
      <c r="AB38" s="77"/>
      <c r="AC38" s="138" t="str">
        <f>LOOKUP(Y38,'1-Configuracion'!$B$2:$B$21,'1-Configuracion'!$C$2:$C$21)</f>
        <v>R.C.D. Español</v>
      </c>
      <c r="AD38" s="171">
        <v>1</v>
      </c>
      <c r="AE38" s="171">
        <v>2</v>
      </c>
      <c r="AF38" s="138" t="str">
        <f>LOOKUP(AJ38,'1-Configuracion'!$B$2:$B$21,'1-Configuracion'!$C$2:$C$21)</f>
        <v>Real Sporting de Gijón</v>
      </c>
      <c r="AG38" s="82"/>
      <c r="AH38" s="76">
        <f t="shared" si="50"/>
        <v>3</v>
      </c>
      <c r="AI38" s="79" t="str">
        <f t="shared" si="41"/>
        <v>Cornellà-El Prat</v>
      </c>
      <c r="AJ38" s="76">
        <v>15</v>
      </c>
      <c r="AK38" s="80"/>
      <c r="AL38" s="80">
        <v>7</v>
      </c>
      <c r="AM38" s="76">
        <f t="shared" si="51"/>
        <v>1</v>
      </c>
      <c r="AN38" s="76">
        <f t="shared" si="52"/>
        <v>3</v>
      </c>
      <c r="AO38" s="77"/>
      <c r="AP38" s="138" t="str">
        <f>LOOKUP(AL38,'1-Configuracion'!$B$2:$B$21,'1-Configuracion'!$C$2:$C$21)</f>
        <v>Athletic Club</v>
      </c>
      <c r="AQ38" s="171">
        <v>2</v>
      </c>
      <c r="AR38" s="171">
        <v>1</v>
      </c>
      <c r="AS38" s="138" t="str">
        <f>LOOKUP(AW38,'1-Configuracion'!$B$2:$B$21,'1-Configuracion'!$C$2:$C$21)</f>
        <v>R.C.D. Español</v>
      </c>
      <c r="AT38" s="82"/>
      <c r="AU38" s="76">
        <f t="shared" si="53"/>
        <v>0</v>
      </c>
      <c r="AV38" s="79" t="str">
        <f t="shared" si="42"/>
        <v>San Mamés</v>
      </c>
      <c r="AW38" s="76">
        <v>11</v>
      </c>
      <c r="AX38" s="80"/>
      <c r="AY38" s="80">
        <v>3</v>
      </c>
      <c r="AZ38" s="76">
        <f t="shared" si="54"/>
        <v>1</v>
      </c>
      <c r="BA38" s="76">
        <f t="shared" si="55"/>
        <v>3</v>
      </c>
      <c r="BB38" s="77"/>
      <c r="BC38" s="138" t="str">
        <f>LOOKUP(AY38,'1-Configuracion'!$B$2:$B$21,'1-Configuracion'!$C$2:$C$21)</f>
        <v>Atlético de Madrid</v>
      </c>
      <c r="BD38" s="171">
        <v>2</v>
      </c>
      <c r="BE38" s="171">
        <v>1</v>
      </c>
      <c r="BF38" s="138" t="str">
        <f>LOOKUP(BJ38,'1-Configuracion'!$B$2:$B$21,'1-Configuracion'!$C$2:$C$21)</f>
        <v>Athletic Club</v>
      </c>
      <c r="BG38" s="82"/>
      <c r="BH38" s="76">
        <f t="shared" si="56"/>
        <v>0</v>
      </c>
      <c r="BI38" s="79" t="str">
        <f t="shared" si="43"/>
        <v>Vicente Calderón</v>
      </c>
      <c r="BJ38" s="76">
        <v>7</v>
      </c>
      <c r="BK38" s="80"/>
      <c r="BL38" s="80">
        <v>2</v>
      </c>
      <c r="BM38" s="76">
        <f t="shared" si="57"/>
        <v>0</v>
      </c>
      <c r="BN38" s="76">
        <f t="shared" si="58"/>
        <v>0</v>
      </c>
      <c r="BO38" s="77"/>
      <c r="BP38" s="138" t="str">
        <f>LOOKUP(BL38,'1-Configuracion'!$B$2:$B$21,'1-Configuracion'!$C$2:$C$21)</f>
        <v>R.C. Celta de Vigo</v>
      </c>
      <c r="BQ38" s="171"/>
      <c r="BR38" s="171"/>
      <c r="BS38" s="138" t="str">
        <f>LOOKUP(BW38,'1-Configuracion'!$B$2:$B$21,'1-Configuracion'!$C$2:$C$21)</f>
        <v>Atlético de Madrid</v>
      </c>
      <c r="BT38" s="82"/>
      <c r="BU38" s="76">
        <f t="shared" si="59"/>
        <v>0</v>
      </c>
      <c r="BV38" s="79" t="str">
        <f t="shared" si="44"/>
        <v>Balaídos</v>
      </c>
      <c r="BW38" s="76">
        <v>3</v>
      </c>
      <c r="BX38" s="71"/>
    </row>
    <row r="39" spans="1:76" ht="15" customHeight="1" thickBot="1" x14ac:dyDescent="0.3">
      <c r="A39" s="71"/>
      <c r="B39" s="71"/>
      <c r="C39" s="71"/>
      <c r="D39" s="71"/>
      <c r="E39" s="71"/>
      <c r="F39" s="71"/>
      <c r="G39" s="71"/>
      <c r="H39" s="71"/>
      <c r="I39" s="71"/>
      <c r="J39" s="75"/>
      <c r="K39" s="75"/>
      <c r="L39" s="76">
        <v>19</v>
      </c>
      <c r="M39" s="76">
        <f t="shared" si="45"/>
        <v>1</v>
      </c>
      <c r="N39" s="76">
        <f t="shared" si="46"/>
        <v>0</v>
      </c>
      <c r="O39" s="83"/>
      <c r="P39" s="142" t="str">
        <f>LOOKUP(L39,'1-Configuracion'!$B$2:$B$21,'1-Configuracion'!$C$2:$C$21)</f>
        <v>Rayo Vallecano</v>
      </c>
      <c r="Q39" s="172">
        <v>1</v>
      </c>
      <c r="R39" s="172">
        <v>3</v>
      </c>
      <c r="S39" s="142" t="str">
        <f>LOOKUP(W39,'1-Configuracion'!$B$2:$B$21,'1-Configuracion'!$C$2:$C$21)</f>
        <v>Deportivo de la Coruña</v>
      </c>
      <c r="T39" s="84"/>
      <c r="U39" s="76">
        <f t="shared" si="47"/>
        <v>3</v>
      </c>
      <c r="V39" s="85" t="str">
        <f t="shared" si="40"/>
        <v>Campo de Vallecas</v>
      </c>
      <c r="W39" s="86">
        <v>17</v>
      </c>
      <c r="X39" s="80"/>
      <c r="Y39" s="80">
        <v>19</v>
      </c>
      <c r="Z39" s="76">
        <f t="shared" si="48"/>
        <v>1</v>
      </c>
      <c r="AA39" s="76">
        <f t="shared" si="49"/>
        <v>0</v>
      </c>
      <c r="AB39" s="83"/>
      <c r="AC39" s="142" t="str">
        <f>LOOKUP(Y39,'1-Configuracion'!$B$2:$B$21,'1-Configuracion'!$C$2:$C$21)</f>
        <v>Rayo Vallecano</v>
      </c>
      <c r="AD39" s="172">
        <v>0</v>
      </c>
      <c r="AE39" s="172">
        <v>2</v>
      </c>
      <c r="AF39" s="142" t="str">
        <f>LOOKUP(AJ39,'1-Configuracion'!$B$2:$B$21,'1-Configuracion'!$C$2:$C$21)</f>
        <v>Real Betis Balompié</v>
      </c>
      <c r="AG39" s="84"/>
      <c r="AH39" s="76">
        <f t="shared" si="50"/>
        <v>3</v>
      </c>
      <c r="AI39" s="85" t="str">
        <f t="shared" si="41"/>
        <v>Campo de Vallecas</v>
      </c>
      <c r="AJ39" s="86">
        <v>13</v>
      </c>
      <c r="AK39" s="80"/>
      <c r="AL39" s="80">
        <v>19</v>
      </c>
      <c r="AM39" s="76">
        <f t="shared" si="51"/>
        <v>1</v>
      </c>
      <c r="AN39" s="76">
        <f t="shared" si="52"/>
        <v>3</v>
      </c>
      <c r="AO39" s="83"/>
      <c r="AP39" s="142" t="str">
        <f>LOOKUP(AL39,'1-Configuracion'!$B$2:$B$21,'1-Configuracion'!$C$2:$C$21)</f>
        <v>Rayo Vallecano</v>
      </c>
      <c r="AQ39" s="172">
        <v>2</v>
      </c>
      <c r="AR39" s="172">
        <v>1</v>
      </c>
      <c r="AS39" s="142" t="str">
        <f>LOOKUP(AW39,'1-Configuracion'!$B$2:$B$21,'1-Configuracion'!$C$2:$C$21)</f>
        <v>Granada C.F.</v>
      </c>
      <c r="AT39" s="84"/>
      <c r="AU39" s="76">
        <f t="shared" si="53"/>
        <v>0</v>
      </c>
      <c r="AV39" s="85" t="str">
        <f t="shared" si="42"/>
        <v>Campo de Vallecas</v>
      </c>
      <c r="AW39" s="86">
        <v>9</v>
      </c>
      <c r="AX39" s="80"/>
      <c r="AY39" s="80">
        <v>19</v>
      </c>
      <c r="AZ39" s="76">
        <f t="shared" si="54"/>
        <v>1</v>
      </c>
      <c r="BA39" s="76">
        <f t="shared" si="55"/>
        <v>0</v>
      </c>
      <c r="BB39" s="83"/>
      <c r="BC39" s="142" t="str">
        <f>LOOKUP(AY39,'1-Configuracion'!$B$2:$B$21,'1-Configuracion'!$C$2:$C$21)</f>
        <v>Rayo Vallecano</v>
      </c>
      <c r="BD39" s="172">
        <v>1</v>
      </c>
      <c r="BE39" s="172">
        <v>2</v>
      </c>
      <c r="BF39" s="142" t="str">
        <f>LOOKUP(BJ39,'1-Configuracion'!$B$2:$B$21,'1-Configuracion'!$C$2:$C$21)</f>
        <v>Málaga C.F.</v>
      </c>
      <c r="BG39" s="84"/>
      <c r="BH39" s="76">
        <f t="shared" si="56"/>
        <v>3</v>
      </c>
      <c r="BI39" s="85" t="str">
        <f t="shared" si="43"/>
        <v>Campo de Vallecas</v>
      </c>
      <c r="BJ39" s="86">
        <v>5</v>
      </c>
      <c r="BK39" s="80"/>
      <c r="BL39" s="80">
        <v>1</v>
      </c>
      <c r="BM39" s="76">
        <f t="shared" si="57"/>
        <v>0</v>
      </c>
      <c r="BN39" s="76">
        <f t="shared" si="58"/>
        <v>0</v>
      </c>
      <c r="BO39" s="83"/>
      <c r="BP39" s="142" t="str">
        <f>LOOKUP(BL39,'1-Configuracion'!$B$2:$B$21,'1-Configuracion'!$C$2:$C$21)</f>
        <v>Levante U.D.</v>
      </c>
      <c r="BQ39" s="172"/>
      <c r="BR39" s="172"/>
      <c r="BS39" s="142" t="str">
        <f>LOOKUP(BW39,'1-Configuracion'!$B$2:$B$21,'1-Configuracion'!$C$2:$C$21)</f>
        <v>Rayo Vallecano</v>
      </c>
      <c r="BT39" s="84"/>
      <c r="BU39" s="76">
        <f t="shared" si="59"/>
        <v>0</v>
      </c>
      <c r="BV39" s="85" t="str">
        <f>LOOKUP(BP39,equipos,estadios)</f>
        <v>Ciudad de Valencia</v>
      </c>
      <c r="BW39" s="86">
        <v>19</v>
      </c>
      <c r="BX39" s="71"/>
    </row>
    <row r="40" spans="1:76" ht="15" customHeight="1" thickBot="1" x14ac:dyDescent="0.3">
      <c r="A40" s="71"/>
      <c r="B40" s="71"/>
      <c r="C40" s="71"/>
      <c r="D40" s="71"/>
      <c r="E40" s="71"/>
      <c r="F40" s="71"/>
      <c r="G40" s="71"/>
      <c r="H40" s="71"/>
      <c r="I40" s="71"/>
      <c r="J40" s="75"/>
      <c r="K40" s="75"/>
      <c r="L40" s="76"/>
      <c r="M40" s="76"/>
      <c r="N40" s="76"/>
      <c r="O40" s="76"/>
      <c r="P40" s="87"/>
      <c r="Q40" s="87"/>
      <c r="R40" s="88"/>
      <c r="S40" s="87"/>
      <c r="T40" s="87"/>
      <c r="U40" s="87"/>
      <c r="V40" s="80"/>
      <c r="W40" s="76"/>
      <c r="X40" s="80"/>
      <c r="Y40" s="80"/>
      <c r="Z40" s="76"/>
      <c r="AA40" s="76"/>
      <c r="AB40" s="76"/>
      <c r="AC40" s="87"/>
      <c r="AD40" s="87"/>
      <c r="AE40" s="88"/>
      <c r="AF40" s="87"/>
      <c r="AG40" s="87"/>
      <c r="AH40" s="87"/>
      <c r="AI40" s="80"/>
      <c r="AJ40" s="80"/>
      <c r="AK40" s="80"/>
      <c r="AL40" s="80"/>
      <c r="AM40" s="76"/>
      <c r="AN40" s="76"/>
      <c r="AO40" s="76"/>
      <c r="AP40" s="87"/>
      <c r="AQ40" s="87"/>
      <c r="AR40" s="88"/>
      <c r="AS40" s="87"/>
      <c r="AT40" s="87"/>
      <c r="AU40" s="87"/>
      <c r="AV40" s="80"/>
      <c r="AW40" s="76"/>
      <c r="AX40" s="80"/>
      <c r="AY40" s="80"/>
      <c r="AZ40" s="76"/>
      <c r="BA40" s="76"/>
      <c r="BB40" s="76"/>
      <c r="BC40" s="87"/>
      <c r="BD40" s="87"/>
      <c r="BE40" s="88"/>
      <c r="BF40" s="87"/>
      <c r="BG40" s="87"/>
      <c r="BH40" s="87"/>
      <c r="BI40" s="80"/>
      <c r="BJ40" s="80"/>
      <c r="BK40" s="80"/>
      <c r="BL40" s="80"/>
      <c r="BM40" s="76"/>
      <c r="BN40" s="76"/>
      <c r="BO40" s="76"/>
      <c r="BP40" s="87"/>
      <c r="BQ40" s="87"/>
      <c r="BR40" s="88"/>
      <c r="BS40" s="87"/>
      <c r="BT40" s="87"/>
      <c r="BU40" s="87"/>
      <c r="BV40" s="80"/>
      <c r="BW40" s="80"/>
      <c r="BX40" s="71"/>
    </row>
    <row r="41" spans="1:76" ht="15.75" thickBot="1" x14ac:dyDescent="0.3">
      <c r="A41" s="71"/>
      <c r="B41" s="71"/>
      <c r="C41" s="71"/>
      <c r="D41" s="71"/>
      <c r="E41" s="71"/>
      <c r="F41" s="71"/>
      <c r="G41" s="71"/>
      <c r="H41" s="71"/>
      <c r="I41" s="71"/>
      <c r="J41" s="75"/>
      <c r="K41" s="75"/>
      <c r="L41" s="76"/>
      <c r="M41" s="76"/>
      <c r="N41" s="76"/>
      <c r="O41" s="292" t="str">
        <f>P41</f>
        <v>Cuarta Jornada</v>
      </c>
      <c r="P41" s="293" t="s">
        <v>4</v>
      </c>
      <c r="Q41" s="293"/>
      <c r="R41" s="293"/>
      <c r="S41" s="293"/>
      <c r="T41" s="294"/>
      <c r="U41" s="169"/>
      <c r="V41" s="145" t="s">
        <v>1</v>
      </c>
      <c r="W41" s="76"/>
      <c r="X41" s="80"/>
      <c r="Y41" s="80"/>
      <c r="Z41" s="76"/>
      <c r="AA41" s="76"/>
      <c r="AB41" s="292" t="str">
        <f>AC41</f>
        <v>Octava Jornada</v>
      </c>
      <c r="AC41" s="293" t="s">
        <v>8</v>
      </c>
      <c r="AD41" s="293"/>
      <c r="AE41" s="293"/>
      <c r="AF41" s="293"/>
      <c r="AG41" s="294"/>
      <c r="AH41" s="169"/>
      <c r="AI41" s="145" t="s">
        <v>1</v>
      </c>
      <c r="AJ41" s="80"/>
      <c r="AK41" s="80"/>
      <c r="AL41" s="80"/>
      <c r="AM41" s="76"/>
      <c r="AN41" s="76"/>
      <c r="AO41" s="292" t="str">
        <f>AP41</f>
        <v>Duodécima Jornada</v>
      </c>
      <c r="AP41" s="293" t="s">
        <v>12</v>
      </c>
      <c r="AQ41" s="293"/>
      <c r="AR41" s="293"/>
      <c r="AS41" s="293"/>
      <c r="AT41" s="294"/>
      <c r="AU41" s="169"/>
      <c r="AV41" s="145" t="s">
        <v>1</v>
      </c>
      <c r="AW41" s="76"/>
      <c r="AX41" s="80"/>
      <c r="AY41" s="80"/>
      <c r="AZ41" s="76"/>
      <c r="BA41" s="76"/>
      <c r="BB41" s="292" t="str">
        <f>BC41</f>
        <v>Decimosexta Jornada</v>
      </c>
      <c r="BC41" s="293" t="s">
        <v>16</v>
      </c>
      <c r="BD41" s="293"/>
      <c r="BE41" s="293"/>
      <c r="BF41" s="293"/>
      <c r="BG41" s="294"/>
      <c r="BH41" s="169"/>
      <c r="BI41" s="145" t="s">
        <v>1</v>
      </c>
      <c r="BJ41" s="80"/>
      <c r="BK41" s="80"/>
      <c r="BL41" s="80"/>
      <c r="BM41" s="80"/>
      <c r="BN41" s="80"/>
      <c r="BO41" s="71"/>
      <c r="BP41" s="71"/>
      <c r="BQ41" s="71"/>
      <c r="BR41" s="71"/>
      <c r="BS41" s="71"/>
      <c r="BT41" s="71"/>
      <c r="BU41" s="71"/>
      <c r="BV41" s="71"/>
      <c r="BW41" s="80"/>
      <c r="BX41" s="71"/>
    </row>
    <row r="42" spans="1:76" ht="14.45" customHeight="1" x14ac:dyDescent="0.25">
      <c r="A42" s="71"/>
      <c r="B42" s="71"/>
      <c r="C42" s="71"/>
      <c r="D42" s="71"/>
      <c r="E42" s="71"/>
      <c r="F42" s="71"/>
      <c r="G42" s="71"/>
      <c r="H42" s="71"/>
      <c r="I42" s="71"/>
      <c r="J42" s="75"/>
      <c r="K42" s="75"/>
      <c r="L42" s="76">
        <v>4</v>
      </c>
      <c r="M42" s="76">
        <f>IF(ISBLANK(R42),0,1)</f>
        <v>1</v>
      </c>
      <c r="N42" s="76">
        <f>IF(M42&gt;0,IF(Q42&gt;R42,3,IF(Q42=R42,1,0)),0)</f>
        <v>0</v>
      </c>
      <c r="O42" s="77"/>
      <c r="P42" s="138" t="str">
        <f>LOOKUP(L42,'1-Configuracion'!$B$2:$B$21,'1-Configuracion'!$C$2:$C$21)</f>
        <v>U.D. Las Palmas</v>
      </c>
      <c r="Q42" s="171">
        <v>0</v>
      </c>
      <c r="R42" s="171">
        <v>1</v>
      </c>
      <c r="S42" s="138" t="str">
        <f>LOOKUP(W42,'1-Configuracion'!$B$2:$B$21,'1-Configuracion'!$C$2:$C$21)</f>
        <v>Rayo Vallecano</v>
      </c>
      <c r="T42" s="78"/>
      <c r="U42" s="76">
        <f>IF(M42&gt;0,IF(R42&gt;Q42,3,IF(Q42=R42,1,0)),0)</f>
        <v>3</v>
      </c>
      <c r="V42" s="79" t="str">
        <f t="shared" ref="V42:V51" si="60">LOOKUP(P42,equipos,estadios)</f>
        <v>Gran Canaria</v>
      </c>
      <c r="W42" s="81">
        <v>19</v>
      </c>
      <c r="X42" s="80"/>
      <c r="Y42" s="80">
        <v>8</v>
      </c>
      <c r="Z42" s="76">
        <f>IF(ISBLANK(AE42),0,1)</f>
        <v>1</v>
      </c>
      <c r="AA42" s="76">
        <f>IF(Z42&gt;0,IF(AD42&gt;AE42,3,IF(AD42=AE42,1,0)),0)</f>
        <v>3</v>
      </c>
      <c r="AB42" s="77"/>
      <c r="AC42" s="138" t="str">
        <f>LOOKUP(Y42,'1-Configuracion'!$B$2:$B$21,'1-Configuracion'!$C$2:$C$21)</f>
        <v>F.C. Barcelona</v>
      </c>
      <c r="AD42" s="171">
        <v>5</v>
      </c>
      <c r="AE42" s="171">
        <v>2</v>
      </c>
      <c r="AF42" s="138" t="str">
        <f>LOOKUP(AJ42,'1-Configuracion'!$B$2:$B$21,'1-Configuracion'!$C$2:$C$21)</f>
        <v>Rayo Vallecano</v>
      </c>
      <c r="AG42" s="78"/>
      <c r="AH42" s="76">
        <f>IF(Z42&gt;0,IF(AE42&gt;AD42,3,IF(AD42=AE42,1,0)),0)</f>
        <v>0</v>
      </c>
      <c r="AI42" s="79" t="str">
        <f t="shared" ref="AI42:AI51" si="61">LOOKUP(AC42,equipos,estadios)</f>
        <v>Camp Nou</v>
      </c>
      <c r="AJ42" s="81">
        <v>19</v>
      </c>
      <c r="AK42" s="80"/>
      <c r="AL42" s="80">
        <v>12</v>
      </c>
      <c r="AM42" s="76">
        <f>IF(ISBLANK(AR42),0,1)</f>
        <v>1</v>
      </c>
      <c r="AN42" s="76">
        <f>IF(AM42&gt;0,IF(AQ42&gt;AR42,3,IF(AQ42=AR42,1,0)),0)</f>
        <v>1</v>
      </c>
      <c r="AO42" s="77"/>
      <c r="AP42" s="138" t="str">
        <f>LOOKUP(AL42,'1-Configuracion'!$B$2:$B$21,'1-Configuracion'!$C$2:$C$21)</f>
        <v>Getafe C.F.</v>
      </c>
      <c r="AQ42" s="171">
        <v>1</v>
      </c>
      <c r="AR42" s="171">
        <v>1</v>
      </c>
      <c r="AS42" s="138" t="str">
        <f>LOOKUP(AW42,'1-Configuracion'!$B$2:$B$21,'1-Configuracion'!$C$2:$C$21)</f>
        <v>Rayo Vallecano</v>
      </c>
      <c r="AT42" s="78"/>
      <c r="AU42" s="76">
        <f>IF(AM42&gt;0,IF(AR42&gt;AQ42,3,IF(AQ42=AR42,1,0)),0)</f>
        <v>1</v>
      </c>
      <c r="AV42" s="79" t="str">
        <f t="shared" ref="AV42:AV51" si="62">LOOKUP(AP42,equipos,estadios)</f>
        <v>Coliseum Alfonso Pérez</v>
      </c>
      <c r="AW42" s="81">
        <v>19</v>
      </c>
      <c r="AX42" s="80"/>
      <c r="AY42" s="80">
        <v>16</v>
      </c>
      <c r="AZ42" s="76">
        <f>IF(ISBLANK(BE42),0,1)</f>
        <v>1</v>
      </c>
      <c r="BA42" s="76">
        <f>IF(AZ42&gt;0,IF(BD42&gt;BE42,3,IF(BD42=BE42,1,0)),0)</f>
        <v>3</v>
      </c>
      <c r="BB42" s="77"/>
      <c r="BC42" s="138" t="str">
        <f>LOOKUP(AY42,'1-Configuracion'!$B$2:$B$21,'1-Configuracion'!$C$2:$C$21)</f>
        <v>Real Madrid C.F.</v>
      </c>
      <c r="BD42" s="171">
        <v>10</v>
      </c>
      <c r="BE42" s="171">
        <v>2</v>
      </c>
      <c r="BF42" s="138" t="str">
        <f>LOOKUP(BJ42,'1-Configuracion'!$B$2:$B$21,'1-Configuracion'!$C$2:$C$21)</f>
        <v>Rayo Vallecano</v>
      </c>
      <c r="BG42" s="78"/>
      <c r="BH42" s="76">
        <f>IF(AZ42&gt;0,IF(BE42&gt;BD42,3,IF(BD42=BE42,1,0)),0)</f>
        <v>0</v>
      </c>
      <c r="BI42" s="79" t="str">
        <f t="shared" ref="BI42:BI51" si="63">LOOKUP(BC42,equipos,estadios)</f>
        <v>Santiago Bernabéu</v>
      </c>
      <c r="BJ42" s="81">
        <v>19</v>
      </c>
      <c r="BK42" s="80"/>
      <c r="BL42" s="80"/>
      <c r="BM42" s="80"/>
      <c r="BN42" s="80"/>
      <c r="BO42" s="71"/>
      <c r="BP42" s="71"/>
      <c r="BQ42" s="71"/>
      <c r="BR42" s="71"/>
      <c r="BS42" s="71"/>
      <c r="BT42" s="71"/>
      <c r="BU42" s="71"/>
      <c r="BV42" s="71"/>
      <c r="BW42" s="80"/>
      <c r="BX42" s="71"/>
    </row>
    <row r="43" spans="1:76" ht="14.45" customHeight="1" x14ac:dyDescent="0.25">
      <c r="A43" s="71"/>
      <c r="B43" s="71"/>
      <c r="C43" s="71"/>
      <c r="D43" s="71"/>
      <c r="E43" s="71"/>
      <c r="F43" s="71"/>
      <c r="G43" s="71"/>
      <c r="H43" s="71"/>
      <c r="I43" s="71"/>
      <c r="J43" s="75"/>
      <c r="K43" s="75"/>
      <c r="L43" s="76">
        <v>6</v>
      </c>
      <c r="M43" s="76">
        <f t="shared" ref="M43:M51" si="64">IF(ISBLANK(R43),0,1)</f>
        <v>1</v>
      </c>
      <c r="N43" s="76">
        <f t="shared" ref="N43:N51" si="65">IF(M43&gt;0,IF(Q43&gt;R43,3,IF(Q43=R43,1,0)),0)</f>
        <v>0</v>
      </c>
      <c r="O43" s="77"/>
      <c r="P43" s="138" t="str">
        <f>LOOKUP(L43,'1-Configuracion'!$B$2:$B$21,'1-Configuracion'!$C$2:$C$21)</f>
        <v>Sevilla F.C.</v>
      </c>
      <c r="Q43" s="171">
        <v>1</v>
      </c>
      <c r="R43" s="171">
        <v>2</v>
      </c>
      <c r="S43" s="138" t="str">
        <f>LOOKUP(W43,'1-Configuracion'!$B$2:$B$21,'1-Configuracion'!$C$2:$C$21)</f>
        <v>R.C. Celta de Vigo</v>
      </c>
      <c r="T43" s="82"/>
      <c r="U43" s="76">
        <f t="shared" ref="U43:U51" si="66">IF(M43&gt;0,IF(R43&gt;Q43,3,IF(Q43=R43,1,0)),0)</f>
        <v>3</v>
      </c>
      <c r="V43" s="79" t="str">
        <f t="shared" si="60"/>
        <v>Ramón Sánchez Pizjuán</v>
      </c>
      <c r="W43" s="76">
        <v>2</v>
      </c>
      <c r="X43" s="80"/>
      <c r="Y43" s="80">
        <v>10</v>
      </c>
      <c r="Z43" s="76">
        <f t="shared" ref="Z43:Z51" si="67">IF(ISBLANK(AE43),0,1)</f>
        <v>1</v>
      </c>
      <c r="AA43" s="76">
        <f t="shared" ref="AA43:AA51" si="68">IF(Z43&gt;0,IF(AD43&gt;AE43,3,IF(AD43=AE43,1,0)),0)</f>
        <v>1</v>
      </c>
      <c r="AB43" s="77"/>
      <c r="AC43" s="138" t="str">
        <f>LOOKUP(Y43,'1-Configuracion'!$B$2:$B$21,'1-Configuracion'!$C$2:$C$21)</f>
        <v>S.D. Eibar</v>
      </c>
      <c r="AD43" s="171">
        <v>1</v>
      </c>
      <c r="AE43" s="171">
        <v>1</v>
      </c>
      <c r="AF43" s="138" t="str">
        <f>LOOKUP(AJ43,'1-Configuracion'!$B$2:$B$21,'1-Configuracion'!$C$2:$C$21)</f>
        <v>Sevilla F.C.</v>
      </c>
      <c r="AG43" s="82"/>
      <c r="AH43" s="76">
        <f t="shared" ref="AH43:AH51" si="69">IF(Z43&gt;0,IF(AE43&gt;AD43,3,IF(AD43=AE43,1,0)),0)</f>
        <v>1</v>
      </c>
      <c r="AI43" s="79" t="str">
        <f t="shared" si="61"/>
        <v>Ipurúa</v>
      </c>
      <c r="AJ43" s="76">
        <v>6</v>
      </c>
      <c r="AK43" s="80"/>
      <c r="AL43" s="80">
        <v>14</v>
      </c>
      <c r="AM43" s="76">
        <f t="shared" ref="AM43:AM51" si="70">IF(ISBLANK(AR43),0,1)</f>
        <v>1</v>
      </c>
      <c r="AN43" s="76">
        <f t="shared" ref="AN43:AN51" si="71">IF(AM43&gt;0,IF(AQ43&gt;AR43,3,IF(AQ43=AR43,1,0)),0)</f>
        <v>1</v>
      </c>
      <c r="AO43" s="77"/>
      <c r="AP43" s="138" t="str">
        <f>LOOKUP(AL43,'1-Configuracion'!$B$2:$B$21,'1-Configuracion'!$C$2:$C$21)</f>
        <v>Villarreal C.F.</v>
      </c>
      <c r="AQ43" s="171">
        <v>1</v>
      </c>
      <c r="AR43" s="171">
        <v>1</v>
      </c>
      <c r="AS43" s="138" t="str">
        <f>LOOKUP(AW43,'1-Configuracion'!$B$2:$B$21,'1-Configuracion'!$C$2:$C$21)</f>
        <v>S.D. Eibar</v>
      </c>
      <c r="AT43" s="82"/>
      <c r="AU43" s="76">
        <f t="shared" ref="AU43:AU51" si="72">IF(AM43&gt;0,IF(AR43&gt;AQ43,3,IF(AQ43=AR43,1,0)),0)</f>
        <v>1</v>
      </c>
      <c r="AV43" s="79" t="str">
        <f t="shared" si="62"/>
        <v>El Madrigal</v>
      </c>
      <c r="AW43" s="76">
        <v>10</v>
      </c>
      <c r="AX43" s="80"/>
      <c r="AY43" s="80">
        <v>18</v>
      </c>
      <c r="AZ43" s="76">
        <f t="shared" ref="AZ43:AZ51" si="73">IF(ISBLANK(BE43),0,1)</f>
        <v>1</v>
      </c>
      <c r="BA43" s="76">
        <f t="shared" ref="BA43:BA51" si="74">IF(AZ43&gt;0,IF(BD43&gt;BE43,3,IF(BD43=BE43,1,0)),0)</f>
        <v>0</v>
      </c>
      <c r="BB43" s="77"/>
      <c r="BC43" s="138" t="str">
        <f>LOOKUP(AY43,'1-Configuracion'!$B$2:$B$21,'1-Configuracion'!$C$2:$C$21)</f>
        <v>Real Sociedad</v>
      </c>
      <c r="BD43" s="171">
        <v>0</v>
      </c>
      <c r="BE43" s="171">
        <v>2</v>
      </c>
      <c r="BF43" s="138" t="str">
        <f>LOOKUP(BJ43,'1-Configuracion'!$B$2:$B$21,'1-Configuracion'!$C$2:$C$21)</f>
        <v>Villarreal C.F.</v>
      </c>
      <c r="BG43" s="82"/>
      <c r="BH43" s="76">
        <f t="shared" ref="BH43:BH51" si="75">IF(AZ43&gt;0,IF(BE43&gt;BD43,3,IF(BD43=BE43,1,0)),0)</f>
        <v>3</v>
      </c>
      <c r="BI43" s="79" t="str">
        <f t="shared" si="63"/>
        <v>Anoeta</v>
      </c>
      <c r="BJ43" s="76">
        <v>14</v>
      </c>
      <c r="BK43" s="80"/>
      <c r="BL43" s="80"/>
      <c r="BM43" s="80"/>
      <c r="BN43" s="80"/>
      <c r="BO43" s="71"/>
      <c r="BP43" s="71"/>
      <c r="BQ43" s="71"/>
      <c r="BR43" s="71"/>
      <c r="BS43" s="71"/>
      <c r="BT43" s="71"/>
      <c r="BU43" s="71"/>
      <c r="BV43" s="71"/>
      <c r="BW43" s="80"/>
      <c r="BX43" s="71"/>
    </row>
    <row r="44" spans="1:76" ht="14.45" customHeight="1" x14ac:dyDescent="0.25">
      <c r="A44" s="71"/>
      <c r="B44" s="71"/>
      <c r="C44" s="71"/>
      <c r="D44" s="71"/>
      <c r="E44" s="71"/>
      <c r="F44" s="71"/>
      <c r="G44" s="71"/>
      <c r="H44" s="71"/>
      <c r="I44" s="71"/>
      <c r="J44" s="75"/>
      <c r="K44" s="75"/>
      <c r="L44" s="76">
        <v>8</v>
      </c>
      <c r="M44" s="76">
        <f t="shared" si="64"/>
        <v>1</v>
      </c>
      <c r="N44" s="76">
        <f t="shared" si="65"/>
        <v>3</v>
      </c>
      <c r="O44" s="77"/>
      <c r="P44" s="138" t="str">
        <f>LOOKUP(L44,'1-Configuracion'!$B$2:$B$21,'1-Configuracion'!$C$2:$C$21)</f>
        <v>F.C. Barcelona</v>
      </c>
      <c r="Q44" s="171">
        <v>4</v>
      </c>
      <c r="R44" s="171">
        <v>1</v>
      </c>
      <c r="S44" s="138" t="str">
        <f>LOOKUP(W44,'1-Configuracion'!$B$2:$B$21,'1-Configuracion'!$C$2:$C$21)</f>
        <v>Levante U.D.</v>
      </c>
      <c r="T44" s="82"/>
      <c r="U44" s="76">
        <f t="shared" si="66"/>
        <v>0</v>
      </c>
      <c r="V44" s="79" t="str">
        <f t="shared" si="60"/>
        <v>Camp Nou</v>
      </c>
      <c r="W44" s="76">
        <v>1</v>
      </c>
      <c r="X44" s="80"/>
      <c r="Y44" s="80">
        <v>12</v>
      </c>
      <c r="Z44" s="76">
        <f t="shared" si="67"/>
        <v>1</v>
      </c>
      <c r="AA44" s="76">
        <f t="shared" si="68"/>
        <v>3</v>
      </c>
      <c r="AB44" s="77"/>
      <c r="AC44" s="138" t="str">
        <f>LOOKUP(Y44,'1-Configuracion'!$B$2:$B$21,'1-Configuracion'!$C$2:$C$21)</f>
        <v>Getafe C.F.</v>
      </c>
      <c r="AD44" s="171">
        <v>4</v>
      </c>
      <c r="AE44" s="171">
        <v>0</v>
      </c>
      <c r="AF44" s="138" t="str">
        <f>LOOKUP(AJ44,'1-Configuracion'!$B$2:$B$21,'1-Configuracion'!$C$2:$C$21)</f>
        <v>U.D. Las Palmas</v>
      </c>
      <c r="AG44" s="82"/>
      <c r="AH44" s="76">
        <f t="shared" si="69"/>
        <v>0</v>
      </c>
      <c r="AI44" s="79" t="str">
        <f t="shared" si="61"/>
        <v>Coliseum Alfonso Pérez</v>
      </c>
      <c r="AJ44" s="76">
        <v>4</v>
      </c>
      <c r="AK44" s="80"/>
      <c r="AL44" s="80">
        <v>16</v>
      </c>
      <c r="AM44" s="76">
        <f t="shared" si="70"/>
        <v>1</v>
      </c>
      <c r="AN44" s="76">
        <f t="shared" si="71"/>
        <v>0</v>
      </c>
      <c r="AO44" s="77"/>
      <c r="AP44" s="138" t="str">
        <f>LOOKUP(AL44,'1-Configuracion'!$B$2:$B$21,'1-Configuracion'!$C$2:$C$21)</f>
        <v>Real Madrid C.F.</v>
      </c>
      <c r="AQ44" s="171">
        <v>0</v>
      </c>
      <c r="AR44" s="171">
        <v>4</v>
      </c>
      <c r="AS44" s="138" t="str">
        <f>LOOKUP(AW44,'1-Configuracion'!$B$2:$B$21,'1-Configuracion'!$C$2:$C$21)</f>
        <v>F.C. Barcelona</v>
      </c>
      <c r="AT44" s="82"/>
      <c r="AU44" s="76">
        <f t="shared" si="72"/>
        <v>3</v>
      </c>
      <c r="AV44" s="79" t="str">
        <f t="shared" si="62"/>
        <v>Santiago Bernabéu</v>
      </c>
      <c r="AW44" s="76">
        <v>8</v>
      </c>
      <c r="AX44" s="80"/>
      <c r="AY44" s="80">
        <v>20</v>
      </c>
      <c r="AZ44" s="76">
        <f t="shared" si="73"/>
        <v>1</v>
      </c>
      <c r="BA44" s="76">
        <f t="shared" si="74"/>
        <v>1</v>
      </c>
      <c r="BB44" s="77"/>
      <c r="BC44" s="138" t="str">
        <f>LOOKUP(AY44,'1-Configuracion'!$B$2:$B$21,'1-Configuracion'!$C$2:$C$21)</f>
        <v>Valencia C.F.</v>
      </c>
      <c r="BD44" s="171">
        <v>2</v>
      </c>
      <c r="BE44" s="171">
        <v>2</v>
      </c>
      <c r="BF44" s="138" t="str">
        <f>LOOKUP(BJ44,'1-Configuracion'!$B$2:$B$21,'1-Configuracion'!$C$2:$C$21)</f>
        <v>Getafe C.F.</v>
      </c>
      <c r="BG44" s="82"/>
      <c r="BH44" s="76">
        <f t="shared" si="75"/>
        <v>1</v>
      </c>
      <c r="BI44" s="79" t="str">
        <f t="shared" si="63"/>
        <v>Mestalla</v>
      </c>
      <c r="BJ44" s="76">
        <v>12</v>
      </c>
      <c r="BK44" s="80"/>
      <c r="BL44" s="80"/>
      <c r="BM44" s="80"/>
      <c r="BN44" s="80"/>
      <c r="BO44" s="71"/>
      <c r="BP44" s="71"/>
      <c r="BQ44" s="71"/>
      <c r="BR44" s="71"/>
      <c r="BS44" s="71"/>
      <c r="BT44" s="71"/>
      <c r="BU44" s="71"/>
      <c r="BV44" s="71"/>
      <c r="BW44" s="80"/>
      <c r="BX44" s="71"/>
    </row>
    <row r="45" spans="1:76" ht="14.45" customHeight="1" x14ac:dyDescent="0.25">
      <c r="A45" s="71"/>
      <c r="B45" s="71"/>
      <c r="C45" s="71"/>
      <c r="D45" s="71"/>
      <c r="E45" s="71"/>
      <c r="F45" s="71"/>
      <c r="G45" s="71"/>
      <c r="H45" s="71"/>
      <c r="I45" s="71"/>
      <c r="J45" s="75"/>
      <c r="K45" s="75"/>
      <c r="L45" s="76">
        <v>10</v>
      </c>
      <c r="M45" s="76">
        <f t="shared" si="64"/>
        <v>1</v>
      </c>
      <c r="N45" s="76">
        <f t="shared" si="65"/>
        <v>0</v>
      </c>
      <c r="O45" s="77"/>
      <c r="P45" s="138" t="str">
        <f>LOOKUP(L45,'1-Configuracion'!$B$2:$B$21,'1-Configuracion'!$C$2:$C$21)</f>
        <v>S.D. Eibar</v>
      </c>
      <c r="Q45" s="171">
        <v>0</v>
      </c>
      <c r="R45" s="171">
        <v>2</v>
      </c>
      <c r="S45" s="138" t="str">
        <f>LOOKUP(W45,'1-Configuracion'!$B$2:$B$21,'1-Configuracion'!$C$2:$C$21)</f>
        <v>Atlético de Madrid</v>
      </c>
      <c r="T45" s="82"/>
      <c r="U45" s="76">
        <f t="shared" si="66"/>
        <v>3</v>
      </c>
      <c r="V45" s="79" t="str">
        <f t="shared" si="60"/>
        <v>Ipurúa</v>
      </c>
      <c r="W45" s="76">
        <v>3</v>
      </c>
      <c r="X45" s="80"/>
      <c r="Y45" s="80">
        <v>14</v>
      </c>
      <c r="Z45" s="76">
        <f t="shared" si="67"/>
        <v>1</v>
      </c>
      <c r="AA45" s="76">
        <f t="shared" si="68"/>
        <v>0</v>
      </c>
      <c r="AB45" s="77"/>
      <c r="AC45" s="138" t="str">
        <f>LOOKUP(Y45,'1-Configuracion'!$B$2:$B$21,'1-Configuracion'!$C$2:$C$21)</f>
        <v>Villarreal C.F.</v>
      </c>
      <c r="AD45" s="171">
        <v>1</v>
      </c>
      <c r="AE45" s="171">
        <v>2</v>
      </c>
      <c r="AF45" s="138" t="str">
        <f>LOOKUP(AJ45,'1-Configuracion'!$B$2:$B$21,'1-Configuracion'!$C$2:$C$21)</f>
        <v>R.C. Celta de Vigo</v>
      </c>
      <c r="AG45" s="82"/>
      <c r="AH45" s="76">
        <f t="shared" si="69"/>
        <v>3</v>
      </c>
      <c r="AI45" s="79" t="str">
        <f t="shared" si="61"/>
        <v>El Madrigal</v>
      </c>
      <c r="AJ45" s="76">
        <v>2</v>
      </c>
      <c r="AK45" s="80"/>
      <c r="AL45" s="80">
        <v>18</v>
      </c>
      <c r="AM45" s="76">
        <f t="shared" si="70"/>
        <v>1</v>
      </c>
      <c r="AN45" s="76">
        <f t="shared" si="71"/>
        <v>3</v>
      </c>
      <c r="AO45" s="77"/>
      <c r="AP45" s="138" t="str">
        <f>LOOKUP(AL45,'1-Configuracion'!$B$2:$B$21,'1-Configuracion'!$C$2:$C$21)</f>
        <v>Real Sociedad</v>
      </c>
      <c r="AQ45" s="171">
        <v>2</v>
      </c>
      <c r="AR45" s="171">
        <v>0</v>
      </c>
      <c r="AS45" s="138" t="str">
        <f>LOOKUP(AW45,'1-Configuracion'!$B$2:$B$21,'1-Configuracion'!$C$2:$C$21)</f>
        <v>Sevilla F.C.</v>
      </c>
      <c r="AT45" s="82"/>
      <c r="AU45" s="76">
        <f t="shared" si="72"/>
        <v>0</v>
      </c>
      <c r="AV45" s="79" t="str">
        <f t="shared" si="62"/>
        <v>Anoeta</v>
      </c>
      <c r="AW45" s="76">
        <v>6</v>
      </c>
      <c r="AX45" s="80"/>
      <c r="AY45" s="80">
        <v>17</v>
      </c>
      <c r="AZ45" s="76">
        <f t="shared" si="73"/>
        <v>1</v>
      </c>
      <c r="BA45" s="76">
        <f t="shared" si="74"/>
        <v>3</v>
      </c>
      <c r="BB45" s="77"/>
      <c r="BC45" s="138" t="str">
        <f>LOOKUP(AY45,'1-Configuracion'!$B$2:$B$21,'1-Configuracion'!$C$2:$C$21)</f>
        <v>Deportivo de la Coruña</v>
      </c>
      <c r="BD45" s="171">
        <v>2</v>
      </c>
      <c r="BE45" s="171">
        <v>0</v>
      </c>
      <c r="BF45" s="138" t="str">
        <f>LOOKUP(BJ45,'1-Configuracion'!$B$2:$B$21,'1-Configuracion'!$C$2:$C$21)</f>
        <v>S.D. Eibar</v>
      </c>
      <c r="BG45" s="82"/>
      <c r="BH45" s="76">
        <f t="shared" si="75"/>
        <v>0</v>
      </c>
      <c r="BI45" s="79" t="str">
        <f t="shared" si="63"/>
        <v>Riazor</v>
      </c>
      <c r="BJ45" s="76">
        <v>10</v>
      </c>
      <c r="BK45" s="80"/>
      <c r="BL45" s="80"/>
      <c r="BM45" s="80"/>
      <c r="BN45" s="80"/>
      <c r="BO45" s="71"/>
      <c r="BP45" s="71"/>
      <c r="BQ45" s="71"/>
      <c r="BR45" s="71"/>
      <c r="BS45" s="71"/>
      <c r="BT45" s="71"/>
      <c r="BU45" s="71"/>
      <c r="BV45" s="71"/>
      <c r="BW45" s="80"/>
      <c r="BX45" s="71"/>
    </row>
    <row r="46" spans="1:76" ht="14.45" customHeight="1" x14ac:dyDescent="0.25">
      <c r="A46" s="71"/>
      <c r="B46" s="71"/>
      <c r="C46" s="71"/>
      <c r="D46" s="71"/>
      <c r="E46" s="71"/>
      <c r="F46" s="71"/>
      <c r="G46" s="71"/>
      <c r="H46" s="71"/>
      <c r="I46" s="71"/>
      <c r="J46" s="75"/>
      <c r="K46" s="75"/>
      <c r="L46" s="76">
        <v>12</v>
      </c>
      <c r="M46" s="76">
        <f t="shared" si="64"/>
        <v>1</v>
      </c>
      <c r="N46" s="76">
        <f t="shared" si="65"/>
        <v>3</v>
      </c>
      <c r="O46" s="77"/>
      <c r="P46" s="138" t="str">
        <f>LOOKUP(L46,'1-Configuracion'!$B$2:$B$21,'1-Configuracion'!$C$2:$C$21)</f>
        <v>Getafe C.F.</v>
      </c>
      <c r="Q46" s="171">
        <v>1</v>
      </c>
      <c r="R46" s="171">
        <v>0</v>
      </c>
      <c r="S46" s="138" t="str">
        <f>LOOKUP(W46,'1-Configuracion'!$B$2:$B$21,'1-Configuracion'!$C$2:$C$21)</f>
        <v>Málaga C.F.</v>
      </c>
      <c r="T46" s="82"/>
      <c r="U46" s="76">
        <f t="shared" si="66"/>
        <v>0</v>
      </c>
      <c r="V46" s="79" t="str">
        <f t="shared" si="60"/>
        <v>Coliseum Alfonso Pérez</v>
      </c>
      <c r="W46" s="76">
        <v>5</v>
      </c>
      <c r="X46" s="80"/>
      <c r="Y46" s="80">
        <v>16</v>
      </c>
      <c r="Z46" s="76">
        <f t="shared" si="67"/>
        <v>1</v>
      </c>
      <c r="AA46" s="76">
        <f t="shared" si="68"/>
        <v>3</v>
      </c>
      <c r="AB46" s="77"/>
      <c r="AC46" s="138" t="str">
        <f>LOOKUP(Y46,'1-Configuracion'!$B$2:$B$21,'1-Configuracion'!$C$2:$C$21)</f>
        <v>Real Madrid C.F.</v>
      </c>
      <c r="AD46" s="171">
        <v>3</v>
      </c>
      <c r="AE46" s="171">
        <v>0</v>
      </c>
      <c r="AF46" s="138" t="str">
        <f>LOOKUP(AJ46,'1-Configuracion'!$B$2:$B$21,'1-Configuracion'!$C$2:$C$21)</f>
        <v>Levante U.D.</v>
      </c>
      <c r="AG46" s="82"/>
      <c r="AH46" s="76">
        <f t="shared" si="69"/>
        <v>0</v>
      </c>
      <c r="AI46" s="79" t="str">
        <f t="shared" si="61"/>
        <v>Santiago Bernabéu</v>
      </c>
      <c r="AJ46" s="76">
        <v>1</v>
      </c>
      <c r="AK46" s="80"/>
      <c r="AL46" s="80">
        <v>20</v>
      </c>
      <c r="AM46" s="76">
        <f t="shared" si="70"/>
        <v>1</v>
      </c>
      <c r="AN46" s="76">
        <f t="shared" si="71"/>
        <v>1</v>
      </c>
      <c r="AO46" s="77"/>
      <c r="AP46" s="138" t="str">
        <f>LOOKUP(AL46,'1-Configuracion'!$B$2:$B$21,'1-Configuracion'!$C$2:$C$21)</f>
        <v>Valencia C.F.</v>
      </c>
      <c r="AQ46" s="171">
        <v>1</v>
      </c>
      <c r="AR46" s="171">
        <v>1</v>
      </c>
      <c r="AS46" s="138" t="str">
        <f>LOOKUP(AW46,'1-Configuracion'!$B$2:$B$21,'1-Configuracion'!$C$2:$C$21)</f>
        <v>U.D. Las Palmas</v>
      </c>
      <c r="AT46" s="82"/>
      <c r="AU46" s="76">
        <f t="shared" si="72"/>
        <v>1</v>
      </c>
      <c r="AV46" s="79" t="str">
        <f t="shared" si="62"/>
        <v>Mestalla</v>
      </c>
      <c r="AW46" s="76">
        <v>4</v>
      </c>
      <c r="AX46" s="80"/>
      <c r="AY46" s="80">
        <v>15</v>
      </c>
      <c r="AZ46" s="76">
        <f t="shared" si="73"/>
        <v>0</v>
      </c>
      <c r="BA46" s="76">
        <f t="shared" si="74"/>
        <v>0</v>
      </c>
      <c r="BB46" s="77"/>
      <c r="BC46" s="138" t="str">
        <f>LOOKUP(AY46,'1-Configuracion'!$B$2:$B$21,'1-Configuracion'!$C$2:$C$21)</f>
        <v>Real Sporting de Gijón</v>
      </c>
      <c r="BD46" s="171"/>
      <c r="BE46" s="171"/>
      <c r="BF46" s="138" t="str">
        <f>LOOKUP(BJ46,'1-Configuracion'!$B$2:$B$21,'1-Configuracion'!$C$2:$C$21)</f>
        <v>F.C. Barcelona</v>
      </c>
      <c r="BG46" s="82"/>
      <c r="BH46" s="76">
        <f t="shared" si="75"/>
        <v>0</v>
      </c>
      <c r="BI46" s="79" t="str">
        <f t="shared" si="63"/>
        <v>El Molinón</v>
      </c>
      <c r="BJ46" s="76">
        <v>8</v>
      </c>
      <c r="BK46" s="80"/>
      <c r="BL46" s="80"/>
      <c r="BM46" s="80"/>
      <c r="BN46" s="80"/>
      <c r="BO46" s="71"/>
      <c r="BP46" s="71"/>
      <c r="BQ46" s="71"/>
      <c r="BR46" s="71"/>
      <c r="BS46" s="71"/>
      <c r="BT46" s="71"/>
      <c r="BU46" s="71"/>
      <c r="BV46" s="71"/>
      <c r="BW46" s="80"/>
      <c r="BX46" s="71"/>
    </row>
    <row r="47" spans="1:76" ht="14.45" customHeight="1" x14ac:dyDescent="0.25">
      <c r="A47" s="71"/>
      <c r="B47" s="71"/>
      <c r="C47" s="71"/>
      <c r="D47" s="71"/>
      <c r="E47" s="71"/>
      <c r="F47" s="71"/>
      <c r="G47" s="71"/>
      <c r="H47" s="71"/>
      <c r="I47" s="71"/>
      <c r="J47" s="75"/>
      <c r="K47" s="75"/>
      <c r="L47" s="76">
        <v>14</v>
      </c>
      <c r="M47" s="76">
        <f t="shared" si="64"/>
        <v>1</v>
      </c>
      <c r="N47" s="76">
        <f t="shared" si="65"/>
        <v>3</v>
      </c>
      <c r="O47" s="77"/>
      <c r="P47" s="138" t="str">
        <f>LOOKUP(L47,'1-Configuracion'!$B$2:$B$21,'1-Configuracion'!$C$2:$C$21)</f>
        <v>Villarreal C.F.</v>
      </c>
      <c r="Q47" s="171">
        <v>3</v>
      </c>
      <c r="R47" s="171">
        <v>1</v>
      </c>
      <c r="S47" s="138" t="str">
        <f>LOOKUP(W47,'1-Configuracion'!$B$2:$B$21,'1-Configuracion'!$C$2:$C$21)</f>
        <v>Athletic Club</v>
      </c>
      <c r="T47" s="82"/>
      <c r="U47" s="76">
        <f t="shared" si="66"/>
        <v>0</v>
      </c>
      <c r="V47" s="79" t="str">
        <f t="shared" si="60"/>
        <v>El Madrigal</v>
      </c>
      <c r="W47" s="76">
        <v>7</v>
      </c>
      <c r="X47" s="80"/>
      <c r="Y47" s="80">
        <v>18</v>
      </c>
      <c r="Z47" s="76">
        <f t="shared" si="67"/>
        <v>1</v>
      </c>
      <c r="AA47" s="76">
        <f t="shared" si="68"/>
        <v>0</v>
      </c>
      <c r="AB47" s="77"/>
      <c r="AC47" s="138" t="str">
        <f>LOOKUP(Y47,'1-Configuracion'!$B$2:$B$21,'1-Configuracion'!$C$2:$C$21)</f>
        <v>Real Sociedad</v>
      </c>
      <c r="AD47" s="171">
        <v>0</v>
      </c>
      <c r="AE47" s="171">
        <v>2</v>
      </c>
      <c r="AF47" s="138" t="str">
        <f>LOOKUP(AJ47,'1-Configuracion'!$B$2:$B$21,'1-Configuracion'!$C$2:$C$21)</f>
        <v>Atlético de Madrid</v>
      </c>
      <c r="AG47" s="82"/>
      <c r="AH47" s="76">
        <f t="shared" si="69"/>
        <v>3</v>
      </c>
      <c r="AI47" s="79" t="str">
        <f t="shared" si="61"/>
        <v>Anoeta</v>
      </c>
      <c r="AJ47" s="76">
        <v>3</v>
      </c>
      <c r="AK47" s="80"/>
      <c r="AL47" s="80">
        <v>17</v>
      </c>
      <c r="AM47" s="76">
        <f t="shared" si="70"/>
        <v>1</v>
      </c>
      <c r="AN47" s="76">
        <f t="shared" si="71"/>
        <v>3</v>
      </c>
      <c r="AO47" s="77"/>
      <c r="AP47" s="138" t="str">
        <f>LOOKUP(AL47,'1-Configuracion'!$B$2:$B$21,'1-Configuracion'!$C$2:$C$21)</f>
        <v>Deportivo de la Coruña</v>
      </c>
      <c r="AQ47" s="171">
        <v>2</v>
      </c>
      <c r="AR47" s="171">
        <v>0</v>
      </c>
      <c r="AS47" s="138" t="str">
        <f>LOOKUP(AW47,'1-Configuracion'!$B$2:$B$21,'1-Configuracion'!$C$2:$C$21)</f>
        <v>R.C. Celta de Vigo</v>
      </c>
      <c r="AT47" s="82"/>
      <c r="AU47" s="76">
        <f t="shared" si="72"/>
        <v>0</v>
      </c>
      <c r="AV47" s="79" t="str">
        <f t="shared" si="62"/>
        <v>Riazor</v>
      </c>
      <c r="AW47" s="76">
        <v>2</v>
      </c>
      <c r="AX47" s="80"/>
      <c r="AY47" s="80">
        <v>13</v>
      </c>
      <c r="AZ47" s="76">
        <f t="shared" si="73"/>
        <v>1</v>
      </c>
      <c r="BA47" s="76">
        <f t="shared" si="74"/>
        <v>1</v>
      </c>
      <c r="BB47" s="77"/>
      <c r="BC47" s="138" t="str">
        <f>LOOKUP(AY47,'1-Configuracion'!$B$2:$B$21,'1-Configuracion'!$C$2:$C$21)</f>
        <v>Real Betis Balompié</v>
      </c>
      <c r="BD47" s="171">
        <v>0</v>
      </c>
      <c r="BE47" s="171">
        <v>0</v>
      </c>
      <c r="BF47" s="138" t="str">
        <f>LOOKUP(BJ47,'1-Configuracion'!$B$2:$B$21,'1-Configuracion'!$C$2:$C$21)</f>
        <v>Sevilla F.C.</v>
      </c>
      <c r="BG47" s="82"/>
      <c r="BH47" s="76">
        <f t="shared" si="75"/>
        <v>1</v>
      </c>
      <c r="BI47" s="79" t="str">
        <f t="shared" si="63"/>
        <v>Benito Villamarín</v>
      </c>
      <c r="BJ47" s="76">
        <v>6</v>
      </c>
      <c r="BK47" s="80"/>
      <c r="BL47" s="80"/>
      <c r="BM47" s="80"/>
      <c r="BN47" s="80"/>
      <c r="BO47" s="71"/>
      <c r="BP47" s="71"/>
      <c r="BQ47" s="71"/>
      <c r="BR47" s="71"/>
      <c r="BS47" s="71"/>
      <c r="BT47" s="71"/>
      <c r="BU47" s="71"/>
      <c r="BV47" s="71"/>
      <c r="BW47" s="80"/>
      <c r="BX47" s="71"/>
    </row>
    <row r="48" spans="1:76" ht="14.45" customHeight="1" x14ac:dyDescent="0.25">
      <c r="A48" s="71"/>
      <c r="B48" s="71"/>
      <c r="C48" s="71"/>
      <c r="D48" s="71"/>
      <c r="E48" s="71"/>
      <c r="F48" s="71"/>
      <c r="G48" s="71"/>
      <c r="H48" s="71"/>
      <c r="I48" s="71"/>
      <c r="J48" s="75"/>
      <c r="K48" s="75"/>
      <c r="L48" s="76">
        <v>16</v>
      </c>
      <c r="M48" s="76">
        <f t="shared" si="64"/>
        <v>1</v>
      </c>
      <c r="N48" s="76">
        <f t="shared" si="65"/>
        <v>3</v>
      </c>
      <c r="O48" s="77"/>
      <c r="P48" s="138" t="str">
        <f>LOOKUP(L48,'1-Configuracion'!$B$2:$B$21,'1-Configuracion'!$C$2:$C$21)</f>
        <v>Real Madrid C.F.</v>
      </c>
      <c r="Q48" s="171">
        <v>1</v>
      </c>
      <c r="R48" s="171">
        <v>0</v>
      </c>
      <c r="S48" s="138" t="str">
        <f>LOOKUP(W48,'1-Configuracion'!$B$2:$B$21,'1-Configuracion'!$C$2:$C$21)</f>
        <v>Granada C.F.</v>
      </c>
      <c r="T48" s="82"/>
      <c r="U48" s="76">
        <f t="shared" si="66"/>
        <v>0</v>
      </c>
      <c r="V48" s="79" t="str">
        <f t="shared" si="60"/>
        <v>Santiago Bernabéu</v>
      </c>
      <c r="W48" s="76">
        <v>9</v>
      </c>
      <c r="X48" s="80"/>
      <c r="Y48" s="80">
        <v>20</v>
      </c>
      <c r="Z48" s="76">
        <f t="shared" si="67"/>
        <v>1</v>
      </c>
      <c r="AA48" s="76">
        <f t="shared" si="68"/>
        <v>3</v>
      </c>
      <c r="AB48" s="77"/>
      <c r="AC48" s="138" t="str">
        <f>LOOKUP(Y48,'1-Configuracion'!$B$2:$B$21,'1-Configuracion'!$C$2:$C$21)</f>
        <v>Valencia C.F.</v>
      </c>
      <c r="AD48" s="171">
        <v>3</v>
      </c>
      <c r="AE48" s="171">
        <v>0</v>
      </c>
      <c r="AF48" s="138" t="str">
        <f>LOOKUP(AJ48,'1-Configuracion'!$B$2:$B$21,'1-Configuracion'!$C$2:$C$21)</f>
        <v>Málaga C.F.</v>
      </c>
      <c r="AG48" s="82"/>
      <c r="AH48" s="76">
        <f t="shared" si="69"/>
        <v>0</v>
      </c>
      <c r="AI48" s="79" t="str">
        <f t="shared" si="61"/>
        <v>Mestalla</v>
      </c>
      <c r="AJ48" s="76">
        <v>5</v>
      </c>
      <c r="AK48" s="80"/>
      <c r="AL48" s="80">
        <v>15</v>
      </c>
      <c r="AM48" s="76">
        <f t="shared" si="70"/>
        <v>1</v>
      </c>
      <c r="AN48" s="76">
        <f t="shared" si="71"/>
        <v>0</v>
      </c>
      <c r="AO48" s="77"/>
      <c r="AP48" s="138" t="str">
        <f>LOOKUP(AL48,'1-Configuracion'!$B$2:$B$21,'1-Configuracion'!$C$2:$C$21)</f>
        <v>Real Sporting de Gijón</v>
      </c>
      <c r="AQ48" s="171">
        <v>0</v>
      </c>
      <c r="AR48" s="171">
        <v>3</v>
      </c>
      <c r="AS48" s="138" t="str">
        <f>LOOKUP(AW48,'1-Configuracion'!$B$2:$B$21,'1-Configuracion'!$C$2:$C$21)</f>
        <v>Levante U.D.</v>
      </c>
      <c r="AT48" s="82"/>
      <c r="AU48" s="76">
        <f t="shared" si="72"/>
        <v>3</v>
      </c>
      <c r="AV48" s="79" t="str">
        <f t="shared" si="62"/>
        <v>El Molinón</v>
      </c>
      <c r="AW48" s="76">
        <v>1</v>
      </c>
      <c r="AX48" s="80"/>
      <c r="AY48" s="80">
        <v>11</v>
      </c>
      <c r="AZ48" s="76">
        <f t="shared" si="73"/>
        <v>1</v>
      </c>
      <c r="BA48" s="76">
        <f t="shared" si="74"/>
        <v>3</v>
      </c>
      <c r="BB48" s="77"/>
      <c r="BC48" s="138" t="str">
        <f>LOOKUP(AY48,'1-Configuracion'!$B$2:$B$21,'1-Configuracion'!$C$2:$C$21)</f>
        <v>R.C.D. Español</v>
      </c>
      <c r="BD48" s="171">
        <v>1</v>
      </c>
      <c r="BE48" s="171">
        <v>0</v>
      </c>
      <c r="BF48" s="138" t="str">
        <f>LOOKUP(BJ48,'1-Configuracion'!$B$2:$B$21,'1-Configuracion'!$C$2:$C$21)</f>
        <v>U.D. Las Palmas</v>
      </c>
      <c r="BG48" s="82"/>
      <c r="BH48" s="76">
        <f t="shared" si="75"/>
        <v>0</v>
      </c>
      <c r="BI48" s="79" t="str">
        <f t="shared" si="63"/>
        <v>Cornellà-El Prat</v>
      </c>
      <c r="BJ48" s="76">
        <v>4</v>
      </c>
      <c r="BK48" s="80"/>
      <c r="BL48" s="80"/>
      <c r="BM48" s="80"/>
      <c r="BN48" s="80"/>
      <c r="BO48" s="71"/>
      <c r="BP48" s="71"/>
      <c r="BQ48" s="71"/>
      <c r="BR48" s="71"/>
      <c r="BS48" s="71"/>
      <c r="BT48" s="71"/>
      <c r="BU48" s="71"/>
      <c r="BV48" s="71"/>
      <c r="BW48" s="80"/>
      <c r="BX48" s="71"/>
    </row>
    <row r="49" spans="1:76" ht="14.45" customHeight="1" x14ac:dyDescent="0.25">
      <c r="A49" s="71"/>
      <c r="B49" s="71"/>
      <c r="C49" s="71"/>
      <c r="D49" s="71"/>
      <c r="E49" s="71"/>
      <c r="F49" s="71"/>
      <c r="G49" s="71"/>
      <c r="H49" s="71"/>
      <c r="I49" s="71"/>
      <c r="J49" s="75"/>
      <c r="K49" s="75"/>
      <c r="L49" s="76">
        <v>18</v>
      </c>
      <c r="M49" s="76">
        <f t="shared" si="64"/>
        <v>1</v>
      </c>
      <c r="N49" s="76">
        <f t="shared" si="65"/>
        <v>0</v>
      </c>
      <c r="O49" s="77"/>
      <c r="P49" s="138" t="str">
        <f>LOOKUP(L49,'1-Configuracion'!$B$2:$B$21,'1-Configuracion'!$C$2:$C$21)</f>
        <v>Real Sociedad</v>
      </c>
      <c r="Q49" s="171">
        <v>2</v>
      </c>
      <c r="R49" s="171">
        <v>3</v>
      </c>
      <c r="S49" s="138" t="str">
        <f>LOOKUP(W49,'1-Configuracion'!$B$2:$B$21,'1-Configuracion'!$C$2:$C$21)</f>
        <v>R.C.D. Español</v>
      </c>
      <c r="T49" s="82"/>
      <c r="U49" s="76">
        <f t="shared" si="66"/>
        <v>3</v>
      </c>
      <c r="V49" s="79" t="str">
        <f t="shared" si="60"/>
        <v>Anoeta</v>
      </c>
      <c r="W49" s="76">
        <v>11</v>
      </c>
      <c r="X49" s="80"/>
      <c r="Y49" s="80">
        <v>17</v>
      </c>
      <c r="Z49" s="76">
        <f t="shared" si="67"/>
        <v>1</v>
      </c>
      <c r="AA49" s="76">
        <f t="shared" si="68"/>
        <v>1</v>
      </c>
      <c r="AB49" s="77"/>
      <c r="AC49" s="138" t="str">
        <f>LOOKUP(Y49,'1-Configuracion'!$B$2:$B$21,'1-Configuracion'!$C$2:$C$21)</f>
        <v>Deportivo de la Coruña</v>
      </c>
      <c r="AD49" s="171">
        <v>2</v>
      </c>
      <c r="AE49" s="171">
        <v>2</v>
      </c>
      <c r="AF49" s="138" t="str">
        <f>LOOKUP(AJ49,'1-Configuracion'!$B$2:$B$21,'1-Configuracion'!$C$2:$C$21)</f>
        <v>Athletic Club</v>
      </c>
      <c r="AG49" s="82"/>
      <c r="AH49" s="76">
        <f t="shared" si="69"/>
        <v>1</v>
      </c>
      <c r="AI49" s="79" t="str">
        <f t="shared" si="61"/>
        <v>Riazor</v>
      </c>
      <c r="AJ49" s="76">
        <v>7</v>
      </c>
      <c r="AK49" s="80"/>
      <c r="AL49" s="80">
        <v>13</v>
      </c>
      <c r="AM49" s="76">
        <f t="shared" si="70"/>
        <v>1</v>
      </c>
      <c r="AN49" s="76">
        <f t="shared" si="71"/>
        <v>0</v>
      </c>
      <c r="AO49" s="77"/>
      <c r="AP49" s="138" t="str">
        <f>LOOKUP(AL49,'1-Configuracion'!$B$2:$B$21,'1-Configuracion'!$C$2:$C$21)</f>
        <v>Real Betis Balompié</v>
      </c>
      <c r="AQ49" s="171">
        <v>0</v>
      </c>
      <c r="AR49" s="171">
        <v>1</v>
      </c>
      <c r="AS49" s="138" t="str">
        <f>LOOKUP(AW49,'1-Configuracion'!$B$2:$B$21,'1-Configuracion'!$C$2:$C$21)</f>
        <v>Atlético de Madrid</v>
      </c>
      <c r="AT49" s="82"/>
      <c r="AU49" s="76">
        <f t="shared" si="72"/>
        <v>3</v>
      </c>
      <c r="AV49" s="79" t="str">
        <f t="shared" si="62"/>
        <v>Benito Villamarín</v>
      </c>
      <c r="AW49" s="76">
        <v>3</v>
      </c>
      <c r="AX49" s="80"/>
      <c r="AY49" s="80">
        <v>9</v>
      </c>
      <c r="AZ49" s="76">
        <f t="shared" si="73"/>
        <v>1</v>
      </c>
      <c r="BA49" s="76">
        <f t="shared" si="74"/>
        <v>0</v>
      </c>
      <c r="BB49" s="77"/>
      <c r="BC49" s="138" t="str">
        <f>LOOKUP(AY49,'1-Configuracion'!$B$2:$B$21,'1-Configuracion'!$C$2:$C$21)</f>
        <v>Granada C.F.</v>
      </c>
      <c r="BD49" s="171">
        <v>0</v>
      </c>
      <c r="BE49" s="171">
        <v>2</v>
      </c>
      <c r="BF49" s="138" t="str">
        <f>LOOKUP(BJ49,'1-Configuracion'!$B$2:$B$21,'1-Configuracion'!$C$2:$C$21)</f>
        <v>R.C. Celta de Vigo</v>
      </c>
      <c r="BG49" s="82"/>
      <c r="BH49" s="76">
        <f t="shared" si="75"/>
        <v>3</v>
      </c>
      <c r="BI49" s="79" t="str">
        <f t="shared" si="63"/>
        <v>Nuevo Los Cármenes</v>
      </c>
      <c r="BJ49" s="76">
        <v>2</v>
      </c>
      <c r="BK49" s="80"/>
      <c r="BL49" s="80"/>
      <c r="BM49" s="80"/>
      <c r="BN49" s="80"/>
      <c r="BO49" s="71"/>
      <c r="BP49" s="71"/>
      <c r="BQ49" s="71"/>
      <c r="BR49" s="71"/>
      <c r="BS49" s="71"/>
      <c r="BT49" s="71"/>
      <c r="BU49" s="71"/>
      <c r="BV49" s="71"/>
      <c r="BW49" s="80"/>
      <c r="BX49" s="71"/>
    </row>
    <row r="50" spans="1:76" ht="14.45" customHeight="1" x14ac:dyDescent="0.25">
      <c r="A50" s="71"/>
      <c r="B50" s="71"/>
      <c r="C50" s="71"/>
      <c r="D50" s="71"/>
      <c r="E50" s="71"/>
      <c r="F50" s="71"/>
      <c r="G50" s="71"/>
      <c r="H50" s="71"/>
      <c r="I50" s="71"/>
      <c r="J50" s="75"/>
      <c r="K50" s="75"/>
      <c r="L50" s="76">
        <v>20</v>
      </c>
      <c r="M50" s="76">
        <f t="shared" si="64"/>
        <v>1</v>
      </c>
      <c r="N50" s="76">
        <f t="shared" si="65"/>
        <v>1</v>
      </c>
      <c r="O50" s="77"/>
      <c r="P50" s="138" t="str">
        <f>LOOKUP(L50,'1-Configuracion'!$B$2:$B$21,'1-Configuracion'!$C$2:$C$21)</f>
        <v>Valencia C.F.</v>
      </c>
      <c r="Q50" s="171">
        <v>0</v>
      </c>
      <c r="R50" s="171">
        <v>0</v>
      </c>
      <c r="S50" s="138" t="str">
        <f>LOOKUP(W50,'1-Configuracion'!$B$2:$B$21,'1-Configuracion'!$C$2:$C$21)</f>
        <v>Real Betis Balompié</v>
      </c>
      <c r="T50" s="82"/>
      <c r="U50" s="76">
        <f t="shared" si="66"/>
        <v>1</v>
      </c>
      <c r="V50" s="79" t="str">
        <f t="shared" si="60"/>
        <v>Mestalla</v>
      </c>
      <c r="W50" s="76">
        <v>13</v>
      </c>
      <c r="X50" s="80"/>
      <c r="Y50" s="80">
        <v>15</v>
      </c>
      <c r="Z50" s="76">
        <f t="shared" si="67"/>
        <v>1</v>
      </c>
      <c r="AA50" s="76">
        <f t="shared" si="68"/>
        <v>1</v>
      </c>
      <c r="AB50" s="77"/>
      <c r="AC50" s="138" t="str">
        <f>LOOKUP(Y50,'1-Configuracion'!$B$2:$B$21,'1-Configuracion'!$C$2:$C$21)</f>
        <v>Real Sporting de Gijón</v>
      </c>
      <c r="AD50" s="171">
        <v>3</v>
      </c>
      <c r="AE50" s="171">
        <v>3</v>
      </c>
      <c r="AF50" s="138" t="str">
        <f>LOOKUP(AJ50,'1-Configuracion'!$B$2:$B$21,'1-Configuracion'!$C$2:$C$21)</f>
        <v>Granada C.F.</v>
      </c>
      <c r="AG50" s="82"/>
      <c r="AH50" s="76">
        <f t="shared" si="69"/>
        <v>1</v>
      </c>
      <c r="AI50" s="79" t="str">
        <f t="shared" si="61"/>
        <v>El Molinón</v>
      </c>
      <c r="AJ50" s="76">
        <v>9</v>
      </c>
      <c r="AK50" s="80"/>
      <c r="AL50" s="80">
        <v>11</v>
      </c>
      <c r="AM50" s="76">
        <f t="shared" si="70"/>
        <v>1</v>
      </c>
      <c r="AN50" s="76">
        <f t="shared" si="71"/>
        <v>3</v>
      </c>
      <c r="AO50" s="77"/>
      <c r="AP50" s="138" t="str">
        <f>LOOKUP(AL50,'1-Configuracion'!$B$2:$B$21,'1-Configuracion'!$C$2:$C$21)</f>
        <v>R.C.D. Español</v>
      </c>
      <c r="AQ50" s="171">
        <v>2</v>
      </c>
      <c r="AR50" s="171">
        <v>0</v>
      </c>
      <c r="AS50" s="138" t="str">
        <f>LOOKUP(AW50,'1-Configuracion'!$B$2:$B$21,'1-Configuracion'!$C$2:$C$21)</f>
        <v>Málaga C.F.</v>
      </c>
      <c r="AT50" s="82"/>
      <c r="AU50" s="76">
        <f t="shared" si="72"/>
        <v>0</v>
      </c>
      <c r="AV50" s="79" t="str">
        <f t="shared" si="62"/>
        <v>Cornellà-El Prat</v>
      </c>
      <c r="AW50" s="76">
        <v>5</v>
      </c>
      <c r="AX50" s="80"/>
      <c r="AY50" s="80">
        <v>7</v>
      </c>
      <c r="AZ50" s="76">
        <f t="shared" si="73"/>
        <v>1</v>
      </c>
      <c r="BA50" s="76">
        <f t="shared" si="74"/>
        <v>3</v>
      </c>
      <c r="BB50" s="77"/>
      <c r="BC50" s="138" t="str">
        <f>LOOKUP(AY50,'1-Configuracion'!$B$2:$B$21,'1-Configuracion'!$C$2:$C$21)</f>
        <v>Athletic Club</v>
      </c>
      <c r="BD50" s="171">
        <v>2</v>
      </c>
      <c r="BE50" s="171">
        <v>0</v>
      </c>
      <c r="BF50" s="138" t="str">
        <f>LOOKUP(BJ50,'1-Configuracion'!$B$2:$B$21,'1-Configuracion'!$C$2:$C$21)</f>
        <v>Levante U.D.</v>
      </c>
      <c r="BG50" s="82"/>
      <c r="BH50" s="76">
        <f t="shared" si="75"/>
        <v>0</v>
      </c>
      <c r="BI50" s="79" t="str">
        <f t="shared" si="63"/>
        <v>San Mamés</v>
      </c>
      <c r="BJ50" s="76">
        <v>1</v>
      </c>
      <c r="BK50" s="80"/>
      <c r="BL50" s="80"/>
      <c r="BM50" s="80"/>
      <c r="BN50" s="80"/>
      <c r="BO50" s="71"/>
      <c r="BP50" s="71"/>
      <c r="BQ50" s="71"/>
      <c r="BR50" s="71"/>
      <c r="BS50" s="71"/>
      <c r="BT50" s="71"/>
      <c r="BU50" s="71"/>
      <c r="BV50" s="71"/>
      <c r="BW50" s="80"/>
      <c r="BX50" s="71"/>
    </row>
    <row r="51" spans="1:76" ht="15" customHeight="1" thickBot="1" x14ac:dyDescent="0.3">
      <c r="A51" s="71"/>
      <c r="B51" s="71"/>
      <c r="C51" s="71"/>
      <c r="D51" s="71"/>
      <c r="E51" s="71"/>
      <c r="F51" s="71"/>
      <c r="G51" s="71"/>
      <c r="H51" s="71"/>
      <c r="I51" s="71"/>
      <c r="J51" s="75"/>
      <c r="K51" s="75"/>
      <c r="L51" s="76">
        <v>17</v>
      </c>
      <c r="M51" s="76">
        <f t="shared" si="64"/>
        <v>1</v>
      </c>
      <c r="N51" s="76">
        <f t="shared" si="65"/>
        <v>0</v>
      </c>
      <c r="O51" s="83"/>
      <c r="P51" s="142" t="str">
        <f>LOOKUP(L51,'1-Configuracion'!$B$2:$B$21,'1-Configuracion'!$C$2:$C$21)</f>
        <v>Deportivo de la Coruña</v>
      </c>
      <c r="Q51" s="172">
        <v>2</v>
      </c>
      <c r="R51" s="172">
        <v>3</v>
      </c>
      <c r="S51" s="142" t="str">
        <f>LOOKUP(W51,'1-Configuracion'!$B$2:$B$21,'1-Configuracion'!$C$2:$C$21)</f>
        <v>Real Sporting de Gijón</v>
      </c>
      <c r="T51" s="84"/>
      <c r="U51" s="76">
        <f t="shared" si="66"/>
        <v>3</v>
      </c>
      <c r="V51" s="85" t="str">
        <f t="shared" si="60"/>
        <v>Riazor</v>
      </c>
      <c r="W51" s="86">
        <v>15</v>
      </c>
      <c r="X51" s="80"/>
      <c r="Y51" s="80">
        <v>13</v>
      </c>
      <c r="Z51" s="76">
        <f t="shared" si="67"/>
        <v>1</v>
      </c>
      <c r="AA51" s="76">
        <f t="shared" si="68"/>
        <v>0</v>
      </c>
      <c r="AB51" s="83"/>
      <c r="AC51" s="142" t="str">
        <f>LOOKUP(Y51,'1-Configuracion'!$B$2:$B$21,'1-Configuracion'!$C$2:$C$21)</f>
        <v>Real Betis Balompié</v>
      </c>
      <c r="AD51" s="172">
        <v>1</v>
      </c>
      <c r="AE51" s="172">
        <v>3</v>
      </c>
      <c r="AF51" s="142" t="str">
        <f>LOOKUP(AJ51,'1-Configuracion'!$B$2:$B$21,'1-Configuracion'!$C$2:$C$21)</f>
        <v>R.C.D. Español</v>
      </c>
      <c r="AG51" s="84"/>
      <c r="AH51" s="76">
        <f t="shared" si="69"/>
        <v>3</v>
      </c>
      <c r="AI51" s="85" t="str">
        <f t="shared" si="61"/>
        <v>Benito Villamarín</v>
      </c>
      <c r="AJ51" s="86">
        <v>11</v>
      </c>
      <c r="AK51" s="80"/>
      <c r="AL51" s="80">
        <v>9</v>
      </c>
      <c r="AM51" s="76">
        <f t="shared" si="70"/>
        <v>1</v>
      </c>
      <c r="AN51" s="76">
        <f t="shared" si="71"/>
        <v>3</v>
      </c>
      <c r="AO51" s="83"/>
      <c r="AP51" s="142" t="str">
        <f>LOOKUP(AL51,'1-Configuracion'!$B$2:$B$21,'1-Configuracion'!$C$2:$C$21)</f>
        <v>Granada C.F.</v>
      </c>
      <c r="AQ51" s="172">
        <v>2</v>
      </c>
      <c r="AR51" s="172">
        <v>0</v>
      </c>
      <c r="AS51" s="142" t="str">
        <f>LOOKUP(AW51,'1-Configuracion'!$B$2:$B$21,'1-Configuracion'!$C$2:$C$21)</f>
        <v>Athletic Club</v>
      </c>
      <c r="AT51" s="84"/>
      <c r="AU51" s="76">
        <f t="shared" si="72"/>
        <v>0</v>
      </c>
      <c r="AV51" s="85" t="str">
        <f t="shared" si="62"/>
        <v>Nuevo Los Cármenes</v>
      </c>
      <c r="AW51" s="86">
        <v>7</v>
      </c>
      <c r="AX51" s="80"/>
      <c r="AY51" s="80">
        <v>5</v>
      </c>
      <c r="AZ51" s="76">
        <f t="shared" si="73"/>
        <v>1</v>
      </c>
      <c r="BA51" s="76">
        <f t="shared" si="74"/>
        <v>3</v>
      </c>
      <c r="BB51" s="83"/>
      <c r="BC51" s="142" t="str">
        <f>LOOKUP(AY51,'1-Configuracion'!$B$2:$B$21,'1-Configuracion'!$C$2:$C$21)</f>
        <v>Málaga C.F.</v>
      </c>
      <c r="BD51" s="172">
        <v>1</v>
      </c>
      <c r="BE51" s="172">
        <v>0</v>
      </c>
      <c r="BF51" s="142" t="str">
        <f>LOOKUP(BJ51,'1-Configuracion'!$B$2:$B$21,'1-Configuracion'!$C$2:$C$21)</f>
        <v>Atlético de Madrid</v>
      </c>
      <c r="BG51" s="84"/>
      <c r="BH51" s="76">
        <f t="shared" si="75"/>
        <v>0</v>
      </c>
      <c r="BI51" s="85" t="str">
        <f t="shared" si="63"/>
        <v>La Rosaleda</v>
      </c>
      <c r="BJ51" s="86">
        <v>3</v>
      </c>
      <c r="BK51" s="80"/>
      <c r="BL51" s="80"/>
      <c r="BM51" s="80"/>
      <c r="BN51" s="80"/>
      <c r="BO51" s="71"/>
      <c r="BP51" s="71"/>
      <c r="BQ51" s="71"/>
      <c r="BR51" s="71"/>
      <c r="BS51" s="71"/>
      <c r="BT51" s="71"/>
      <c r="BU51" s="71"/>
      <c r="BV51" s="71"/>
      <c r="BW51" s="80"/>
      <c r="BX51" s="71"/>
    </row>
    <row r="52" spans="1:76" x14ac:dyDescent="0.25">
      <c r="A52" s="71"/>
      <c r="B52" s="71"/>
      <c r="C52" s="71"/>
      <c r="D52" s="71"/>
      <c r="E52" s="71"/>
      <c r="F52" s="71"/>
      <c r="G52" s="71"/>
      <c r="H52" s="71"/>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row>
    <row r="53" spans="1:76" x14ac:dyDescent="0.25">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row>
    <row r="54" spans="1:76" ht="23.25" x14ac:dyDescent="0.35">
      <c r="A54" s="71"/>
      <c r="B54" s="71"/>
      <c r="C54" s="71"/>
      <c r="D54" s="71"/>
      <c r="E54" s="71"/>
      <c r="F54" s="71"/>
      <c r="G54" s="71"/>
      <c r="H54" s="71"/>
      <c r="I54" s="71"/>
      <c r="J54" s="71"/>
      <c r="K54" s="71"/>
      <c r="L54" s="71"/>
      <c r="M54" s="71"/>
      <c r="N54" s="71"/>
      <c r="O54" s="72" t="s">
        <v>47</v>
      </c>
      <c r="P54" s="73"/>
      <c r="Q54" s="71"/>
      <c r="R54" s="71"/>
      <c r="S54" s="71"/>
      <c r="T54" s="71"/>
      <c r="U54" s="71"/>
      <c r="V54" s="71"/>
      <c r="W54" s="71"/>
      <c r="X54" s="71"/>
      <c r="Y54" s="71"/>
      <c r="Z54" s="71"/>
      <c r="AA54" s="71"/>
      <c r="AB54" s="72"/>
      <c r="AC54" s="73"/>
      <c r="AD54" s="71"/>
      <c r="AE54" s="71"/>
      <c r="AF54" s="71"/>
      <c r="AG54" s="71"/>
      <c r="AH54" s="71"/>
      <c r="AI54" s="71"/>
      <c r="AJ54" s="71"/>
      <c r="AK54" s="71"/>
      <c r="AL54" s="71"/>
      <c r="AM54" s="71"/>
      <c r="AN54" s="71"/>
      <c r="AO54" s="72"/>
      <c r="AP54" s="73"/>
      <c r="AQ54" s="71"/>
      <c r="AR54" s="71"/>
      <c r="AS54" s="71"/>
      <c r="AT54" s="71"/>
      <c r="AU54" s="71"/>
      <c r="AV54" s="71"/>
      <c r="AW54" s="71"/>
      <c r="AX54" s="71"/>
      <c r="AY54" s="71"/>
      <c r="AZ54" s="71"/>
      <c r="BA54" s="71"/>
      <c r="BB54" s="72"/>
      <c r="BC54" s="73"/>
      <c r="BD54" s="71"/>
      <c r="BE54" s="71"/>
      <c r="BF54" s="71"/>
      <c r="BG54" s="71"/>
      <c r="BH54" s="71"/>
      <c r="BI54" s="71"/>
      <c r="BJ54" s="71"/>
      <c r="BK54" s="71"/>
      <c r="BL54" s="71"/>
      <c r="BM54" s="71"/>
      <c r="BN54" s="71"/>
      <c r="BO54" s="72"/>
      <c r="BP54" s="73"/>
      <c r="BQ54" s="71"/>
      <c r="BR54" s="71"/>
      <c r="BS54" s="71"/>
      <c r="BT54" s="71"/>
      <c r="BU54" s="71"/>
      <c r="BV54" s="71"/>
      <c r="BW54" s="71"/>
      <c r="BX54" s="71"/>
    </row>
    <row r="55" spans="1:76" ht="15" customHeight="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row>
    <row r="56" spans="1:76" ht="15.75" thickBot="1" x14ac:dyDescent="0.3">
      <c r="A56" s="71"/>
      <c r="B56" s="71"/>
      <c r="C56" s="71"/>
      <c r="D56" s="71"/>
      <c r="E56" s="71"/>
      <c r="F56" s="71"/>
      <c r="G56" s="71"/>
      <c r="H56" s="71"/>
      <c r="I56" s="71"/>
      <c r="J56" s="71"/>
      <c r="K56" s="71"/>
      <c r="L56" s="71"/>
      <c r="M56" s="71"/>
      <c r="N56" s="71"/>
      <c r="O56" s="292" t="s">
        <v>48</v>
      </c>
      <c r="P56" s="293"/>
      <c r="Q56" s="293"/>
      <c r="R56" s="293"/>
      <c r="S56" s="293"/>
      <c r="T56" s="294"/>
      <c r="U56" s="169"/>
      <c r="V56" s="145" t="s">
        <v>1</v>
      </c>
      <c r="W56" s="74"/>
      <c r="X56" s="71"/>
      <c r="Y56" s="71"/>
      <c r="Z56" s="71"/>
      <c r="AA56" s="71"/>
      <c r="AB56" s="292" t="s">
        <v>78</v>
      </c>
      <c r="AC56" s="293"/>
      <c r="AD56" s="293"/>
      <c r="AE56" s="293"/>
      <c r="AF56" s="293"/>
      <c r="AG56" s="294"/>
      <c r="AH56" s="169"/>
      <c r="AI56" s="145" t="s">
        <v>1</v>
      </c>
      <c r="AJ56" s="71"/>
      <c r="AK56" s="71"/>
      <c r="AL56" s="71"/>
      <c r="AM56" s="71"/>
      <c r="AN56" s="71"/>
      <c r="AO56" s="292" t="s">
        <v>82</v>
      </c>
      <c r="AP56" s="293"/>
      <c r="AQ56" s="293"/>
      <c r="AR56" s="293"/>
      <c r="AS56" s="293"/>
      <c r="AT56" s="294"/>
      <c r="AU56" s="169"/>
      <c r="AV56" s="145" t="s">
        <v>1</v>
      </c>
      <c r="AW56" s="74"/>
      <c r="AX56" s="71"/>
      <c r="AY56" s="71"/>
      <c r="AZ56" s="71"/>
      <c r="BA56" s="71"/>
      <c r="BB56" s="292" t="s">
        <v>86</v>
      </c>
      <c r="BC56" s="293"/>
      <c r="BD56" s="293"/>
      <c r="BE56" s="293"/>
      <c r="BF56" s="293"/>
      <c r="BG56" s="294"/>
      <c r="BH56" s="169"/>
      <c r="BI56" s="145" t="s">
        <v>1</v>
      </c>
      <c r="BJ56" s="71"/>
      <c r="BK56" s="71"/>
      <c r="BL56" s="71"/>
      <c r="BM56" s="71"/>
      <c r="BN56" s="71"/>
      <c r="BO56" s="292" t="s">
        <v>144</v>
      </c>
      <c r="BP56" s="293"/>
      <c r="BQ56" s="293"/>
      <c r="BR56" s="293"/>
      <c r="BS56" s="293"/>
      <c r="BT56" s="294"/>
      <c r="BU56" s="169"/>
      <c r="BV56" s="145" t="s">
        <v>1</v>
      </c>
      <c r="BW56" s="71"/>
      <c r="BX56" s="71"/>
    </row>
    <row r="57" spans="1:76" x14ac:dyDescent="0.25">
      <c r="A57" s="71"/>
      <c r="B57" s="71"/>
      <c r="C57" s="71"/>
      <c r="D57" s="71"/>
      <c r="E57" s="71"/>
      <c r="F57" s="71"/>
      <c r="G57" s="71"/>
      <c r="H57" s="71"/>
      <c r="I57" s="71"/>
      <c r="J57" s="71"/>
      <c r="K57" s="71"/>
      <c r="L57" s="71"/>
      <c r="M57" s="76">
        <f>IF(ISBLANK(R57),0,1)</f>
        <v>0</v>
      </c>
      <c r="N57" s="76">
        <f>IF(M57&gt;0,IF(Q57&gt;R57,3,IF(Q57=R57,1,0)),0)</f>
        <v>0</v>
      </c>
      <c r="O57" s="77"/>
      <c r="P57" s="138" t="str">
        <f t="shared" ref="P57:P66" si="76">S6</f>
        <v>R.C. Celta de Vigo</v>
      </c>
      <c r="Q57" s="171"/>
      <c r="R57" s="171"/>
      <c r="S57" s="138" t="str">
        <f t="shared" ref="S57:S66" si="77">P6</f>
        <v>Levante U.D.</v>
      </c>
      <c r="T57" s="78"/>
      <c r="U57" s="76">
        <f>IF(M57&gt;0,IF(R57&gt;Q57,3,IF(Q57=R57,1,0)),0)</f>
        <v>0</v>
      </c>
      <c r="V57" s="79" t="str">
        <f t="shared" ref="V57:V66" si="78">LOOKUP(P57,equipos,estadios)</f>
        <v>Balaídos</v>
      </c>
      <c r="W57" s="76"/>
      <c r="X57" s="80"/>
      <c r="Y57" s="80"/>
      <c r="Z57" s="76">
        <f>IF(ISBLANK(AE57),0,1)</f>
        <v>0</v>
      </c>
      <c r="AA57" s="76">
        <f>IF(Z57&gt;0,IF(AD57&gt;AE57,3,IF(AD57=AE57,1,0)),0)</f>
        <v>0</v>
      </c>
      <c r="AB57" s="77"/>
      <c r="AC57" s="138" t="str">
        <f t="shared" ref="AC57:AC66" si="79">AF6</f>
        <v>Sevilla F.C.</v>
      </c>
      <c r="AD57" s="171"/>
      <c r="AE57" s="171"/>
      <c r="AF57" s="138" t="str">
        <f t="shared" ref="AF57:AF66" si="80">AC6</f>
        <v>U.D. Las Palmas</v>
      </c>
      <c r="AG57" s="78"/>
      <c r="AH57" s="76">
        <f>IF(Z57&gt;0,IF(AE57&gt;AD57,3,IF(AD57=AE57,1,0)),0)</f>
        <v>0</v>
      </c>
      <c r="AI57" s="79" t="str">
        <f t="shared" ref="AI57:AI66" si="81">LOOKUP(AC57,equipos,estadios)</f>
        <v>Ramón Sánchez Pizjuán</v>
      </c>
      <c r="AJ57" s="81"/>
      <c r="AK57" s="80"/>
      <c r="AL57" s="80"/>
      <c r="AM57" s="76">
        <f>IF(ISBLANK(AR57),0,1)</f>
        <v>0</v>
      </c>
      <c r="AN57" s="76">
        <f>IF(AM57&gt;0,IF(AQ57&gt;AR57,3,IF(AQ57=AR57,1,0)),0)</f>
        <v>0</v>
      </c>
      <c r="AO57" s="77"/>
      <c r="AP57" s="138" t="str">
        <f t="shared" ref="AP57:AP66" si="82">AS6</f>
        <v>S.D. Eibar</v>
      </c>
      <c r="AQ57" s="171"/>
      <c r="AR57" s="171"/>
      <c r="AS57" s="138" t="str">
        <f t="shared" ref="AS57:AS66" si="83">AP6</f>
        <v>F.C. Barcelona</v>
      </c>
      <c r="AT57" s="78"/>
      <c r="AU57" s="76">
        <f>IF(AM57&gt;0,IF(AR57&gt;AQ57,3,IF(AQ57=AR57,1,0)),0)</f>
        <v>0</v>
      </c>
      <c r="AV57" s="79" t="str">
        <f t="shared" ref="AV57:AV66" si="84">LOOKUP(AP57,equipos,estadios)</f>
        <v>Ipurúa</v>
      </c>
      <c r="AW57" s="76"/>
      <c r="AX57" s="80"/>
      <c r="AY57" s="80"/>
      <c r="AZ57" s="76">
        <f>IF(ISBLANK(BE57),0,1)</f>
        <v>0</v>
      </c>
      <c r="BA57" s="76">
        <f>IF(AZ57&gt;0,IF(BD57&gt;BE57,3,IF(BD57=BE57,1,0)),0)</f>
        <v>0</v>
      </c>
      <c r="BB57" s="77"/>
      <c r="BC57" s="138" t="str">
        <f t="shared" ref="BC57:BC66" si="85">BF6</f>
        <v>Villarreal C.F.</v>
      </c>
      <c r="BD57" s="171"/>
      <c r="BE57" s="171"/>
      <c r="BF57" s="138" t="str">
        <f t="shared" ref="BF57:BF66" si="86">BC6</f>
        <v>Getafe C.F.</v>
      </c>
      <c r="BG57" s="78"/>
      <c r="BH57" s="76">
        <f>IF(AZ57&gt;0,IF(BE57&gt;BD57,3,IF(BD57=BE57,1,0)),0)</f>
        <v>0</v>
      </c>
      <c r="BI57" s="79" t="str">
        <f t="shared" ref="BI57:BI66" si="87">LOOKUP(BC57,equipos,estadios)</f>
        <v>El Madrigal</v>
      </c>
      <c r="BJ57" s="81"/>
      <c r="BK57" s="80"/>
      <c r="BL57" s="80"/>
      <c r="BM57" s="76">
        <f>IF(ISBLANK(BR57),0,1)</f>
        <v>0</v>
      </c>
      <c r="BN57" s="76">
        <f>IF(BM57&gt;0,IF(BQ57&gt;BR57,3,IF(BQ57=BR57,1,0)),0)</f>
        <v>0</v>
      </c>
      <c r="BO57" s="77"/>
      <c r="BP57" s="138" t="str">
        <f t="shared" ref="BP57:BP66" si="88">BS6</f>
        <v>Real Sociedad</v>
      </c>
      <c r="BQ57" s="171"/>
      <c r="BR57" s="171"/>
      <c r="BS57" s="138" t="str">
        <f t="shared" ref="BS57:BS66" si="89">BP6</f>
        <v>Real Madrid C.F.</v>
      </c>
      <c r="BT57" s="78"/>
      <c r="BU57" s="76">
        <f>IF(BM57&gt;0,IF(BR57&gt;BQ57,3,IF(BQ57=BR57,1,0)),0)</f>
        <v>0</v>
      </c>
      <c r="BV57" s="79" t="str">
        <f t="shared" ref="BV57:BV66" si="90">LOOKUP(BP57,equipos,estadios)</f>
        <v>Anoeta</v>
      </c>
      <c r="BW57" s="71"/>
      <c r="BX57" s="71"/>
    </row>
    <row r="58" spans="1:76" x14ac:dyDescent="0.25">
      <c r="A58" s="71"/>
      <c r="B58" s="71"/>
      <c r="C58" s="71"/>
      <c r="D58" s="71"/>
      <c r="E58" s="71"/>
      <c r="F58" s="71"/>
      <c r="G58" s="71"/>
      <c r="H58" s="71"/>
      <c r="I58" s="71"/>
      <c r="J58" s="71"/>
      <c r="K58" s="71"/>
      <c r="L58" s="71"/>
      <c r="M58" s="76">
        <f t="shared" ref="M58:M66" si="91">IF(ISBLANK(R58),0,1)</f>
        <v>0</v>
      </c>
      <c r="N58" s="76">
        <f t="shared" ref="N58:N66" si="92">IF(M58&gt;0,IF(Q58&gt;R58,3,IF(Q58=R58,1,0)),0)</f>
        <v>0</v>
      </c>
      <c r="O58" s="77"/>
      <c r="P58" s="138" t="str">
        <f t="shared" si="76"/>
        <v>U.D. Las Palmas</v>
      </c>
      <c r="Q58" s="171"/>
      <c r="R58" s="171"/>
      <c r="S58" s="138" t="str">
        <f t="shared" si="77"/>
        <v>Atlético de Madrid</v>
      </c>
      <c r="T58" s="82"/>
      <c r="U58" s="76">
        <f t="shared" ref="U58:U66" si="93">IF(M58&gt;0,IF(R58&gt;Q58,3,IF(Q58=R58,1,0)),0)</f>
        <v>0</v>
      </c>
      <c r="V58" s="79" t="str">
        <f t="shared" si="78"/>
        <v>Gran Canaria</v>
      </c>
      <c r="W58" s="76"/>
      <c r="X58" s="80"/>
      <c r="Y58" s="80"/>
      <c r="Z58" s="76">
        <f t="shared" ref="Z58:Z66" si="94">IF(ISBLANK(AE58),0,1)</f>
        <v>0</v>
      </c>
      <c r="AA58" s="76">
        <f t="shared" ref="AA58:AA66" si="95">IF(Z58&gt;0,IF(AD58&gt;AE58,3,IF(AD58=AE58,1,0)),0)</f>
        <v>0</v>
      </c>
      <c r="AB58" s="77"/>
      <c r="AC58" s="138" t="str">
        <f t="shared" si="79"/>
        <v>F.C. Barcelona</v>
      </c>
      <c r="AD58" s="171"/>
      <c r="AE58" s="171"/>
      <c r="AF58" s="138" t="str">
        <f t="shared" si="80"/>
        <v>R.C. Celta de Vigo</v>
      </c>
      <c r="AG58" s="82"/>
      <c r="AH58" s="76">
        <f t="shared" ref="AH58:AH66" si="96">IF(Z58&gt;0,IF(AE58&gt;AD58,3,IF(AD58=AE58,1,0)),0)</f>
        <v>0</v>
      </c>
      <c r="AI58" s="79" t="str">
        <f t="shared" si="81"/>
        <v>Camp Nou</v>
      </c>
      <c r="AJ58" s="76"/>
      <c r="AK58" s="80"/>
      <c r="AL58" s="80"/>
      <c r="AM58" s="76">
        <f t="shared" ref="AM58:AM66" si="97">IF(ISBLANK(AR58),0,1)</f>
        <v>0</v>
      </c>
      <c r="AN58" s="76">
        <f t="shared" ref="AN58:AN66" si="98">IF(AM58&gt;0,IF(AQ58&gt;AR58,3,IF(AQ58=AR58,1,0)),0)</f>
        <v>0</v>
      </c>
      <c r="AO58" s="77"/>
      <c r="AP58" s="138" t="str">
        <f t="shared" si="82"/>
        <v>Getafe C.F.</v>
      </c>
      <c r="AQ58" s="171"/>
      <c r="AR58" s="171"/>
      <c r="AS58" s="138" t="str">
        <f t="shared" si="83"/>
        <v>Sevilla F.C.</v>
      </c>
      <c r="AT58" s="82"/>
      <c r="AU58" s="76">
        <f t="shared" ref="AU58:AU66" si="99">IF(AM58&gt;0,IF(AR58&gt;AQ58,3,IF(AQ58=AR58,1,0)),0)</f>
        <v>0</v>
      </c>
      <c r="AV58" s="79" t="str">
        <f t="shared" si="84"/>
        <v>Coliseum Alfonso Pérez</v>
      </c>
      <c r="AW58" s="76"/>
      <c r="AX58" s="80"/>
      <c r="AY58" s="80"/>
      <c r="AZ58" s="76">
        <f t="shared" ref="AZ58:AZ66" si="100">IF(ISBLANK(BE58),0,1)</f>
        <v>0</v>
      </c>
      <c r="BA58" s="76">
        <f t="shared" ref="BA58:BA66" si="101">IF(AZ58&gt;0,IF(BD58&gt;BE58,3,IF(BD58=BE58,1,0)),0)</f>
        <v>0</v>
      </c>
      <c r="BB58" s="77"/>
      <c r="BC58" s="138" t="str">
        <f t="shared" si="85"/>
        <v>Real Madrid C.F.</v>
      </c>
      <c r="BD58" s="171"/>
      <c r="BE58" s="171"/>
      <c r="BF58" s="138" t="str">
        <f t="shared" si="86"/>
        <v>S.D. Eibar</v>
      </c>
      <c r="BG58" s="82"/>
      <c r="BH58" s="76">
        <f t="shared" ref="BH58:BH66" si="102">IF(AZ58&gt;0,IF(BE58&gt;BD58,3,IF(BD58=BE58,1,0)),0)</f>
        <v>0</v>
      </c>
      <c r="BI58" s="79" t="str">
        <f t="shared" si="87"/>
        <v>Santiago Bernabéu</v>
      </c>
      <c r="BJ58" s="76"/>
      <c r="BK58" s="80"/>
      <c r="BL58" s="80"/>
      <c r="BM58" s="76">
        <f t="shared" ref="BM58:BM66" si="103">IF(ISBLANK(BR58),0,1)</f>
        <v>0</v>
      </c>
      <c r="BN58" s="76">
        <f t="shared" ref="BN58:BN66" si="104">IF(BM58&gt;0,IF(BQ58&gt;BR58,3,IF(BQ58=BR58,1,0)),0)</f>
        <v>0</v>
      </c>
      <c r="BO58" s="77"/>
      <c r="BP58" s="138" t="str">
        <f t="shared" si="88"/>
        <v>Valencia C.F.</v>
      </c>
      <c r="BQ58" s="171"/>
      <c r="BR58" s="171"/>
      <c r="BS58" s="138" t="str">
        <f t="shared" si="89"/>
        <v>Villarreal C.F.</v>
      </c>
      <c r="BT58" s="82"/>
      <c r="BU58" s="76">
        <f t="shared" ref="BU58:BU66" si="105">IF(BM58&gt;0,IF(BR58&gt;BQ58,3,IF(BQ58=BR58,1,0)),0)</f>
        <v>0</v>
      </c>
      <c r="BV58" s="79" t="str">
        <f t="shared" si="90"/>
        <v>Mestalla</v>
      </c>
      <c r="BW58" s="71"/>
      <c r="BX58" s="71"/>
    </row>
    <row r="59" spans="1:76" x14ac:dyDescent="0.25">
      <c r="A59" s="71"/>
      <c r="B59" s="71"/>
      <c r="C59" s="71"/>
      <c r="D59" s="71"/>
      <c r="E59" s="71"/>
      <c r="F59" s="71"/>
      <c r="G59" s="71"/>
      <c r="H59" s="71"/>
      <c r="I59" s="71"/>
      <c r="J59" s="71"/>
      <c r="K59" s="71"/>
      <c r="L59" s="71"/>
      <c r="M59" s="76">
        <f t="shared" si="91"/>
        <v>0</v>
      </c>
      <c r="N59" s="76">
        <f t="shared" si="92"/>
        <v>0</v>
      </c>
      <c r="O59" s="77"/>
      <c r="P59" s="138" t="str">
        <f t="shared" si="76"/>
        <v>Sevilla F.C.</v>
      </c>
      <c r="Q59" s="171"/>
      <c r="R59" s="171"/>
      <c r="S59" s="138" t="str">
        <f t="shared" si="77"/>
        <v>Málaga C.F.</v>
      </c>
      <c r="T59" s="82"/>
      <c r="U59" s="76">
        <f t="shared" si="93"/>
        <v>0</v>
      </c>
      <c r="V59" s="79" t="str">
        <f t="shared" si="78"/>
        <v>Ramón Sánchez Pizjuán</v>
      </c>
      <c r="W59" s="76"/>
      <c r="X59" s="80"/>
      <c r="Y59" s="80"/>
      <c r="Z59" s="76">
        <f t="shared" si="94"/>
        <v>0</v>
      </c>
      <c r="AA59" s="76">
        <f t="shared" si="95"/>
        <v>0</v>
      </c>
      <c r="AB59" s="77"/>
      <c r="AC59" s="138" t="str">
        <f t="shared" si="79"/>
        <v>S.D. Eibar</v>
      </c>
      <c r="AD59" s="171"/>
      <c r="AE59" s="171"/>
      <c r="AF59" s="138" t="str">
        <f t="shared" si="80"/>
        <v>Levante U.D.</v>
      </c>
      <c r="AG59" s="82"/>
      <c r="AH59" s="76">
        <f t="shared" si="96"/>
        <v>0</v>
      </c>
      <c r="AI59" s="79" t="str">
        <f t="shared" si="81"/>
        <v>Ipurúa</v>
      </c>
      <c r="AJ59" s="76"/>
      <c r="AK59" s="80"/>
      <c r="AL59" s="80"/>
      <c r="AM59" s="76">
        <f t="shared" si="97"/>
        <v>0</v>
      </c>
      <c r="AN59" s="76">
        <f t="shared" si="98"/>
        <v>0</v>
      </c>
      <c r="AO59" s="77"/>
      <c r="AP59" s="138" t="str">
        <f t="shared" si="82"/>
        <v>Villarreal C.F.</v>
      </c>
      <c r="AQ59" s="171"/>
      <c r="AR59" s="171"/>
      <c r="AS59" s="138" t="str">
        <f t="shared" si="83"/>
        <v>U.D. Las Palmas</v>
      </c>
      <c r="AT59" s="82"/>
      <c r="AU59" s="76">
        <f t="shared" si="99"/>
        <v>0</v>
      </c>
      <c r="AV59" s="79" t="str">
        <f t="shared" si="84"/>
        <v>El Madrigal</v>
      </c>
      <c r="AW59" s="76"/>
      <c r="AX59" s="80"/>
      <c r="AY59" s="80"/>
      <c r="AZ59" s="76">
        <f t="shared" si="100"/>
        <v>0</v>
      </c>
      <c r="BA59" s="76">
        <f t="shared" si="101"/>
        <v>0</v>
      </c>
      <c r="BB59" s="77"/>
      <c r="BC59" s="138" t="str">
        <f t="shared" si="85"/>
        <v>Real Sociedad</v>
      </c>
      <c r="BD59" s="171"/>
      <c r="BE59" s="171"/>
      <c r="BF59" s="138" t="str">
        <f t="shared" si="86"/>
        <v>F.C. Barcelona</v>
      </c>
      <c r="BG59" s="82"/>
      <c r="BH59" s="76">
        <f t="shared" si="102"/>
        <v>0</v>
      </c>
      <c r="BI59" s="79" t="str">
        <f t="shared" si="87"/>
        <v>Anoeta</v>
      </c>
      <c r="BJ59" s="76"/>
      <c r="BK59" s="80"/>
      <c r="BL59" s="80"/>
      <c r="BM59" s="76">
        <f t="shared" si="103"/>
        <v>0</v>
      </c>
      <c r="BN59" s="76">
        <f t="shared" si="104"/>
        <v>0</v>
      </c>
      <c r="BO59" s="77"/>
      <c r="BP59" s="138" t="str">
        <f t="shared" si="88"/>
        <v>Deportivo de la Coruña</v>
      </c>
      <c r="BQ59" s="171"/>
      <c r="BR59" s="171"/>
      <c r="BS59" s="138" t="str">
        <f t="shared" si="89"/>
        <v>Getafe C.F.</v>
      </c>
      <c r="BT59" s="82"/>
      <c r="BU59" s="76">
        <f t="shared" si="105"/>
        <v>0</v>
      </c>
      <c r="BV59" s="79" t="str">
        <f t="shared" si="90"/>
        <v>Riazor</v>
      </c>
      <c r="BW59" s="71"/>
      <c r="BX59" s="71"/>
    </row>
    <row r="60" spans="1:76" x14ac:dyDescent="0.25">
      <c r="A60" s="71"/>
      <c r="B60" s="71"/>
      <c r="C60" s="71"/>
      <c r="D60" s="71"/>
      <c r="E60" s="71"/>
      <c r="F60" s="71"/>
      <c r="G60" s="71"/>
      <c r="H60" s="71"/>
      <c r="I60" s="71"/>
      <c r="J60" s="71"/>
      <c r="K60" s="71"/>
      <c r="L60" s="71"/>
      <c r="M60" s="76">
        <f t="shared" si="91"/>
        <v>0</v>
      </c>
      <c r="N60" s="76">
        <f t="shared" si="92"/>
        <v>0</v>
      </c>
      <c r="O60" s="77"/>
      <c r="P60" s="138" t="str">
        <f t="shared" si="76"/>
        <v>F.C. Barcelona</v>
      </c>
      <c r="Q60" s="171"/>
      <c r="R60" s="171"/>
      <c r="S60" s="138" t="str">
        <f t="shared" si="77"/>
        <v>Athletic Club</v>
      </c>
      <c r="T60" s="82"/>
      <c r="U60" s="76">
        <f t="shared" si="93"/>
        <v>0</v>
      </c>
      <c r="V60" s="79" t="str">
        <f t="shared" si="78"/>
        <v>Camp Nou</v>
      </c>
      <c r="W60" s="76"/>
      <c r="X60" s="80"/>
      <c r="Y60" s="80"/>
      <c r="Z60" s="76">
        <f t="shared" si="94"/>
        <v>0</v>
      </c>
      <c r="AA60" s="76">
        <f t="shared" si="95"/>
        <v>0</v>
      </c>
      <c r="AB60" s="77"/>
      <c r="AC60" s="138" t="str">
        <f t="shared" si="79"/>
        <v>Getafe C.F.</v>
      </c>
      <c r="AD60" s="171"/>
      <c r="AE60" s="171"/>
      <c r="AF60" s="138" t="str">
        <f t="shared" si="80"/>
        <v>Atlético de Madrid</v>
      </c>
      <c r="AG60" s="82"/>
      <c r="AH60" s="76">
        <f t="shared" si="96"/>
        <v>0</v>
      </c>
      <c r="AI60" s="79" t="str">
        <f t="shared" si="81"/>
        <v>Coliseum Alfonso Pérez</v>
      </c>
      <c r="AJ60" s="76"/>
      <c r="AK60" s="80"/>
      <c r="AL60" s="80"/>
      <c r="AM60" s="76">
        <f t="shared" si="97"/>
        <v>0</v>
      </c>
      <c r="AN60" s="76">
        <f t="shared" si="98"/>
        <v>0</v>
      </c>
      <c r="AO60" s="77"/>
      <c r="AP60" s="138" t="str">
        <f t="shared" si="82"/>
        <v>Real Madrid C.F.</v>
      </c>
      <c r="AQ60" s="171"/>
      <c r="AR60" s="171"/>
      <c r="AS60" s="138" t="str">
        <f t="shared" si="83"/>
        <v>R.C. Celta de Vigo</v>
      </c>
      <c r="AT60" s="82"/>
      <c r="AU60" s="76">
        <f t="shared" si="99"/>
        <v>0</v>
      </c>
      <c r="AV60" s="79" t="str">
        <f t="shared" si="84"/>
        <v>Santiago Bernabéu</v>
      </c>
      <c r="AW60" s="76"/>
      <c r="AX60" s="80"/>
      <c r="AY60" s="80"/>
      <c r="AZ60" s="76">
        <f t="shared" si="100"/>
        <v>0</v>
      </c>
      <c r="BA60" s="76">
        <f t="shared" si="101"/>
        <v>0</v>
      </c>
      <c r="BB60" s="77"/>
      <c r="BC60" s="138" t="str">
        <f t="shared" si="85"/>
        <v>Valencia C.F.</v>
      </c>
      <c r="BD60" s="171"/>
      <c r="BE60" s="171"/>
      <c r="BF60" s="138" t="str">
        <f t="shared" si="86"/>
        <v>Sevilla F.C.</v>
      </c>
      <c r="BG60" s="82"/>
      <c r="BH60" s="76">
        <f t="shared" si="102"/>
        <v>0</v>
      </c>
      <c r="BI60" s="79" t="str">
        <f t="shared" si="87"/>
        <v>Mestalla</v>
      </c>
      <c r="BJ60" s="76"/>
      <c r="BK60" s="80"/>
      <c r="BL60" s="80"/>
      <c r="BM60" s="76">
        <f t="shared" si="103"/>
        <v>0</v>
      </c>
      <c r="BN60" s="76">
        <f t="shared" si="104"/>
        <v>0</v>
      </c>
      <c r="BO60" s="77"/>
      <c r="BP60" s="138" t="str">
        <f t="shared" si="88"/>
        <v>Real Sporting de Gijón</v>
      </c>
      <c r="BQ60" s="171"/>
      <c r="BR60" s="171"/>
      <c r="BS60" s="138" t="str">
        <f t="shared" si="89"/>
        <v>S.D. Eibar</v>
      </c>
      <c r="BT60" s="82"/>
      <c r="BU60" s="76">
        <f t="shared" si="105"/>
        <v>0</v>
      </c>
      <c r="BV60" s="79" t="str">
        <f t="shared" si="90"/>
        <v>El Molinón</v>
      </c>
      <c r="BW60" s="71"/>
      <c r="BX60" s="71"/>
    </row>
    <row r="61" spans="1:76" x14ac:dyDescent="0.25">
      <c r="A61" s="71"/>
      <c r="B61" s="71"/>
      <c r="C61" s="71"/>
      <c r="D61" s="71"/>
      <c r="E61" s="71"/>
      <c r="F61" s="71"/>
      <c r="G61" s="71"/>
      <c r="H61" s="71"/>
      <c r="I61" s="71"/>
      <c r="J61" s="71"/>
      <c r="K61" s="71"/>
      <c r="L61" s="71"/>
      <c r="M61" s="76">
        <f t="shared" si="91"/>
        <v>0</v>
      </c>
      <c r="N61" s="76">
        <f t="shared" si="92"/>
        <v>0</v>
      </c>
      <c r="O61" s="77"/>
      <c r="P61" s="138" t="str">
        <f t="shared" si="76"/>
        <v>S.D. Eibar</v>
      </c>
      <c r="Q61" s="171"/>
      <c r="R61" s="171"/>
      <c r="S61" s="138" t="str">
        <f t="shared" si="77"/>
        <v>Granada C.F.</v>
      </c>
      <c r="T61" s="82"/>
      <c r="U61" s="76">
        <f t="shared" si="93"/>
        <v>0</v>
      </c>
      <c r="V61" s="79" t="str">
        <f t="shared" si="78"/>
        <v>Ipurúa</v>
      </c>
      <c r="W61" s="76"/>
      <c r="X61" s="80"/>
      <c r="Y61" s="80"/>
      <c r="Z61" s="76">
        <f t="shared" si="94"/>
        <v>0</v>
      </c>
      <c r="AA61" s="76">
        <f t="shared" si="95"/>
        <v>0</v>
      </c>
      <c r="AB61" s="77"/>
      <c r="AC61" s="138" t="str">
        <f t="shared" si="79"/>
        <v>Villarreal C.F.</v>
      </c>
      <c r="AD61" s="171"/>
      <c r="AE61" s="171"/>
      <c r="AF61" s="138" t="str">
        <f t="shared" si="80"/>
        <v>Málaga C.F.</v>
      </c>
      <c r="AG61" s="82"/>
      <c r="AH61" s="76">
        <f t="shared" si="96"/>
        <v>0</v>
      </c>
      <c r="AI61" s="79" t="str">
        <f t="shared" si="81"/>
        <v>El Madrigal</v>
      </c>
      <c r="AJ61" s="76"/>
      <c r="AK61" s="80"/>
      <c r="AL61" s="80"/>
      <c r="AM61" s="76">
        <f t="shared" si="97"/>
        <v>0</v>
      </c>
      <c r="AN61" s="76">
        <f t="shared" si="98"/>
        <v>0</v>
      </c>
      <c r="AO61" s="77"/>
      <c r="AP61" s="138" t="str">
        <f t="shared" si="82"/>
        <v>Real Sociedad</v>
      </c>
      <c r="AQ61" s="171"/>
      <c r="AR61" s="171"/>
      <c r="AS61" s="138" t="str">
        <f t="shared" si="83"/>
        <v>Levante U.D.</v>
      </c>
      <c r="AT61" s="82"/>
      <c r="AU61" s="76">
        <f t="shared" si="99"/>
        <v>0</v>
      </c>
      <c r="AV61" s="79" t="str">
        <f t="shared" si="84"/>
        <v>Anoeta</v>
      </c>
      <c r="AW61" s="76"/>
      <c r="AX61" s="80"/>
      <c r="AY61" s="80"/>
      <c r="AZ61" s="76">
        <f t="shared" si="100"/>
        <v>0</v>
      </c>
      <c r="BA61" s="76">
        <f t="shared" si="101"/>
        <v>0</v>
      </c>
      <c r="BB61" s="77"/>
      <c r="BC61" s="138" t="str">
        <f t="shared" si="85"/>
        <v>Deportivo de la Coruña</v>
      </c>
      <c r="BD61" s="171"/>
      <c r="BE61" s="171"/>
      <c r="BF61" s="138" t="str">
        <f t="shared" si="86"/>
        <v>U.D. Las Palmas</v>
      </c>
      <c r="BG61" s="82"/>
      <c r="BH61" s="76">
        <f t="shared" si="102"/>
        <v>0</v>
      </c>
      <c r="BI61" s="79" t="str">
        <f t="shared" si="87"/>
        <v>Riazor</v>
      </c>
      <c r="BJ61" s="76"/>
      <c r="BK61" s="80"/>
      <c r="BL61" s="80"/>
      <c r="BM61" s="76">
        <f t="shared" si="103"/>
        <v>0</v>
      </c>
      <c r="BN61" s="76">
        <f t="shared" si="104"/>
        <v>0</v>
      </c>
      <c r="BO61" s="77"/>
      <c r="BP61" s="138" t="str">
        <f t="shared" si="88"/>
        <v>Real Betis Balompié</v>
      </c>
      <c r="BQ61" s="171"/>
      <c r="BR61" s="171"/>
      <c r="BS61" s="138" t="str">
        <f t="shared" si="89"/>
        <v>F.C. Barcelona</v>
      </c>
      <c r="BT61" s="82"/>
      <c r="BU61" s="76">
        <f t="shared" si="105"/>
        <v>0</v>
      </c>
      <c r="BV61" s="79" t="str">
        <f t="shared" si="90"/>
        <v>Benito Villamarín</v>
      </c>
      <c r="BW61" s="71"/>
      <c r="BX61" s="71"/>
    </row>
    <row r="62" spans="1:76" x14ac:dyDescent="0.25">
      <c r="A62" s="71"/>
      <c r="B62" s="71"/>
      <c r="C62" s="71"/>
      <c r="D62" s="71"/>
      <c r="E62" s="71"/>
      <c r="F62" s="71"/>
      <c r="G62" s="71"/>
      <c r="H62" s="71"/>
      <c r="I62" s="71"/>
      <c r="J62" s="71"/>
      <c r="K62" s="71"/>
      <c r="L62" s="71"/>
      <c r="M62" s="76">
        <f t="shared" si="91"/>
        <v>0</v>
      </c>
      <c r="N62" s="76">
        <f t="shared" si="92"/>
        <v>0</v>
      </c>
      <c r="O62" s="77"/>
      <c r="P62" s="138" t="str">
        <f t="shared" si="76"/>
        <v>Getafe C.F.</v>
      </c>
      <c r="Q62" s="171"/>
      <c r="R62" s="171"/>
      <c r="S62" s="138" t="str">
        <f t="shared" si="77"/>
        <v>R.C.D. Español</v>
      </c>
      <c r="T62" s="82"/>
      <c r="U62" s="76">
        <f t="shared" si="93"/>
        <v>0</v>
      </c>
      <c r="V62" s="79" t="str">
        <f t="shared" si="78"/>
        <v>Coliseum Alfonso Pérez</v>
      </c>
      <c r="W62" s="76"/>
      <c r="X62" s="80"/>
      <c r="Y62" s="80"/>
      <c r="Z62" s="76">
        <f t="shared" si="94"/>
        <v>0</v>
      </c>
      <c r="AA62" s="76">
        <f t="shared" si="95"/>
        <v>0</v>
      </c>
      <c r="AB62" s="77"/>
      <c r="AC62" s="138" t="str">
        <f t="shared" si="79"/>
        <v>Real Madrid C.F.</v>
      </c>
      <c r="AD62" s="171"/>
      <c r="AE62" s="171"/>
      <c r="AF62" s="138" t="str">
        <f t="shared" si="80"/>
        <v>Athletic Club</v>
      </c>
      <c r="AG62" s="82"/>
      <c r="AH62" s="76">
        <f t="shared" si="96"/>
        <v>0</v>
      </c>
      <c r="AI62" s="79" t="str">
        <f t="shared" si="81"/>
        <v>Santiago Bernabéu</v>
      </c>
      <c r="AJ62" s="76"/>
      <c r="AK62" s="80"/>
      <c r="AL62" s="80"/>
      <c r="AM62" s="76">
        <f t="shared" si="97"/>
        <v>0</v>
      </c>
      <c r="AN62" s="76">
        <f t="shared" si="98"/>
        <v>0</v>
      </c>
      <c r="AO62" s="77"/>
      <c r="AP62" s="138" t="str">
        <f t="shared" si="82"/>
        <v>Valencia C.F.</v>
      </c>
      <c r="AQ62" s="171"/>
      <c r="AR62" s="171"/>
      <c r="AS62" s="138" t="str">
        <f t="shared" si="83"/>
        <v>Atlético de Madrid</v>
      </c>
      <c r="AT62" s="82"/>
      <c r="AU62" s="76">
        <f t="shared" si="99"/>
        <v>0</v>
      </c>
      <c r="AV62" s="79" t="str">
        <f t="shared" si="84"/>
        <v>Mestalla</v>
      </c>
      <c r="AW62" s="76"/>
      <c r="AX62" s="80"/>
      <c r="AY62" s="80"/>
      <c r="AZ62" s="76">
        <f t="shared" si="100"/>
        <v>0</v>
      </c>
      <c r="BA62" s="76">
        <f t="shared" si="101"/>
        <v>0</v>
      </c>
      <c r="BB62" s="77"/>
      <c r="BC62" s="138" t="str">
        <f t="shared" si="85"/>
        <v>Real Sporting de Gijón</v>
      </c>
      <c r="BD62" s="171"/>
      <c r="BE62" s="171"/>
      <c r="BF62" s="138" t="str">
        <f t="shared" si="86"/>
        <v>R.C. Celta de Vigo</v>
      </c>
      <c r="BG62" s="82"/>
      <c r="BH62" s="76">
        <f t="shared" si="102"/>
        <v>0</v>
      </c>
      <c r="BI62" s="79" t="str">
        <f t="shared" si="87"/>
        <v>El Molinón</v>
      </c>
      <c r="BJ62" s="76"/>
      <c r="BK62" s="80"/>
      <c r="BL62" s="80"/>
      <c r="BM62" s="76">
        <f t="shared" si="103"/>
        <v>0</v>
      </c>
      <c r="BN62" s="76">
        <f t="shared" si="104"/>
        <v>0</v>
      </c>
      <c r="BO62" s="77"/>
      <c r="BP62" s="138" t="str">
        <f t="shared" si="88"/>
        <v>R.C.D. Español</v>
      </c>
      <c r="BQ62" s="171"/>
      <c r="BR62" s="171"/>
      <c r="BS62" s="138" t="str">
        <f t="shared" si="89"/>
        <v>Sevilla F.C.</v>
      </c>
      <c r="BT62" s="82"/>
      <c r="BU62" s="76">
        <f t="shared" si="105"/>
        <v>0</v>
      </c>
      <c r="BV62" s="79" t="str">
        <f t="shared" si="90"/>
        <v>Cornellà-El Prat</v>
      </c>
      <c r="BW62" s="71"/>
      <c r="BX62" s="71"/>
    </row>
    <row r="63" spans="1:76" x14ac:dyDescent="0.25">
      <c r="A63" s="71"/>
      <c r="B63" s="71"/>
      <c r="C63" s="71"/>
      <c r="D63" s="71"/>
      <c r="E63" s="71"/>
      <c r="F63" s="71"/>
      <c r="G63" s="71"/>
      <c r="H63" s="71"/>
      <c r="I63" s="71"/>
      <c r="J63" s="71"/>
      <c r="K63" s="71"/>
      <c r="L63" s="71"/>
      <c r="M63" s="76">
        <f t="shared" si="91"/>
        <v>0</v>
      </c>
      <c r="N63" s="76">
        <f t="shared" si="92"/>
        <v>0</v>
      </c>
      <c r="O63" s="77"/>
      <c r="P63" s="138" t="str">
        <f t="shared" si="76"/>
        <v>Villarreal C.F.</v>
      </c>
      <c r="Q63" s="171"/>
      <c r="R63" s="171"/>
      <c r="S63" s="138" t="str">
        <f t="shared" si="77"/>
        <v>Real Betis Balompié</v>
      </c>
      <c r="T63" s="82"/>
      <c r="U63" s="76">
        <f t="shared" si="93"/>
        <v>0</v>
      </c>
      <c r="V63" s="79" t="str">
        <f t="shared" si="78"/>
        <v>El Madrigal</v>
      </c>
      <c r="W63" s="76"/>
      <c r="X63" s="80"/>
      <c r="Y63" s="80"/>
      <c r="Z63" s="76">
        <f t="shared" si="94"/>
        <v>0</v>
      </c>
      <c r="AA63" s="76">
        <f t="shared" si="95"/>
        <v>0</v>
      </c>
      <c r="AB63" s="77"/>
      <c r="AC63" s="138" t="str">
        <f t="shared" si="79"/>
        <v>Real Sociedad</v>
      </c>
      <c r="AD63" s="171"/>
      <c r="AE63" s="171"/>
      <c r="AF63" s="138" t="str">
        <f t="shared" si="80"/>
        <v>Granada C.F.</v>
      </c>
      <c r="AG63" s="82"/>
      <c r="AH63" s="76">
        <f t="shared" si="96"/>
        <v>0</v>
      </c>
      <c r="AI63" s="79" t="str">
        <f t="shared" si="81"/>
        <v>Anoeta</v>
      </c>
      <c r="AJ63" s="76"/>
      <c r="AK63" s="80"/>
      <c r="AL63" s="80"/>
      <c r="AM63" s="76">
        <f t="shared" si="97"/>
        <v>0</v>
      </c>
      <c r="AN63" s="76">
        <f t="shared" si="98"/>
        <v>0</v>
      </c>
      <c r="AO63" s="77"/>
      <c r="AP63" s="138" t="str">
        <f t="shared" si="82"/>
        <v>Deportivo de la Coruña</v>
      </c>
      <c r="AQ63" s="171"/>
      <c r="AR63" s="171"/>
      <c r="AS63" s="138" t="str">
        <f t="shared" si="83"/>
        <v>Málaga C.F.</v>
      </c>
      <c r="AT63" s="82"/>
      <c r="AU63" s="76">
        <f t="shared" si="99"/>
        <v>0</v>
      </c>
      <c r="AV63" s="79" t="str">
        <f t="shared" si="84"/>
        <v>Riazor</v>
      </c>
      <c r="AW63" s="76"/>
      <c r="AX63" s="80"/>
      <c r="AY63" s="80"/>
      <c r="AZ63" s="76">
        <f t="shared" si="100"/>
        <v>0</v>
      </c>
      <c r="BA63" s="76">
        <f t="shared" si="101"/>
        <v>0</v>
      </c>
      <c r="BB63" s="77"/>
      <c r="BC63" s="138" t="str">
        <f t="shared" si="85"/>
        <v>Real Betis Balompié</v>
      </c>
      <c r="BD63" s="171"/>
      <c r="BE63" s="171"/>
      <c r="BF63" s="138" t="str">
        <f t="shared" si="86"/>
        <v>Levante U.D.</v>
      </c>
      <c r="BG63" s="82"/>
      <c r="BH63" s="76">
        <f t="shared" si="102"/>
        <v>0</v>
      </c>
      <c r="BI63" s="79" t="str">
        <f t="shared" si="87"/>
        <v>Benito Villamarín</v>
      </c>
      <c r="BJ63" s="76"/>
      <c r="BK63" s="80"/>
      <c r="BL63" s="80"/>
      <c r="BM63" s="76">
        <f t="shared" si="103"/>
        <v>0</v>
      </c>
      <c r="BN63" s="76">
        <f t="shared" si="104"/>
        <v>0</v>
      </c>
      <c r="BO63" s="77"/>
      <c r="BP63" s="138" t="str">
        <f t="shared" si="88"/>
        <v>Granada C.F.</v>
      </c>
      <c r="BQ63" s="171"/>
      <c r="BR63" s="171"/>
      <c r="BS63" s="138" t="str">
        <f t="shared" si="89"/>
        <v>U.D. Las Palmas</v>
      </c>
      <c r="BT63" s="82"/>
      <c r="BU63" s="76">
        <f t="shared" si="105"/>
        <v>0</v>
      </c>
      <c r="BV63" s="79" t="str">
        <f t="shared" si="90"/>
        <v>Nuevo Los Cármenes</v>
      </c>
      <c r="BW63" s="71"/>
      <c r="BX63" s="71"/>
    </row>
    <row r="64" spans="1:76" x14ac:dyDescent="0.25">
      <c r="A64" s="71"/>
      <c r="B64" s="71"/>
      <c r="C64" s="71"/>
      <c r="D64" s="71"/>
      <c r="E64" s="71"/>
      <c r="F64" s="71"/>
      <c r="G64" s="71"/>
      <c r="H64" s="71"/>
      <c r="I64" s="71"/>
      <c r="J64" s="71"/>
      <c r="K64" s="71"/>
      <c r="L64" s="71"/>
      <c r="M64" s="76">
        <f t="shared" si="91"/>
        <v>0</v>
      </c>
      <c r="N64" s="76">
        <f t="shared" si="92"/>
        <v>0</v>
      </c>
      <c r="O64" s="77"/>
      <c r="P64" s="138" t="str">
        <f t="shared" si="76"/>
        <v>Real Madrid C.F.</v>
      </c>
      <c r="Q64" s="171"/>
      <c r="R64" s="171"/>
      <c r="S64" s="138" t="str">
        <f t="shared" si="77"/>
        <v>Real Sporting de Gijón</v>
      </c>
      <c r="T64" s="82"/>
      <c r="U64" s="76">
        <f t="shared" si="93"/>
        <v>0</v>
      </c>
      <c r="V64" s="79" t="str">
        <f t="shared" si="78"/>
        <v>Santiago Bernabéu</v>
      </c>
      <c r="W64" s="76"/>
      <c r="X64" s="80"/>
      <c r="Y64" s="80"/>
      <c r="Z64" s="76">
        <f t="shared" si="94"/>
        <v>0</v>
      </c>
      <c r="AA64" s="76">
        <f t="shared" si="95"/>
        <v>0</v>
      </c>
      <c r="AB64" s="77"/>
      <c r="AC64" s="138" t="str">
        <f t="shared" si="79"/>
        <v>Valencia C.F.</v>
      </c>
      <c r="AD64" s="171"/>
      <c r="AE64" s="171"/>
      <c r="AF64" s="138" t="str">
        <f t="shared" si="80"/>
        <v>R.C.D. Español</v>
      </c>
      <c r="AG64" s="82"/>
      <c r="AH64" s="76">
        <f t="shared" si="96"/>
        <v>0</v>
      </c>
      <c r="AI64" s="79" t="str">
        <f t="shared" si="81"/>
        <v>Mestalla</v>
      </c>
      <c r="AJ64" s="76"/>
      <c r="AK64" s="80"/>
      <c r="AL64" s="80"/>
      <c r="AM64" s="76">
        <f t="shared" si="97"/>
        <v>0</v>
      </c>
      <c r="AN64" s="76">
        <f t="shared" si="98"/>
        <v>0</v>
      </c>
      <c r="AO64" s="77"/>
      <c r="AP64" s="138" t="str">
        <f t="shared" si="82"/>
        <v>Real Sporting de Gijón</v>
      </c>
      <c r="AQ64" s="171"/>
      <c r="AR64" s="171"/>
      <c r="AS64" s="138" t="str">
        <f t="shared" si="83"/>
        <v>Athletic Club</v>
      </c>
      <c r="AT64" s="82"/>
      <c r="AU64" s="76">
        <f t="shared" si="99"/>
        <v>0</v>
      </c>
      <c r="AV64" s="79" t="str">
        <f t="shared" si="84"/>
        <v>El Molinón</v>
      </c>
      <c r="AW64" s="76"/>
      <c r="AX64" s="80"/>
      <c r="AY64" s="80"/>
      <c r="AZ64" s="76">
        <f t="shared" si="100"/>
        <v>0</v>
      </c>
      <c r="BA64" s="76">
        <f t="shared" si="101"/>
        <v>0</v>
      </c>
      <c r="BB64" s="77"/>
      <c r="BC64" s="138" t="str">
        <f t="shared" si="85"/>
        <v>R.C.D. Español</v>
      </c>
      <c r="BD64" s="171"/>
      <c r="BE64" s="171"/>
      <c r="BF64" s="138" t="str">
        <f t="shared" si="86"/>
        <v>Atlético de Madrid</v>
      </c>
      <c r="BG64" s="82"/>
      <c r="BH64" s="76">
        <f t="shared" si="102"/>
        <v>0</v>
      </c>
      <c r="BI64" s="79" t="str">
        <f t="shared" si="87"/>
        <v>Cornellà-El Prat</v>
      </c>
      <c r="BJ64" s="76"/>
      <c r="BK64" s="80"/>
      <c r="BL64" s="80"/>
      <c r="BM64" s="76">
        <f t="shared" si="103"/>
        <v>0</v>
      </c>
      <c r="BN64" s="76">
        <f t="shared" si="104"/>
        <v>0</v>
      </c>
      <c r="BO64" s="77"/>
      <c r="BP64" s="138" t="str">
        <f t="shared" si="88"/>
        <v>Athletic Club</v>
      </c>
      <c r="BQ64" s="171"/>
      <c r="BR64" s="171"/>
      <c r="BS64" s="138" t="str">
        <f t="shared" si="89"/>
        <v>R.C. Celta de Vigo</v>
      </c>
      <c r="BT64" s="82"/>
      <c r="BU64" s="76">
        <f t="shared" si="105"/>
        <v>0</v>
      </c>
      <c r="BV64" s="79" t="str">
        <f>LOOKUP(BP64,equipos,estadios)</f>
        <v>San Mamés</v>
      </c>
      <c r="BW64" s="71"/>
      <c r="BX64" s="71"/>
    </row>
    <row r="65" spans="1:76" x14ac:dyDescent="0.25">
      <c r="A65" s="71"/>
      <c r="B65" s="71"/>
      <c r="C65" s="71"/>
      <c r="D65" s="71"/>
      <c r="E65" s="71"/>
      <c r="F65" s="71"/>
      <c r="G65" s="71"/>
      <c r="H65" s="71"/>
      <c r="I65" s="71"/>
      <c r="J65" s="71"/>
      <c r="K65" s="71"/>
      <c r="L65" s="71"/>
      <c r="M65" s="76">
        <f t="shared" si="91"/>
        <v>0</v>
      </c>
      <c r="N65" s="76">
        <f t="shared" si="92"/>
        <v>0</v>
      </c>
      <c r="O65" s="77"/>
      <c r="P65" s="138" t="str">
        <f t="shared" si="76"/>
        <v>Real Sociedad</v>
      </c>
      <c r="Q65" s="171"/>
      <c r="R65" s="171"/>
      <c r="S65" s="138" t="str">
        <f t="shared" si="77"/>
        <v>Deportivo de la Coruña</v>
      </c>
      <c r="T65" s="82"/>
      <c r="U65" s="76">
        <f t="shared" si="93"/>
        <v>0</v>
      </c>
      <c r="V65" s="79" t="str">
        <f t="shared" si="78"/>
        <v>Anoeta</v>
      </c>
      <c r="W65" s="76"/>
      <c r="X65" s="80"/>
      <c r="Y65" s="80"/>
      <c r="Z65" s="76">
        <f t="shared" si="94"/>
        <v>0</v>
      </c>
      <c r="AA65" s="76">
        <f t="shared" si="95"/>
        <v>0</v>
      </c>
      <c r="AB65" s="77"/>
      <c r="AC65" s="138" t="str">
        <f t="shared" si="79"/>
        <v>Deportivo de la Coruña</v>
      </c>
      <c r="AD65" s="171"/>
      <c r="AE65" s="171"/>
      <c r="AF65" s="138" t="str">
        <f t="shared" si="80"/>
        <v>Real Betis Balompié</v>
      </c>
      <c r="AG65" s="82"/>
      <c r="AH65" s="76">
        <f t="shared" si="96"/>
        <v>0</v>
      </c>
      <c r="AI65" s="79" t="str">
        <f t="shared" si="81"/>
        <v>Riazor</v>
      </c>
      <c r="AJ65" s="76"/>
      <c r="AK65" s="80"/>
      <c r="AL65" s="80"/>
      <c r="AM65" s="76">
        <f t="shared" si="97"/>
        <v>0</v>
      </c>
      <c r="AN65" s="76">
        <f t="shared" si="98"/>
        <v>0</v>
      </c>
      <c r="AO65" s="77"/>
      <c r="AP65" s="138" t="str">
        <f t="shared" si="82"/>
        <v>Real Betis Balompié</v>
      </c>
      <c r="AQ65" s="171"/>
      <c r="AR65" s="171"/>
      <c r="AS65" s="138" t="str">
        <f t="shared" si="83"/>
        <v>Granada C.F.</v>
      </c>
      <c r="AT65" s="82"/>
      <c r="AU65" s="76">
        <f t="shared" si="99"/>
        <v>0</v>
      </c>
      <c r="AV65" s="79" t="str">
        <f t="shared" si="84"/>
        <v>Benito Villamarín</v>
      </c>
      <c r="AW65" s="76"/>
      <c r="AX65" s="80"/>
      <c r="AY65" s="80"/>
      <c r="AZ65" s="76">
        <f t="shared" si="100"/>
        <v>0</v>
      </c>
      <c r="BA65" s="76">
        <f t="shared" si="101"/>
        <v>0</v>
      </c>
      <c r="BB65" s="77"/>
      <c r="BC65" s="138" t="str">
        <f t="shared" si="85"/>
        <v>Granada C.F.</v>
      </c>
      <c r="BD65" s="171"/>
      <c r="BE65" s="171"/>
      <c r="BF65" s="138" t="str">
        <f t="shared" si="86"/>
        <v>Málaga C.F.</v>
      </c>
      <c r="BG65" s="82"/>
      <c r="BH65" s="76">
        <f t="shared" si="102"/>
        <v>0</v>
      </c>
      <c r="BI65" s="79" t="str">
        <f t="shared" si="87"/>
        <v>Nuevo Los Cármenes</v>
      </c>
      <c r="BJ65" s="76"/>
      <c r="BK65" s="80"/>
      <c r="BL65" s="80"/>
      <c r="BM65" s="76">
        <f t="shared" si="103"/>
        <v>0</v>
      </c>
      <c r="BN65" s="76">
        <f t="shared" si="104"/>
        <v>0</v>
      </c>
      <c r="BO65" s="77"/>
      <c r="BP65" s="138" t="str">
        <f t="shared" si="88"/>
        <v>Málaga C.F.</v>
      </c>
      <c r="BQ65" s="171"/>
      <c r="BR65" s="171"/>
      <c r="BS65" s="138" t="str">
        <f t="shared" si="89"/>
        <v>Levante U.D.</v>
      </c>
      <c r="BT65" s="82"/>
      <c r="BU65" s="76">
        <f t="shared" si="105"/>
        <v>0</v>
      </c>
      <c r="BV65" s="79" t="str">
        <f t="shared" si="90"/>
        <v>La Rosaleda</v>
      </c>
      <c r="BW65" s="71"/>
      <c r="BX65" s="71"/>
    </row>
    <row r="66" spans="1:76" ht="15.75" thickBot="1" x14ac:dyDescent="0.3">
      <c r="A66" s="71"/>
      <c r="B66" s="71"/>
      <c r="C66" s="71"/>
      <c r="D66" s="71"/>
      <c r="E66" s="71"/>
      <c r="F66" s="71"/>
      <c r="G66" s="71"/>
      <c r="H66" s="71"/>
      <c r="I66" s="71"/>
      <c r="J66" s="71"/>
      <c r="K66" s="71"/>
      <c r="L66" s="71"/>
      <c r="M66" s="76">
        <f t="shared" si="91"/>
        <v>0</v>
      </c>
      <c r="N66" s="76">
        <f t="shared" si="92"/>
        <v>0</v>
      </c>
      <c r="O66" s="83"/>
      <c r="P66" s="142" t="str">
        <f t="shared" si="76"/>
        <v>Valencia C.F.</v>
      </c>
      <c r="Q66" s="172"/>
      <c r="R66" s="172"/>
      <c r="S66" s="142" t="str">
        <f t="shared" si="77"/>
        <v>Rayo Vallecano</v>
      </c>
      <c r="T66" s="84"/>
      <c r="U66" s="76">
        <f t="shared" si="93"/>
        <v>0</v>
      </c>
      <c r="V66" s="85" t="str">
        <f t="shared" si="78"/>
        <v>Mestalla</v>
      </c>
      <c r="W66" s="76"/>
      <c r="X66" s="80"/>
      <c r="Y66" s="80"/>
      <c r="Z66" s="76">
        <f t="shared" si="94"/>
        <v>0</v>
      </c>
      <c r="AA66" s="76">
        <f t="shared" si="95"/>
        <v>0</v>
      </c>
      <c r="AB66" s="83"/>
      <c r="AC66" s="142" t="str">
        <f t="shared" si="79"/>
        <v>Real Sporting de Gijón</v>
      </c>
      <c r="AD66" s="172"/>
      <c r="AE66" s="172"/>
      <c r="AF66" s="142" t="str">
        <f t="shared" si="80"/>
        <v>Rayo Vallecano</v>
      </c>
      <c r="AG66" s="84"/>
      <c r="AH66" s="76">
        <f t="shared" si="96"/>
        <v>0</v>
      </c>
      <c r="AI66" s="85" t="str">
        <f t="shared" si="81"/>
        <v>El Molinón</v>
      </c>
      <c r="AJ66" s="86"/>
      <c r="AK66" s="80"/>
      <c r="AL66" s="80"/>
      <c r="AM66" s="76">
        <f t="shared" si="97"/>
        <v>0</v>
      </c>
      <c r="AN66" s="76">
        <f t="shared" si="98"/>
        <v>0</v>
      </c>
      <c r="AO66" s="83"/>
      <c r="AP66" s="142" t="str">
        <f t="shared" si="82"/>
        <v>R.C.D. Español</v>
      </c>
      <c r="AQ66" s="172"/>
      <c r="AR66" s="172"/>
      <c r="AS66" s="142" t="str">
        <f t="shared" si="83"/>
        <v>Rayo Vallecano</v>
      </c>
      <c r="AT66" s="84"/>
      <c r="AU66" s="76">
        <f t="shared" si="99"/>
        <v>0</v>
      </c>
      <c r="AV66" s="85" t="str">
        <f t="shared" si="84"/>
        <v>Cornellà-El Prat</v>
      </c>
      <c r="AW66" s="76"/>
      <c r="AX66" s="80"/>
      <c r="AY66" s="80"/>
      <c r="AZ66" s="76">
        <f t="shared" si="100"/>
        <v>0</v>
      </c>
      <c r="BA66" s="76">
        <f t="shared" si="101"/>
        <v>0</v>
      </c>
      <c r="BB66" s="83"/>
      <c r="BC66" s="142" t="str">
        <f t="shared" si="85"/>
        <v>Athletic Club</v>
      </c>
      <c r="BD66" s="172"/>
      <c r="BE66" s="172"/>
      <c r="BF66" s="142" t="str">
        <f t="shared" si="86"/>
        <v>Rayo Vallecano</v>
      </c>
      <c r="BG66" s="84"/>
      <c r="BH66" s="76">
        <f t="shared" si="102"/>
        <v>0</v>
      </c>
      <c r="BI66" s="85" t="str">
        <f t="shared" si="87"/>
        <v>San Mamés</v>
      </c>
      <c r="BJ66" s="86"/>
      <c r="BK66" s="80"/>
      <c r="BL66" s="80"/>
      <c r="BM66" s="76">
        <f t="shared" si="103"/>
        <v>0</v>
      </c>
      <c r="BN66" s="76">
        <f t="shared" si="104"/>
        <v>0</v>
      </c>
      <c r="BO66" s="83"/>
      <c r="BP66" s="142" t="str">
        <f t="shared" si="88"/>
        <v>Atlético de Madrid</v>
      </c>
      <c r="BQ66" s="172"/>
      <c r="BR66" s="172"/>
      <c r="BS66" s="142" t="str">
        <f t="shared" si="89"/>
        <v>Rayo Vallecano</v>
      </c>
      <c r="BT66" s="84"/>
      <c r="BU66" s="76">
        <f t="shared" si="105"/>
        <v>0</v>
      </c>
      <c r="BV66" s="85" t="str">
        <f t="shared" si="90"/>
        <v>Vicente Calderón</v>
      </c>
      <c r="BW66" s="71"/>
      <c r="BX66" s="71"/>
    </row>
    <row r="67" spans="1:76" ht="15.75" thickBot="1" x14ac:dyDescent="0.3">
      <c r="A67" s="71"/>
      <c r="B67" s="71"/>
      <c r="C67" s="71"/>
      <c r="D67" s="71"/>
      <c r="E67" s="71"/>
      <c r="F67" s="71"/>
      <c r="G67" s="71"/>
      <c r="H67" s="71"/>
      <c r="I67" s="71"/>
      <c r="J67" s="71"/>
      <c r="K67" s="71"/>
      <c r="L67" s="71"/>
      <c r="M67" s="71"/>
      <c r="N67" s="71"/>
      <c r="O67" s="76"/>
      <c r="P67" s="87"/>
      <c r="Q67" s="87"/>
      <c r="R67" s="88"/>
      <c r="S67" s="87"/>
      <c r="T67" s="87"/>
      <c r="U67" s="87"/>
      <c r="V67" s="80"/>
      <c r="W67" s="76"/>
      <c r="X67" s="80"/>
      <c r="Y67" s="80"/>
      <c r="Z67" s="76"/>
      <c r="AA67" s="76"/>
      <c r="AB67" s="76"/>
      <c r="AC67" s="87"/>
      <c r="AD67" s="87"/>
      <c r="AE67" s="88"/>
      <c r="AF67" s="87"/>
      <c r="AG67" s="87"/>
      <c r="AH67" s="87"/>
      <c r="AI67" s="80"/>
      <c r="AJ67" s="80"/>
      <c r="AK67" s="80"/>
      <c r="AL67" s="80"/>
      <c r="AM67" s="76"/>
      <c r="AN67" s="76"/>
      <c r="AO67" s="76"/>
      <c r="AP67" s="87"/>
      <c r="AQ67" s="87"/>
      <c r="AR67" s="88"/>
      <c r="AS67" s="87"/>
      <c r="AT67" s="87"/>
      <c r="AU67" s="87"/>
      <c r="AV67" s="80"/>
      <c r="AW67" s="76"/>
      <c r="AX67" s="80"/>
      <c r="AY67" s="80"/>
      <c r="AZ67" s="76"/>
      <c r="BA67" s="76"/>
      <c r="BB67" s="76"/>
      <c r="BC67" s="87"/>
      <c r="BD67" s="87"/>
      <c r="BE67" s="88"/>
      <c r="BF67" s="87"/>
      <c r="BG67" s="87"/>
      <c r="BH67" s="87"/>
      <c r="BI67" s="80"/>
      <c r="BJ67" s="80"/>
      <c r="BK67" s="80"/>
      <c r="BL67" s="80"/>
      <c r="BM67" s="76"/>
      <c r="BN67" s="76"/>
      <c r="BO67" s="76"/>
      <c r="BP67" s="87"/>
      <c r="BQ67" s="87"/>
      <c r="BR67" s="88"/>
      <c r="BS67" s="87"/>
      <c r="BT67" s="87"/>
      <c r="BU67" s="87"/>
      <c r="BV67" s="80"/>
      <c r="BW67" s="71"/>
      <c r="BX67" s="71"/>
    </row>
    <row r="68" spans="1:76" ht="15.75" thickBot="1" x14ac:dyDescent="0.3">
      <c r="A68" s="71"/>
      <c r="B68" s="71"/>
      <c r="C68" s="71"/>
      <c r="D68" s="71"/>
      <c r="E68" s="71"/>
      <c r="F68" s="71"/>
      <c r="G68" s="71"/>
      <c r="H68" s="71"/>
      <c r="I68" s="71"/>
      <c r="J68" s="71"/>
      <c r="K68" s="71"/>
      <c r="L68" s="71"/>
      <c r="M68" s="71"/>
      <c r="N68" s="71"/>
      <c r="O68" s="292" t="s">
        <v>49</v>
      </c>
      <c r="P68" s="293"/>
      <c r="Q68" s="293"/>
      <c r="R68" s="293"/>
      <c r="S68" s="293"/>
      <c r="T68" s="294"/>
      <c r="U68" s="169"/>
      <c r="V68" s="145" t="s">
        <v>1</v>
      </c>
      <c r="W68" s="76"/>
      <c r="X68" s="80"/>
      <c r="Y68" s="80"/>
      <c r="Z68" s="76"/>
      <c r="AA68" s="76"/>
      <c r="AB68" s="292" t="s">
        <v>79</v>
      </c>
      <c r="AC68" s="293"/>
      <c r="AD68" s="293"/>
      <c r="AE68" s="293"/>
      <c r="AF68" s="293"/>
      <c r="AG68" s="294"/>
      <c r="AH68" s="169"/>
      <c r="AI68" s="145" t="s">
        <v>1</v>
      </c>
      <c r="AJ68" s="80"/>
      <c r="AK68" s="80"/>
      <c r="AL68" s="80"/>
      <c r="AM68" s="76"/>
      <c r="AN68" s="76"/>
      <c r="AO68" s="292" t="s">
        <v>83</v>
      </c>
      <c r="AP68" s="293"/>
      <c r="AQ68" s="293"/>
      <c r="AR68" s="293"/>
      <c r="AS68" s="293"/>
      <c r="AT68" s="294"/>
      <c r="AU68" s="169"/>
      <c r="AV68" s="145" t="s">
        <v>1</v>
      </c>
      <c r="AW68" s="76"/>
      <c r="AX68" s="80"/>
      <c r="AY68" s="80"/>
      <c r="AZ68" s="76"/>
      <c r="BA68" s="76"/>
      <c r="BB68" s="292" t="s">
        <v>87</v>
      </c>
      <c r="BC68" s="293"/>
      <c r="BD68" s="293"/>
      <c r="BE68" s="293"/>
      <c r="BF68" s="293"/>
      <c r="BG68" s="294"/>
      <c r="BH68" s="169"/>
      <c r="BI68" s="145" t="s">
        <v>1</v>
      </c>
      <c r="BJ68" s="80"/>
      <c r="BK68" s="80"/>
      <c r="BL68" s="80"/>
      <c r="BM68" s="76"/>
      <c r="BN68" s="76"/>
      <c r="BO68" s="292" t="s">
        <v>145</v>
      </c>
      <c r="BP68" s="293"/>
      <c r="BQ68" s="293"/>
      <c r="BR68" s="293"/>
      <c r="BS68" s="293"/>
      <c r="BT68" s="294"/>
      <c r="BU68" s="169"/>
      <c r="BV68" s="145" t="s">
        <v>1</v>
      </c>
      <c r="BW68" s="71"/>
      <c r="BX68" s="71"/>
    </row>
    <row r="69" spans="1:76" ht="14.45" customHeight="1" x14ac:dyDescent="0.25">
      <c r="A69" s="71"/>
      <c r="B69" s="71"/>
      <c r="C69" s="71"/>
      <c r="D69" s="71"/>
      <c r="E69" s="71"/>
      <c r="F69" s="71"/>
      <c r="G69" s="71"/>
      <c r="H69" s="71"/>
      <c r="I69" s="71"/>
      <c r="J69" s="71"/>
      <c r="K69" s="71"/>
      <c r="L69" s="71"/>
      <c r="M69" s="76">
        <f>IF(ISBLANK(R69),0,1)</f>
        <v>0</v>
      </c>
      <c r="N69" s="76">
        <f>IF(M69&gt;0,IF(Q69&gt;R69,3,IF(Q69=R69,1,0)),0)</f>
        <v>0</v>
      </c>
      <c r="O69" s="77"/>
      <c r="P69" s="138" t="str">
        <f t="shared" ref="P69:P78" si="106">S18</f>
        <v>Rayo Vallecano</v>
      </c>
      <c r="Q69" s="171"/>
      <c r="R69" s="171"/>
      <c r="S69" s="138" t="str">
        <f>P18</f>
        <v>R.C. Celta de Vigo</v>
      </c>
      <c r="T69" s="78"/>
      <c r="U69" s="76">
        <f>IF(M69&gt;0,IF(R69&gt;Q69,3,IF(Q69=R69,1,0)),0)</f>
        <v>0</v>
      </c>
      <c r="V69" s="79" t="str">
        <f t="shared" ref="V69:V78" si="107">LOOKUP(P69,equipos,estadios)</f>
        <v>Campo de Vallecas</v>
      </c>
      <c r="W69" s="81"/>
      <c r="X69" s="80"/>
      <c r="Y69" s="80"/>
      <c r="Z69" s="76">
        <f>IF(ISBLANK(AE69),0,1)</f>
        <v>0</v>
      </c>
      <c r="AA69" s="76">
        <f>IF(Z69&gt;0,IF(AD69&gt;AE69,3,IF(AD69=AE69,1,0)),0)</f>
        <v>0</v>
      </c>
      <c r="AB69" s="77"/>
      <c r="AC69" s="138" t="str">
        <f t="shared" ref="AC69:AC78" si="108">AF18</f>
        <v>Rayo Vallecano</v>
      </c>
      <c r="AD69" s="171"/>
      <c r="AE69" s="171"/>
      <c r="AF69" s="138" t="str">
        <f>AC18</f>
        <v>Sevilla F.C.</v>
      </c>
      <c r="AG69" s="78"/>
      <c r="AH69" s="76">
        <f>IF(Z69&gt;0,IF(AE69&gt;AD69,3,IF(AD69=AE69,1,0)),0)</f>
        <v>0</v>
      </c>
      <c r="AI69" s="79" t="str">
        <f t="shared" ref="AI69:AI78" si="109">LOOKUP(AC69,equipos,estadios)</f>
        <v>Campo de Vallecas</v>
      </c>
      <c r="AJ69" s="81"/>
      <c r="AK69" s="80"/>
      <c r="AL69" s="80"/>
      <c r="AM69" s="76">
        <f>IF(ISBLANK(AR69),0,1)</f>
        <v>0</v>
      </c>
      <c r="AN69" s="76">
        <f>IF(AM69&gt;0,IF(AQ69&gt;AR69,3,IF(AQ69=AR69,1,0)),0)</f>
        <v>0</v>
      </c>
      <c r="AO69" s="77"/>
      <c r="AP69" s="138" t="str">
        <f t="shared" ref="AP69:AP78" si="110">AS18</f>
        <v>Rayo Vallecano</v>
      </c>
      <c r="AQ69" s="171"/>
      <c r="AR69" s="171"/>
      <c r="AS69" s="138" t="str">
        <f>AP18</f>
        <v>S.D. Eibar</v>
      </c>
      <c r="AT69" s="78"/>
      <c r="AU69" s="76">
        <f>IF(AM69&gt;0,IF(AR69&gt;AQ69,3,IF(AQ69=AR69,1,0)),0)</f>
        <v>0</v>
      </c>
      <c r="AV69" s="79" t="str">
        <f t="shared" ref="AV69:AV78" si="111">LOOKUP(AP69,equipos,estadios)</f>
        <v>Campo de Vallecas</v>
      </c>
      <c r="AW69" s="81"/>
      <c r="AX69" s="80"/>
      <c r="AY69" s="80"/>
      <c r="AZ69" s="76">
        <f>IF(ISBLANK(BE69),0,1)</f>
        <v>0</v>
      </c>
      <c r="BA69" s="76">
        <f>IF(AZ69&gt;0,IF(BD69&gt;BE69,3,IF(BD69=BE69,1,0)),0)</f>
        <v>0</v>
      </c>
      <c r="BB69" s="77"/>
      <c r="BC69" s="138" t="str">
        <f t="shared" ref="BC69:BC78" si="112">BF18</f>
        <v>Rayo Vallecano</v>
      </c>
      <c r="BD69" s="171"/>
      <c r="BE69" s="171"/>
      <c r="BF69" s="138" t="str">
        <f>BC18</f>
        <v>Villarreal C.F.</v>
      </c>
      <c r="BG69" s="78"/>
      <c r="BH69" s="76">
        <f>IF(AZ69&gt;0,IF(BE69&gt;BD69,3,IF(BD69=BE69,1,0)),0)</f>
        <v>0</v>
      </c>
      <c r="BI69" s="79" t="str">
        <f t="shared" ref="BI69:BI78" si="113">LOOKUP(BC69,equipos,estadios)</f>
        <v>Campo de Vallecas</v>
      </c>
      <c r="BJ69" s="81"/>
      <c r="BK69" s="80"/>
      <c r="BL69" s="80"/>
      <c r="BM69" s="76">
        <f>IF(ISBLANK(BR69),0,1)</f>
        <v>0</v>
      </c>
      <c r="BN69" s="76">
        <f>IF(BM69&gt;0,IF(BQ69&gt;BR69,3,IF(BQ69=BR69,1,0)),0)</f>
        <v>0</v>
      </c>
      <c r="BO69" s="77"/>
      <c r="BP69" s="138" t="str">
        <f t="shared" ref="BP69:BP78" si="114">BS18</f>
        <v>Rayo Vallecano</v>
      </c>
      <c r="BQ69" s="171"/>
      <c r="BR69" s="171"/>
      <c r="BS69" s="138" t="str">
        <f>BP18</f>
        <v>Real Sociedad</v>
      </c>
      <c r="BT69" s="78"/>
      <c r="BU69" s="76">
        <f>IF(BM69&gt;0,IF(BR69&gt;BQ69,3,IF(BQ69=BR69,1,0)),0)</f>
        <v>0</v>
      </c>
      <c r="BV69" s="79" t="str">
        <f t="shared" ref="BV69:BV77" si="115">LOOKUP(BP69,equipos,estadios)</f>
        <v>Campo de Vallecas</v>
      </c>
      <c r="BW69" s="71"/>
      <c r="BX69" s="71"/>
    </row>
    <row r="70" spans="1:76" ht="14.45" customHeight="1" x14ac:dyDescent="0.25">
      <c r="A70" s="71"/>
      <c r="B70" s="71"/>
      <c r="C70" s="71"/>
      <c r="D70" s="71"/>
      <c r="E70" s="71"/>
      <c r="F70" s="71"/>
      <c r="G70" s="71"/>
      <c r="H70" s="71"/>
      <c r="I70" s="71"/>
      <c r="J70" s="71"/>
      <c r="K70" s="71"/>
      <c r="L70" s="71"/>
      <c r="M70" s="76">
        <f t="shared" ref="M70:M78" si="116">IF(ISBLANK(R70),0,1)</f>
        <v>0</v>
      </c>
      <c r="N70" s="76">
        <f t="shared" ref="N70:N78" si="117">IF(M70&gt;0,IF(Q70&gt;R70,3,IF(Q70=R70,1,0)),0)</f>
        <v>0</v>
      </c>
      <c r="O70" s="77"/>
      <c r="P70" s="138" t="str">
        <f t="shared" si="106"/>
        <v>Levante U.D.</v>
      </c>
      <c r="Q70" s="171"/>
      <c r="R70" s="171"/>
      <c r="S70" s="138" t="str">
        <f>P19</f>
        <v>U.D. Las Palmas</v>
      </c>
      <c r="T70" s="82"/>
      <c r="U70" s="76">
        <f t="shared" ref="U70:U78" si="118">IF(M70&gt;0,IF(R70&gt;Q70,3,IF(Q70=R70,1,0)),0)</f>
        <v>0</v>
      </c>
      <c r="V70" s="79" t="str">
        <f t="shared" si="107"/>
        <v>Ciudad de Valencia</v>
      </c>
      <c r="W70" s="76"/>
      <c r="X70" s="80"/>
      <c r="Y70" s="80"/>
      <c r="Z70" s="76">
        <f t="shared" ref="Z70:Z78" si="119">IF(ISBLANK(AE70),0,1)</f>
        <v>0</v>
      </c>
      <c r="AA70" s="76">
        <f t="shared" ref="AA70:AA78" si="120">IF(Z70&gt;0,IF(AD70&gt;AE70,3,IF(AD70=AE70,1,0)),0)</f>
        <v>0</v>
      </c>
      <c r="AB70" s="77"/>
      <c r="AC70" s="138" t="str">
        <f t="shared" si="108"/>
        <v>U.D. Las Palmas</v>
      </c>
      <c r="AD70" s="171"/>
      <c r="AE70" s="171"/>
      <c r="AF70" s="138" t="str">
        <f>AC19</f>
        <v>F.C. Barcelona</v>
      </c>
      <c r="AG70" s="82"/>
      <c r="AH70" s="76">
        <f t="shared" ref="AH70:AH78" si="121">IF(Z70&gt;0,IF(AE70&gt;AD70,3,IF(AD70=AE70,1,0)),0)</f>
        <v>0</v>
      </c>
      <c r="AI70" s="79" t="str">
        <f t="shared" si="109"/>
        <v>Gran Canaria</v>
      </c>
      <c r="AJ70" s="76"/>
      <c r="AK70" s="80"/>
      <c r="AL70" s="80"/>
      <c r="AM70" s="76">
        <f t="shared" ref="AM70:AM78" si="122">IF(ISBLANK(AR70),0,1)</f>
        <v>0</v>
      </c>
      <c r="AN70" s="76">
        <f t="shared" ref="AN70:AN78" si="123">IF(AM70&gt;0,IF(AQ70&gt;AR70,3,IF(AQ70=AR70,1,0)),0)</f>
        <v>0</v>
      </c>
      <c r="AO70" s="77"/>
      <c r="AP70" s="138" t="str">
        <f t="shared" si="110"/>
        <v>F.C. Barcelona</v>
      </c>
      <c r="AQ70" s="171"/>
      <c r="AR70" s="171"/>
      <c r="AS70" s="138" t="str">
        <f>AP19</f>
        <v>Getafe C.F.</v>
      </c>
      <c r="AT70" s="82"/>
      <c r="AU70" s="76">
        <f t="shared" ref="AU70:AU78" si="124">IF(AM70&gt;0,IF(AR70&gt;AQ70,3,IF(AQ70=AR70,1,0)),0)</f>
        <v>0</v>
      </c>
      <c r="AV70" s="79" t="str">
        <f t="shared" si="111"/>
        <v>Camp Nou</v>
      </c>
      <c r="AW70" s="76"/>
      <c r="AX70" s="80"/>
      <c r="AY70" s="80"/>
      <c r="AZ70" s="76">
        <f t="shared" ref="AZ70:AZ78" si="125">IF(ISBLANK(BE70),0,1)</f>
        <v>0</v>
      </c>
      <c r="BA70" s="76">
        <f t="shared" ref="BA70:BA78" si="126">IF(AZ70&gt;0,IF(BD70&gt;BE70,3,IF(BD70=BE70,1,0)),0)</f>
        <v>0</v>
      </c>
      <c r="BB70" s="77"/>
      <c r="BC70" s="138" t="str">
        <f t="shared" si="112"/>
        <v>Getafe C.F.</v>
      </c>
      <c r="BD70" s="171"/>
      <c r="BE70" s="171"/>
      <c r="BF70" s="138" t="str">
        <f>BC19</f>
        <v>Real Madrid C.F.</v>
      </c>
      <c r="BG70" s="82"/>
      <c r="BH70" s="76">
        <f t="shared" ref="BH70:BH78" si="127">IF(AZ70&gt;0,IF(BE70&gt;BD70,3,IF(BD70=BE70,1,0)),0)</f>
        <v>0</v>
      </c>
      <c r="BI70" s="79" t="str">
        <f t="shared" si="113"/>
        <v>Coliseum Alfonso Pérez</v>
      </c>
      <c r="BJ70" s="76"/>
      <c r="BK70" s="80"/>
      <c r="BL70" s="80"/>
      <c r="BM70" s="76">
        <f t="shared" ref="BM70:BM78" si="128">IF(ISBLANK(BR70),0,1)</f>
        <v>0</v>
      </c>
      <c r="BN70" s="76">
        <f t="shared" ref="BN70:BN78" si="129">IF(BM70&gt;0,IF(BQ70&gt;BR70,3,IF(BQ70=BR70,1,0)),0)</f>
        <v>0</v>
      </c>
      <c r="BO70" s="77"/>
      <c r="BP70" s="138" t="str">
        <f t="shared" si="114"/>
        <v>Real Madrid C.F.</v>
      </c>
      <c r="BQ70" s="171"/>
      <c r="BR70" s="171"/>
      <c r="BS70" s="138" t="str">
        <f>BP19</f>
        <v>Valencia C.F.</v>
      </c>
      <c r="BT70" s="82"/>
      <c r="BU70" s="76">
        <f t="shared" ref="BU70:BU78" si="130">IF(BM70&gt;0,IF(BR70&gt;BQ70,3,IF(BQ70=BR70,1,0)),0)</f>
        <v>0</v>
      </c>
      <c r="BV70" s="79" t="str">
        <f t="shared" si="115"/>
        <v>Santiago Bernabéu</v>
      </c>
      <c r="BW70" s="71"/>
      <c r="BX70" s="71"/>
    </row>
    <row r="71" spans="1:76" ht="14.45" customHeight="1" x14ac:dyDescent="0.25">
      <c r="A71" s="71"/>
      <c r="B71" s="71"/>
      <c r="C71" s="71"/>
      <c r="D71" s="71"/>
      <c r="E71" s="71"/>
      <c r="F71" s="71"/>
      <c r="G71" s="71"/>
      <c r="H71" s="71"/>
      <c r="I71" s="71"/>
      <c r="J71" s="71"/>
      <c r="K71" s="71"/>
      <c r="L71" s="71"/>
      <c r="M71" s="76">
        <f t="shared" si="116"/>
        <v>0</v>
      </c>
      <c r="N71" s="76">
        <f t="shared" si="117"/>
        <v>0</v>
      </c>
      <c r="O71" s="77"/>
      <c r="P71" s="138" t="str">
        <f t="shared" si="106"/>
        <v>Atlético de Madrid</v>
      </c>
      <c r="Q71" s="171"/>
      <c r="R71" s="171"/>
      <c r="S71" s="138" t="str">
        <f t="shared" ref="S71:S77" si="131">P20</f>
        <v>Sevilla F.C.</v>
      </c>
      <c r="T71" s="82"/>
      <c r="U71" s="76">
        <f t="shared" si="118"/>
        <v>0</v>
      </c>
      <c r="V71" s="79" t="str">
        <f t="shared" si="107"/>
        <v>Vicente Calderón</v>
      </c>
      <c r="W71" s="76"/>
      <c r="X71" s="80"/>
      <c r="Y71" s="80"/>
      <c r="Z71" s="76">
        <f t="shared" si="119"/>
        <v>0</v>
      </c>
      <c r="AA71" s="76">
        <f t="shared" si="120"/>
        <v>0</v>
      </c>
      <c r="AB71" s="77"/>
      <c r="AC71" s="138" t="str">
        <f t="shared" si="108"/>
        <v>R.C. Celta de Vigo</v>
      </c>
      <c r="AD71" s="171"/>
      <c r="AE71" s="171"/>
      <c r="AF71" s="138" t="str">
        <f t="shared" ref="AF71:AF77" si="132">AC20</f>
        <v>S.D. Eibar</v>
      </c>
      <c r="AG71" s="82"/>
      <c r="AH71" s="76">
        <f t="shared" si="121"/>
        <v>0</v>
      </c>
      <c r="AI71" s="79" t="str">
        <f t="shared" si="109"/>
        <v>Balaídos</v>
      </c>
      <c r="AJ71" s="76"/>
      <c r="AK71" s="80"/>
      <c r="AL71" s="80"/>
      <c r="AM71" s="76">
        <f t="shared" si="122"/>
        <v>0</v>
      </c>
      <c r="AN71" s="76">
        <f t="shared" si="123"/>
        <v>0</v>
      </c>
      <c r="AO71" s="77"/>
      <c r="AP71" s="138" t="str">
        <f t="shared" si="110"/>
        <v>Sevilla F.C.</v>
      </c>
      <c r="AQ71" s="171"/>
      <c r="AR71" s="171"/>
      <c r="AS71" s="138" t="str">
        <f t="shared" ref="AS71:AS77" si="133">AP20</f>
        <v>Villarreal C.F.</v>
      </c>
      <c r="AT71" s="82"/>
      <c r="AU71" s="76">
        <f t="shared" si="124"/>
        <v>0</v>
      </c>
      <c r="AV71" s="79" t="str">
        <f t="shared" si="111"/>
        <v>Ramón Sánchez Pizjuán</v>
      </c>
      <c r="AW71" s="76"/>
      <c r="AX71" s="80"/>
      <c r="AY71" s="80"/>
      <c r="AZ71" s="76">
        <f t="shared" si="125"/>
        <v>0</v>
      </c>
      <c r="BA71" s="76">
        <f t="shared" si="126"/>
        <v>0</v>
      </c>
      <c r="BB71" s="77"/>
      <c r="BC71" s="138" t="str">
        <f t="shared" si="112"/>
        <v>S.D. Eibar</v>
      </c>
      <c r="BD71" s="171"/>
      <c r="BE71" s="171"/>
      <c r="BF71" s="138" t="str">
        <f t="shared" ref="BF71:BF77" si="134">BC20</f>
        <v>Real Sociedad</v>
      </c>
      <c r="BG71" s="82"/>
      <c r="BH71" s="76">
        <f t="shared" si="127"/>
        <v>0</v>
      </c>
      <c r="BI71" s="79" t="str">
        <f t="shared" si="113"/>
        <v>Ipurúa</v>
      </c>
      <c r="BJ71" s="76"/>
      <c r="BK71" s="80"/>
      <c r="BL71" s="80"/>
      <c r="BM71" s="76">
        <f t="shared" si="128"/>
        <v>0</v>
      </c>
      <c r="BN71" s="76">
        <f t="shared" si="129"/>
        <v>0</v>
      </c>
      <c r="BO71" s="77"/>
      <c r="BP71" s="138" t="str">
        <f t="shared" si="114"/>
        <v>Villarreal C.F.</v>
      </c>
      <c r="BQ71" s="171"/>
      <c r="BR71" s="171"/>
      <c r="BS71" s="138" t="str">
        <f t="shared" ref="BS71:BS77" si="135">BP20</f>
        <v>Deportivo de la Coruña</v>
      </c>
      <c r="BT71" s="82"/>
      <c r="BU71" s="76">
        <f t="shared" si="130"/>
        <v>0</v>
      </c>
      <c r="BV71" s="79" t="str">
        <f t="shared" si="115"/>
        <v>El Madrigal</v>
      </c>
      <c r="BW71" s="71"/>
      <c r="BX71" s="71"/>
    </row>
    <row r="72" spans="1:76" ht="14.45" customHeight="1" x14ac:dyDescent="0.25">
      <c r="A72" s="71"/>
      <c r="B72" s="71"/>
      <c r="C72" s="71"/>
      <c r="D72" s="71"/>
      <c r="E72" s="71"/>
      <c r="F72" s="71"/>
      <c r="G72" s="71"/>
      <c r="H72" s="71"/>
      <c r="I72" s="71"/>
      <c r="J72" s="71"/>
      <c r="K72" s="71"/>
      <c r="L72" s="71"/>
      <c r="M72" s="76">
        <f t="shared" si="116"/>
        <v>0</v>
      </c>
      <c r="N72" s="76">
        <f t="shared" si="117"/>
        <v>0</v>
      </c>
      <c r="O72" s="77"/>
      <c r="P72" s="138" t="str">
        <f t="shared" si="106"/>
        <v>Málaga C.F.</v>
      </c>
      <c r="Q72" s="171"/>
      <c r="R72" s="171"/>
      <c r="S72" s="138" t="str">
        <f t="shared" si="131"/>
        <v>F.C. Barcelona</v>
      </c>
      <c r="T72" s="82"/>
      <c r="U72" s="76">
        <f t="shared" si="118"/>
        <v>0</v>
      </c>
      <c r="V72" s="79" t="str">
        <f t="shared" si="107"/>
        <v>La Rosaleda</v>
      </c>
      <c r="W72" s="76"/>
      <c r="X72" s="80"/>
      <c r="Y72" s="80"/>
      <c r="Z72" s="76">
        <f t="shared" si="119"/>
        <v>0</v>
      </c>
      <c r="AA72" s="76">
        <f t="shared" si="120"/>
        <v>0</v>
      </c>
      <c r="AB72" s="77"/>
      <c r="AC72" s="138" t="str">
        <f t="shared" si="108"/>
        <v>Levante U.D.</v>
      </c>
      <c r="AD72" s="171"/>
      <c r="AE72" s="171"/>
      <c r="AF72" s="138" t="str">
        <f t="shared" si="132"/>
        <v>Getafe C.F.</v>
      </c>
      <c r="AG72" s="82"/>
      <c r="AH72" s="76">
        <f t="shared" si="121"/>
        <v>0</v>
      </c>
      <c r="AI72" s="79" t="str">
        <f t="shared" si="109"/>
        <v>Ciudad de Valencia</v>
      </c>
      <c r="AJ72" s="76"/>
      <c r="AK72" s="80"/>
      <c r="AL72" s="80"/>
      <c r="AM72" s="76">
        <f t="shared" si="122"/>
        <v>0</v>
      </c>
      <c r="AN72" s="76">
        <f t="shared" si="123"/>
        <v>0</v>
      </c>
      <c r="AO72" s="77"/>
      <c r="AP72" s="138" t="str">
        <f t="shared" si="110"/>
        <v>U.D. Las Palmas</v>
      </c>
      <c r="AQ72" s="171"/>
      <c r="AR72" s="171"/>
      <c r="AS72" s="138" t="str">
        <f t="shared" si="133"/>
        <v>Real Madrid C.F.</v>
      </c>
      <c r="AT72" s="82"/>
      <c r="AU72" s="76">
        <f t="shared" si="124"/>
        <v>0</v>
      </c>
      <c r="AV72" s="79" t="str">
        <f t="shared" si="111"/>
        <v>Gran Canaria</v>
      </c>
      <c r="AW72" s="76"/>
      <c r="AX72" s="80"/>
      <c r="AY72" s="80"/>
      <c r="AZ72" s="76">
        <f t="shared" si="125"/>
        <v>0</v>
      </c>
      <c r="BA72" s="76">
        <f t="shared" si="126"/>
        <v>0</v>
      </c>
      <c r="BB72" s="77"/>
      <c r="BC72" s="138" t="str">
        <f t="shared" si="112"/>
        <v>F.C. Barcelona</v>
      </c>
      <c r="BD72" s="171"/>
      <c r="BE72" s="171"/>
      <c r="BF72" s="138" t="str">
        <f t="shared" si="134"/>
        <v>Valencia C.F.</v>
      </c>
      <c r="BG72" s="82"/>
      <c r="BH72" s="76">
        <f t="shared" si="127"/>
        <v>0</v>
      </c>
      <c r="BI72" s="79" t="str">
        <f t="shared" si="113"/>
        <v>Camp Nou</v>
      </c>
      <c r="BJ72" s="76"/>
      <c r="BK72" s="80"/>
      <c r="BL72" s="80"/>
      <c r="BM72" s="76">
        <f t="shared" si="128"/>
        <v>0</v>
      </c>
      <c r="BN72" s="76">
        <f t="shared" si="129"/>
        <v>0</v>
      </c>
      <c r="BO72" s="77"/>
      <c r="BP72" s="138" t="str">
        <f t="shared" si="114"/>
        <v>Getafe C.F.</v>
      </c>
      <c r="BQ72" s="171"/>
      <c r="BR72" s="171"/>
      <c r="BS72" s="138" t="str">
        <f t="shared" si="135"/>
        <v>Real Sporting de Gijón</v>
      </c>
      <c r="BT72" s="82"/>
      <c r="BU72" s="76">
        <f t="shared" si="130"/>
        <v>0</v>
      </c>
      <c r="BV72" s="79" t="str">
        <f t="shared" si="115"/>
        <v>Coliseum Alfonso Pérez</v>
      </c>
      <c r="BW72" s="71"/>
      <c r="BX72" s="71"/>
    </row>
    <row r="73" spans="1:76" ht="14.45" customHeight="1" x14ac:dyDescent="0.25">
      <c r="A73" s="71"/>
      <c r="B73" s="71"/>
      <c r="C73" s="71"/>
      <c r="D73" s="71"/>
      <c r="E73" s="71"/>
      <c r="F73" s="71"/>
      <c r="G73" s="71"/>
      <c r="H73" s="71"/>
      <c r="I73" s="71"/>
      <c r="J73" s="71"/>
      <c r="K73" s="71"/>
      <c r="L73" s="71"/>
      <c r="M73" s="76">
        <f t="shared" si="116"/>
        <v>0</v>
      </c>
      <c r="N73" s="76">
        <f t="shared" si="117"/>
        <v>0</v>
      </c>
      <c r="O73" s="77"/>
      <c r="P73" s="138" t="str">
        <f t="shared" si="106"/>
        <v>Athletic Club</v>
      </c>
      <c r="Q73" s="171"/>
      <c r="R73" s="171"/>
      <c r="S73" s="138" t="str">
        <f t="shared" si="131"/>
        <v>S.D. Eibar</v>
      </c>
      <c r="T73" s="82"/>
      <c r="U73" s="76">
        <f t="shared" si="118"/>
        <v>0</v>
      </c>
      <c r="V73" s="79" t="str">
        <f t="shared" si="107"/>
        <v>San Mamés</v>
      </c>
      <c r="W73" s="76"/>
      <c r="X73" s="80"/>
      <c r="Y73" s="80"/>
      <c r="Z73" s="76">
        <f t="shared" si="119"/>
        <v>0</v>
      </c>
      <c r="AA73" s="76">
        <f t="shared" si="120"/>
        <v>0</v>
      </c>
      <c r="AB73" s="77"/>
      <c r="AC73" s="138" t="str">
        <f t="shared" si="108"/>
        <v>Atlético de Madrid</v>
      </c>
      <c r="AD73" s="171"/>
      <c r="AE73" s="171"/>
      <c r="AF73" s="138" t="str">
        <f t="shared" si="132"/>
        <v>Villarreal C.F.</v>
      </c>
      <c r="AG73" s="82"/>
      <c r="AH73" s="76">
        <f t="shared" si="121"/>
        <v>0</v>
      </c>
      <c r="AI73" s="79" t="str">
        <f t="shared" si="109"/>
        <v>Vicente Calderón</v>
      </c>
      <c r="AJ73" s="76"/>
      <c r="AK73" s="80"/>
      <c r="AL73" s="80"/>
      <c r="AM73" s="76">
        <f t="shared" si="122"/>
        <v>0</v>
      </c>
      <c r="AN73" s="76">
        <f t="shared" si="123"/>
        <v>0</v>
      </c>
      <c r="AO73" s="77"/>
      <c r="AP73" s="138" t="str">
        <f t="shared" si="110"/>
        <v>R.C. Celta de Vigo</v>
      </c>
      <c r="AQ73" s="171"/>
      <c r="AR73" s="171"/>
      <c r="AS73" s="138" t="str">
        <f t="shared" si="133"/>
        <v>Real Sociedad</v>
      </c>
      <c r="AT73" s="82"/>
      <c r="AU73" s="76">
        <f t="shared" si="124"/>
        <v>0</v>
      </c>
      <c r="AV73" s="79" t="str">
        <f t="shared" si="111"/>
        <v>Balaídos</v>
      </c>
      <c r="AW73" s="76"/>
      <c r="AX73" s="80"/>
      <c r="AY73" s="80"/>
      <c r="AZ73" s="76">
        <f t="shared" si="125"/>
        <v>0</v>
      </c>
      <c r="BA73" s="76">
        <f t="shared" si="126"/>
        <v>0</v>
      </c>
      <c r="BB73" s="77"/>
      <c r="BC73" s="138" t="str">
        <f t="shared" si="112"/>
        <v>Sevilla F.C.</v>
      </c>
      <c r="BD73" s="171"/>
      <c r="BE73" s="171"/>
      <c r="BF73" s="138" t="str">
        <f t="shared" si="134"/>
        <v>Deportivo de la Coruña</v>
      </c>
      <c r="BG73" s="82"/>
      <c r="BH73" s="76">
        <f t="shared" si="127"/>
        <v>0</v>
      </c>
      <c r="BI73" s="79" t="str">
        <f t="shared" si="113"/>
        <v>Ramón Sánchez Pizjuán</v>
      </c>
      <c r="BJ73" s="76"/>
      <c r="BK73" s="80"/>
      <c r="BL73" s="80"/>
      <c r="BM73" s="76">
        <f t="shared" si="128"/>
        <v>0</v>
      </c>
      <c r="BN73" s="76">
        <f t="shared" si="129"/>
        <v>0</v>
      </c>
      <c r="BO73" s="77"/>
      <c r="BP73" s="138" t="str">
        <f t="shared" si="114"/>
        <v>S.D. Eibar</v>
      </c>
      <c r="BQ73" s="171"/>
      <c r="BR73" s="171"/>
      <c r="BS73" s="138" t="str">
        <f t="shared" si="135"/>
        <v>Real Betis Balompié</v>
      </c>
      <c r="BT73" s="82"/>
      <c r="BU73" s="76">
        <f t="shared" si="130"/>
        <v>0</v>
      </c>
      <c r="BV73" s="79" t="str">
        <f t="shared" si="115"/>
        <v>Ipurúa</v>
      </c>
      <c r="BW73" s="71"/>
      <c r="BX73" s="71"/>
    </row>
    <row r="74" spans="1:76" ht="14.45" customHeight="1" x14ac:dyDescent="0.25">
      <c r="A74" s="71"/>
      <c r="B74" s="71"/>
      <c r="C74" s="71"/>
      <c r="D74" s="71"/>
      <c r="E74" s="71"/>
      <c r="F74" s="71"/>
      <c r="G74" s="71"/>
      <c r="H74" s="71"/>
      <c r="I74" s="71"/>
      <c r="J74" s="71"/>
      <c r="K74" s="71"/>
      <c r="L74" s="71"/>
      <c r="M74" s="76">
        <f t="shared" si="116"/>
        <v>0</v>
      </c>
      <c r="N74" s="76">
        <f t="shared" si="117"/>
        <v>0</v>
      </c>
      <c r="O74" s="77"/>
      <c r="P74" s="138" t="str">
        <f t="shared" si="106"/>
        <v>Granada C.F.</v>
      </c>
      <c r="Q74" s="171"/>
      <c r="R74" s="171"/>
      <c r="S74" s="138" t="str">
        <f t="shared" si="131"/>
        <v>Getafe C.F.</v>
      </c>
      <c r="T74" s="82"/>
      <c r="U74" s="76">
        <f t="shared" si="118"/>
        <v>0</v>
      </c>
      <c r="V74" s="79" t="str">
        <f t="shared" si="107"/>
        <v>Nuevo Los Cármenes</v>
      </c>
      <c r="W74" s="76"/>
      <c r="X74" s="80"/>
      <c r="Y74" s="80"/>
      <c r="Z74" s="76">
        <f t="shared" si="119"/>
        <v>0</v>
      </c>
      <c r="AA74" s="76">
        <f t="shared" si="120"/>
        <v>0</v>
      </c>
      <c r="AB74" s="77"/>
      <c r="AC74" s="138" t="str">
        <f t="shared" si="108"/>
        <v>Málaga C.F.</v>
      </c>
      <c r="AD74" s="171"/>
      <c r="AE74" s="171"/>
      <c r="AF74" s="138" t="str">
        <f t="shared" si="132"/>
        <v>Real Madrid C.F.</v>
      </c>
      <c r="AG74" s="82"/>
      <c r="AH74" s="76">
        <f t="shared" si="121"/>
        <v>0</v>
      </c>
      <c r="AI74" s="79" t="str">
        <f t="shared" si="109"/>
        <v>La Rosaleda</v>
      </c>
      <c r="AJ74" s="76"/>
      <c r="AK74" s="80"/>
      <c r="AL74" s="80"/>
      <c r="AM74" s="76">
        <f t="shared" si="122"/>
        <v>0</v>
      </c>
      <c r="AN74" s="76">
        <f t="shared" si="123"/>
        <v>0</v>
      </c>
      <c r="AO74" s="77"/>
      <c r="AP74" s="138" t="str">
        <f t="shared" si="110"/>
        <v>Levante U.D.</v>
      </c>
      <c r="AQ74" s="171"/>
      <c r="AR74" s="171"/>
      <c r="AS74" s="138" t="str">
        <f t="shared" si="133"/>
        <v>Valencia C.F.</v>
      </c>
      <c r="AT74" s="82"/>
      <c r="AU74" s="76">
        <f t="shared" si="124"/>
        <v>0</v>
      </c>
      <c r="AV74" s="79" t="str">
        <f t="shared" si="111"/>
        <v>Ciudad de Valencia</v>
      </c>
      <c r="AW74" s="76"/>
      <c r="AX74" s="80"/>
      <c r="AY74" s="80"/>
      <c r="AZ74" s="76">
        <f t="shared" si="125"/>
        <v>0</v>
      </c>
      <c r="BA74" s="76">
        <f t="shared" si="126"/>
        <v>0</v>
      </c>
      <c r="BB74" s="77"/>
      <c r="BC74" s="138" t="str">
        <f t="shared" si="112"/>
        <v>U.D. Las Palmas</v>
      </c>
      <c r="BD74" s="171"/>
      <c r="BE74" s="171"/>
      <c r="BF74" s="138" t="str">
        <f t="shared" si="134"/>
        <v>Real Sporting de Gijón</v>
      </c>
      <c r="BG74" s="82"/>
      <c r="BH74" s="76">
        <f t="shared" si="127"/>
        <v>0</v>
      </c>
      <c r="BI74" s="79" t="str">
        <f t="shared" si="113"/>
        <v>Gran Canaria</v>
      </c>
      <c r="BJ74" s="76"/>
      <c r="BK74" s="80"/>
      <c r="BL74" s="80"/>
      <c r="BM74" s="76">
        <f t="shared" si="128"/>
        <v>0</v>
      </c>
      <c r="BN74" s="76">
        <f t="shared" si="129"/>
        <v>0</v>
      </c>
      <c r="BO74" s="77"/>
      <c r="BP74" s="138" t="str">
        <f t="shared" si="114"/>
        <v>F.C. Barcelona</v>
      </c>
      <c r="BQ74" s="171"/>
      <c r="BR74" s="171"/>
      <c r="BS74" s="138" t="str">
        <f t="shared" si="135"/>
        <v>R.C.D. Español</v>
      </c>
      <c r="BT74" s="82"/>
      <c r="BU74" s="76">
        <f t="shared" si="130"/>
        <v>0</v>
      </c>
      <c r="BV74" s="79" t="str">
        <f t="shared" si="115"/>
        <v>Camp Nou</v>
      </c>
      <c r="BW74" s="71"/>
      <c r="BX74" s="71"/>
    </row>
    <row r="75" spans="1:76" ht="14.45" customHeight="1" x14ac:dyDescent="0.25">
      <c r="A75" s="71"/>
      <c r="B75" s="71"/>
      <c r="C75" s="71"/>
      <c r="D75" s="71"/>
      <c r="E75" s="71"/>
      <c r="F75" s="71"/>
      <c r="G75" s="71"/>
      <c r="H75" s="71"/>
      <c r="I75" s="71"/>
      <c r="J75" s="71"/>
      <c r="K75" s="71"/>
      <c r="L75" s="71"/>
      <c r="M75" s="76">
        <f t="shared" si="116"/>
        <v>0</v>
      </c>
      <c r="N75" s="76">
        <f t="shared" si="117"/>
        <v>0</v>
      </c>
      <c r="O75" s="77"/>
      <c r="P75" s="138" t="str">
        <f t="shared" si="106"/>
        <v>R.C.D. Español</v>
      </c>
      <c r="Q75" s="171"/>
      <c r="R75" s="171"/>
      <c r="S75" s="138" t="str">
        <f t="shared" si="131"/>
        <v>Villarreal C.F.</v>
      </c>
      <c r="T75" s="82"/>
      <c r="U75" s="76">
        <f t="shared" si="118"/>
        <v>0</v>
      </c>
      <c r="V75" s="79" t="str">
        <f t="shared" si="107"/>
        <v>Cornellà-El Prat</v>
      </c>
      <c r="W75" s="76"/>
      <c r="X75" s="80"/>
      <c r="Y75" s="80"/>
      <c r="Z75" s="76">
        <f t="shared" si="119"/>
        <v>0</v>
      </c>
      <c r="AA75" s="76">
        <f t="shared" si="120"/>
        <v>0</v>
      </c>
      <c r="AB75" s="77"/>
      <c r="AC75" s="138" t="str">
        <f t="shared" si="108"/>
        <v>Athletic Club</v>
      </c>
      <c r="AD75" s="171"/>
      <c r="AE75" s="171"/>
      <c r="AF75" s="138" t="str">
        <f t="shared" si="132"/>
        <v>Real Sociedad</v>
      </c>
      <c r="AG75" s="82"/>
      <c r="AH75" s="76">
        <f t="shared" si="121"/>
        <v>0</v>
      </c>
      <c r="AI75" s="79" t="str">
        <f t="shared" si="109"/>
        <v>San Mamés</v>
      </c>
      <c r="AJ75" s="76"/>
      <c r="AK75" s="80"/>
      <c r="AL75" s="80"/>
      <c r="AM75" s="76">
        <f t="shared" si="122"/>
        <v>0</v>
      </c>
      <c r="AN75" s="76">
        <f t="shared" si="123"/>
        <v>0</v>
      </c>
      <c r="AO75" s="77"/>
      <c r="AP75" s="138" t="str">
        <f t="shared" si="110"/>
        <v>Atlético de Madrid</v>
      </c>
      <c r="AQ75" s="171"/>
      <c r="AR75" s="171"/>
      <c r="AS75" s="138" t="str">
        <f t="shared" si="133"/>
        <v>Deportivo de la Coruña</v>
      </c>
      <c r="AT75" s="82"/>
      <c r="AU75" s="76">
        <f t="shared" si="124"/>
        <v>0</v>
      </c>
      <c r="AV75" s="79" t="str">
        <f t="shared" si="111"/>
        <v>Vicente Calderón</v>
      </c>
      <c r="AW75" s="76"/>
      <c r="AX75" s="80"/>
      <c r="AY75" s="80"/>
      <c r="AZ75" s="76">
        <f t="shared" si="125"/>
        <v>0</v>
      </c>
      <c r="BA75" s="76">
        <f t="shared" si="126"/>
        <v>0</v>
      </c>
      <c r="BB75" s="77"/>
      <c r="BC75" s="138" t="str">
        <f t="shared" si="112"/>
        <v>R.C. Celta de Vigo</v>
      </c>
      <c r="BD75" s="171"/>
      <c r="BE75" s="171"/>
      <c r="BF75" s="138" t="str">
        <f t="shared" si="134"/>
        <v>Real Betis Balompié</v>
      </c>
      <c r="BG75" s="82"/>
      <c r="BH75" s="76">
        <f t="shared" si="127"/>
        <v>0</v>
      </c>
      <c r="BI75" s="79" t="str">
        <f t="shared" si="113"/>
        <v>Balaídos</v>
      </c>
      <c r="BJ75" s="76"/>
      <c r="BK75" s="80"/>
      <c r="BL75" s="80"/>
      <c r="BM75" s="76">
        <f t="shared" si="128"/>
        <v>0</v>
      </c>
      <c r="BN75" s="76">
        <f t="shared" si="129"/>
        <v>0</v>
      </c>
      <c r="BO75" s="77"/>
      <c r="BP75" s="138" t="str">
        <f t="shared" si="114"/>
        <v>Sevilla F.C.</v>
      </c>
      <c r="BQ75" s="171"/>
      <c r="BR75" s="171"/>
      <c r="BS75" s="138" t="str">
        <f t="shared" si="135"/>
        <v>Granada C.F.</v>
      </c>
      <c r="BT75" s="82"/>
      <c r="BU75" s="76">
        <f t="shared" si="130"/>
        <v>0</v>
      </c>
      <c r="BV75" s="79" t="str">
        <f t="shared" si="115"/>
        <v>Ramón Sánchez Pizjuán</v>
      </c>
      <c r="BW75" s="71"/>
      <c r="BX75" s="71"/>
    </row>
    <row r="76" spans="1:76" ht="14.45" customHeight="1" x14ac:dyDescent="0.25">
      <c r="A76" s="71"/>
      <c r="B76" s="71"/>
      <c r="C76" s="71"/>
      <c r="D76" s="71"/>
      <c r="E76" s="71"/>
      <c r="F76" s="71"/>
      <c r="G76" s="71"/>
      <c r="H76" s="71"/>
      <c r="I76" s="71"/>
      <c r="J76" s="71"/>
      <c r="K76" s="71"/>
      <c r="L76" s="71"/>
      <c r="M76" s="76">
        <f t="shared" si="116"/>
        <v>0</v>
      </c>
      <c r="N76" s="76">
        <f t="shared" si="117"/>
        <v>0</v>
      </c>
      <c r="O76" s="77"/>
      <c r="P76" s="138" t="str">
        <f t="shared" si="106"/>
        <v>Real Betis Balompié</v>
      </c>
      <c r="Q76" s="171"/>
      <c r="R76" s="171"/>
      <c r="S76" s="138" t="str">
        <f t="shared" si="131"/>
        <v>Real Madrid C.F.</v>
      </c>
      <c r="T76" s="82"/>
      <c r="U76" s="76">
        <f t="shared" si="118"/>
        <v>0</v>
      </c>
      <c r="V76" s="79" t="str">
        <f t="shared" si="107"/>
        <v>Benito Villamarín</v>
      </c>
      <c r="W76" s="76"/>
      <c r="X76" s="80"/>
      <c r="Y76" s="80"/>
      <c r="Z76" s="76">
        <f t="shared" si="119"/>
        <v>0</v>
      </c>
      <c r="AA76" s="76">
        <f t="shared" si="120"/>
        <v>0</v>
      </c>
      <c r="AB76" s="77"/>
      <c r="AC76" s="138" t="str">
        <f t="shared" si="108"/>
        <v>Granada C.F.</v>
      </c>
      <c r="AD76" s="171"/>
      <c r="AE76" s="171"/>
      <c r="AF76" s="138" t="str">
        <f t="shared" si="132"/>
        <v>Valencia C.F.</v>
      </c>
      <c r="AG76" s="82"/>
      <c r="AH76" s="76">
        <f t="shared" si="121"/>
        <v>0</v>
      </c>
      <c r="AI76" s="79" t="str">
        <f t="shared" si="109"/>
        <v>Nuevo Los Cármenes</v>
      </c>
      <c r="AJ76" s="76"/>
      <c r="AK76" s="80"/>
      <c r="AL76" s="80"/>
      <c r="AM76" s="76">
        <f t="shared" si="122"/>
        <v>0</v>
      </c>
      <c r="AN76" s="76">
        <f t="shared" si="123"/>
        <v>0</v>
      </c>
      <c r="AO76" s="77"/>
      <c r="AP76" s="138" t="str">
        <f t="shared" si="110"/>
        <v>Málaga C.F.</v>
      </c>
      <c r="AQ76" s="171"/>
      <c r="AR76" s="171"/>
      <c r="AS76" s="138" t="str">
        <f t="shared" si="133"/>
        <v>Real Sporting de Gijón</v>
      </c>
      <c r="AT76" s="82"/>
      <c r="AU76" s="76">
        <f t="shared" si="124"/>
        <v>0</v>
      </c>
      <c r="AV76" s="79" t="str">
        <f t="shared" si="111"/>
        <v>La Rosaleda</v>
      </c>
      <c r="AW76" s="76"/>
      <c r="AX76" s="80"/>
      <c r="AY76" s="80"/>
      <c r="AZ76" s="76">
        <f t="shared" si="125"/>
        <v>0</v>
      </c>
      <c r="BA76" s="76">
        <f t="shared" si="126"/>
        <v>0</v>
      </c>
      <c r="BB76" s="77"/>
      <c r="BC76" s="138" t="str">
        <f t="shared" si="112"/>
        <v>Levante U.D.</v>
      </c>
      <c r="BD76" s="171"/>
      <c r="BE76" s="171"/>
      <c r="BF76" s="138" t="str">
        <f t="shared" si="134"/>
        <v>R.C.D. Español</v>
      </c>
      <c r="BG76" s="82"/>
      <c r="BH76" s="76">
        <f t="shared" si="127"/>
        <v>0</v>
      </c>
      <c r="BI76" s="79" t="str">
        <f t="shared" si="113"/>
        <v>Ciudad de Valencia</v>
      </c>
      <c r="BJ76" s="76"/>
      <c r="BK76" s="80"/>
      <c r="BL76" s="80"/>
      <c r="BM76" s="76">
        <f t="shared" si="128"/>
        <v>0</v>
      </c>
      <c r="BN76" s="76">
        <f t="shared" si="129"/>
        <v>0</v>
      </c>
      <c r="BO76" s="77"/>
      <c r="BP76" s="138" t="str">
        <f t="shared" si="114"/>
        <v>U.D. Las Palmas</v>
      </c>
      <c r="BQ76" s="171"/>
      <c r="BR76" s="171"/>
      <c r="BS76" s="138" t="str">
        <f t="shared" si="135"/>
        <v>Athletic Club</v>
      </c>
      <c r="BT76" s="82"/>
      <c r="BU76" s="76">
        <f t="shared" si="130"/>
        <v>0</v>
      </c>
      <c r="BV76" s="79" t="str">
        <f t="shared" si="115"/>
        <v>Gran Canaria</v>
      </c>
      <c r="BW76" s="71"/>
      <c r="BX76" s="71"/>
    </row>
    <row r="77" spans="1:76" ht="14.45" customHeight="1" x14ac:dyDescent="0.25">
      <c r="A77" s="71"/>
      <c r="B77" s="71"/>
      <c r="C77" s="71"/>
      <c r="D77" s="71"/>
      <c r="E77" s="71"/>
      <c r="F77" s="71"/>
      <c r="G77" s="71"/>
      <c r="H77" s="71"/>
      <c r="I77" s="71"/>
      <c r="J77" s="71"/>
      <c r="K77" s="71"/>
      <c r="L77" s="71"/>
      <c r="M77" s="76">
        <f t="shared" si="116"/>
        <v>0</v>
      </c>
      <c r="N77" s="76">
        <f t="shared" si="117"/>
        <v>0</v>
      </c>
      <c r="O77" s="77"/>
      <c r="P77" s="138" t="str">
        <f t="shared" si="106"/>
        <v>Real Sporting de Gijón</v>
      </c>
      <c r="Q77" s="171"/>
      <c r="R77" s="171"/>
      <c r="S77" s="138" t="str">
        <f t="shared" si="131"/>
        <v>Real Sociedad</v>
      </c>
      <c r="T77" s="82"/>
      <c r="U77" s="76">
        <f t="shared" si="118"/>
        <v>0</v>
      </c>
      <c r="V77" s="79" t="str">
        <f t="shared" si="107"/>
        <v>El Molinón</v>
      </c>
      <c r="W77" s="76"/>
      <c r="X77" s="80"/>
      <c r="Y77" s="80"/>
      <c r="Z77" s="76">
        <f t="shared" si="119"/>
        <v>0</v>
      </c>
      <c r="AA77" s="76">
        <f t="shared" si="120"/>
        <v>0</v>
      </c>
      <c r="AB77" s="77"/>
      <c r="AC77" s="138" t="str">
        <f t="shared" si="108"/>
        <v>R.C.D. Español</v>
      </c>
      <c r="AD77" s="171"/>
      <c r="AE77" s="171"/>
      <c r="AF77" s="138" t="str">
        <f t="shared" si="132"/>
        <v>Deportivo de la Coruña</v>
      </c>
      <c r="AG77" s="82"/>
      <c r="AH77" s="76">
        <f t="shared" si="121"/>
        <v>0</v>
      </c>
      <c r="AI77" s="79" t="str">
        <f t="shared" si="109"/>
        <v>Cornellà-El Prat</v>
      </c>
      <c r="AJ77" s="76"/>
      <c r="AK77" s="80"/>
      <c r="AL77" s="80"/>
      <c r="AM77" s="76">
        <f t="shared" si="122"/>
        <v>0</v>
      </c>
      <c r="AN77" s="76">
        <f t="shared" si="123"/>
        <v>0</v>
      </c>
      <c r="AO77" s="77"/>
      <c r="AP77" s="138" t="str">
        <f t="shared" si="110"/>
        <v>Athletic Club</v>
      </c>
      <c r="AQ77" s="171"/>
      <c r="AR77" s="171"/>
      <c r="AS77" s="138" t="str">
        <f t="shared" si="133"/>
        <v>Real Betis Balompié</v>
      </c>
      <c r="AT77" s="82"/>
      <c r="AU77" s="76">
        <f t="shared" si="124"/>
        <v>0</v>
      </c>
      <c r="AV77" s="79" t="str">
        <f t="shared" si="111"/>
        <v>San Mamés</v>
      </c>
      <c r="AW77" s="76"/>
      <c r="AX77" s="80"/>
      <c r="AY77" s="80"/>
      <c r="AZ77" s="76">
        <f t="shared" si="125"/>
        <v>0</v>
      </c>
      <c r="BA77" s="76">
        <f t="shared" si="126"/>
        <v>0</v>
      </c>
      <c r="BB77" s="77"/>
      <c r="BC77" s="138" t="str">
        <f t="shared" si="112"/>
        <v>Atlético de Madrid</v>
      </c>
      <c r="BD77" s="171"/>
      <c r="BE77" s="171"/>
      <c r="BF77" s="138" t="str">
        <f t="shared" si="134"/>
        <v>Granada C.F.</v>
      </c>
      <c r="BG77" s="82"/>
      <c r="BH77" s="76">
        <f t="shared" si="127"/>
        <v>0</v>
      </c>
      <c r="BI77" s="79" t="str">
        <f t="shared" si="113"/>
        <v>Vicente Calderón</v>
      </c>
      <c r="BJ77" s="76"/>
      <c r="BK77" s="80"/>
      <c r="BL77" s="80"/>
      <c r="BM77" s="76">
        <f t="shared" si="128"/>
        <v>0</v>
      </c>
      <c r="BN77" s="76">
        <f t="shared" si="129"/>
        <v>0</v>
      </c>
      <c r="BO77" s="77"/>
      <c r="BP77" s="138" t="str">
        <f t="shared" si="114"/>
        <v>R.C. Celta de Vigo</v>
      </c>
      <c r="BQ77" s="171"/>
      <c r="BR77" s="171"/>
      <c r="BS77" s="138" t="str">
        <f t="shared" si="135"/>
        <v>Málaga C.F.</v>
      </c>
      <c r="BT77" s="82"/>
      <c r="BU77" s="76">
        <f t="shared" si="130"/>
        <v>0</v>
      </c>
      <c r="BV77" s="79" t="str">
        <f t="shared" si="115"/>
        <v>Balaídos</v>
      </c>
      <c r="BW77" s="71"/>
      <c r="BX77" s="71"/>
    </row>
    <row r="78" spans="1:76" ht="15" customHeight="1" thickBot="1" x14ac:dyDescent="0.3">
      <c r="A78" s="71"/>
      <c r="B78" s="71"/>
      <c r="C78" s="71"/>
      <c r="D78" s="71"/>
      <c r="E78" s="71"/>
      <c r="F78" s="71"/>
      <c r="G78" s="71"/>
      <c r="H78" s="71"/>
      <c r="I78" s="71"/>
      <c r="J78" s="71"/>
      <c r="K78" s="71"/>
      <c r="L78" s="71"/>
      <c r="M78" s="76">
        <f t="shared" si="116"/>
        <v>0</v>
      </c>
      <c r="N78" s="76">
        <f t="shared" si="117"/>
        <v>0</v>
      </c>
      <c r="O78" s="83"/>
      <c r="P78" s="142" t="str">
        <f t="shared" si="106"/>
        <v>Deportivo de la Coruña</v>
      </c>
      <c r="Q78" s="172"/>
      <c r="R78" s="172"/>
      <c r="S78" s="142" t="str">
        <f>P27</f>
        <v>Valencia C.F.</v>
      </c>
      <c r="T78" s="84"/>
      <c r="U78" s="76">
        <f t="shared" si="118"/>
        <v>0</v>
      </c>
      <c r="V78" s="85" t="str">
        <f t="shared" si="107"/>
        <v>Riazor</v>
      </c>
      <c r="W78" s="86"/>
      <c r="X78" s="80"/>
      <c r="Y78" s="80"/>
      <c r="Z78" s="76">
        <f t="shared" si="119"/>
        <v>0</v>
      </c>
      <c r="AA78" s="76">
        <f t="shared" si="120"/>
        <v>0</v>
      </c>
      <c r="AB78" s="83"/>
      <c r="AC78" s="142" t="str">
        <f t="shared" si="108"/>
        <v>Real Betis Balompié</v>
      </c>
      <c r="AD78" s="172"/>
      <c r="AE78" s="172"/>
      <c r="AF78" s="142" t="str">
        <f>AC27</f>
        <v>Real Sporting de Gijón</v>
      </c>
      <c r="AG78" s="84"/>
      <c r="AH78" s="76">
        <f t="shared" si="121"/>
        <v>0</v>
      </c>
      <c r="AI78" s="85" t="str">
        <f t="shared" si="109"/>
        <v>Benito Villamarín</v>
      </c>
      <c r="AJ78" s="86"/>
      <c r="AK78" s="80"/>
      <c r="AL78" s="80"/>
      <c r="AM78" s="76">
        <f t="shared" si="122"/>
        <v>0</v>
      </c>
      <c r="AN78" s="76">
        <f t="shared" si="123"/>
        <v>0</v>
      </c>
      <c r="AO78" s="83"/>
      <c r="AP78" s="142" t="str">
        <f t="shared" si="110"/>
        <v>Granada C.F.</v>
      </c>
      <c r="AQ78" s="172"/>
      <c r="AR78" s="172"/>
      <c r="AS78" s="142" t="str">
        <f>AP27</f>
        <v>R.C.D. Español</v>
      </c>
      <c r="AT78" s="84"/>
      <c r="AU78" s="76">
        <f t="shared" si="124"/>
        <v>0</v>
      </c>
      <c r="AV78" s="85" t="str">
        <f t="shared" si="111"/>
        <v>Nuevo Los Cármenes</v>
      </c>
      <c r="AW78" s="86"/>
      <c r="AX78" s="80"/>
      <c r="AY78" s="80"/>
      <c r="AZ78" s="76">
        <f t="shared" si="125"/>
        <v>0</v>
      </c>
      <c r="BA78" s="76">
        <f t="shared" si="126"/>
        <v>0</v>
      </c>
      <c r="BB78" s="83"/>
      <c r="BC78" s="142" t="str">
        <f t="shared" si="112"/>
        <v>Málaga C.F.</v>
      </c>
      <c r="BD78" s="172"/>
      <c r="BE78" s="172"/>
      <c r="BF78" s="142" t="str">
        <f>BC27</f>
        <v>Athletic Club</v>
      </c>
      <c r="BG78" s="84"/>
      <c r="BH78" s="76">
        <f t="shared" si="127"/>
        <v>0</v>
      </c>
      <c r="BI78" s="85" t="str">
        <f t="shared" si="113"/>
        <v>La Rosaleda</v>
      </c>
      <c r="BJ78" s="86"/>
      <c r="BK78" s="80"/>
      <c r="BL78" s="80"/>
      <c r="BM78" s="76">
        <f t="shared" si="128"/>
        <v>0</v>
      </c>
      <c r="BN78" s="76">
        <f t="shared" si="129"/>
        <v>0</v>
      </c>
      <c r="BO78" s="83"/>
      <c r="BP78" s="142" t="str">
        <f t="shared" si="114"/>
        <v>Levante U.D.</v>
      </c>
      <c r="BQ78" s="172"/>
      <c r="BR78" s="172"/>
      <c r="BS78" s="142" t="str">
        <f>BP27</f>
        <v>Atlético de Madrid</v>
      </c>
      <c r="BT78" s="84"/>
      <c r="BU78" s="76">
        <f t="shared" si="130"/>
        <v>0</v>
      </c>
      <c r="BV78" s="85" t="str">
        <f>LOOKUP(BP78,equipos,estadios)</f>
        <v>Ciudad de Valencia</v>
      </c>
      <c r="BW78" s="71"/>
      <c r="BX78" s="71"/>
    </row>
    <row r="79" spans="1:76" ht="15" customHeight="1" thickBot="1" x14ac:dyDescent="0.3">
      <c r="A79" s="71"/>
      <c r="B79" s="71"/>
      <c r="C79" s="71"/>
      <c r="D79" s="71"/>
      <c r="E79" s="71"/>
      <c r="F79" s="71"/>
      <c r="G79" s="71"/>
      <c r="H79" s="71"/>
      <c r="I79" s="71"/>
      <c r="J79" s="71"/>
      <c r="K79" s="71"/>
      <c r="L79" s="71"/>
      <c r="M79" s="71"/>
      <c r="N79" s="71"/>
      <c r="O79" s="71"/>
      <c r="P79" s="71"/>
      <c r="Q79" s="71"/>
      <c r="R79" s="71"/>
      <c r="S79" s="71"/>
      <c r="T79" s="71"/>
      <c r="U79" s="71"/>
      <c r="V79" s="71"/>
      <c r="W79" s="76"/>
      <c r="X79" s="80"/>
      <c r="Y79" s="80"/>
      <c r="Z79" s="76"/>
      <c r="AA79" s="76"/>
      <c r="AB79" s="71"/>
      <c r="AC79" s="71"/>
      <c r="AD79" s="71"/>
      <c r="AE79" s="71"/>
      <c r="AF79" s="71"/>
      <c r="AG79" s="71"/>
      <c r="AH79" s="71"/>
      <c r="AI79" s="71"/>
      <c r="AJ79" s="76"/>
      <c r="AK79" s="80"/>
      <c r="AL79" s="80"/>
      <c r="AM79" s="76"/>
      <c r="AN79" s="76"/>
      <c r="AO79" s="71"/>
      <c r="AP79" s="71"/>
      <c r="AQ79" s="71"/>
      <c r="AR79" s="71"/>
      <c r="AS79" s="71"/>
      <c r="AT79" s="71"/>
      <c r="AU79" s="71"/>
      <c r="AV79" s="71"/>
      <c r="AW79" s="76"/>
      <c r="AX79" s="80"/>
      <c r="AY79" s="80"/>
      <c r="AZ79" s="76"/>
      <c r="BA79" s="76"/>
      <c r="BB79" s="71"/>
      <c r="BC79" s="71"/>
      <c r="BD79" s="71"/>
      <c r="BE79" s="71"/>
      <c r="BF79" s="71"/>
      <c r="BG79" s="71"/>
      <c r="BH79" s="71"/>
      <c r="BI79" s="71"/>
      <c r="BJ79" s="76"/>
      <c r="BK79" s="80"/>
      <c r="BL79" s="80"/>
      <c r="BM79" s="76"/>
      <c r="BN79" s="76"/>
      <c r="BO79" s="71"/>
      <c r="BP79" s="71"/>
      <c r="BQ79" s="71"/>
      <c r="BR79" s="71"/>
      <c r="BS79" s="71"/>
      <c r="BT79" s="71"/>
      <c r="BU79" s="71"/>
      <c r="BV79" s="71"/>
      <c r="BW79" s="71"/>
      <c r="BX79" s="71"/>
    </row>
    <row r="80" spans="1:76" ht="15.75" thickBot="1" x14ac:dyDescent="0.3">
      <c r="A80" s="71"/>
      <c r="B80" s="71"/>
      <c r="C80" s="71"/>
      <c r="D80" s="71"/>
      <c r="E80" s="71"/>
      <c r="F80" s="71"/>
      <c r="G80" s="71"/>
      <c r="H80" s="71"/>
      <c r="I80" s="71"/>
      <c r="J80" s="71"/>
      <c r="K80" s="71"/>
      <c r="L80" s="71"/>
      <c r="M80" s="71"/>
      <c r="N80" s="71"/>
      <c r="O80" s="292" t="s">
        <v>76</v>
      </c>
      <c r="P80" s="293"/>
      <c r="Q80" s="293"/>
      <c r="R80" s="293"/>
      <c r="S80" s="293"/>
      <c r="T80" s="294"/>
      <c r="U80" s="169"/>
      <c r="V80" s="145" t="s">
        <v>1</v>
      </c>
      <c r="W80" s="76"/>
      <c r="X80" s="80"/>
      <c r="Y80" s="80"/>
      <c r="Z80" s="76"/>
      <c r="AA80" s="76"/>
      <c r="AB80" s="292" t="s">
        <v>80</v>
      </c>
      <c r="AC80" s="293"/>
      <c r="AD80" s="293"/>
      <c r="AE80" s="293"/>
      <c r="AF80" s="293"/>
      <c r="AG80" s="294"/>
      <c r="AH80" s="169"/>
      <c r="AI80" s="145" t="s">
        <v>1</v>
      </c>
      <c r="AJ80" s="80"/>
      <c r="AK80" s="80"/>
      <c r="AL80" s="89"/>
      <c r="AM80" s="76"/>
      <c r="AN80" s="76"/>
      <c r="AO80" s="292" t="s">
        <v>84</v>
      </c>
      <c r="AP80" s="293"/>
      <c r="AQ80" s="293"/>
      <c r="AR80" s="293"/>
      <c r="AS80" s="293"/>
      <c r="AT80" s="294"/>
      <c r="AU80" s="169"/>
      <c r="AV80" s="145" t="s">
        <v>1</v>
      </c>
      <c r="AW80" s="76"/>
      <c r="AX80" s="80"/>
      <c r="AY80" s="80"/>
      <c r="AZ80" s="76"/>
      <c r="BA80" s="76"/>
      <c r="BB80" s="292" t="s">
        <v>88</v>
      </c>
      <c r="BC80" s="293"/>
      <c r="BD80" s="293"/>
      <c r="BE80" s="293"/>
      <c r="BF80" s="293"/>
      <c r="BG80" s="294"/>
      <c r="BH80" s="169"/>
      <c r="BI80" s="145" t="s">
        <v>1</v>
      </c>
      <c r="BJ80" s="80"/>
      <c r="BK80" s="80"/>
      <c r="BL80" s="89"/>
      <c r="BM80" s="76"/>
      <c r="BN80" s="76"/>
      <c r="BO80" s="292" t="s">
        <v>146</v>
      </c>
      <c r="BP80" s="293"/>
      <c r="BQ80" s="293"/>
      <c r="BR80" s="293"/>
      <c r="BS80" s="293"/>
      <c r="BT80" s="294"/>
      <c r="BU80" s="169"/>
      <c r="BV80" s="145" t="s">
        <v>1</v>
      </c>
      <c r="BW80" s="71"/>
      <c r="BX80" s="71"/>
    </row>
    <row r="81" spans="1:76" ht="14.45" customHeight="1" x14ac:dyDescent="0.25">
      <c r="A81" s="71"/>
      <c r="B81" s="71"/>
      <c r="C81" s="71"/>
      <c r="D81" s="71"/>
      <c r="E81" s="71"/>
      <c r="F81" s="71"/>
      <c r="G81" s="71"/>
      <c r="H81" s="71"/>
      <c r="I81" s="71"/>
      <c r="J81" s="71"/>
      <c r="K81" s="71"/>
      <c r="L81" s="71"/>
      <c r="M81" s="76">
        <f>IF(ISBLANK(R81),0,1)</f>
        <v>0</v>
      </c>
      <c r="N81" s="76">
        <f>IF(M81&gt;0,IF(Q81&gt;R81,3,IF(Q81=R81,1,0)),0)</f>
        <v>0</v>
      </c>
      <c r="O81" s="77"/>
      <c r="P81" s="138" t="str">
        <f t="shared" ref="P81:P90" si="136">S30</f>
        <v>U.D. Las Palmas</v>
      </c>
      <c r="Q81" s="171"/>
      <c r="R81" s="171"/>
      <c r="S81" s="138" t="str">
        <f>P30</f>
        <v>R.C. Celta de Vigo</v>
      </c>
      <c r="T81" s="78"/>
      <c r="U81" s="76">
        <f>IF(M81&gt;0,IF(R81&gt;Q81,3,IF(Q81=R81,1,0)),0)</f>
        <v>0</v>
      </c>
      <c r="V81" s="79" t="str">
        <f t="shared" ref="V81:V90" si="137">LOOKUP(P81,equipos,estadios)</f>
        <v>Gran Canaria</v>
      </c>
      <c r="W81" s="81"/>
      <c r="X81" s="80"/>
      <c r="Y81" s="80"/>
      <c r="Z81" s="76">
        <f>IF(ISBLANK(AE81),0,1)</f>
        <v>0</v>
      </c>
      <c r="AA81" s="76">
        <f>IF(Z81&gt;0,IF(AD81&gt;AE81,3,IF(AD81=AE81,1,0)),0)</f>
        <v>0</v>
      </c>
      <c r="AB81" s="77"/>
      <c r="AC81" s="138" t="str">
        <f t="shared" ref="AC81:AC90" si="138">AF30</f>
        <v>F.C. Barcelona</v>
      </c>
      <c r="AD81" s="171"/>
      <c r="AE81" s="171"/>
      <c r="AF81" s="138" t="str">
        <f>AC30</f>
        <v>Sevilla F.C.</v>
      </c>
      <c r="AG81" s="78"/>
      <c r="AH81" s="76">
        <f>IF(Z81&gt;0,IF(AE81&gt;AD81,3,IF(AD81=AE81,1,0)),0)</f>
        <v>0</v>
      </c>
      <c r="AI81" s="79" t="str">
        <f t="shared" ref="AI81:AI90" si="139">LOOKUP(AC81,equipos,estadios)</f>
        <v>Camp Nou</v>
      </c>
      <c r="AJ81" s="81"/>
      <c r="AK81" s="80"/>
      <c r="AL81" s="80"/>
      <c r="AM81" s="76">
        <f>IF(ISBLANK(AR81),0,1)</f>
        <v>0</v>
      </c>
      <c r="AN81" s="76">
        <f>IF(AM81&gt;0,IF(AQ81&gt;AR81,3,IF(AQ81=AR81,1,0)),0)</f>
        <v>0</v>
      </c>
      <c r="AO81" s="77"/>
      <c r="AP81" s="138" t="str">
        <f t="shared" ref="AP81:AP90" si="140">AS30</f>
        <v>Getafe C.F.</v>
      </c>
      <c r="AQ81" s="171"/>
      <c r="AR81" s="171"/>
      <c r="AS81" s="138" t="str">
        <f>AP30</f>
        <v>S.D. Eibar</v>
      </c>
      <c r="AT81" s="78"/>
      <c r="AU81" s="76">
        <f>IF(AM81&gt;0,IF(AR81&gt;AQ81,3,IF(AQ81=AR81,1,0)),0)</f>
        <v>0</v>
      </c>
      <c r="AV81" s="79" t="str">
        <f t="shared" ref="AV81:AV90" si="141">LOOKUP(AP81,equipos,estadios)</f>
        <v>Coliseum Alfonso Pérez</v>
      </c>
      <c r="AW81" s="81"/>
      <c r="AX81" s="80"/>
      <c r="AY81" s="80"/>
      <c r="AZ81" s="76">
        <f>IF(ISBLANK(BE81),0,1)</f>
        <v>0</v>
      </c>
      <c r="BA81" s="76">
        <f>IF(AZ81&gt;0,IF(BD81&gt;BE81,3,IF(BD81=BE81,1,0)),0)</f>
        <v>0</v>
      </c>
      <c r="BB81" s="77"/>
      <c r="BC81" s="138" t="str">
        <f t="shared" ref="BC81:BC90" si="142">BF30</f>
        <v>Real Madrid C.F.</v>
      </c>
      <c r="BD81" s="171"/>
      <c r="BE81" s="171"/>
      <c r="BF81" s="138" t="str">
        <f>BC30</f>
        <v>Villarreal C.F.</v>
      </c>
      <c r="BG81" s="78"/>
      <c r="BH81" s="76">
        <f>IF(AZ81&gt;0,IF(BE81&gt;BD81,3,IF(BD81=BE81,1,0)),0)</f>
        <v>0</v>
      </c>
      <c r="BI81" s="79" t="str">
        <f t="shared" ref="BI81:BI90" si="143">LOOKUP(BC81,equipos,estadios)</f>
        <v>Santiago Bernabéu</v>
      </c>
      <c r="BJ81" s="81"/>
      <c r="BK81" s="80"/>
      <c r="BL81" s="80"/>
      <c r="BM81" s="76">
        <f>IF(ISBLANK(BR81),0,1)</f>
        <v>0</v>
      </c>
      <c r="BN81" s="76">
        <f>IF(BM81&gt;0,IF(BQ81&gt;BR81,3,IF(BQ81=BR81,1,0)),0)</f>
        <v>0</v>
      </c>
      <c r="BO81" s="77"/>
      <c r="BP81" s="138" t="str">
        <f t="shared" ref="BP81:BP90" si="144">BS30</f>
        <v>Valencia C.F.</v>
      </c>
      <c r="BQ81" s="171"/>
      <c r="BR81" s="171"/>
      <c r="BS81" s="138" t="str">
        <f>BP30</f>
        <v>Real Sociedad</v>
      </c>
      <c r="BT81" s="78"/>
      <c r="BU81" s="76">
        <f>IF(BM81&gt;0,IF(BR81&gt;BQ81,3,IF(BQ81=BR81,1,0)),0)</f>
        <v>0</v>
      </c>
      <c r="BV81" s="79" t="str">
        <f t="shared" ref="BV81:BV90" si="145">LOOKUP(BP81,equipos,estadios)</f>
        <v>Mestalla</v>
      </c>
      <c r="BW81" s="71"/>
      <c r="BX81" s="71"/>
    </row>
    <row r="82" spans="1:76" ht="14.45" customHeight="1" x14ac:dyDescent="0.25">
      <c r="A82" s="71"/>
      <c r="B82" s="71"/>
      <c r="C82" s="71"/>
      <c r="D82" s="71"/>
      <c r="E82" s="71"/>
      <c r="F82" s="71"/>
      <c r="G82" s="71"/>
      <c r="H82" s="71"/>
      <c r="I82" s="71"/>
      <c r="J82" s="71"/>
      <c r="K82" s="71"/>
      <c r="L82" s="71"/>
      <c r="M82" s="76">
        <f t="shared" ref="M82:M90" si="146">IF(ISBLANK(R82),0,1)</f>
        <v>0</v>
      </c>
      <c r="N82" s="76">
        <f t="shared" ref="N82:N90" si="147">IF(M82&gt;0,IF(Q82&gt;R82,3,IF(Q82=R82,1,0)),0)</f>
        <v>0</v>
      </c>
      <c r="O82" s="77"/>
      <c r="P82" s="138" t="str">
        <f t="shared" si="136"/>
        <v>Sevilla F.C.</v>
      </c>
      <c r="Q82" s="171"/>
      <c r="R82" s="171"/>
      <c r="S82" s="138" t="str">
        <f t="shared" ref="S82:S89" si="148">P31</f>
        <v>Levante U.D.</v>
      </c>
      <c r="T82" s="82"/>
      <c r="U82" s="76">
        <f t="shared" ref="U82:U90" si="149">IF(M82&gt;0,IF(R82&gt;Q82,3,IF(Q82=R82,1,0)),0)</f>
        <v>0</v>
      </c>
      <c r="V82" s="79" t="str">
        <f t="shared" si="137"/>
        <v>Ramón Sánchez Pizjuán</v>
      </c>
      <c r="W82" s="76"/>
      <c r="X82" s="80"/>
      <c r="Y82" s="80"/>
      <c r="Z82" s="76">
        <f t="shared" ref="Z82:Z90" si="150">IF(ISBLANK(AE82),0,1)</f>
        <v>0</v>
      </c>
      <c r="AA82" s="76">
        <f t="shared" ref="AA82:AA90" si="151">IF(Z82&gt;0,IF(AD82&gt;AE82,3,IF(AD82=AE82,1,0)),0)</f>
        <v>0</v>
      </c>
      <c r="AB82" s="77"/>
      <c r="AC82" s="138" t="str">
        <f t="shared" si="138"/>
        <v>S.D. Eibar</v>
      </c>
      <c r="AD82" s="171"/>
      <c r="AE82" s="171"/>
      <c r="AF82" s="138" t="str">
        <f t="shared" ref="AF82:AF89" si="152">AC31</f>
        <v>U.D. Las Palmas</v>
      </c>
      <c r="AG82" s="82"/>
      <c r="AH82" s="76">
        <f t="shared" ref="AH82:AH90" si="153">IF(Z82&gt;0,IF(AE82&gt;AD82,3,IF(AD82=AE82,1,0)),0)</f>
        <v>0</v>
      </c>
      <c r="AI82" s="79" t="str">
        <f t="shared" si="139"/>
        <v>Ipurúa</v>
      </c>
      <c r="AJ82" s="76"/>
      <c r="AK82" s="80"/>
      <c r="AL82" s="80"/>
      <c r="AM82" s="76">
        <f t="shared" ref="AM82:AM90" si="154">IF(ISBLANK(AR82),0,1)</f>
        <v>0</v>
      </c>
      <c r="AN82" s="76">
        <f t="shared" ref="AN82:AN90" si="155">IF(AM82&gt;0,IF(AQ82&gt;AR82,3,IF(AQ82=AR82,1,0)),0)</f>
        <v>0</v>
      </c>
      <c r="AO82" s="77"/>
      <c r="AP82" s="138" t="str">
        <f t="shared" si="140"/>
        <v>Villarreal C.F.</v>
      </c>
      <c r="AQ82" s="171"/>
      <c r="AR82" s="171"/>
      <c r="AS82" s="138" t="str">
        <f t="shared" ref="AS82:AS89" si="156">AP31</f>
        <v>F.C. Barcelona</v>
      </c>
      <c r="AT82" s="82"/>
      <c r="AU82" s="76">
        <f t="shared" ref="AU82:AU90" si="157">IF(AM82&gt;0,IF(AR82&gt;AQ82,3,IF(AQ82=AR82,1,0)),0)</f>
        <v>0</v>
      </c>
      <c r="AV82" s="79" t="str">
        <f t="shared" si="141"/>
        <v>El Madrigal</v>
      </c>
      <c r="AW82" s="76"/>
      <c r="AX82" s="80"/>
      <c r="AY82" s="80"/>
      <c r="AZ82" s="76">
        <f t="shared" ref="AZ82:AZ90" si="158">IF(ISBLANK(BE82),0,1)</f>
        <v>0</v>
      </c>
      <c r="BA82" s="76">
        <f t="shared" ref="BA82:BA90" si="159">IF(AZ82&gt;0,IF(BD82&gt;BE82,3,IF(BD82=BE82,1,0)),0)</f>
        <v>0</v>
      </c>
      <c r="BB82" s="77"/>
      <c r="BC82" s="138" t="str">
        <f t="shared" si="142"/>
        <v>Real Sociedad</v>
      </c>
      <c r="BD82" s="171"/>
      <c r="BE82" s="171"/>
      <c r="BF82" s="138" t="str">
        <f t="shared" ref="BF82:BF89" si="160">BC31</f>
        <v>Getafe C.F.</v>
      </c>
      <c r="BG82" s="82"/>
      <c r="BH82" s="76">
        <f t="shared" ref="BH82:BH90" si="161">IF(AZ82&gt;0,IF(BE82&gt;BD82,3,IF(BD82=BE82,1,0)),0)</f>
        <v>0</v>
      </c>
      <c r="BI82" s="79" t="str">
        <f t="shared" si="143"/>
        <v>Anoeta</v>
      </c>
      <c r="BJ82" s="76"/>
      <c r="BK82" s="80"/>
      <c r="BL82" s="80"/>
      <c r="BM82" s="76">
        <f t="shared" ref="BM82:BM90" si="162">IF(ISBLANK(BR82),0,1)</f>
        <v>0</v>
      </c>
      <c r="BN82" s="76">
        <f t="shared" ref="BN82:BN90" si="163">IF(BM82&gt;0,IF(BQ82&gt;BR82,3,IF(BQ82=BR82,1,0)),0)</f>
        <v>0</v>
      </c>
      <c r="BO82" s="77"/>
      <c r="BP82" s="138" t="str">
        <f t="shared" si="144"/>
        <v>Deportivo de la Coruña</v>
      </c>
      <c r="BQ82" s="171"/>
      <c r="BR82" s="171"/>
      <c r="BS82" s="138" t="str">
        <f t="shared" ref="BS82:BS89" si="164">BP31</f>
        <v>Real Madrid C.F.</v>
      </c>
      <c r="BT82" s="82"/>
      <c r="BU82" s="76">
        <f t="shared" ref="BU82:BU90" si="165">IF(BM82&gt;0,IF(BR82&gt;BQ82,3,IF(BQ82=BR82,1,0)),0)</f>
        <v>0</v>
      </c>
      <c r="BV82" s="79" t="str">
        <f t="shared" si="145"/>
        <v>Riazor</v>
      </c>
      <c r="BW82" s="71"/>
      <c r="BX82" s="71"/>
    </row>
    <row r="83" spans="1:76" ht="14.45" customHeight="1" x14ac:dyDescent="0.25">
      <c r="A83" s="71"/>
      <c r="B83" s="71"/>
      <c r="C83" s="71"/>
      <c r="D83" s="71"/>
      <c r="E83" s="71"/>
      <c r="F83" s="71"/>
      <c r="G83" s="71"/>
      <c r="H83" s="71"/>
      <c r="I83" s="71"/>
      <c r="J83" s="71"/>
      <c r="K83" s="71"/>
      <c r="L83" s="71"/>
      <c r="M83" s="76">
        <f t="shared" si="146"/>
        <v>0</v>
      </c>
      <c r="N83" s="76">
        <f t="shared" si="147"/>
        <v>0</v>
      </c>
      <c r="O83" s="77"/>
      <c r="P83" s="138" t="str">
        <f t="shared" si="136"/>
        <v>F.C. Barcelona</v>
      </c>
      <c r="Q83" s="171"/>
      <c r="R83" s="171"/>
      <c r="S83" s="138" t="str">
        <f t="shared" si="148"/>
        <v>Atlético de Madrid</v>
      </c>
      <c r="T83" s="82"/>
      <c r="U83" s="76">
        <f t="shared" si="149"/>
        <v>0</v>
      </c>
      <c r="V83" s="79" t="str">
        <f t="shared" si="137"/>
        <v>Camp Nou</v>
      </c>
      <c r="W83" s="76"/>
      <c r="X83" s="80"/>
      <c r="Y83" s="80"/>
      <c r="Z83" s="76">
        <f t="shared" si="150"/>
        <v>0</v>
      </c>
      <c r="AA83" s="76">
        <f t="shared" si="151"/>
        <v>0</v>
      </c>
      <c r="AB83" s="77"/>
      <c r="AC83" s="138" t="str">
        <f t="shared" si="138"/>
        <v>Getafe C.F.</v>
      </c>
      <c r="AD83" s="171"/>
      <c r="AE83" s="171"/>
      <c r="AF83" s="138" t="str">
        <f t="shared" si="152"/>
        <v>R.C. Celta de Vigo</v>
      </c>
      <c r="AG83" s="82"/>
      <c r="AH83" s="76">
        <f t="shared" si="153"/>
        <v>0</v>
      </c>
      <c r="AI83" s="79" t="str">
        <f t="shared" si="139"/>
        <v>Coliseum Alfonso Pérez</v>
      </c>
      <c r="AJ83" s="76"/>
      <c r="AK83" s="80"/>
      <c r="AL83" s="80"/>
      <c r="AM83" s="76">
        <f t="shared" si="154"/>
        <v>0</v>
      </c>
      <c r="AN83" s="76">
        <f t="shared" si="155"/>
        <v>0</v>
      </c>
      <c r="AO83" s="77"/>
      <c r="AP83" s="138" t="str">
        <f t="shared" si="140"/>
        <v>Real Madrid C.F.</v>
      </c>
      <c r="AQ83" s="171"/>
      <c r="AR83" s="171"/>
      <c r="AS83" s="138" t="str">
        <f t="shared" si="156"/>
        <v>Sevilla F.C.</v>
      </c>
      <c r="AT83" s="82"/>
      <c r="AU83" s="76">
        <f t="shared" si="157"/>
        <v>0</v>
      </c>
      <c r="AV83" s="79" t="str">
        <f t="shared" si="141"/>
        <v>Santiago Bernabéu</v>
      </c>
      <c r="AW83" s="76"/>
      <c r="AX83" s="80"/>
      <c r="AY83" s="80"/>
      <c r="AZ83" s="76">
        <f t="shared" si="158"/>
        <v>0</v>
      </c>
      <c r="BA83" s="76">
        <f t="shared" si="159"/>
        <v>0</v>
      </c>
      <c r="BB83" s="77"/>
      <c r="BC83" s="138" t="str">
        <f t="shared" si="142"/>
        <v>Valencia C.F.</v>
      </c>
      <c r="BD83" s="171"/>
      <c r="BE83" s="171"/>
      <c r="BF83" s="138" t="str">
        <f t="shared" si="160"/>
        <v>S.D. Eibar</v>
      </c>
      <c r="BG83" s="82"/>
      <c r="BH83" s="76">
        <f t="shared" si="161"/>
        <v>0</v>
      </c>
      <c r="BI83" s="79" t="str">
        <f t="shared" si="143"/>
        <v>Mestalla</v>
      </c>
      <c r="BJ83" s="76"/>
      <c r="BK83" s="80"/>
      <c r="BL83" s="80"/>
      <c r="BM83" s="76">
        <f t="shared" si="162"/>
        <v>0</v>
      </c>
      <c r="BN83" s="76">
        <f t="shared" si="163"/>
        <v>0</v>
      </c>
      <c r="BO83" s="77"/>
      <c r="BP83" s="138" t="str">
        <f t="shared" si="144"/>
        <v>Real Sporting de Gijón</v>
      </c>
      <c r="BQ83" s="171"/>
      <c r="BR83" s="171"/>
      <c r="BS83" s="138" t="str">
        <f t="shared" si="164"/>
        <v>Villarreal C.F.</v>
      </c>
      <c r="BT83" s="82"/>
      <c r="BU83" s="76">
        <f t="shared" si="165"/>
        <v>0</v>
      </c>
      <c r="BV83" s="79" t="str">
        <f t="shared" si="145"/>
        <v>El Molinón</v>
      </c>
      <c r="BW83" s="71"/>
      <c r="BX83" s="71"/>
    </row>
    <row r="84" spans="1:76" ht="14.45" customHeight="1" x14ac:dyDescent="0.25">
      <c r="A84" s="71"/>
      <c r="B84" s="71"/>
      <c r="C84" s="71"/>
      <c r="D84" s="71"/>
      <c r="E84" s="71"/>
      <c r="F84" s="71"/>
      <c r="G84" s="71"/>
      <c r="H84" s="71"/>
      <c r="I84" s="71"/>
      <c r="J84" s="71"/>
      <c r="K84" s="71"/>
      <c r="L84" s="71"/>
      <c r="M84" s="76">
        <f t="shared" si="146"/>
        <v>0</v>
      </c>
      <c r="N84" s="76">
        <f t="shared" si="147"/>
        <v>0</v>
      </c>
      <c r="O84" s="77"/>
      <c r="P84" s="138" t="str">
        <f t="shared" si="136"/>
        <v>S.D. Eibar</v>
      </c>
      <c r="Q84" s="171"/>
      <c r="R84" s="171"/>
      <c r="S84" s="138" t="str">
        <f t="shared" si="148"/>
        <v>Málaga C.F.</v>
      </c>
      <c r="T84" s="82"/>
      <c r="U84" s="76">
        <f t="shared" si="149"/>
        <v>0</v>
      </c>
      <c r="V84" s="79" t="str">
        <f t="shared" si="137"/>
        <v>Ipurúa</v>
      </c>
      <c r="W84" s="76"/>
      <c r="X84" s="80"/>
      <c r="Y84" s="80"/>
      <c r="Z84" s="76">
        <f t="shared" si="150"/>
        <v>0</v>
      </c>
      <c r="AA84" s="76">
        <f t="shared" si="151"/>
        <v>0</v>
      </c>
      <c r="AB84" s="77"/>
      <c r="AC84" s="138" t="str">
        <f t="shared" si="138"/>
        <v>Villarreal C.F.</v>
      </c>
      <c r="AD84" s="171"/>
      <c r="AE84" s="171"/>
      <c r="AF84" s="138" t="str">
        <f t="shared" si="152"/>
        <v>Levante U.D.</v>
      </c>
      <c r="AG84" s="82"/>
      <c r="AH84" s="76">
        <f t="shared" si="153"/>
        <v>0</v>
      </c>
      <c r="AI84" s="79" t="str">
        <f t="shared" si="139"/>
        <v>El Madrigal</v>
      </c>
      <c r="AJ84" s="76"/>
      <c r="AK84" s="80"/>
      <c r="AL84" s="80"/>
      <c r="AM84" s="76">
        <f t="shared" si="154"/>
        <v>0</v>
      </c>
      <c r="AN84" s="76">
        <f t="shared" si="155"/>
        <v>0</v>
      </c>
      <c r="AO84" s="77"/>
      <c r="AP84" s="138" t="str">
        <f t="shared" si="140"/>
        <v>Real Sociedad</v>
      </c>
      <c r="AQ84" s="171"/>
      <c r="AR84" s="171"/>
      <c r="AS84" s="138" t="str">
        <f t="shared" si="156"/>
        <v>U.D. Las Palmas</v>
      </c>
      <c r="AT84" s="82"/>
      <c r="AU84" s="76">
        <f t="shared" si="157"/>
        <v>0</v>
      </c>
      <c r="AV84" s="79" t="str">
        <f t="shared" si="141"/>
        <v>Anoeta</v>
      </c>
      <c r="AW84" s="76"/>
      <c r="AX84" s="80"/>
      <c r="AY84" s="80"/>
      <c r="AZ84" s="76">
        <f t="shared" si="158"/>
        <v>0</v>
      </c>
      <c r="BA84" s="76">
        <f t="shared" si="159"/>
        <v>0</v>
      </c>
      <c r="BB84" s="77"/>
      <c r="BC84" s="138" t="str">
        <f t="shared" si="142"/>
        <v>Deportivo de la Coruña</v>
      </c>
      <c r="BD84" s="171"/>
      <c r="BE84" s="171"/>
      <c r="BF84" s="138" t="str">
        <f t="shared" si="160"/>
        <v>F.C. Barcelona</v>
      </c>
      <c r="BG84" s="82"/>
      <c r="BH84" s="76">
        <f t="shared" si="161"/>
        <v>0</v>
      </c>
      <c r="BI84" s="79" t="str">
        <f t="shared" si="143"/>
        <v>Riazor</v>
      </c>
      <c r="BJ84" s="76"/>
      <c r="BK84" s="80"/>
      <c r="BL84" s="80"/>
      <c r="BM84" s="76">
        <f t="shared" si="162"/>
        <v>0</v>
      </c>
      <c r="BN84" s="76">
        <f t="shared" si="163"/>
        <v>0</v>
      </c>
      <c r="BO84" s="77"/>
      <c r="BP84" s="138" t="str">
        <f t="shared" si="144"/>
        <v>Real Betis Balompié</v>
      </c>
      <c r="BQ84" s="171"/>
      <c r="BR84" s="171"/>
      <c r="BS84" s="138" t="str">
        <f t="shared" si="164"/>
        <v>Getafe C.F.</v>
      </c>
      <c r="BT84" s="82"/>
      <c r="BU84" s="76">
        <f t="shared" si="165"/>
        <v>0</v>
      </c>
      <c r="BV84" s="79" t="str">
        <f t="shared" si="145"/>
        <v>Benito Villamarín</v>
      </c>
      <c r="BW84" s="71"/>
      <c r="BX84" s="71"/>
    </row>
    <row r="85" spans="1:76" ht="14.45" customHeight="1" x14ac:dyDescent="0.25">
      <c r="A85" s="71"/>
      <c r="B85" s="71"/>
      <c r="C85" s="71"/>
      <c r="D85" s="71"/>
      <c r="E85" s="71"/>
      <c r="F85" s="71"/>
      <c r="G85" s="71"/>
      <c r="H85" s="71"/>
      <c r="I85" s="71"/>
      <c r="J85" s="71"/>
      <c r="K85" s="71"/>
      <c r="L85" s="71"/>
      <c r="M85" s="76">
        <f t="shared" si="146"/>
        <v>0</v>
      </c>
      <c r="N85" s="76">
        <f t="shared" si="147"/>
        <v>0</v>
      </c>
      <c r="O85" s="77"/>
      <c r="P85" s="138" t="str">
        <f t="shared" si="136"/>
        <v>Getafe C.F.</v>
      </c>
      <c r="Q85" s="171"/>
      <c r="R85" s="171"/>
      <c r="S85" s="138" t="str">
        <f t="shared" si="148"/>
        <v>Athletic Club</v>
      </c>
      <c r="T85" s="82"/>
      <c r="U85" s="76">
        <f t="shared" si="149"/>
        <v>0</v>
      </c>
      <c r="V85" s="79" t="str">
        <f t="shared" si="137"/>
        <v>Coliseum Alfonso Pérez</v>
      </c>
      <c r="W85" s="76"/>
      <c r="X85" s="80"/>
      <c r="Y85" s="80"/>
      <c r="Z85" s="76">
        <f t="shared" si="150"/>
        <v>0</v>
      </c>
      <c r="AA85" s="76">
        <f t="shared" si="151"/>
        <v>0</v>
      </c>
      <c r="AB85" s="77"/>
      <c r="AC85" s="138" t="str">
        <f t="shared" si="138"/>
        <v>Real Madrid C.F.</v>
      </c>
      <c r="AD85" s="171"/>
      <c r="AE85" s="171"/>
      <c r="AF85" s="138" t="str">
        <f t="shared" si="152"/>
        <v>Atlético de Madrid</v>
      </c>
      <c r="AG85" s="82"/>
      <c r="AH85" s="76">
        <f t="shared" si="153"/>
        <v>0</v>
      </c>
      <c r="AI85" s="79" t="str">
        <f t="shared" si="139"/>
        <v>Santiago Bernabéu</v>
      </c>
      <c r="AJ85" s="76"/>
      <c r="AK85" s="80"/>
      <c r="AL85" s="80"/>
      <c r="AM85" s="76">
        <f t="shared" si="154"/>
        <v>0</v>
      </c>
      <c r="AN85" s="76">
        <f t="shared" si="155"/>
        <v>0</v>
      </c>
      <c r="AO85" s="77"/>
      <c r="AP85" s="138" t="str">
        <f t="shared" si="140"/>
        <v>Valencia C.F.</v>
      </c>
      <c r="AQ85" s="171"/>
      <c r="AR85" s="171"/>
      <c r="AS85" s="138" t="str">
        <f t="shared" si="156"/>
        <v>R.C. Celta de Vigo</v>
      </c>
      <c r="AT85" s="82"/>
      <c r="AU85" s="76">
        <f t="shared" si="157"/>
        <v>0</v>
      </c>
      <c r="AV85" s="79" t="str">
        <f t="shared" si="141"/>
        <v>Mestalla</v>
      </c>
      <c r="AW85" s="76"/>
      <c r="AX85" s="80"/>
      <c r="AY85" s="80"/>
      <c r="AZ85" s="76">
        <f t="shared" si="158"/>
        <v>0</v>
      </c>
      <c r="BA85" s="76">
        <f t="shared" si="159"/>
        <v>0</v>
      </c>
      <c r="BB85" s="77"/>
      <c r="BC85" s="138" t="str">
        <f t="shared" si="142"/>
        <v>Real Sporting de Gijón</v>
      </c>
      <c r="BD85" s="171"/>
      <c r="BE85" s="171"/>
      <c r="BF85" s="138" t="str">
        <f t="shared" si="160"/>
        <v>Sevilla F.C.</v>
      </c>
      <c r="BG85" s="82"/>
      <c r="BH85" s="76">
        <f t="shared" si="161"/>
        <v>0</v>
      </c>
      <c r="BI85" s="79" t="str">
        <f t="shared" si="143"/>
        <v>El Molinón</v>
      </c>
      <c r="BJ85" s="76"/>
      <c r="BK85" s="80"/>
      <c r="BL85" s="80"/>
      <c r="BM85" s="76">
        <f t="shared" si="162"/>
        <v>0</v>
      </c>
      <c r="BN85" s="76">
        <f t="shared" si="163"/>
        <v>0</v>
      </c>
      <c r="BO85" s="77"/>
      <c r="BP85" s="138" t="str">
        <f t="shared" si="144"/>
        <v>R.C.D. Español</v>
      </c>
      <c r="BQ85" s="171"/>
      <c r="BR85" s="171"/>
      <c r="BS85" s="138" t="str">
        <f t="shared" si="164"/>
        <v>S.D. Eibar</v>
      </c>
      <c r="BT85" s="82"/>
      <c r="BU85" s="76">
        <f t="shared" si="165"/>
        <v>0</v>
      </c>
      <c r="BV85" s="79" t="str">
        <f t="shared" si="145"/>
        <v>Cornellà-El Prat</v>
      </c>
      <c r="BW85" s="71"/>
      <c r="BX85" s="71"/>
    </row>
    <row r="86" spans="1:76" ht="14.45" customHeight="1" x14ac:dyDescent="0.25">
      <c r="A86" s="71"/>
      <c r="B86" s="71"/>
      <c r="C86" s="71"/>
      <c r="D86" s="71"/>
      <c r="E86" s="71"/>
      <c r="F86" s="71"/>
      <c r="G86" s="71"/>
      <c r="H86" s="71"/>
      <c r="I86" s="71"/>
      <c r="J86" s="71"/>
      <c r="K86" s="71"/>
      <c r="L86" s="71"/>
      <c r="M86" s="76">
        <f t="shared" si="146"/>
        <v>0</v>
      </c>
      <c r="N86" s="76">
        <f t="shared" si="147"/>
        <v>0</v>
      </c>
      <c r="O86" s="77"/>
      <c r="P86" s="138" t="str">
        <f t="shared" si="136"/>
        <v>Villarreal C.F.</v>
      </c>
      <c r="Q86" s="171"/>
      <c r="R86" s="171"/>
      <c r="S86" s="138" t="str">
        <f t="shared" si="148"/>
        <v>Granada C.F.</v>
      </c>
      <c r="T86" s="82"/>
      <c r="U86" s="76">
        <f t="shared" si="149"/>
        <v>0</v>
      </c>
      <c r="V86" s="79" t="str">
        <f t="shared" si="137"/>
        <v>El Madrigal</v>
      </c>
      <c r="W86" s="76"/>
      <c r="X86" s="80"/>
      <c r="Y86" s="80"/>
      <c r="Z86" s="76">
        <f t="shared" si="150"/>
        <v>0</v>
      </c>
      <c r="AA86" s="76">
        <f t="shared" si="151"/>
        <v>0</v>
      </c>
      <c r="AB86" s="77"/>
      <c r="AC86" s="138" t="str">
        <f t="shared" si="138"/>
        <v>Real Sociedad</v>
      </c>
      <c r="AD86" s="171"/>
      <c r="AE86" s="171"/>
      <c r="AF86" s="138" t="str">
        <f t="shared" si="152"/>
        <v>Málaga C.F.</v>
      </c>
      <c r="AG86" s="82"/>
      <c r="AH86" s="76">
        <f t="shared" si="153"/>
        <v>0</v>
      </c>
      <c r="AI86" s="79" t="str">
        <f t="shared" si="139"/>
        <v>Anoeta</v>
      </c>
      <c r="AJ86" s="76"/>
      <c r="AK86" s="80"/>
      <c r="AL86" s="80"/>
      <c r="AM86" s="76">
        <f t="shared" si="154"/>
        <v>0</v>
      </c>
      <c r="AN86" s="76">
        <f t="shared" si="155"/>
        <v>0</v>
      </c>
      <c r="AO86" s="77"/>
      <c r="AP86" s="138" t="str">
        <f t="shared" si="140"/>
        <v>Deportivo de la Coruña</v>
      </c>
      <c r="AQ86" s="171"/>
      <c r="AR86" s="171"/>
      <c r="AS86" s="138" t="str">
        <f t="shared" si="156"/>
        <v>Levante U.D.</v>
      </c>
      <c r="AT86" s="82"/>
      <c r="AU86" s="76">
        <f t="shared" si="157"/>
        <v>0</v>
      </c>
      <c r="AV86" s="79" t="str">
        <f t="shared" si="141"/>
        <v>Riazor</v>
      </c>
      <c r="AW86" s="76"/>
      <c r="AX86" s="80"/>
      <c r="AY86" s="80"/>
      <c r="AZ86" s="76">
        <f t="shared" si="158"/>
        <v>0</v>
      </c>
      <c r="BA86" s="76">
        <f t="shared" si="159"/>
        <v>0</v>
      </c>
      <c r="BB86" s="77"/>
      <c r="BC86" s="138" t="str">
        <f t="shared" si="142"/>
        <v>Real Betis Balompié</v>
      </c>
      <c r="BD86" s="171"/>
      <c r="BE86" s="171"/>
      <c r="BF86" s="138" t="str">
        <f t="shared" si="160"/>
        <v>U.D. Las Palmas</v>
      </c>
      <c r="BG86" s="82"/>
      <c r="BH86" s="76">
        <f t="shared" si="161"/>
        <v>0</v>
      </c>
      <c r="BI86" s="79" t="str">
        <f t="shared" si="143"/>
        <v>Benito Villamarín</v>
      </c>
      <c r="BJ86" s="76"/>
      <c r="BK86" s="80"/>
      <c r="BL86" s="80"/>
      <c r="BM86" s="76">
        <f t="shared" si="162"/>
        <v>0</v>
      </c>
      <c r="BN86" s="76">
        <f t="shared" si="163"/>
        <v>0</v>
      </c>
      <c r="BO86" s="77"/>
      <c r="BP86" s="138" t="str">
        <f t="shared" si="144"/>
        <v>Granada C.F.</v>
      </c>
      <c r="BQ86" s="171"/>
      <c r="BR86" s="171"/>
      <c r="BS86" s="138" t="str">
        <f t="shared" si="164"/>
        <v>F.C. Barcelona</v>
      </c>
      <c r="BT86" s="82"/>
      <c r="BU86" s="76">
        <f t="shared" si="165"/>
        <v>0</v>
      </c>
      <c r="BV86" s="79" t="str">
        <f t="shared" si="145"/>
        <v>Nuevo Los Cármenes</v>
      </c>
      <c r="BW86" s="71"/>
      <c r="BX86" s="71"/>
    </row>
    <row r="87" spans="1:76" ht="14.45" customHeight="1" x14ac:dyDescent="0.25">
      <c r="A87" s="71"/>
      <c r="B87" s="71"/>
      <c r="C87" s="71"/>
      <c r="D87" s="71"/>
      <c r="E87" s="71"/>
      <c r="F87" s="71"/>
      <c r="G87" s="71"/>
      <c r="H87" s="71"/>
      <c r="I87" s="71"/>
      <c r="J87" s="71"/>
      <c r="K87" s="71"/>
      <c r="L87" s="71"/>
      <c r="M87" s="76">
        <f t="shared" si="146"/>
        <v>0</v>
      </c>
      <c r="N87" s="76">
        <f t="shared" si="147"/>
        <v>0</v>
      </c>
      <c r="O87" s="77"/>
      <c r="P87" s="138" t="str">
        <f t="shared" si="136"/>
        <v>Real Madrid C.F.</v>
      </c>
      <c r="Q87" s="171"/>
      <c r="R87" s="171"/>
      <c r="S87" s="138" t="str">
        <f t="shared" si="148"/>
        <v>R.C.D. Español</v>
      </c>
      <c r="T87" s="82"/>
      <c r="U87" s="76">
        <f t="shared" si="149"/>
        <v>0</v>
      </c>
      <c r="V87" s="79" t="str">
        <f t="shared" si="137"/>
        <v>Santiago Bernabéu</v>
      </c>
      <c r="W87" s="76"/>
      <c r="X87" s="80"/>
      <c r="Y87" s="80"/>
      <c r="Z87" s="76">
        <f t="shared" si="150"/>
        <v>0</v>
      </c>
      <c r="AA87" s="76">
        <f t="shared" si="151"/>
        <v>0</v>
      </c>
      <c r="AB87" s="77"/>
      <c r="AC87" s="138" t="str">
        <f t="shared" si="138"/>
        <v>Valencia C.F.</v>
      </c>
      <c r="AD87" s="171"/>
      <c r="AE87" s="171"/>
      <c r="AF87" s="138" t="str">
        <f t="shared" si="152"/>
        <v>Athletic Club</v>
      </c>
      <c r="AG87" s="82"/>
      <c r="AH87" s="76">
        <f t="shared" si="153"/>
        <v>0</v>
      </c>
      <c r="AI87" s="79" t="str">
        <f t="shared" si="139"/>
        <v>Mestalla</v>
      </c>
      <c r="AJ87" s="76"/>
      <c r="AK87" s="80"/>
      <c r="AL87" s="80"/>
      <c r="AM87" s="76">
        <f t="shared" si="154"/>
        <v>0</v>
      </c>
      <c r="AN87" s="76">
        <f t="shared" si="155"/>
        <v>0</v>
      </c>
      <c r="AO87" s="77"/>
      <c r="AP87" s="138" t="str">
        <f t="shared" si="140"/>
        <v>Real Sporting de Gijón</v>
      </c>
      <c r="AQ87" s="171"/>
      <c r="AR87" s="171"/>
      <c r="AS87" s="138" t="str">
        <f t="shared" si="156"/>
        <v>Atlético de Madrid</v>
      </c>
      <c r="AT87" s="82"/>
      <c r="AU87" s="76">
        <f t="shared" si="157"/>
        <v>0</v>
      </c>
      <c r="AV87" s="79" t="str">
        <f t="shared" si="141"/>
        <v>El Molinón</v>
      </c>
      <c r="AW87" s="76"/>
      <c r="AX87" s="80"/>
      <c r="AY87" s="80"/>
      <c r="AZ87" s="76">
        <f t="shared" si="158"/>
        <v>0</v>
      </c>
      <c r="BA87" s="76">
        <f t="shared" si="159"/>
        <v>0</v>
      </c>
      <c r="BB87" s="77"/>
      <c r="BC87" s="138" t="str">
        <f t="shared" si="142"/>
        <v>R.C.D. Español</v>
      </c>
      <c r="BD87" s="171"/>
      <c r="BE87" s="171"/>
      <c r="BF87" s="138" t="str">
        <f t="shared" si="160"/>
        <v>R.C. Celta de Vigo</v>
      </c>
      <c r="BG87" s="82"/>
      <c r="BH87" s="76">
        <f t="shared" si="161"/>
        <v>0</v>
      </c>
      <c r="BI87" s="79" t="str">
        <f t="shared" si="143"/>
        <v>Cornellà-El Prat</v>
      </c>
      <c r="BJ87" s="76"/>
      <c r="BK87" s="80"/>
      <c r="BL87" s="80"/>
      <c r="BM87" s="76">
        <f t="shared" si="162"/>
        <v>0</v>
      </c>
      <c r="BN87" s="76">
        <f t="shared" si="163"/>
        <v>0</v>
      </c>
      <c r="BO87" s="77"/>
      <c r="BP87" s="138" t="str">
        <f t="shared" si="144"/>
        <v>Athletic Club</v>
      </c>
      <c r="BQ87" s="171"/>
      <c r="BR87" s="171"/>
      <c r="BS87" s="138" t="str">
        <f t="shared" si="164"/>
        <v>Sevilla F.C.</v>
      </c>
      <c r="BT87" s="82"/>
      <c r="BU87" s="76">
        <f t="shared" si="165"/>
        <v>0</v>
      </c>
      <c r="BV87" s="79" t="str">
        <f>LOOKUP(BP87,equipos,estadios)</f>
        <v>San Mamés</v>
      </c>
      <c r="BW87" s="71"/>
      <c r="BX87" s="71"/>
    </row>
    <row r="88" spans="1:76" ht="14.45" customHeight="1" x14ac:dyDescent="0.25">
      <c r="A88" s="71"/>
      <c r="B88" s="71"/>
      <c r="C88" s="71"/>
      <c r="D88" s="71"/>
      <c r="E88" s="71"/>
      <c r="F88" s="71"/>
      <c r="G88" s="71"/>
      <c r="H88" s="71"/>
      <c r="I88" s="71"/>
      <c r="J88" s="71"/>
      <c r="K88" s="71"/>
      <c r="L88" s="71"/>
      <c r="M88" s="76">
        <f t="shared" si="146"/>
        <v>0</v>
      </c>
      <c r="N88" s="76">
        <f t="shared" si="147"/>
        <v>0</v>
      </c>
      <c r="O88" s="77"/>
      <c r="P88" s="138" t="str">
        <f t="shared" si="136"/>
        <v>Real Sociedad</v>
      </c>
      <c r="Q88" s="171"/>
      <c r="R88" s="171"/>
      <c r="S88" s="138" t="str">
        <f t="shared" si="148"/>
        <v>Real Betis Balompié</v>
      </c>
      <c r="T88" s="82"/>
      <c r="U88" s="76">
        <f t="shared" si="149"/>
        <v>0</v>
      </c>
      <c r="V88" s="79" t="str">
        <f t="shared" si="137"/>
        <v>Anoeta</v>
      </c>
      <c r="W88" s="76"/>
      <c r="X88" s="80"/>
      <c r="Y88" s="80"/>
      <c r="Z88" s="76">
        <f t="shared" si="150"/>
        <v>0</v>
      </c>
      <c r="AA88" s="76">
        <f t="shared" si="151"/>
        <v>0</v>
      </c>
      <c r="AB88" s="77"/>
      <c r="AC88" s="138" t="str">
        <f t="shared" si="138"/>
        <v>Deportivo de la Coruña</v>
      </c>
      <c r="AD88" s="171"/>
      <c r="AE88" s="171"/>
      <c r="AF88" s="138" t="str">
        <f t="shared" si="152"/>
        <v>Granada C.F.</v>
      </c>
      <c r="AG88" s="82"/>
      <c r="AH88" s="76">
        <f t="shared" si="153"/>
        <v>0</v>
      </c>
      <c r="AI88" s="79" t="str">
        <f t="shared" si="139"/>
        <v>Riazor</v>
      </c>
      <c r="AJ88" s="76"/>
      <c r="AK88" s="80"/>
      <c r="AL88" s="80"/>
      <c r="AM88" s="76">
        <f t="shared" si="154"/>
        <v>0</v>
      </c>
      <c r="AN88" s="76">
        <f t="shared" si="155"/>
        <v>0</v>
      </c>
      <c r="AO88" s="77"/>
      <c r="AP88" s="138" t="str">
        <f t="shared" si="140"/>
        <v>Real Betis Balompié</v>
      </c>
      <c r="AQ88" s="171"/>
      <c r="AR88" s="171"/>
      <c r="AS88" s="138" t="str">
        <f t="shared" si="156"/>
        <v>Málaga C.F.</v>
      </c>
      <c r="AT88" s="82"/>
      <c r="AU88" s="76">
        <f t="shared" si="157"/>
        <v>0</v>
      </c>
      <c r="AV88" s="79" t="str">
        <f t="shared" si="141"/>
        <v>Benito Villamarín</v>
      </c>
      <c r="AW88" s="76"/>
      <c r="AX88" s="80"/>
      <c r="AY88" s="80"/>
      <c r="AZ88" s="76">
        <f t="shared" si="158"/>
        <v>0</v>
      </c>
      <c r="BA88" s="76">
        <f t="shared" si="159"/>
        <v>0</v>
      </c>
      <c r="BB88" s="77"/>
      <c r="BC88" s="138" t="str">
        <f t="shared" si="142"/>
        <v>Granada C.F.</v>
      </c>
      <c r="BD88" s="171"/>
      <c r="BE88" s="171"/>
      <c r="BF88" s="138" t="str">
        <f t="shared" si="160"/>
        <v>Levante U.D.</v>
      </c>
      <c r="BG88" s="82"/>
      <c r="BH88" s="76">
        <f t="shared" si="161"/>
        <v>0</v>
      </c>
      <c r="BI88" s="79" t="str">
        <f t="shared" si="143"/>
        <v>Nuevo Los Cármenes</v>
      </c>
      <c r="BJ88" s="76"/>
      <c r="BK88" s="80"/>
      <c r="BL88" s="80"/>
      <c r="BM88" s="76">
        <f t="shared" si="162"/>
        <v>0</v>
      </c>
      <c r="BN88" s="76">
        <f t="shared" si="163"/>
        <v>0</v>
      </c>
      <c r="BO88" s="77"/>
      <c r="BP88" s="138" t="str">
        <f t="shared" si="144"/>
        <v>Málaga C.F.</v>
      </c>
      <c r="BQ88" s="171"/>
      <c r="BR88" s="171"/>
      <c r="BS88" s="138" t="str">
        <f t="shared" si="164"/>
        <v>U.D. Las Palmas</v>
      </c>
      <c r="BT88" s="82"/>
      <c r="BU88" s="76">
        <f t="shared" si="165"/>
        <v>0</v>
      </c>
      <c r="BV88" s="79" t="str">
        <f t="shared" si="145"/>
        <v>La Rosaleda</v>
      </c>
      <c r="BW88" s="71"/>
      <c r="BX88" s="71"/>
    </row>
    <row r="89" spans="1:76" ht="14.45" customHeight="1" x14ac:dyDescent="0.25">
      <c r="A89" s="71"/>
      <c r="B89" s="71"/>
      <c r="C89" s="71"/>
      <c r="D89" s="71"/>
      <c r="E89" s="71"/>
      <c r="F89" s="71"/>
      <c r="G89" s="71"/>
      <c r="H89" s="71"/>
      <c r="I89" s="71"/>
      <c r="J89" s="71"/>
      <c r="K89" s="71"/>
      <c r="L89" s="71"/>
      <c r="M89" s="76">
        <f t="shared" si="146"/>
        <v>0</v>
      </c>
      <c r="N89" s="76">
        <f t="shared" si="147"/>
        <v>0</v>
      </c>
      <c r="O89" s="77"/>
      <c r="P89" s="138" t="str">
        <f t="shared" si="136"/>
        <v>Valencia C.F.</v>
      </c>
      <c r="Q89" s="171"/>
      <c r="R89" s="171"/>
      <c r="S89" s="138" t="str">
        <f t="shared" si="148"/>
        <v>Real Sporting de Gijón</v>
      </c>
      <c r="T89" s="82"/>
      <c r="U89" s="76">
        <f t="shared" si="149"/>
        <v>0</v>
      </c>
      <c r="V89" s="79" t="str">
        <f t="shared" si="137"/>
        <v>Mestalla</v>
      </c>
      <c r="W89" s="76"/>
      <c r="X89" s="80"/>
      <c r="Y89" s="80"/>
      <c r="Z89" s="76">
        <f t="shared" si="150"/>
        <v>0</v>
      </c>
      <c r="AA89" s="76">
        <f t="shared" si="151"/>
        <v>0</v>
      </c>
      <c r="AB89" s="77"/>
      <c r="AC89" s="138" t="str">
        <f t="shared" si="138"/>
        <v>Real Sporting de Gijón</v>
      </c>
      <c r="AD89" s="171"/>
      <c r="AE89" s="171"/>
      <c r="AF89" s="138" t="str">
        <f t="shared" si="152"/>
        <v>R.C.D. Español</v>
      </c>
      <c r="AG89" s="82"/>
      <c r="AH89" s="76">
        <f t="shared" si="153"/>
        <v>0</v>
      </c>
      <c r="AI89" s="79" t="str">
        <f t="shared" si="139"/>
        <v>El Molinón</v>
      </c>
      <c r="AJ89" s="76"/>
      <c r="AK89" s="80"/>
      <c r="AL89" s="80"/>
      <c r="AM89" s="76">
        <f t="shared" si="154"/>
        <v>0</v>
      </c>
      <c r="AN89" s="76">
        <f t="shared" si="155"/>
        <v>0</v>
      </c>
      <c r="AO89" s="77"/>
      <c r="AP89" s="138" t="str">
        <f t="shared" si="140"/>
        <v>R.C.D. Español</v>
      </c>
      <c r="AQ89" s="171"/>
      <c r="AR89" s="171"/>
      <c r="AS89" s="138" t="str">
        <f t="shared" si="156"/>
        <v>Athletic Club</v>
      </c>
      <c r="AT89" s="82"/>
      <c r="AU89" s="76">
        <f t="shared" si="157"/>
        <v>0</v>
      </c>
      <c r="AV89" s="79" t="str">
        <f t="shared" si="141"/>
        <v>Cornellà-El Prat</v>
      </c>
      <c r="AW89" s="76"/>
      <c r="AX89" s="80"/>
      <c r="AY89" s="80"/>
      <c r="AZ89" s="76">
        <f t="shared" si="158"/>
        <v>0</v>
      </c>
      <c r="BA89" s="76">
        <f t="shared" si="159"/>
        <v>0</v>
      </c>
      <c r="BB89" s="77"/>
      <c r="BC89" s="138" t="str">
        <f t="shared" si="142"/>
        <v>Athletic Club</v>
      </c>
      <c r="BD89" s="171"/>
      <c r="BE89" s="171"/>
      <c r="BF89" s="138" t="str">
        <f t="shared" si="160"/>
        <v>Atlético de Madrid</v>
      </c>
      <c r="BG89" s="82"/>
      <c r="BH89" s="76">
        <f t="shared" si="161"/>
        <v>0</v>
      </c>
      <c r="BI89" s="79" t="str">
        <f t="shared" si="143"/>
        <v>San Mamés</v>
      </c>
      <c r="BJ89" s="76"/>
      <c r="BK89" s="80"/>
      <c r="BL89" s="80"/>
      <c r="BM89" s="76">
        <f t="shared" si="162"/>
        <v>0</v>
      </c>
      <c r="BN89" s="76">
        <f t="shared" si="163"/>
        <v>0</v>
      </c>
      <c r="BO89" s="77"/>
      <c r="BP89" s="138" t="str">
        <f t="shared" si="144"/>
        <v>Atlético de Madrid</v>
      </c>
      <c r="BQ89" s="171"/>
      <c r="BR89" s="171"/>
      <c r="BS89" s="138" t="str">
        <f t="shared" si="164"/>
        <v>R.C. Celta de Vigo</v>
      </c>
      <c r="BT89" s="82"/>
      <c r="BU89" s="76">
        <f t="shared" si="165"/>
        <v>0</v>
      </c>
      <c r="BV89" s="79" t="str">
        <f t="shared" si="145"/>
        <v>Vicente Calderón</v>
      </c>
      <c r="BW89" s="71"/>
      <c r="BX89" s="71"/>
    </row>
    <row r="90" spans="1:76" ht="15" customHeight="1" thickBot="1" x14ac:dyDescent="0.3">
      <c r="A90" s="71"/>
      <c r="B90" s="71"/>
      <c r="C90" s="71"/>
      <c r="D90" s="71"/>
      <c r="E90" s="71"/>
      <c r="F90" s="71"/>
      <c r="G90" s="71"/>
      <c r="H90" s="71"/>
      <c r="I90" s="71"/>
      <c r="J90" s="71"/>
      <c r="K90" s="71"/>
      <c r="L90" s="71"/>
      <c r="M90" s="76">
        <f t="shared" si="146"/>
        <v>0</v>
      </c>
      <c r="N90" s="76">
        <f t="shared" si="147"/>
        <v>0</v>
      </c>
      <c r="O90" s="83"/>
      <c r="P90" s="142" t="str">
        <f t="shared" si="136"/>
        <v>Deportivo de la Coruña</v>
      </c>
      <c r="Q90" s="172"/>
      <c r="R90" s="172"/>
      <c r="S90" s="142" t="str">
        <f>P39</f>
        <v>Rayo Vallecano</v>
      </c>
      <c r="T90" s="84"/>
      <c r="U90" s="76">
        <f t="shared" si="149"/>
        <v>0</v>
      </c>
      <c r="V90" s="85" t="str">
        <f t="shared" si="137"/>
        <v>Riazor</v>
      </c>
      <c r="W90" s="86"/>
      <c r="X90" s="80"/>
      <c r="Y90" s="80"/>
      <c r="Z90" s="76">
        <f t="shared" si="150"/>
        <v>0</v>
      </c>
      <c r="AA90" s="76">
        <f t="shared" si="151"/>
        <v>0</v>
      </c>
      <c r="AB90" s="83"/>
      <c r="AC90" s="142" t="str">
        <f t="shared" si="138"/>
        <v>Real Betis Balompié</v>
      </c>
      <c r="AD90" s="172"/>
      <c r="AE90" s="172"/>
      <c r="AF90" s="142" t="str">
        <f>AC39</f>
        <v>Rayo Vallecano</v>
      </c>
      <c r="AG90" s="84"/>
      <c r="AH90" s="76">
        <f t="shared" si="153"/>
        <v>0</v>
      </c>
      <c r="AI90" s="85" t="str">
        <f t="shared" si="139"/>
        <v>Benito Villamarín</v>
      </c>
      <c r="AJ90" s="86"/>
      <c r="AK90" s="80"/>
      <c r="AL90" s="80"/>
      <c r="AM90" s="76">
        <f t="shared" si="154"/>
        <v>0</v>
      </c>
      <c r="AN90" s="76">
        <f t="shared" si="155"/>
        <v>0</v>
      </c>
      <c r="AO90" s="83"/>
      <c r="AP90" s="142" t="str">
        <f t="shared" si="140"/>
        <v>Granada C.F.</v>
      </c>
      <c r="AQ90" s="172"/>
      <c r="AR90" s="172"/>
      <c r="AS90" s="142" t="str">
        <f>AP39</f>
        <v>Rayo Vallecano</v>
      </c>
      <c r="AT90" s="84"/>
      <c r="AU90" s="76">
        <f t="shared" si="157"/>
        <v>0</v>
      </c>
      <c r="AV90" s="85" t="str">
        <f t="shared" si="141"/>
        <v>Nuevo Los Cármenes</v>
      </c>
      <c r="AW90" s="86"/>
      <c r="AX90" s="80"/>
      <c r="AY90" s="80"/>
      <c r="AZ90" s="76">
        <f t="shared" si="158"/>
        <v>0</v>
      </c>
      <c r="BA90" s="76">
        <f t="shared" si="159"/>
        <v>0</v>
      </c>
      <c r="BB90" s="83"/>
      <c r="BC90" s="142" t="str">
        <f t="shared" si="142"/>
        <v>Málaga C.F.</v>
      </c>
      <c r="BD90" s="172"/>
      <c r="BE90" s="172"/>
      <c r="BF90" s="142" t="str">
        <f>BC39</f>
        <v>Rayo Vallecano</v>
      </c>
      <c r="BG90" s="84"/>
      <c r="BH90" s="76">
        <f t="shared" si="161"/>
        <v>0</v>
      </c>
      <c r="BI90" s="85" t="str">
        <f t="shared" si="143"/>
        <v>La Rosaleda</v>
      </c>
      <c r="BJ90" s="86"/>
      <c r="BK90" s="80"/>
      <c r="BL90" s="80"/>
      <c r="BM90" s="76">
        <f t="shared" si="162"/>
        <v>0</v>
      </c>
      <c r="BN90" s="76">
        <f t="shared" si="163"/>
        <v>0</v>
      </c>
      <c r="BO90" s="83"/>
      <c r="BP90" s="142" t="str">
        <f t="shared" si="144"/>
        <v>Rayo Vallecano</v>
      </c>
      <c r="BQ90" s="172"/>
      <c r="BR90" s="172"/>
      <c r="BS90" s="142" t="str">
        <f>BP39</f>
        <v>Levante U.D.</v>
      </c>
      <c r="BT90" s="84"/>
      <c r="BU90" s="76">
        <f t="shared" si="165"/>
        <v>0</v>
      </c>
      <c r="BV90" s="85" t="str">
        <f t="shared" si="145"/>
        <v>Campo de Vallecas</v>
      </c>
      <c r="BW90" s="71"/>
      <c r="BX90" s="71"/>
    </row>
    <row r="91" spans="1:76" ht="15" customHeight="1" thickBot="1" x14ac:dyDescent="0.3">
      <c r="A91" s="71"/>
      <c r="B91" s="71"/>
      <c r="C91" s="71"/>
      <c r="D91" s="71"/>
      <c r="E91" s="71"/>
      <c r="F91" s="71"/>
      <c r="G91" s="71"/>
      <c r="H91" s="71"/>
      <c r="I91" s="71"/>
      <c r="J91" s="71"/>
      <c r="K91" s="71"/>
      <c r="L91" s="71"/>
      <c r="M91" s="71"/>
      <c r="N91" s="71"/>
      <c r="O91" s="76"/>
      <c r="P91" s="87"/>
      <c r="Q91" s="87"/>
      <c r="R91" s="88"/>
      <c r="S91" s="87"/>
      <c r="T91" s="87"/>
      <c r="U91" s="87"/>
      <c r="V91" s="80"/>
      <c r="W91" s="76"/>
      <c r="X91" s="80"/>
      <c r="Y91" s="80"/>
      <c r="Z91" s="76"/>
      <c r="AA91" s="76"/>
      <c r="AB91" s="76"/>
      <c r="AC91" s="87"/>
      <c r="AD91" s="87"/>
      <c r="AE91" s="88"/>
      <c r="AF91" s="87"/>
      <c r="AG91" s="87"/>
      <c r="AH91" s="87"/>
      <c r="AI91" s="80"/>
      <c r="AJ91" s="80"/>
      <c r="AK91" s="80"/>
      <c r="AL91" s="80"/>
      <c r="AM91" s="76"/>
      <c r="AN91" s="76"/>
      <c r="AO91" s="76"/>
      <c r="AP91" s="87"/>
      <c r="AQ91" s="87"/>
      <c r="AR91" s="88"/>
      <c r="AS91" s="87"/>
      <c r="AT91" s="87"/>
      <c r="AU91" s="87"/>
      <c r="AV91" s="80"/>
      <c r="AW91" s="76"/>
      <c r="AX91" s="80"/>
      <c r="AY91" s="80"/>
      <c r="AZ91" s="76"/>
      <c r="BA91" s="76"/>
      <c r="BB91" s="76"/>
      <c r="BC91" s="87"/>
      <c r="BD91" s="87"/>
      <c r="BE91" s="88"/>
      <c r="BF91" s="87"/>
      <c r="BG91" s="87"/>
      <c r="BH91" s="87"/>
      <c r="BI91" s="80"/>
      <c r="BJ91" s="80"/>
      <c r="BK91" s="80"/>
      <c r="BL91" s="80"/>
      <c r="BM91" s="76"/>
      <c r="BN91" s="76"/>
      <c r="BO91" s="76"/>
      <c r="BP91" s="87"/>
      <c r="BQ91" s="87"/>
      <c r="BR91" s="88"/>
      <c r="BS91" s="87"/>
      <c r="BT91" s="87"/>
      <c r="BU91" s="87"/>
      <c r="BV91" s="80"/>
      <c r="BW91" s="71"/>
      <c r="BX91" s="71"/>
    </row>
    <row r="92" spans="1:76" ht="15.75" thickBot="1" x14ac:dyDescent="0.3">
      <c r="A92" s="71"/>
      <c r="B92" s="71"/>
      <c r="C92" s="71"/>
      <c r="D92" s="71"/>
      <c r="E92" s="71"/>
      <c r="F92" s="71"/>
      <c r="G92" s="71"/>
      <c r="H92" s="71"/>
      <c r="I92" s="71"/>
      <c r="J92" s="71"/>
      <c r="K92" s="71"/>
      <c r="L92" s="71"/>
      <c r="M92" s="71"/>
      <c r="N92" s="71"/>
      <c r="O92" s="292" t="s">
        <v>77</v>
      </c>
      <c r="P92" s="293"/>
      <c r="Q92" s="293"/>
      <c r="R92" s="293"/>
      <c r="S92" s="293"/>
      <c r="T92" s="294"/>
      <c r="U92" s="169"/>
      <c r="V92" s="145" t="s">
        <v>1</v>
      </c>
      <c r="W92" s="76"/>
      <c r="X92" s="80"/>
      <c r="Y92" s="80"/>
      <c r="Z92" s="76"/>
      <c r="AA92" s="76"/>
      <c r="AB92" s="292" t="s">
        <v>81</v>
      </c>
      <c r="AC92" s="293"/>
      <c r="AD92" s="293"/>
      <c r="AE92" s="293"/>
      <c r="AF92" s="293"/>
      <c r="AG92" s="294"/>
      <c r="AH92" s="169"/>
      <c r="AI92" s="145" t="s">
        <v>1</v>
      </c>
      <c r="AJ92" s="80"/>
      <c r="AK92" s="80"/>
      <c r="AL92" s="80"/>
      <c r="AM92" s="76"/>
      <c r="AN92" s="76"/>
      <c r="AO92" s="292" t="s">
        <v>85</v>
      </c>
      <c r="AP92" s="293"/>
      <c r="AQ92" s="293"/>
      <c r="AR92" s="293"/>
      <c r="AS92" s="293"/>
      <c r="AT92" s="294"/>
      <c r="AU92" s="169"/>
      <c r="AV92" s="145" t="s">
        <v>1</v>
      </c>
      <c r="AW92" s="76"/>
      <c r="AX92" s="80"/>
      <c r="AY92" s="80"/>
      <c r="AZ92" s="76"/>
      <c r="BA92" s="76"/>
      <c r="BB92" s="292" t="s">
        <v>89</v>
      </c>
      <c r="BC92" s="293"/>
      <c r="BD92" s="293"/>
      <c r="BE92" s="293"/>
      <c r="BF92" s="293"/>
      <c r="BG92" s="294"/>
      <c r="BH92" s="169"/>
      <c r="BI92" s="145" t="s">
        <v>1</v>
      </c>
      <c r="BJ92" s="80"/>
      <c r="BK92" s="80"/>
      <c r="BL92" s="80"/>
      <c r="BM92" s="80"/>
      <c r="BN92" s="80"/>
      <c r="BO92" s="90">
        <f>SUM(BL81:BL90)</f>
        <v>0</v>
      </c>
      <c r="BP92" s="71"/>
      <c r="BQ92" s="71"/>
      <c r="BR92" s="71"/>
      <c r="BS92" s="71"/>
      <c r="BT92" s="71"/>
      <c r="BU92" s="71"/>
      <c r="BV92" s="71"/>
      <c r="BW92" s="71"/>
      <c r="BX92" s="71"/>
    </row>
    <row r="93" spans="1:76" ht="14.45" customHeight="1" x14ac:dyDescent="0.25">
      <c r="A93" s="71"/>
      <c r="B93" s="71"/>
      <c r="C93" s="71"/>
      <c r="D93" s="71"/>
      <c r="E93" s="71"/>
      <c r="F93" s="71"/>
      <c r="G93" s="71"/>
      <c r="H93" s="71"/>
      <c r="I93" s="71"/>
      <c r="J93" s="71"/>
      <c r="K93" s="71"/>
      <c r="L93" s="71"/>
      <c r="M93" s="76">
        <f>IF(ISBLANK(R93),0,1)</f>
        <v>0</v>
      </c>
      <c r="N93" s="76">
        <f>IF(M93&gt;0,IF(Q93&gt;R93,3,IF(Q93=R93,1,0)),0)</f>
        <v>0</v>
      </c>
      <c r="O93" s="77"/>
      <c r="P93" s="138" t="str">
        <f t="shared" ref="P93:P102" si="166">S42</f>
        <v>Rayo Vallecano</v>
      </c>
      <c r="Q93" s="171"/>
      <c r="R93" s="171"/>
      <c r="S93" s="138" t="str">
        <f>P42</f>
        <v>U.D. Las Palmas</v>
      </c>
      <c r="T93" s="78"/>
      <c r="U93" s="76">
        <f>IF(M93&gt;0,IF(R93&gt;Q93,3,IF(Q93=R93,1,0)),0)</f>
        <v>0</v>
      </c>
      <c r="V93" s="79" t="str">
        <f t="shared" ref="V93:V102" si="167">LOOKUP(P93,equipos,estadios)</f>
        <v>Campo de Vallecas</v>
      </c>
      <c r="W93" s="81"/>
      <c r="X93" s="80"/>
      <c r="Y93" s="80"/>
      <c r="Z93" s="76">
        <f>IF(ISBLANK(AE93),0,1)</f>
        <v>0</v>
      </c>
      <c r="AA93" s="76">
        <f>IF(Z93&gt;0,IF(AD93&gt;AE93,3,IF(AD93=AE93,1,0)),0)</f>
        <v>0</v>
      </c>
      <c r="AB93" s="77"/>
      <c r="AC93" s="138" t="str">
        <f t="shared" ref="AC93:AC102" si="168">AF42</f>
        <v>Rayo Vallecano</v>
      </c>
      <c r="AD93" s="171"/>
      <c r="AE93" s="171"/>
      <c r="AF93" s="138" t="str">
        <f>AC42</f>
        <v>F.C. Barcelona</v>
      </c>
      <c r="AG93" s="78"/>
      <c r="AH93" s="76">
        <f>IF(Z93&gt;0,IF(AE93&gt;AD93,3,IF(AD93=AE93,1,0)),0)</f>
        <v>0</v>
      </c>
      <c r="AI93" s="79" t="str">
        <f t="shared" ref="AI93:AI102" si="169">LOOKUP(AC93,equipos,estadios)</f>
        <v>Campo de Vallecas</v>
      </c>
      <c r="AJ93" s="81"/>
      <c r="AK93" s="80"/>
      <c r="AL93" s="80"/>
      <c r="AM93" s="76">
        <f>IF(ISBLANK(AR93),0,1)</f>
        <v>0</v>
      </c>
      <c r="AN93" s="76">
        <f>IF(AM93&gt;0,IF(AQ93&gt;AR93,3,IF(AQ93=AR93,1,0)),0)</f>
        <v>0</v>
      </c>
      <c r="AO93" s="77"/>
      <c r="AP93" s="138" t="str">
        <f t="shared" ref="AP93:AP102" si="170">AS42</f>
        <v>Rayo Vallecano</v>
      </c>
      <c r="AQ93" s="171"/>
      <c r="AR93" s="171"/>
      <c r="AS93" s="138" t="str">
        <f>AP42</f>
        <v>Getafe C.F.</v>
      </c>
      <c r="AT93" s="78"/>
      <c r="AU93" s="76">
        <f>IF(AM93&gt;0,IF(AR93&gt;AQ93,3,IF(AQ93=AR93,1,0)),0)</f>
        <v>0</v>
      </c>
      <c r="AV93" s="79" t="str">
        <f t="shared" ref="AV93:AV102" si="171">LOOKUP(AP93,equipos,estadios)</f>
        <v>Campo de Vallecas</v>
      </c>
      <c r="AW93" s="81"/>
      <c r="AX93" s="80"/>
      <c r="AY93" s="80"/>
      <c r="AZ93" s="76">
        <f>IF(ISBLANK(BE93),0,1)</f>
        <v>0</v>
      </c>
      <c r="BA93" s="76">
        <f>IF(AZ93&gt;0,IF(BD93&gt;BE93,3,IF(BD93=BE93,1,0)),0)</f>
        <v>0</v>
      </c>
      <c r="BB93" s="77"/>
      <c r="BC93" s="138" t="str">
        <f t="shared" ref="BC93:BC102" si="172">BF42</f>
        <v>Rayo Vallecano</v>
      </c>
      <c r="BD93" s="171"/>
      <c r="BE93" s="171"/>
      <c r="BF93" s="138" t="str">
        <f>BC42</f>
        <v>Real Madrid C.F.</v>
      </c>
      <c r="BG93" s="78"/>
      <c r="BH93" s="76">
        <f>IF(AZ93&gt;0,IF(BE93&gt;BD93,3,IF(BD93=BE93,1,0)),0)</f>
        <v>0</v>
      </c>
      <c r="BI93" s="79" t="str">
        <f t="shared" ref="BI93:BI102" si="173">LOOKUP(BC93,equipos,estadios)</f>
        <v>Campo de Vallecas</v>
      </c>
      <c r="BJ93" s="81"/>
      <c r="BK93" s="80"/>
      <c r="BL93" s="80"/>
      <c r="BM93" s="80"/>
      <c r="BN93" s="80"/>
      <c r="BO93" s="71"/>
      <c r="BP93" s="71"/>
      <c r="BQ93" s="71"/>
      <c r="BR93" s="71"/>
      <c r="BS93" s="71"/>
      <c r="BT93" s="71"/>
      <c r="BU93" s="71"/>
      <c r="BV93" s="71"/>
      <c r="BW93" s="71"/>
      <c r="BX93" s="71"/>
    </row>
    <row r="94" spans="1:76" ht="14.45" customHeight="1" x14ac:dyDescent="0.25">
      <c r="A94" s="71"/>
      <c r="B94" s="71"/>
      <c r="C94" s="71"/>
      <c r="D94" s="71"/>
      <c r="E94" s="71"/>
      <c r="F94" s="71"/>
      <c r="G94" s="71"/>
      <c r="H94" s="71"/>
      <c r="I94" s="71"/>
      <c r="J94" s="71"/>
      <c r="K94" s="71"/>
      <c r="L94" s="71"/>
      <c r="M94" s="76">
        <f t="shared" ref="M94:M102" si="174">IF(ISBLANK(R94),0,1)</f>
        <v>0</v>
      </c>
      <c r="N94" s="76">
        <f t="shared" ref="N94:N102" si="175">IF(M94&gt;0,IF(Q94&gt;R94,3,IF(Q94=R94,1,0)),0)</f>
        <v>0</v>
      </c>
      <c r="O94" s="77"/>
      <c r="P94" s="138" t="str">
        <f t="shared" si="166"/>
        <v>R.C. Celta de Vigo</v>
      </c>
      <c r="Q94" s="171"/>
      <c r="R94" s="171"/>
      <c r="S94" s="138" t="str">
        <f t="shared" ref="S94:S101" si="176">P43</f>
        <v>Sevilla F.C.</v>
      </c>
      <c r="T94" s="82"/>
      <c r="U94" s="76">
        <f t="shared" ref="U94:U101" si="177">IF(M94&gt;0,IF(R94&gt;Q94,3,IF(Q94=R94,1,0)),0)</f>
        <v>0</v>
      </c>
      <c r="V94" s="79" t="str">
        <f t="shared" si="167"/>
        <v>Balaídos</v>
      </c>
      <c r="W94" s="76"/>
      <c r="X94" s="80"/>
      <c r="Y94" s="80"/>
      <c r="Z94" s="76">
        <f t="shared" ref="Z94:Z100" si="178">IF(ISBLANK(AE94),0,1)</f>
        <v>0</v>
      </c>
      <c r="AA94" s="76">
        <f t="shared" ref="AA94:AA100" si="179">IF(Z94&gt;0,IF(AD94&gt;AE94,3,IF(AD94=AE94,1,0)),0)</f>
        <v>0</v>
      </c>
      <c r="AB94" s="77"/>
      <c r="AC94" s="138" t="str">
        <f t="shared" si="168"/>
        <v>Sevilla F.C.</v>
      </c>
      <c r="AD94" s="171"/>
      <c r="AE94" s="171"/>
      <c r="AF94" s="138" t="str">
        <f t="shared" ref="AF94:AF101" si="180">AC43</f>
        <v>S.D. Eibar</v>
      </c>
      <c r="AG94" s="82"/>
      <c r="AH94" s="76">
        <f t="shared" ref="AH94:AH102" si="181">IF(Z94&gt;0,IF(AE94&gt;AD94,3,IF(AD94=AE94,1,0)),0)</f>
        <v>0</v>
      </c>
      <c r="AI94" s="79" t="str">
        <f t="shared" si="169"/>
        <v>Ramón Sánchez Pizjuán</v>
      </c>
      <c r="AJ94" s="76"/>
      <c r="AK94" s="80"/>
      <c r="AL94" s="80"/>
      <c r="AM94" s="76">
        <f t="shared" ref="AM94:AM100" si="182">IF(ISBLANK(AR94),0,1)</f>
        <v>0</v>
      </c>
      <c r="AN94" s="76">
        <f t="shared" ref="AN94:AN100" si="183">IF(AM94&gt;0,IF(AQ94&gt;AR94,3,IF(AQ94=AR94,1,0)),0)</f>
        <v>0</v>
      </c>
      <c r="AO94" s="77"/>
      <c r="AP94" s="138" t="str">
        <f t="shared" si="170"/>
        <v>S.D. Eibar</v>
      </c>
      <c r="AQ94" s="171"/>
      <c r="AR94" s="171"/>
      <c r="AS94" s="138" t="str">
        <f t="shared" ref="AS94:AS101" si="184">AP43</f>
        <v>Villarreal C.F.</v>
      </c>
      <c r="AT94" s="82"/>
      <c r="AU94" s="76">
        <f t="shared" ref="AU94:AU102" si="185">IF(AM94&gt;0,IF(AR94&gt;AQ94,3,IF(AQ94=AR94,1,0)),0)</f>
        <v>0</v>
      </c>
      <c r="AV94" s="79" t="str">
        <f t="shared" si="171"/>
        <v>Ipurúa</v>
      </c>
      <c r="AW94" s="76"/>
      <c r="AX94" s="80"/>
      <c r="AY94" s="80"/>
      <c r="AZ94" s="76">
        <f t="shared" ref="AZ94:AZ100" si="186">IF(ISBLANK(BE94),0,1)</f>
        <v>0</v>
      </c>
      <c r="BA94" s="76">
        <f t="shared" ref="BA94:BA100" si="187">IF(AZ94&gt;0,IF(BD94&gt;BE94,3,IF(BD94=BE94,1,0)),0)</f>
        <v>0</v>
      </c>
      <c r="BB94" s="77"/>
      <c r="BC94" s="138" t="str">
        <f t="shared" si="172"/>
        <v>Villarreal C.F.</v>
      </c>
      <c r="BD94" s="171"/>
      <c r="BE94" s="171"/>
      <c r="BF94" s="138" t="str">
        <f t="shared" ref="BF94:BF101" si="188">BC43</f>
        <v>Real Sociedad</v>
      </c>
      <c r="BG94" s="82"/>
      <c r="BH94" s="76">
        <f t="shared" ref="BH94:BH102" si="189">IF(AZ94&gt;0,IF(BE94&gt;BD94,3,IF(BD94=BE94,1,0)),0)</f>
        <v>0</v>
      </c>
      <c r="BI94" s="79" t="str">
        <f t="shared" si="173"/>
        <v>El Madrigal</v>
      </c>
      <c r="BJ94" s="76"/>
      <c r="BK94" s="80"/>
      <c r="BL94" s="80"/>
      <c r="BM94" s="80"/>
      <c r="BN94" s="80"/>
      <c r="BO94" s="71"/>
      <c r="BP94" s="71"/>
      <c r="BQ94" s="71"/>
      <c r="BR94" s="71"/>
      <c r="BS94" s="71"/>
      <c r="BT94" s="71"/>
      <c r="BU94" s="71"/>
      <c r="BV94" s="71"/>
      <c r="BW94" s="71"/>
      <c r="BX94" s="71"/>
    </row>
    <row r="95" spans="1:76" ht="14.45" customHeight="1" x14ac:dyDescent="0.25">
      <c r="A95" s="71"/>
      <c r="B95" s="71"/>
      <c r="C95" s="71"/>
      <c r="D95" s="71"/>
      <c r="E95" s="71"/>
      <c r="F95" s="71"/>
      <c r="G95" s="71"/>
      <c r="H95" s="71"/>
      <c r="I95" s="71"/>
      <c r="J95" s="71"/>
      <c r="K95" s="71"/>
      <c r="L95" s="71"/>
      <c r="M95" s="76">
        <f t="shared" si="174"/>
        <v>0</v>
      </c>
      <c r="N95" s="76">
        <f t="shared" si="175"/>
        <v>0</v>
      </c>
      <c r="O95" s="77"/>
      <c r="P95" s="138" t="str">
        <f t="shared" si="166"/>
        <v>Levante U.D.</v>
      </c>
      <c r="Q95" s="171"/>
      <c r="R95" s="171"/>
      <c r="S95" s="138" t="str">
        <f t="shared" si="176"/>
        <v>F.C. Barcelona</v>
      </c>
      <c r="T95" s="82"/>
      <c r="U95" s="76">
        <f t="shared" si="177"/>
        <v>0</v>
      </c>
      <c r="V95" s="79" t="str">
        <f t="shared" si="167"/>
        <v>Ciudad de Valencia</v>
      </c>
      <c r="W95" s="76"/>
      <c r="X95" s="80"/>
      <c r="Y95" s="80"/>
      <c r="Z95" s="76">
        <f t="shared" si="178"/>
        <v>0</v>
      </c>
      <c r="AA95" s="76">
        <f t="shared" si="179"/>
        <v>0</v>
      </c>
      <c r="AB95" s="77"/>
      <c r="AC95" s="138" t="str">
        <f t="shared" si="168"/>
        <v>U.D. Las Palmas</v>
      </c>
      <c r="AD95" s="171"/>
      <c r="AE95" s="171"/>
      <c r="AF95" s="138" t="str">
        <f t="shared" si="180"/>
        <v>Getafe C.F.</v>
      </c>
      <c r="AG95" s="82"/>
      <c r="AH95" s="76">
        <f t="shared" si="181"/>
        <v>0</v>
      </c>
      <c r="AI95" s="79" t="str">
        <f t="shared" si="169"/>
        <v>Gran Canaria</v>
      </c>
      <c r="AJ95" s="76"/>
      <c r="AK95" s="80"/>
      <c r="AL95" s="80"/>
      <c r="AM95" s="76">
        <f t="shared" si="182"/>
        <v>0</v>
      </c>
      <c r="AN95" s="76">
        <f t="shared" si="183"/>
        <v>0</v>
      </c>
      <c r="AO95" s="77"/>
      <c r="AP95" s="138" t="str">
        <f t="shared" si="170"/>
        <v>F.C. Barcelona</v>
      </c>
      <c r="AQ95" s="171"/>
      <c r="AR95" s="171"/>
      <c r="AS95" s="138" t="str">
        <f t="shared" si="184"/>
        <v>Real Madrid C.F.</v>
      </c>
      <c r="AT95" s="82"/>
      <c r="AU95" s="76">
        <f t="shared" si="185"/>
        <v>0</v>
      </c>
      <c r="AV95" s="79" t="str">
        <f t="shared" si="171"/>
        <v>Camp Nou</v>
      </c>
      <c r="AW95" s="76"/>
      <c r="AX95" s="80"/>
      <c r="AY95" s="80"/>
      <c r="AZ95" s="76">
        <f t="shared" si="186"/>
        <v>0</v>
      </c>
      <c r="BA95" s="76">
        <f t="shared" si="187"/>
        <v>0</v>
      </c>
      <c r="BB95" s="77"/>
      <c r="BC95" s="138" t="str">
        <f t="shared" si="172"/>
        <v>Getafe C.F.</v>
      </c>
      <c r="BD95" s="171"/>
      <c r="BE95" s="171"/>
      <c r="BF95" s="138" t="str">
        <f t="shared" si="188"/>
        <v>Valencia C.F.</v>
      </c>
      <c r="BG95" s="82"/>
      <c r="BH95" s="76">
        <f t="shared" si="189"/>
        <v>0</v>
      </c>
      <c r="BI95" s="79" t="str">
        <f t="shared" si="173"/>
        <v>Coliseum Alfonso Pérez</v>
      </c>
      <c r="BJ95" s="76"/>
      <c r="BK95" s="80"/>
      <c r="BL95" s="80"/>
      <c r="BM95" s="80"/>
      <c r="BN95" s="80"/>
      <c r="BO95" s="71"/>
      <c r="BP95" s="71"/>
      <c r="BQ95" s="71"/>
      <c r="BR95" s="71"/>
      <c r="BS95" s="71"/>
      <c r="BT95" s="71"/>
      <c r="BU95" s="71"/>
      <c r="BV95" s="71"/>
      <c r="BW95" s="71"/>
      <c r="BX95" s="71"/>
    </row>
    <row r="96" spans="1:76" ht="14.45" customHeight="1" x14ac:dyDescent="0.25">
      <c r="A96" s="71"/>
      <c r="B96" s="71"/>
      <c r="C96" s="71"/>
      <c r="D96" s="71"/>
      <c r="E96" s="71"/>
      <c r="F96" s="71"/>
      <c r="G96" s="71"/>
      <c r="H96" s="71"/>
      <c r="I96" s="71"/>
      <c r="J96" s="71"/>
      <c r="K96" s="71"/>
      <c r="L96" s="71"/>
      <c r="M96" s="76">
        <f t="shared" si="174"/>
        <v>0</v>
      </c>
      <c r="N96" s="76">
        <f t="shared" si="175"/>
        <v>0</v>
      </c>
      <c r="O96" s="77"/>
      <c r="P96" s="138" t="str">
        <f t="shared" si="166"/>
        <v>Atlético de Madrid</v>
      </c>
      <c r="Q96" s="171"/>
      <c r="R96" s="171"/>
      <c r="S96" s="138" t="str">
        <f t="shared" si="176"/>
        <v>S.D. Eibar</v>
      </c>
      <c r="T96" s="82"/>
      <c r="U96" s="76">
        <f t="shared" si="177"/>
        <v>0</v>
      </c>
      <c r="V96" s="79" t="str">
        <f t="shared" si="167"/>
        <v>Vicente Calderón</v>
      </c>
      <c r="W96" s="76"/>
      <c r="X96" s="80"/>
      <c r="Y96" s="80"/>
      <c r="Z96" s="76">
        <f t="shared" si="178"/>
        <v>0</v>
      </c>
      <c r="AA96" s="76">
        <f t="shared" si="179"/>
        <v>0</v>
      </c>
      <c r="AB96" s="77"/>
      <c r="AC96" s="138" t="str">
        <f t="shared" si="168"/>
        <v>R.C. Celta de Vigo</v>
      </c>
      <c r="AD96" s="171"/>
      <c r="AE96" s="171"/>
      <c r="AF96" s="138" t="str">
        <f t="shared" si="180"/>
        <v>Villarreal C.F.</v>
      </c>
      <c r="AG96" s="82"/>
      <c r="AH96" s="76">
        <f t="shared" si="181"/>
        <v>0</v>
      </c>
      <c r="AI96" s="79" t="str">
        <f t="shared" si="169"/>
        <v>Balaídos</v>
      </c>
      <c r="AJ96" s="76"/>
      <c r="AK96" s="80"/>
      <c r="AL96" s="80"/>
      <c r="AM96" s="76">
        <f t="shared" si="182"/>
        <v>0</v>
      </c>
      <c r="AN96" s="76">
        <f t="shared" si="183"/>
        <v>0</v>
      </c>
      <c r="AO96" s="77"/>
      <c r="AP96" s="138" t="str">
        <f t="shared" si="170"/>
        <v>Sevilla F.C.</v>
      </c>
      <c r="AQ96" s="171"/>
      <c r="AR96" s="171"/>
      <c r="AS96" s="138" t="str">
        <f t="shared" si="184"/>
        <v>Real Sociedad</v>
      </c>
      <c r="AT96" s="82"/>
      <c r="AU96" s="76">
        <f t="shared" si="185"/>
        <v>0</v>
      </c>
      <c r="AV96" s="79" t="str">
        <f t="shared" si="171"/>
        <v>Ramón Sánchez Pizjuán</v>
      </c>
      <c r="AW96" s="76"/>
      <c r="AX96" s="80"/>
      <c r="AY96" s="80"/>
      <c r="AZ96" s="76">
        <f t="shared" si="186"/>
        <v>0</v>
      </c>
      <c r="BA96" s="76">
        <f t="shared" si="187"/>
        <v>0</v>
      </c>
      <c r="BB96" s="77"/>
      <c r="BC96" s="138" t="str">
        <f t="shared" si="172"/>
        <v>S.D. Eibar</v>
      </c>
      <c r="BD96" s="171"/>
      <c r="BE96" s="171"/>
      <c r="BF96" s="138" t="str">
        <f t="shared" si="188"/>
        <v>Deportivo de la Coruña</v>
      </c>
      <c r="BG96" s="82"/>
      <c r="BH96" s="76">
        <f t="shared" si="189"/>
        <v>0</v>
      </c>
      <c r="BI96" s="79" t="str">
        <f t="shared" si="173"/>
        <v>Ipurúa</v>
      </c>
      <c r="BJ96" s="76"/>
      <c r="BK96" s="80"/>
      <c r="BL96" s="80"/>
      <c r="BM96" s="80"/>
      <c r="BN96" s="80"/>
      <c r="BO96" s="71"/>
      <c r="BP96" s="71" t="str">
        <f>IF(BO92=10,"Campeón de Liga:","")</f>
        <v/>
      </c>
      <c r="BQ96" s="71"/>
      <c r="BR96" s="71"/>
      <c r="BS96" s="71" t="str">
        <f>IF(BO92=10,'1-Configuracion'!AH854,"")</f>
        <v/>
      </c>
      <c r="BT96" s="71"/>
      <c r="BU96" s="71"/>
      <c r="BV96" s="71"/>
      <c r="BW96" s="71"/>
      <c r="BX96" s="71"/>
    </row>
    <row r="97" spans="1:76" ht="14.45" customHeight="1" x14ac:dyDescent="0.25">
      <c r="A97" s="71"/>
      <c r="B97" s="71"/>
      <c r="C97" s="71"/>
      <c r="D97" s="71"/>
      <c r="E97" s="71"/>
      <c r="F97" s="71"/>
      <c r="G97" s="71"/>
      <c r="H97" s="71"/>
      <c r="I97" s="71"/>
      <c r="J97" s="71"/>
      <c r="K97" s="71"/>
      <c r="L97" s="71"/>
      <c r="M97" s="76">
        <f t="shared" si="174"/>
        <v>0</v>
      </c>
      <c r="N97" s="76">
        <f t="shared" si="175"/>
        <v>0</v>
      </c>
      <c r="O97" s="77"/>
      <c r="P97" s="138" t="str">
        <f t="shared" si="166"/>
        <v>Málaga C.F.</v>
      </c>
      <c r="Q97" s="171"/>
      <c r="R97" s="171"/>
      <c r="S97" s="138" t="str">
        <f t="shared" si="176"/>
        <v>Getafe C.F.</v>
      </c>
      <c r="T97" s="82"/>
      <c r="U97" s="76">
        <f t="shared" si="177"/>
        <v>0</v>
      </c>
      <c r="V97" s="79" t="str">
        <f t="shared" si="167"/>
        <v>La Rosaleda</v>
      </c>
      <c r="W97" s="76"/>
      <c r="X97" s="80"/>
      <c r="Y97" s="80"/>
      <c r="Z97" s="76">
        <f t="shared" si="178"/>
        <v>0</v>
      </c>
      <c r="AA97" s="76">
        <f t="shared" si="179"/>
        <v>0</v>
      </c>
      <c r="AB97" s="77"/>
      <c r="AC97" s="138" t="str">
        <f t="shared" si="168"/>
        <v>Levante U.D.</v>
      </c>
      <c r="AD97" s="171"/>
      <c r="AE97" s="171"/>
      <c r="AF97" s="138" t="str">
        <f t="shared" si="180"/>
        <v>Real Madrid C.F.</v>
      </c>
      <c r="AG97" s="82"/>
      <c r="AH97" s="76">
        <f t="shared" si="181"/>
        <v>0</v>
      </c>
      <c r="AI97" s="79" t="str">
        <f t="shared" si="169"/>
        <v>Ciudad de Valencia</v>
      </c>
      <c r="AJ97" s="76"/>
      <c r="AK97" s="80"/>
      <c r="AL97" s="80"/>
      <c r="AM97" s="76">
        <f t="shared" si="182"/>
        <v>0</v>
      </c>
      <c r="AN97" s="76">
        <f t="shared" si="183"/>
        <v>0</v>
      </c>
      <c r="AO97" s="77"/>
      <c r="AP97" s="138" t="str">
        <f t="shared" si="170"/>
        <v>U.D. Las Palmas</v>
      </c>
      <c r="AQ97" s="171"/>
      <c r="AR97" s="171"/>
      <c r="AS97" s="138" t="str">
        <f t="shared" si="184"/>
        <v>Valencia C.F.</v>
      </c>
      <c r="AT97" s="82"/>
      <c r="AU97" s="76">
        <f t="shared" si="185"/>
        <v>0</v>
      </c>
      <c r="AV97" s="79" t="str">
        <f t="shared" si="171"/>
        <v>Gran Canaria</v>
      </c>
      <c r="AW97" s="76"/>
      <c r="AX97" s="80"/>
      <c r="AY97" s="80"/>
      <c r="AZ97" s="76">
        <f t="shared" si="186"/>
        <v>0</v>
      </c>
      <c r="BA97" s="76">
        <f t="shared" si="187"/>
        <v>0</v>
      </c>
      <c r="BB97" s="77"/>
      <c r="BC97" s="138" t="str">
        <f t="shared" si="172"/>
        <v>F.C. Barcelona</v>
      </c>
      <c r="BD97" s="171"/>
      <c r="BE97" s="171"/>
      <c r="BF97" s="138" t="str">
        <f t="shared" si="188"/>
        <v>Real Sporting de Gijón</v>
      </c>
      <c r="BG97" s="82"/>
      <c r="BH97" s="76">
        <f t="shared" si="189"/>
        <v>0</v>
      </c>
      <c r="BI97" s="79" t="str">
        <f t="shared" si="173"/>
        <v>Camp Nou</v>
      </c>
      <c r="BJ97" s="76"/>
      <c r="BK97" s="80"/>
      <c r="BL97" s="80"/>
      <c r="BM97" s="80"/>
      <c r="BN97" s="80"/>
      <c r="BO97" s="71"/>
      <c r="BP97" s="71"/>
      <c r="BQ97" s="71"/>
      <c r="BR97" s="71"/>
      <c r="BS97" s="71"/>
      <c r="BT97" s="71"/>
      <c r="BU97" s="71"/>
      <c r="BV97" s="71"/>
      <c r="BW97" s="71"/>
      <c r="BX97" s="71"/>
    </row>
    <row r="98" spans="1:76" ht="14.45" customHeight="1" x14ac:dyDescent="0.25">
      <c r="A98" s="71"/>
      <c r="B98" s="71"/>
      <c r="C98" s="71"/>
      <c r="D98" s="71"/>
      <c r="E98" s="71"/>
      <c r="F98" s="71"/>
      <c r="G98" s="71"/>
      <c r="H98" s="71"/>
      <c r="I98" s="71"/>
      <c r="J98" s="71"/>
      <c r="K98" s="71"/>
      <c r="L98" s="71"/>
      <c r="M98" s="76">
        <f t="shared" si="174"/>
        <v>0</v>
      </c>
      <c r="N98" s="76">
        <f t="shared" si="175"/>
        <v>0</v>
      </c>
      <c r="O98" s="77"/>
      <c r="P98" s="138" t="str">
        <f t="shared" si="166"/>
        <v>Athletic Club</v>
      </c>
      <c r="Q98" s="171"/>
      <c r="R98" s="171"/>
      <c r="S98" s="138" t="str">
        <f t="shared" si="176"/>
        <v>Villarreal C.F.</v>
      </c>
      <c r="T98" s="82"/>
      <c r="U98" s="76">
        <f t="shared" si="177"/>
        <v>0</v>
      </c>
      <c r="V98" s="79" t="str">
        <f t="shared" si="167"/>
        <v>San Mamés</v>
      </c>
      <c r="W98" s="76"/>
      <c r="X98" s="80"/>
      <c r="Y98" s="80"/>
      <c r="Z98" s="76">
        <f t="shared" si="178"/>
        <v>0</v>
      </c>
      <c r="AA98" s="76">
        <f t="shared" si="179"/>
        <v>0</v>
      </c>
      <c r="AB98" s="77"/>
      <c r="AC98" s="138" t="str">
        <f t="shared" si="168"/>
        <v>Atlético de Madrid</v>
      </c>
      <c r="AD98" s="171"/>
      <c r="AE98" s="171"/>
      <c r="AF98" s="138" t="str">
        <f t="shared" si="180"/>
        <v>Real Sociedad</v>
      </c>
      <c r="AG98" s="82"/>
      <c r="AH98" s="76">
        <f t="shared" si="181"/>
        <v>0</v>
      </c>
      <c r="AI98" s="79" t="str">
        <f t="shared" si="169"/>
        <v>Vicente Calderón</v>
      </c>
      <c r="AJ98" s="76"/>
      <c r="AK98" s="80"/>
      <c r="AL98" s="80"/>
      <c r="AM98" s="76">
        <f t="shared" si="182"/>
        <v>0</v>
      </c>
      <c r="AN98" s="76">
        <f t="shared" si="183"/>
        <v>0</v>
      </c>
      <c r="AO98" s="77"/>
      <c r="AP98" s="138" t="str">
        <f t="shared" si="170"/>
        <v>R.C. Celta de Vigo</v>
      </c>
      <c r="AQ98" s="171"/>
      <c r="AR98" s="171"/>
      <c r="AS98" s="138" t="str">
        <f t="shared" si="184"/>
        <v>Deportivo de la Coruña</v>
      </c>
      <c r="AT98" s="82"/>
      <c r="AU98" s="76">
        <f t="shared" si="185"/>
        <v>0</v>
      </c>
      <c r="AV98" s="79" t="str">
        <f t="shared" si="171"/>
        <v>Balaídos</v>
      </c>
      <c r="AW98" s="76"/>
      <c r="AX98" s="80"/>
      <c r="AY98" s="80"/>
      <c r="AZ98" s="76">
        <f t="shared" si="186"/>
        <v>0</v>
      </c>
      <c r="BA98" s="76">
        <f t="shared" si="187"/>
        <v>0</v>
      </c>
      <c r="BB98" s="77"/>
      <c r="BC98" s="138" t="str">
        <f t="shared" si="172"/>
        <v>Sevilla F.C.</v>
      </c>
      <c r="BD98" s="171"/>
      <c r="BE98" s="171"/>
      <c r="BF98" s="138" t="str">
        <f t="shared" si="188"/>
        <v>Real Betis Balompié</v>
      </c>
      <c r="BG98" s="82"/>
      <c r="BH98" s="76">
        <f t="shared" si="189"/>
        <v>0</v>
      </c>
      <c r="BI98" s="79" t="str">
        <f t="shared" si="173"/>
        <v>Ramón Sánchez Pizjuán</v>
      </c>
      <c r="BJ98" s="76"/>
      <c r="BK98" s="80"/>
      <c r="BL98" s="80"/>
      <c r="BM98" s="80"/>
      <c r="BN98" s="80"/>
      <c r="BO98" s="71"/>
      <c r="BP98" s="71"/>
      <c r="BQ98" s="71"/>
      <c r="BR98" s="71"/>
      <c r="BS98" s="71"/>
      <c r="BT98" s="71"/>
      <c r="BU98" s="71"/>
      <c r="BV98" s="71"/>
      <c r="BW98" s="71"/>
      <c r="BX98" s="71"/>
    </row>
    <row r="99" spans="1:76" ht="14.45" customHeight="1" x14ac:dyDescent="0.25">
      <c r="A99" s="71"/>
      <c r="B99" s="71"/>
      <c r="C99" s="71"/>
      <c r="D99" s="71"/>
      <c r="E99" s="71"/>
      <c r="F99" s="71"/>
      <c r="G99" s="71"/>
      <c r="H99" s="71"/>
      <c r="I99" s="71"/>
      <c r="J99" s="71"/>
      <c r="K99" s="71"/>
      <c r="L99" s="71"/>
      <c r="M99" s="76">
        <f t="shared" si="174"/>
        <v>0</v>
      </c>
      <c r="N99" s="76">
        <f t="shared" si="175"/>
        <v>0</v>
      </c>
      <c r="O99" s="77"/>
      <c r="P99" s="138" t="str">
        <f t="shared" si="166"/>
        <v>Granada C.F.</v>
      </c>
      <c r="Q99" s="171"/>
      <c r="R99" s="171"/>
      <c r="S99" s="138" t="str">
        <f t="shared" si="176"/>
        <v>Real Madrid C.F.</v>
      </c>
      <c r="T99" s="82"/>
      <c r="U99" s="76">
        <f t="shared" si="177"/>
        <v>0</v>
      </c>
      <c r="V99" s="79" t="str">
        <f t="shared" si="167"/>
        <v>Nuevo Los Cármenes</v>
      </c>
      <c r="W99" s="76"/>
      <c r="X99" s="80"/>
      <c r="Y99" s="80"/>
      <c r="Z99" s="76">
        <f t="shared" si="178"/>
        <v>0</v>
      </c>
      <c r="AA99" s="76">
        <f t="shared" si="179"/>
        <v>0</v>
      </c>
      <c r="AB99" s="77"/>
      <c r="AC99" s="138" t="str">
        <f t="shared" si="168"/>
        <v>Málaga C.F.</v>
      </c>
      <c r="AD99" s="171"/>
      <c r="AE99" s="171"/>
      <c r="AF99" s="138" t="str">
        <f t="shared" si="180"/>
        <v>Valencia C.F.</v>
      </c>
      <c r="AG99" s="82"/>
      <c r="AH99" s="76">
        <f t="shared" si="181"/>
        <v>0</v>
      </c>
      <c r="AI99" s="79" t="str">
        <f t="shared" si="169"/>
        <v>La Rosaleda</v>
      </c>
      <c r="AJ99" s="76"/>
      <c r="AK99" s="80"/>
      <c r="AL99" s="80"/>
      <c r="AM99" s="76">
        <f t="shared" si="182"/>
        <v>0</v>
      </c>
      <c r="AN99" s="76">
        <f t="shared" si="183"/>
        <v>0</v>
      </c>
      <c r="AO99" s="77"/>
      <c r="AP99" s="138" t="str">
        <f t="shared" si="170"/>
        <v>Levante U.D.</v>
      </c>
      <c r="AQ99" s="171"/>
      <c r="AR99" s="171"/>
      <c r="AS99" s="138" t="str">
        <f t="shared" si="184"/>
        <v>Real Sporting de Gijón</v>
      </c>
      <c r="AT99" s="82"/>
      <c r="AU99" s="76">
        <f t="shared" si="185"/>
        <v>0</v>
      </c>
      <c r="AV99" s="79" t="str">
        <f t="shared" si="171"/>
        <v>Ciudad de Valencia</v>
      </c>
      <c r="AW99" s="76"/>
      <c r="AX99" s="80"/>
      <c r="AY99" s="80"/>
      <c r="AZ99" s="76">
        <f t="shared" si="186"/>
        <v>0</v>
      </c>
      <c r="BA99" s="76">
        <f t="shared" si="187"/>
        <v>0</v>
      </c>
      <c r="BB99" s="77"/>
      <c r="BC99" s="138" t="str">
        <f t="shared" si="172"/>
        <v>U.D. Las Palmas</v>
      </c>
      <c r="BD99" s="171"/>
      <c r="BE99" s="171"/>
      <c r="BF99" s="138" t="str">
        <f t="shared" si="188"/>
        <v>R.C.D. Español</v>
      </c>
      <c r="BG99" s="82"/>
      <c r="BH99" s="76">
        <f t="shared" si="189"/>
        <v>0</v>
      </c>
      <c r="BI99" s="79" t="str">
        <f t="shared" si="173"/>
        <v>Gran Canaria</v>
      </c>
      <c r="BJ99" s="76"/>
      <c r="BK99" s="80"/>
      <c r="BL99" s="80"/>
      <c r="BM99" s="80"/>
      <c r="BN99" s="80"/>
      <c r="BO99" s="71"/>
      <c r="BP99" s="71"/>
      <c r="BQ99" s="71"/>
      <c r="BR99" s="71"/>
      <c r="BS99" s="71"/>
      <c r="BT99" s="71"/>
      <c r="BU99" s="71"/>
      <c r="BV99" s="71"/>
      <c r="BW99" s="71"/>
      <c r="BX99" s="71"/>
    </row>
    <row r="100" spans="1:76" ht="14.45" customHeight="1" x14ac:dyDescent="0.25">
      <c r="A100" s="71"/>
      <c r="B100" s="71"/>
      <c r="C100" s="71"/>
      <c r="D100" s="71"/>
      <c r="E100" s="71"/>
      <c r="F100" s="71"/>
      <c r="G100" s="71"/>
      <c r="H100" s="71"/>
      <c r="I100" s="71"/>
      <c r="J100" s="71"/>
      <c r="K100" s="71"/>
      <c r="L100" s="71"/>
      <c r="M100" s="76">
        <f t="shared" si="174"/>
        <v>0</v>
      </c>
      <c r="N100" s="76">
        <f t="shared" si="175"/>
        <v>0</v>
      </c>
      <c r="O100" s="77"/>
      <c r="P100" s="138" t="str">
        <f t="shared" si="166"/>
        <v>R.C.D. Español</v>
      </c>
      <c r="Q100" s="171"/>
      <c r="R100" s="171"/>
      <c r="S100" s="138" t="str">
        <f t="shared" si="176"/>
        <v>Real Sociedad</v>
      </c>
      <c r="T100" s="82"/>
      <c r="U100" s="76">
        <f t="shared" si="177"/>
        <v>0</v>
      </c>
      <c r="V100" s="79" t="str">
        <f t="shared" si="167"/>
        <v>Cornellà-El Prat</v>
      </c>
      <c r="W100" s="76"/>
      <c r="X100" s="80"/>
      <c r="Y100" s="80"/>
      <c r="Z100" s="76">
        <f t="shared" si="178"/>
        <v>0</v>
      </c>
      <c r="AA100" s="76">
        <f t="shared" si="179"/>
        <v>0</v>
      </c>
      <c r="AB100" s="77"/>
      <c r="AC100" s="138" t="str">
        <f t="shared" si="168"/>
        <v>Athletic Club</v>
      </c>
      <c r="AD100" s="171"/>
      <c r="AE100" s="171"/>
      <c r="AF100" s="138" t="str">
        <f t="shared" si="180"/>
        <v>Deportivo de la Coruña</v>
      </c>
      <c r="AG100" s="82"/>
      <c r="AH100" s="76">
        <f t="shared" si="181"/>
        <v>0</v>
      </c>
      <c r="AI100" s="79" t="str">
        <f t="shared" si="169"/>
        <v>San Mamés</v>
      </c>
      <c r="AJ100" s="76"/>
      <c r="AK100" s="80"/>
      <c r="AL100" s="80"/>
      <c r="AM100" s="76">
        <f t="shared" si="182"/>
        <v>0</v>
      </c>
      <c r="AN100" s="76">
        <f t="shared" si="183"/>
        <v>0</v>
      </c>
      <c r="AO100" s="77"/>
      <c r="AP100" s="138" t="str">
        <f t="shared" si="170"/>
        <v>Atlético de Madrid</v>
      </c>
      <c r="AQ100" s="171"/>
      <c r="AR100" s="171"/>
      <c r="AS100" s="138" t="str">
        <f t="shared" si="184"/>
        <v>Real Betis Balompié</v>
      </c>
      <c r="AT100" s="82"/>
      <c r="AU100" s="76">
        <f t="shared" si="185"/>
        <v>0</v>
      </c>
      <c r="AV100" s="79" t="str">
        <f t="shared" si="171"/>
        <v>Vicente Calderón</v>
      </c>
      <c r="AW100" s="76"/>
      <c r="AX100" s="80"/>
      <c r="AY100" s="80"/>
      <c r="AZ100" s="76">
        <f t="shared" si="186"/>
        <v>0</v>
      </c>
      <c r="BA100" s="76">
        <f t="shared" si="187"/>
        <v>0</v>
      </c>
      <c r="BB100" s="77"/>
      <c r="BC100" s="138" t="str">
        <f t="shared" si="172"/>
        <v>R.C. Celta de Vigo</v>
      </c>
      <c r="BD100" s="171"/>
      <c r="BE100" s="171"/>
      <c r="BF100" s="138" t="str">
        <f t="shared" si="188"/>
        <v>Granada C.F.</v>
      </c>
      <c r="BG100" s="82"/>
      <c r="BH100" s="76">
        <f t="shared" si="189"/>
        <v>0</v>
      </c>
      <c r="BI100" s="79" t="str">
        <f t="shared" si="173"/>
        <v>Balaídos</v>
      </c>
      <c r="BJ100" s="76"/>
      <c r="BK100" s="80"/>
      <c r="BL100" s="80"/>
      <c r="BM100" s="80"/>
      <c r="BN100" s="80"/>
      <c r="BO100" s="71"/>
      <c r="BP100" s="71"/>
      <c r="BQ100" s="71"/>
      <c r="BR100" s="71"/>
      <c r="BS100" s="71"/>
      <c r="BT100" s="71"/>
      <c r="BU100" s="71"/>
      <c r="BV100" s="71"/>
      <c r="BW100" s="71"/>
      <c r="BX100" s="71"/>
    </row>
    <row r="101" spans="1:76" ht="14.45" customHeight="1" x14ac:dyDescent="0.25">
      <c r="A101" s="71"/>
      <c r="B101" s="71"/>
      <c r="C101" s="71"/>
      <c r="D101" s="71"/>
      <c r="E101" s="71"/>
      <c r="F101" s="71"/>
      <c r="G101" s="71"/>
      <c r="H101" s="71"/>
      <c r="I101" s="71"/>
      <c r="J101" s="71"/>
      <c r="K101" s="71"/>
      <c r="L101" s="71"/>
      <c r="M101" s="76">
        <f>IF(ISBLANK(R101),0,1)</f>
        <v>0</v>
      </c>
      <c r="N101" s="76">
        <f>IF(M101&gt;0,IF(Q101&gt;R101,3,IF(Q101=R101,1,0)),0)</f>
        <v>0</v>
      </c>
      <c r="O101" s="77"/>
      <c r="P101" s="138" t="str">
        <f t="shared" si="166"/>
        <v>Real Betis Balompié</v>
      </c>
      <c r="Q101" s="171"/>
      <c r="R101" s="171"/>
      <c r="S101" s="138" t="str">
        <f t="shared" si="176"/>
        <v>Valencia C.F.</v>
      </c>
      <c r="T101" s="82"/>
      <c r="U101" s="76">
        <f t="shared" si="177"/>
        <v>0</v>
      </c>
      <c r="V101" s="79" t="str">
        <f t="shared" si="167"/>
        <v>Benito Villamarín</v>
      </c>
      <c r="W101" s="76"/>
      <c r="X101" s="80"/>
      <c r="Y101" s="80"/>
      <c r="Z101" s="76">
        <f>IF(ISBLANK(AE101),0,1)</f>
        <v>0</v>
      </c>
      <c r="AA101" s="76">
        <f>IF(Z101&gt;0,IF(AD101&gt;AE101,3,IF(AD101=AE101,1,0)),0)</f>
        <v>0</v>
      </c>
      <c r="AB101" s="77"/>
      <c r="AC101" s="138" t="str">
        <f t="shared" si="168"/>
        <v>Granada C.F.</v>
      </c>
      <c r="AD101" s="171"/>
      <c r="AE101" s="171"/>
      <c r="AF101" s="138" t="str">
        <f t="shared" si="180"/>
        <v>Real Sporting de Gijón</v>
      </c>
      <c r="AG101" s="82"/>
      <c r="AH101" s="76">
        <f t="shared" si="181"/>
        <v>0</v>
      </c>
      <c r="AI101" s="79" t="str">
        <f t="shared" si="169"/>
        <v>Nuevo Los Cármenes</v>
      </c>
      <c r="AJ101" s="76"/>
      <c r="AK101" s="80"/>
      <c r="AL101" s="80"/>
      <c r="AM101" s="76">
        <f>IF(ISBLANK(AR101),0,1)</f>
        <v>0</v>
      </c>
      <c r="AN101" s="76">
        <f>IF(AM101&gt;0,IF(AQ101&gt;AR101,3,IF(AQ101=AR101,1,0)),0)</f>
        <v>0</v>
      </c>
      <c r="AO101" s="77"/>
      <c r="AP101" s="138" t="str">
        <f t="shared" si="170"/>
        <v>Málaga C.F.</v>
      </c>
      <c r="AQ101" s="171"/>
      <c r="AR101" s="171"/>
      <c r="AS101" s="138" t="str">
        <f t="shared" si="184"/>
        <v>R.C.D. Español</v>
      </c>
      <c r="AT101" s="82"/>
      <c r="AU101" s="76">
        <f t="shared" si="185"/>
        <v>0</v>
      </c>
      <c r="AV101" s="79" t="str">
        <f t="shared" si="171"/>
        <v>La Rosaleda</v>
      </c>
      <c r="AW101" s="76"/>
      <c r="AX101" s="80"/>
      <c r="AY101" s="80"/>
      <c r="AZ101" s="76">
        <f>IF(ISBLANK(BE101),0,1)</f>
        <v>0</v>
      </c>
      <c r="BA101" s="76">
        <f>IF(AZ101&gt;0,IF(BD101&gt;BE101,3,IF(BD101=BE101,1,0)),0)</f>
        <v>0</v>
      </c>
      <c r="BB101" s="77"/>
      <c r="BC101" s="138" t="str">
        <f t="shared" si="172"/>
        <v>Levante U.D.</v>
      </c>
      <c r="BD101" s="171"/>
      <c r="BE101" s="171"/>
      <c r="BF101" s="138" t="str">
        <f t="shared" si="188"/>
        <v>Athletic Club</v>
      </c>
      <c r="BG101" s="82"/>
      <c r="BH101" s="76">
        <f t="shared" si="189"/>
        <v>0</v>
      </c>
      <c r="BI101" s="79" t="str">
        <f t="shared" si="173"/>
        <v>Ciudad de Valencia</v>
      </c>
      <c r="BJ101" s="76"/>
      <c r="BK101" s="80"/>
      <c r="BL101" s="80"/>
      <c r="BM101" s="80"/>
      <c r="BN101" s="80"/>
      <c r="BO101" s="71"/>
      <c r="BP101" s="71"/>
      <c r="BQ101" s="71"/>
      <c r="BR101" s="71"/>
      <c r="BS101" s="71"/>
      <c r="BT101" s="71"/>
      <c r="BU101" s="71"/>
      <c r="BV101" s="71"/>
      <c r="BW101" s="71"/>
      <c r="BX101" s="71"/>
    </row>
    <row r="102" spans="1:76" ht="15" customHeight="1" thickBot="1" x14ac:dyDescent="0.3">
      <c r="A102" s="71"/>
      <c r="B102" s="71"/>
      <c r="C102" s="71"/>
      <c r="D102" s="71"/>
      <c r="E102" s="71"/>
      <c r="F102" s="71"/>
      <c r="G102" s="71"/>
      <c r="H102" s="71"/>
      <c r="I102" s="71"/>
      <c r="J102" s="71"/>
      <c r="K102" s="71"/>
      <c r="L102" s="71"/>
      <c r="M102" s="76">
        <f t="shared" si="174"/>
        <v>0</v>
      </c>
      <c r="N102" s="76">
        <f t="shared" si="175"/>
        <v>0</v>
      </c>
      <c r="O102" s="83"/>
      <c r="P102" s="142" t="str">
        <f t="shared" si="166"/>
        <v>Real Sporting de Gijón</v>
      </c>
      <c r="Q102" s="172"/>
      <c r="R102" s="172"/>
      <c r="S102" s="142" t="str">
        <f>P51</f>
        <v>Deportivo de la Coruña</v>
      </c>
      <c r="T102" s="84"/>
      <c r="U102" s="76">
        <f>IF(M102&gt;0,IF(R102&gt;Q102,3,IF(Q102=R102,1,0)),0)</f>
        <v>0</v>
      </c>
      <c r="V102" s="85" t="str">
        <f t="shared" si="167"/>
        <v>El Molinón</v>
      </c>
      <c r="W102" s="86"/>
      <c r="X102" s="80"/>
      <c r="Y102" s="80"/>
      <c r="Z102" s="76">
        <f>IF(ISBLANK(AE102),0,1)</f>
        <v>0</v>
      </c>
      <c r="AA102" s="76">
        <f>IF(Z102&gt;0,IF(AD102&gt;AE102,3,IF(AD102=AE102,1,0)),0)</f>
        <v>0</v>
      </c>
      <c r="AB102" s="83"/>
      <c r="AC102" s="142" t="str">
        <f t="shared" si="168"/>
        <v>R.C.D. Español</v>
      </c>
      <c r="AD102" s="172"/>
      <c r="AE102" s="172"/>
      <c r="AF102" s="142" t="str">
        <f>AC51</f>
        <v>Real Betis Balompié</v>
      </c>
      <c r="AG102" s="84"/>
      <c r="AH102" s="76">
        <f t="shared" si="181"/>
        <v>0</v>
      </c>
      <c r="AI102" s="85" t="str">
        <f t="shared" si="169"/>
        <v>Cornellà-El Prat</v>
      </c>
      <c r="AJ102" s="86"/>
      <c r="AK102" s="80"/>
      <c r="AL102" s="80"/>
      <c r="AM102" s="76">
        <f>IF(ISBLANK(AR102),0,1)</f>
        <v>0</v>
      </c>
      <c r="AN102" s="76">
        <f>IF(AM102&gt;0,IF(AQ102&gt;AR102,3,IF(AQ102=AR102,1,0)),0)</f>
        <v>0</v>
      </c>
      <c r="AO102" s="83"/>
      <c r="AP102" s="142" t="str">
        <f t="shared" si="170"/>
        <v>Athletic Club</v>
      </c>
      <c r="AQ102" s="172"/>
      <c r="AR102" s="172"/>
      <c r="AS102" s="142" t="str">
        <f>AP51</f>
        <v>Granada C.F.</v>
      </c>
      <c r="AT102" s="84"/>
      <c r="AU102" s="76">
        <f t="shared" si="185"/>
        <v>0</v>
      </c>
      <c r="AV102" s="85" t="str">
        <f t="shared" si="171"/>
        <v>San Mamés</v>
      </c>
      <c r="AW102" s="86"/>
      <c r="AX102" s="80"/>
      <c r="AY102" s="80"/>
      <c r="AZ102" s="76">
        <f>IF(ISBLANK(BE102),0,1)</f>
        <v>0</v>
      </c>
      <c r="BA102" s="76">
        <f>IF(AZ102&gt;0,IF(BD102&gt;BE102,3,IF(BD102=BE102,1,0)),0)</f>
        <v>0</v>
      </c>
      <c r="BB102" s="83"/>
      <c r="BC102" s="142" t="str">
        <f t="shared" si="172"/>
        <v>Atlético de Madrid</v>
      </c>
      <c r="BD102" s="172"/>
      <c r="BE102" s="172"/>
      <c r="BF102" s="142" t="str">
        <f>BC51</f>
        <v>Málaga C.F.</v>
      </c>
      <c r="BG102" s="84"/>
      <c r="BH102" s="76">
        <f t="shared" si="189"/>
        <v>0</v>
      </c>
      <c r="BI102" s="85" t="str">
        <f t="shared" si="173"/>
        <v>Vicente Calderón</v>
      </c>
      <c r="BJ102" s="86"/>
      <c r="BK102" s="80"/>
      <c r="BL102" s="80"/>
      <c r="BM102" s="80"/>
      <c r="BN102" s="80"/>
      <c r="BO102" s="71"/>
      <c r="BP102" s="71"/>
      <c r="BQ102" s="71"/>
      <c r="BR102" s="71"/>
      <c r="BS102" s="71"/>
      <c r="BT102" s="71"/>
      <c r="BU102" s="71"/>
      <c r="BV102" s="71"/>
      <c r="BW102" s="71"/>
      <c r="BX102" s="71"/>
    </row>
    <row r="103" spans="1:76" x14ac:dyDescent="0.25"/>
  </sheetData>
  <sheetProtection sheet="1" objects="1" scenarios="1"/>
  <mergeCells count="39">
    <mergeCell ref="BO56:BT56"/>
    <mergeCell ref="BO68:BT68"/>
    <mergeCell ref="BO80:BT80"/>
    <mergeCell ref="AO56:AT56"/>
    <mergeCell ref="BB56:BG56"/>
    <mergeCell ref="AO68:AT68"/>
    <mergeCell ref="BB68:BG68"/>
    <mergeCell ref="AO80:AT80"/>
    <mergeCell ref="BB80:BG80"/>
    <mergeCell ref="AB5:AG5"/>
    <mergeCell ref="BO5:BT5"/>
    <mergeCell ref="BO17:BT17"/>
    <mergeCell ref="BO29:BT29"/>
    <mergeCell ref="BB5:BG5"/>
    <mergeCell ref="BB17:BG17"/>
    <mergeCell ref="BB29:BG29"/>
    <mergeCell ref="AB17:AG17"/>
    <mergeCell ref="AB29:AG29"/>
    <mergeCell ref="AO5:AT5"/>
    <mergeCell ref="AO17:AT17"/>
    <mergeCell ref="AO29:AT29"/>
    <mergeCell ref="AB41:AG41"/>
    <mergeCell ref="AB56:AG56"/>
    <mergeCell ref="AB68:AG68"/>
    <mergeCell ref="AO92:AT92"/>
    <mergeCell ref="BB92:BG92"/>
    <mergeCell ref="AO41:AT41"/>
    <mergeCell ref="BB41:BG41"/>
    <mergeCell ref="O92:T92"/>
    <mergeCell ref="O56:T56"/>
    <mergeCell ref="O68:T68"/>
    <mergeCell ref="O80:T80"/>
    <mergeCell ref="AB92:AG92"/>
    <mergeCell ref="AB80:AG80"/>
    <mergeCell ref="O2:P3"/>
    <mergeCell ref="O5:T5"/>
    <mergeCell ref="O17:T17"/>
    <mergeCell ref="O29:T29"/>
    <mergeCell ref="O41:T41"/>
  </mergeCells>
  <conditionalFormatting sqref="P6">
    <cfRule type="expression" dxfId="949" priority="2030">
      <formula>IF(M6=0,TRUE,FALSE)</formula>
    </cfRule>
    <cfRule type="expression" dxfId="948" priority="2037">
      <formula>IF(AND(M6=1,Q6=R6),TRUE,FALSE)</formula>
    </cfRule>
    <cfRule type="expression" dxfId="947" priority="2042">
      <formula>IF(Q6&gt;R6,FALSE,TRUE)</formula>
    </cfRule>
    <cfRule type="expression" dxfId="946" priority="2043">
      <formula>IF(Q6&gt;R6,TRUE,FALSE)</formula>
    </cfRule>
  </conditionalFormatting>
  <conditionalFormatting sqref="Q6">
    <cfRule type="expression" dxfId="945" priority="1962">
      <formula>IF(M6=1,TRUE,FALSE)</formula>
    </cfRule>
    <cfRule type="expression" dxfId="944" priority="1964">
      <formula>IF(M6=0,TRUE,FALSE)</formula>
    </cfRule>
  </conditionalFormatting>
  <conditionalFormatting sqref="R6">
    <cfRule type="expression" dxfId="943" priority="1961">
      <formula>IF(M6=0,TRUE,FALSE)</formula>
    </cfRule>
    <cfRule type="expression" dxfId="942" priority="1963">
      <formula>IF(M6=1,TRUE,FALSE)</formula>
    </cfRule>
  </conditionalFormatting>
  <conditionalFormatting sqref="S6">
    <cfRule type="expression" dxfId="941" priority="1957">
      <formula>IF(M6=0,TRUE,FALSE)</formula>
    </cfRule>
    <cfRule type="expression" dxfId="940" priority="1958">
      <formula>IF(AND(M6=1,Q6=R6),TRUE,FALSE)</formula>
    </cfRule>
    <cfRule type="expression" dxfId="939" priority="1959">
      <formula>IF(Q6&lt;R6,FALSE,TRUE)</formula>
    </cfRule>
    <cfRule type="expression" dxfId="938" priority="1960">
      <formula>IF(Q6&lt;R6,TRUE,FALSE)</formula>
    </cfRule>
  </conditionalFormatting>
  <conditionalFormatting sqref="P7:P15">
    <cfRule type="expression" dxfId="937" priority="1953">
      <formula>IF(M7=0,TRUE,FALSE)</formula>
    </cfRule>
    <cfRule type="expression" dxfId="936" priority="1954">
      <formula>IF(AND(M7=1,Q7=R7),TRUE,FALSE)</formula>
    </cfRule>
    <cfRule type="expression" dxfId="935" priority="1955">
      <formula>IF(Q7&gt;R7,FALSE,TRUE)</formula>
    </cfRule>
    <cfRule type="expression" dxfId="934" priority="1956">
      <formula>IF(Q7&gt;R7,TRUE,FALSE)</formula>
    </cfRule>
  </conditionalFormatting>
  <conditionalFormatting sqref="Q7:Q15">
    <cfRule type="expression" dxfId="933" priority="1950">
      <formula>IF(M7=1,TRUE,FALSE)</formula>
    </cfRule>
    <cfRule type="expression" dxfId="932" priority="1952">
      <formula>IF(M7=0,TRUE,FALSE)</formula>
    </cfRule>
  </conditionalFormatting>
  <conditionalFormatting sqref="R7:R15">
    <cfRule type="expression" dxfId="931" priority="1949">
      <formula>IF(M7=0,TRUE,FALSE)</formula>
    </cfRule>
    <cfRule type="expression" dxfId="930" priority="1951">
      <formula>IF(M7=1,TRUE,FALSE)</formula>
    </cfRule>
  </conditionalFormatting>
  <conditionalFormatting sqref="S7:S15">
    <cfRule type="expression" dxfId="929" priority="1945">
      <formula>IF(M7=0,TRUE,FALSE)</formula>
    </cfRule>
    <cfRule type="expression" dxfId="928" priority="1946">
      <formula>IF(AND(M7=1,Q7=R7),TRUE,FALSE)</formula>
    </cfRule>
    <cfRule type="expression" dxfId="927" priority="1947">
      <formula>IF(Q7&lt;R7,FALSE,TRUE)</formula>
    </cfRule>
    <cfRule type="expression" dxfId="926" priority="1948">
      <formula>IF(Q7&lt;R7,TRUE,FALSE)</formula>
    </cfRule>
  </conditionalFormatting>
  <conditionalFormatting sqref="P18">
    <cfRule type="expression" dxfId="925" priority="1053">
      <formula>IF(M18=0,TRUE,FALSE)</formula>
    </cfRule>
    <cfRule type="expression" dxfId="924" priority="1054">
      <formula>IF(AND(M18=1,Q18=R18),TRUE,FALSE)</formula>
    </cfRule>
    <cfRule type="expression" dxfId="923" priority="1055">
      <formula>IF(Q18&gt;R18,FALSE,TRUE)</formula>
    </cfRule>
    <cfRule type="expression" dxfId="922" priority="1056">
      <formula>IF(Q18&gt;R18,TRUE,FALSE)</formula>
    </cfRule>
  </conditionalFormatting>
  <conditionalFormatting sqref="S18">
    <cfRule type="expression" dxfId="921" priority="1045">
      <formula>IF(M18=0,TRUE,FALSE)</formula>
    </cfRule>
    <cfRule type="expression" dxfId="920" priority="1046">
      <formula>IF(AND(M18=1,Q18=R18),TRUE,FALSE)</formula>
    </cfRule>
    <cfRule type="expression" dxfId="919" priority="1047">
      <formula>IF(Q18&lt;R18,FALSE,TRUE)</formula>
    </cfRule>
    <cfRule type="expression" dxfId="918" priority="1048">
      <formula>IF(Q18&lt;R18,TRUE,FALSE)</formula>
    </cfRule>
  </conditionalFormatting>
  <conditionalFormatting sqref="P19:P27">
    <cfRule type="expression" dxfId="917" priority="1041">
      <formula>IF(M19=0,TRUE,FALSE)</formula>
    </cfRule>
    <cfRule type="expression" dxfId="916" priority="1042">
      <formula>IF(AND(M19=1,Q19=R19),TRUE,FALSE)</formula>
    </cfRule>
    <cfRule type="expression" dxfId="915" priority="1043">
      <formula>IF(Q19&gt;R19,FALSE,TRUE)</formula>
    </cfRule>
    <cfRule type="expression" dxfId="914" priority="1044">
      <formula>IF(Q19&gt;R19,TRUE,FALSE)</formula>
    </cfRule>
  </conditionalFormatting>
  <conditionalFormatting sqref="S19:S27">
    <cfRule type="expression" dxfId="913" priority="1033">
      <formula>IF(M19=0,TRUE,FALSE)</formula>
    </cfRule>
    <cfRule type="expression" dxfId="912" priority="1034">
      <formula>IF(AND(M19=1,Q19=R19),TRUE,FALSE)</formula>
    </cfRule>
    <cfRule type="expression" dxfId="911" priority="1035">
      <formula>IF(Q19&lt;R19,FALSE,TRUE)</formula>
    </cfRule>
    <cfRule type="expression" dxfId="910" priority="1036">
      <formula>IF(Q19&lt;R19,TRUE,FALSE)</formula>
    </cfRule>
  </conditionalFormatting>
  <conditionalFormatting sqref="P30">
    <cfRule type="expression" dxfId="909" priority="1029">
      <formula>IF(M30=0,TRUE,FALSE)</formula>
    </cfRule>
    <cfRule type="expression" dxfId="908" priority="1030">
      <formula>IF(AND(M30=1,Q30=R30),TRUE,FALSE)</formula>
    </cfRule>
    <cfRule type="expression" dxfId="907" priority="1031">
      <formula>IF(Q30&gt;R30,FALSE,TRUE)</formula>
    </cfRule>
    <cfRule type="expression" dxfId="906" priority="1032">
      <formula>IF(Q30&gt;R30,TRUE,FALSE)</formula>
    </cfRule>
  </conditionalFormatting>
  <conditionalFormatting sqref="S30">
    <cfRule type="expression" dxfId="905" priority="1021">
      <formula>IF(M30=0,TRUE,FALSE)</formula>
    </cfRule>
    <cfRule type="expression" dxfId="904" priority="1022">
      <formula>IF(AND(M30=1,Q30=R30),TRUE,FALSE)</formula>
    </cfRule>
    <cfRule type="expression" dxfId="903" priority="1023">
      <formula>IF(Q30&lt;R30,FALSE,TRUE)</formula>
    </cfRule>
    <cfRule type="expression" dxfId="902" priority="1024">
      <formula>IF(Q30&lt;R30,TRUE,FALSE)</formula>
    </cfRule>
  </conditionalFormatting>
  <conditionalFormatting sqref="P31:P39">
    <cfRule type="expression" dxfId="901" priority="1017">
      <formula>IF(M31=0,TRUE,FALSE)</formula>
    </cfRule>
    <cfRule type="expression" dxfId="900" priority="1018">
      <formula>IF(AND(M31=1,Q31=R31),TRUE,FALSE)</formula>
    </cfRule>
    <cfRule type="expression" dxfId="899" priority="1019">
      <formula>IF(Q31&gt;R31,FALSE,TRUE)</formula>
    </cfRule>
    <cfRule type="expression" dxfId="898" priority="1020">
      <formula>IF(Q31&gt;R31,TRUE,FALSE)</formula>
    </cfRule>
  </conditionalFormatting>
  <conditionalFormatting sqref="S31:S39">
    <cfRule type="expression" dxfId="897" priority="1009">
      <formula>IF(M31=0,TRUE,FALSE)</formula>
    </cfRule>
    <cfRule type="expression" dxfId="896" priority="1010">
      <formula>IF(AND(M31=1,Q31=R31),TRUE,FALSE)</formula>
    </cfRule>
    <cfRule type="expression" dxfId="895" priority="1011">
      <formula>IF(Q31&lt;R31,FALSE,TRUE)</formula>
    </cfRule>
    <cfRule type="expression" dxfId="894" priority="1012">
      <formula>IF(Q31&lt;R31,TRUE,FALSE)</formula>
    </cfRule>
  </conditionalFormatting>
  <conditionalFormatting sqref="P42">
    <cfRule type="expression" dxfId="893" priority="1005">
      <formula>IF(M42=0,TRUE,FALSE)</formula>
    </cfRule>
    <cfRule type="expression" dxfId="892" priority="1006">
      <formula>IF(AND(M42=1,Q42=R42),TRUE,FALSE)</formula>
    </cfRule>
    <cfRule type="expression" dxfId="891" priority="1007">
      <formula>IF(Q42&gt;R42,FALSE,TRUE)</formula>
    </cfRule>
    <cfRule type="expression" dxfId="890" priority="1008">
      <formula>IF(Q42&gt;R42,TRUE,FALSE)</formula>
    </cfRule>
  </conditionalFormatting>
  <conditionalFormatting sqref="S42">
    <cfRule type="expression" dxfId="889" priority="997">
      <formula>IF(M42=0,TRUE,FALSE)</formula>
    </cfRule>
    <cfRule type="expression" dxfId="888" priority="998">
      <formula>IF(AND(M42=1,Q42=R42),TRUE,FALSE)</formula>
    </cfRule>
    <cfRule type="expression" dxfId="887" priority="999">
      <formula>IF(Q42&lt;R42,FALSE,TRUE)</formula>
    </cfRule>
    <cfRule type="expression" dxfId="886" priority="1000">
      <formula>IF(Q42&lt;R42,TRUE,FALSE)</formula>
    </cfRule>
  </conditionalFormatting>
  <conditionalFormatting sqref="P43:P51">
    <cfRule type="expression" dxfId="885" priority="993">
      <formula>IF(M43=0,TRUE,FALSE)</formula>
    </cfRule>
    <cfRule type="expression" dxfId="884" priority="994">
      <formula>IF(AND(M43=1,Q43=R43),TRUE,FALSE)</formula>
    </cfRule>
    <cfRule type="expression" dxfId="883" priority="995">
      <formula>IF(Q43&gt;R43,FALSE,TRUE)</formula>
    </cfRule>
    <cfRule type="expression" dxfId="882" priority="996">
      <formula>IF(Q43&gt;R43,TRUE,FALSE)</formula>
    </cfRule>
  </conditionalFormatting>
  <conditionalFormatting sqref="S43:S51">
    <cfRule type="expression" dxfId="881" priority="985">
      <formula>IF(M43=0,TRUE,FALSE)</formula>
    </cfRule>
    <cfRule type="expression" dxfId="880" priority="986">
      <formula>IF(AND(M43=1,Q43=R43),TRUE,FALSE)</formula>
    </cfRule>
    <cfRule type="expression" dxfId="879" priority="987">
      <formula>IF(Q43&lt;R43,FALSE,TRUE)</formula>
    </cfRule>
    <cfRule type="expression" dxfId="878" priority="988">
      <formula>IF(Q43&lt;R43,TRUE,FALSE)</formula>
    </cfRule>
  </conditionalFormatting>
  <conditionalFormatting sqref="AC6">
    <cfRule type="expression" dxfId="877" priority="981">
      <formula>IF(Z6=0,TRUE,FALSE)</formula>
    </cfRule>
    <cfRule type="expression" dxfId="876" priority="982">
      <formula>IF(AND(Z6=1,AD6=AE6),TRUE,FALSE)</formula>
    </cfRule>
    <cfRule type="expression" dxfId="875" priority="983">
      <formula>IF(AD6&gt;AE6,FALSE,TRUE)</formula>
    </cfRule>
    <cfRule type="expression" dxfId="874" priority="984">
      <formula>IF(AD6&gt;AE6,TRUE,FALSE)</formula>
    </cfRule>
  </conditionalFormatting>
  <conditionalFormatting sqref="AF6">
    <cfRule type="expression" dxfId="873" priority="973">
      <formula>IF(Z6=0,TRUE,FALSE)</formula>
    </cfRule>
    <cfRule type="expression" dxfId="872" priority="974">
      <formula>IF(AND(Z6=1,AD6=AE6),TRUE,FALSE)</formula>
    </cfRule>
    <cfRule type="expression" dxfId="871" priority="975">
      <formula>IF(AD6&lt;AE6,FALSE,TRUE)</formula>
    </cfRule>
    <cfRule type="expression" dxfId="870" priority="976">
      <formula>IF(AD6&lt;AE6,TRUE,FALSE)</formula>
    </cfRule>
  </conditionalFormatting>
  <conditionalFormatting sqref="AC7:AC15">
    <cfRule type="expression" dxfId="869" priority="969">
      <formula>IF(Z7=0,TRUE,FALSE)</formula>
    </cfRule>
    <cfRule type="expression" dxfId="868" priority="970">
      <formula>IF(AND(Z7=1,AD7=AE7),TRUE,FALSE)</formula>
    </cfRule>
    <cfRule type="expression" dxfId="867" priority="971">
      <formula>IF(AD7&gt;AE7,FALSE,TRUE)</formula>
    </cfRule>
    <cfRule type="expression" dxfId="866" priority="972">
      <formula>IF(AD7&gt;AE7,TRUE,FALSE)</formula>
    </cfRule>
  </conditionalFormatting>
  <conditionalFormatting sqref="AF7:AF15">
    <cfRule type="expression" dxfId="865" priority="961">
      <formula>IF(Z7=0,TRUE,FALSE)</formula>
    </cfRule>
    <cfRule type="expression" dxfId="864" priority="962">
      <formula>IF(AND(Z7=1,AD7=AE7),TRUE,FALSE)</formula>
    </cfRule>
    <cfRule type="expression" dxfId="863" priority="963">
      <formula>IF(AD7&lt;AE7,FALSE,TRUE)</formula>
    </cfRule>
    <cfRule type="expression" dxfId="862" priority="964">
      <formula>IF(AD7&lt;AE7,TRUE,FALSE)</formula>
    </cfRule>
  </conditionalFormatting>
  <conditionalFormatting sqref="AC18">
    <cfRule type="expression" dxfId="861" priority="957">
      <formula>IF(Z18=0,TRUE,FALSE)</formula>
    </cfRule>
    <cfRule type="expression" dxfId="860" priority="958">
      <formula>IF(AND(Z18=1,AD18=AE18),TRUE,FALSE)</formula>
    </cfRule>
    <cfRule type="expression" dxfId="859" priority="959">
      <formula>IF(AD18&gt;AE18,FALSE,TRUE)</formula>
    </cfRule>
    <cfRule type="expression" dxfId="858" priority="960">
      <formula>IF(AD18&gt;AE18,TRUE,FALSE)</formula>
    </cfRule>
  </conditionalFormatting>
  <conditionalFormatting sqref="AF18">
    <cfRule type="expression" dxfId="857" priority="949">
      <formula>IF(Z18=0,TRUE,FALSE)</formula>
    </cfRule>
    <cfRule type="expression" dxfId="856" priority="950">
      <formula>IF(AND(Z18=1,AD18=AE18),TRUE,FALSE)</formula>
    </cfRule>
    <cfRule type="expression" dxfId="855" priority="951">
      <formula>IF(AD18&lt;AE18,FALSE,TRUE)</formula>
    </cfRule>
    <cfRule type="expression" dxfId="854" priority="952">
      <formula>IF(AD18&lt;AE18,TRUE,FALSE)</formula>
    </cfRule>
  </conditionalFormatting>
  <conditionalFormatting sqref="AC19:AC27">
    <cfRule type="expression" dxfId="853" priority="945">
      <formula>IF(Z19=0,TRUE,FALSE)</formula>
    </cfRule>
    <cfRule type="expression" dxfId="852" priority="946">
      <formula>IF(AND(Z19=1,AD19=AE19),TRUE,FALSE)</formula>
    </cfRule>
    <cfRule type="expression" dxfId="851" priority="947">
      <formula>IF(AD19&gt;AE19,FALSE,TRUE)</formula>
    </cfRule>
    <cfRule type="expression" dxfId="850" priority="948">
      <formula>IF(AD19&gt;AE19,TRUE,FALSE)</formula>
    </cfRule>
  </conditionalFormatting>
  <conditionalFormatting sqref="AF19:AF27">
    <cfRule type="expression" dxfId="849" priority="937">
      <formula>IF(Z19=0,TRUE,FALSE)</formula>
    </cfRule>
    <cfRule type="expression" dxfId="848" priority="938">
      <formula>IF(AND(Z19=1,AD19=AE19),TRUE,FALSE)</formula>
    </cfRule>
    <cfRule type="expression" dxfId="847" priority="939">
      <formula>IF(AD19&lt;AE19,FALSE,TRUE)</formula>
    </cfRule>
    <cfRule type="expression" dxfId="846" priority="940">
      <formula>IF(AD19&lt;AE19,TRUE,FALSE)</formula>
    </cfRule>
  </conditionalFormatting>
  <conditionalFormatting sqref="AC30">
    <cfRule type="expression" dxfId="845" priority="933">
      <formula>IF(Z30=0,TRUE,FALSE)</formula>
    </cfRule>
    <cfRule type="expression" dxfId="844" priority="934">
      <formula>IF(AND(Z30=1,AD30=AE30),TRUE,FALSE)</formula>
    </cfRule>
    <cfRule type="expression" dxfId="843" priority="935">
      <formula>IF(AD30&gt;AE30,FALSE,TRUE)</formula>
    </cfRule>
    <cfRule type="expression" dxfId="842" priority="936">
      <formula>IF(AD30&gt;AE30,TRUE,FALSE)</formula>
    </cfRule>
  </conditionalFormatting>
  <conditionalFormatting sqref="AF30">
    <cfRule type="expression" dxfId="841" priority="925">
      <formula>IF(Z30=0,TRUE,FALSE)</formula>
    </cfRule>
    <cfRule type="expression" dxfId="840" priority="926">
      <formula>IF(AND(Z30=1,AD30=AE30),TRUE,FALSE)</formula>
    </cfRule>
    <cfRule type="expression" dxfId="839" priority="927">
      <formula>IF(AD30&lt;AE30,FALSE,TRUE)</formula>
    </cfRule>
    <cfRule type="expression" dxfId="838" priority="928">
      <formula>IF(AD30&lt;AE30,TRUE,FALSE)</formula>
    </cfRule>
  </conditionalFormatting>
  <conditionalFormatting sqref="AC31:AC39">
    <cfRule type="expression" dxfId="837" priority="921">
      <formula>IF(Z31=0,TRUE,FALSE)</formula>
    </cfRule>
    <cfRule type="expression" dxfId="836" priority="922">
      <formula>IF(AND(Z31=1,AD31=AE31),TRUE,FALSE)</formula>
    </cfRule>
    <cfRule type="expression" dxfId="835" priority="923">
      <formula>IF(AD31&gt;AE31,FALSE,TRUE)</formula>
    </cfRule>
    <cfRule type="expression" dxfId="834" priority="924">
      <formula>IF(AD31&gt;AE31,TRUE,FALSE)</formula>
    </cfRule>
  </conditionalFormatting>
  <conditionalFormatting sqref="AF31:AF39">
    <cfRule type="expression" dxfId="833" priority="913">
      <formula>IF(Z31=0,TRUE,FALSE)</formula>
    </cfRule>
    <cfRule type="expression" dxfId="832" priority="914">
      <formula>IF(AND(Z31=1,AD31=AE31),TRUE,FALSE)</formula>
    </cfRule>
    <cfRule type="expression" dxfId="831" priority="915">
      <formula>IF(AD31&lt;AE31,FALSE,TRUE)</formula>
    </cfRule>
    <cfRule type="expression" dxfId="830" priority="916">
      <formula>IF(AD31&lt;AE31,TRUE,FALSE)</formula>
    </cfRule>
  </conditionalFormatting>
  <conditionalFormatting sqref="AC42">
    <cfRule type="expression" dxfId="829" priority="909">
      <formula>IF(Z42=0,TRUE,FALSE)</formula>
    </cfRule>
    <cfRule type="expression" dxfId="828" priority="910">
      <formula>IF(AND(Z42=1,AD42=AE42),TRUE,FALSE)</formula>
    </cfRule>
    <cfRule type="expression" dxfId="827" priority="911">
      <formula>IF(AD42&gt;AE42,FALSE,TRUE)</formula>
    </cfRule>
    <cfRule type="expression" dxfId="826" priority="912">
      <formula>IF(AD42&gt;AE42,TRUE,FALSE)</formula>
    </cfRule>
  </conditionalFormatting>
  <conditionalFormatting sqref="AF42">
    <cfRule type="expression" dxfId="825" priority="901">
      <formula>IF(Z42=0,TRUE,FALSE)</formula>
    </cfRule>
    <cfRule type="expression" dxfId="824" priority="902">
      <formula>IF(AND(Z42=1,AD42=AE42),TRUE,FALSE)</formula>
    </cfRule>
    <cfRule type="expression" dxfId="823" priority="903">
      <formula>IF(AD42&lt;AE42,FALSE,TRUE)</formula>
    </cfRule>
    <cfRule type="expression" dxfId="822" priority="904">
      <formula>IF(AD42&lt;AE42,TRUE,FALSE)</formula>
    </cfRule>
  </conditionalFormatting>
  <conditionalFormatting sqref="AC43:AC51">
    <cfRule type="expression" dxfId="821" priority="897">
      <formula>IF(Z43=0,TRUE,FALSE)</formula>
    </cfRule>
    <cfRule type="expression" dxfId="820" priority="898">
      <formula>IF(AND(Z43=1,AD43=AE43),TRUE,FALSE)</formula>
    </cfRule>
    <cfRule type="expression" dxfId="819" priority="899">
      <formula>IF(AD43&gt;AE43,FALSE,TRUE)</formula>
    </cfRule>
    <cfRule type="expression" dxfId="818" priority="900">
      <formula>IF(AD43&gt;AE43,TRUE,FALSE)</formula>
    </cfRule>
  </conditionalFormatting>
  <conditionalFormatting sqref="AF43:AF51">
    <cfRule type="expression" dxfId="817" priority="889">
      <formula>IF(Z43=0,TRUE,FALSE)</formula>
    </cfRule>
    <cfRule type="expression" dxfId="816" priority="890">
      <formula>IF(AND(Z43=1,AD43=AE43),TRUE,FALSE)</formula>
    </cfRule>
    <cfRule type="expression" dxfId="815" priority="891">
      <formula>IF(AD43&lt;AE43,FALSE,TRUE)</formula>
    </cfRule>
    <cfRule type="expression" dxfId="814" priority="892">
      <formula>IF(AD43&lt;AE43,TRUE,FALSE)</formula>
    </cfRule>
  </conditionalFormatting>
  <conditionalFormatting sqref="AP6">
    <cfRule type="expression" dxfId="813" priority="885">
      <formula>IF(AM6=0,TRUE,FALSE)</formula>
    </cfRule>
    <cfRule type="expression" dxfId="812" priority="886">
      <formula>IF(AND(AM6=1,AQ6=AR6),TRUE,FALSE)</formula>
    </cfRule>
    <cfRule type="expression" dxfId="811" priority="887">
      <formula>IF(AQ6&gt;AR6,FALSE,TRUE)</formula>
    </cfRule>
    <cfRule type="expression" dxfId="810" priority="888">
      <formula>IF(AQ6&gt;AR6,TRUE,FALSE)</formula>
    </cfRule>
  </conditionalFormatting>
  <conditionalFormatting sqref="AS6">
    <cfRule type="expression" dxfId="809" priority="877">
      <formula>IF(AM6=0,TRUE,FALSE)</formula>
    </cfRule>
    <cfRule type="expression" dxfId="808" priority="878">
      <formula>IF(AND(AM6=1,AQ6=AR6),TRUE,FALSE)</formula>
    </cfRule>
    <cfRule type="expression" dxfId="807" priority="879">
      <formula>IF(AQ6&lt;AR6,FALSE,TRUE)</formula>
    </cfRule>
    <cfRule type="expression" dxfId="806" priority="880">
      <formula>IF(AQ6&lt;AR6,TRUE,FALSE)</formula>
    </cfRule>
  </conditionalFormatting>
  <conditionalFormatting sqref="AP7:AP15">
    <cfRule type="expression" dxfId="805" priority="873">
      <formula>IF(AM7=0,TRUE,FALSE)</formula>
    </cfRule>
    <cfRule type="expression" dxfId="804" priority="874">
      <formula>IF(AND(AM7=1,AQ7=AR7),TRUE,FALSE)</formula>
    </cfRule>
    <cfRule type="expression" dxfId="803" priority="875">
      <formula>IF(AQ7&gt;AR7,FALSE,TRUE)</formula>
    </cfRule>
    <cfRule type="expression" dxfId="802" priority="876">
      <formula>IF(AQ7&gt;AR7,TRUE,FALSE)</formula>
    </cfRule>
  </conditionalFormatting>
  <conditionalFormatting sqref="AS7:AS15">
    <cfRule type="expression" dxfId="801" priority="865">
      <formula>IF(AM7=0,TRUE,FALSE)</formula>
    </cfRule>
    <cfRule type="expression" dxfId="800" priority="866">
      <formula>IF(AND(AM7=1,AQ7=AR7),TRUE,FALSE)</formula>
    </cfRule>
    <cfRule type="expression" dxfId="799" priority="867">
      <formula>IF(AQ7&lt;AR7,FALSE,TRUE)</formula>
    </cfRule>
    <cfRule type="expression" dxfId="798" priority="868">
      <formula>IF(AQ7&lt;AR7,TRUE,FALSE)</formula>
    </cfRule>
  </conditionalFormatting>
  <conditionalFormatting sqref="AP18">
    <cfRule type="expression" dxfId="797" priority="861">
      <formula>IF(AM18=0,TRUE,FALSE)</formula>
    </cfRule>
    <cfRule type="expression" dxfId="796" priority="862">
      <formula>IF(AND(AM18=1,AQ18=AR18),TRUE,FALSE)</formula>
    </cfRule>
    <cfRule type="expression" dxfId="795" priority="863">
      <formula>IF(AQ18&gt;AR18,FALSE,TRUE)</formula>
    </cfRule>
    <cfRule type="expression" dxfId="794" priority="864">
      <formula>IF(AQ18&gt;AR18,TRUE,FALSE)</formula>
    </cfRule>
  </conditionalFormatting>
  <conditionalFormatting sqref="AS18">
    <cfRule type="expression" dxfId="793" priority="853">
      <formula>IF(AM18=0,TRUE,FALSE)</formula>
    </cfRule>
    <cfRule type="expression" dxfId="792" priority="854">
      <formula>IF(AND(AM18=1,AQ18=AR18),TRUE,FALSE)</formula>
    </cfRule>
    <cfRule type="expression" dxfId="791" priority="855">
      <formula>IF(AQ18&lt;AR18,FALSE,TRUE)</formula>
    </cfRule>
    <cfRule type="expression" dxfId="790" priority="856">
      <formula>IF(AQ18&lt;AR18,TRUE,FALSE)</formula>
    </cfRule>
  </conditionalFormatting>
  <conditionalFormatting sqref="AP19:AP27">
    <cfRule type="expression" dxfId="789" priority="849">
      <formula>IF(AM19=0,TRUE,FALSE)</formula>
    </cfRule>
    <cfRule type="expression" dxfId="788" priority="850">
      <formula>IF(AND(AM19=1,AQ19=AR19),TRUE,FALSE)</formula>
    </cfRule>
    <cfRule type="expression" dxfId="787" priority="851">
      <formula>IF(AQ19&gt;AR19,FALSE,TRUE)</formula>
    </cfRule>
    <cfRule type="expression" dxfId="786" priority="852">
      <formula>IF(AQ19&gt;AR19,TRUE,FALSE)</formula>
    </cfRule>
  </conditionalFormatting>
  <conditionalFormatting sqref="AS19:AS27">
    <cfRule type="expression" dxfId="785" priority="841">
      <formula>IF(AM19=0,TRUE,FALSE)</formula>
    </cfRule>
    <cfRule type="expression" dxfId="784" priority="842">
      <formula>IF(AND(AM19=1,AQ19=AR19),TRUE,FALSE)</formula>
    </cfRule>
    <cfRule type="expression" dxfId="783" priority="843">
      <formula>IF(AQ19&lt;AR19,FALSE,TRUE)</formula>
    </cfRule>
    <cfRule type="expression" dxfId="782" priority="844">
      <formula>IF(AQ19&lt;AR19,TRUE,FALSE)</formula>
    </cfRule>
  </conditionalFormatting>
  <conditionalFormatting sqref="AP30">
    <cfRule type="expression" dxfId="781" priority="837">
      <formula>IF(AM30=0,TRUE,FALSE)</formula>
    </cfRule>
    <cfRule type="expression" dxfId="780" priority="838">
      <formula>IF(AND(AM30=1,AQ30=AR30),TRUE,FALSE)</formula>
    </cfRule>
    <cfRule type="expression" dxfId="779" priority="839">
      <formula>IF(AQ30&gt;AR30,FALSE,TRUE)</formula>
    </cfRule>
    <cfRule type="expression" dxfId="778" priority="840">
      <formula>IF(AQ30&gt;AR30,TRUE,FALSE)</formula>
    </cfRule>
  </conditionalFormatting>
  <conditionalFormatting sqref="AS30">
    <cfRule type="expression" dxfId="777" priority="829">
      <formula>IF(AM30=0,TRUE,FALSE)</formula>
    </cfRule>
    <cfRule type="expression" dxfId="776" priority="830">
      <formula>IF(AND(AM30=1,AQ30=AR30),TRUE,FALSE)</formula>
    </cfRule>
    <cfRule type="expression" dxfId="775" priority="831">
      <formula>IF(AQ30&lt;AR30,FALSE,TRUE)</formula>
    </cfRule>
    <cfRule type="expression" dxfId="774" priority="832">
      <formula>IF(AQ30&lt;AR30,TRUE,FALSE)</formula>
    </cfRule>
  </conditionalFormatting>
  <conditionalFormatting sqref="AP31:AP39">
    <cfRule type="expression" dxfId="773" priority="825">
      <formula>IF(AM31=0,TRUE,FALSE)</formula>
    </cfRule>
    <cfRule type="expression" dxfId="772" priority="826">
      <formula>IF(AND(AM31=1,AQ31=AR31),TRUE,FALSE)</formula>
    </cfRule>
    <cfRule type="expression" dxfId="771" priority="827">
      <formula>IF(AQ31&gt;AR31,FALSE,TRUE)</formula>
    </cfRule>
    <cfRule type="expression" dxfId="770" priority="828">
      <formula>IF(AQ31&gt;AR31,TRUE,FALSE)</formula>
    </cfRule>
  </conditionalFormatting>
  <conditionalFormatting sqref="AS31:AS39">
    <cfRule type="expression" dxfId="769" priority="817">
      <formula>IF(AM31=0,TRUE,FALSE)</formula>
    </cfRule>
    <cfRule type="expression" dxfId="768" priority="818">
      <formula>IF(AND(AM31=1,AQ31=AR31),TRUE,FALSE)</formula>
    </cfRule>
    <cfRule type="expression" dxfId="767" priority="819">
      <formula>IF(AQ31&lt;AR31,FALSE,TRUE)</formula>
    </cfRule>
    <cfRule type="expression" dxfId="766" priority="820">
      <formula>IF(AQ31&lt;AR31,TRUE,FALSE)</formula>
    </cfRule>
  </conditionalFormatting>
  <conditionalFormatting sqref="AP42">
    <cfRule type="expression" dxfId="765" priority="813">
      <formula>IF(AM42=0,TRUE,FALSE)</formula>
    </cfRule>
    <cfRule type="expression" dxfId="764" priority="814">
      <formula>IF(AND(AM42=1,AQ42=AR42),TRUE,FALSE)</formula>
    </cfRule>
    <cfRule type="expression" dxfId="763" priority="815">
      <formula>IF(AQ42&gt;AR42,FALSE,TRUE)</formula>
    </cfRule>
    <cfRule type="expression" dxfId="762" priority="816">
      <formula>IF(AQ42&gt;AR42,TRUE,FALSE)</formula>
    </cfRule>
  </conditionalFormatting>
  <conditionalFormatting sqref="AS42">
    <cfRule type="expression" dxfId="761" priority="805">
      <formula>IF(AM42=0,TRUE,FALSE)</formula>
    </cfRule>
    <cfRule type="expression" dxfId="760" priority="806">
      <formula>IF(AND(AM42=1,AQ42=AR42),TRUE,FALSE)</formula>
    </cfRule>
    <cfRule type="expression" dxfId="759" priority="807">
      <formula>IF(AQ42&lt;AR42,FALSE,TRUE)</formula>
    </cfRule>
    <cfRule type="expression" dxfId="758" priority="808">
      <formula>IF(AQ42&lt;AR42,TRUE,FALSE)</formula>
    </cfRule>
  </conditionalFormatting>
  <conditionalFormatting sqref="AP43:AP51">
    <cfRule type="expression" dxfId="757" priority="801">
      <formula>IF(AM43=0,TRUE,FALSE)</formula>
    </cfRule>
    <cfRule type="expression" dxfId="756" priority="802">
      <formula>IF(AND(AM43=1,AQ43=AR43),TRUE,FALSE)</formula>
    </cfRule>
    <cfRule type="expression" dxfId="755" priority="803">
      <formula>IF(AQ43&gt;AR43,FALSE,TRUE)</formula>
    </cfRule>
    <cfRule type="expression" dxfId="754" priority="804">
      <formula>IF(AQ43&gt;AR43,TRUE,FALSE)</formula>
    </cfRule>
  </conditionalFormatting>
  <conditionalFormatting sqref="AS43:AS51">
    <cfRule type="expression" dxfId="753" priority="793">
      <formula>IF(AM43=0,TRUE,FALSE)</formula>
    </cfRule>
    <cfRule type="expression" dxfId="752" priority="794">
      <formula>IF(AND(AM43=1,AQ43=AR43),TRUE,FALSE)</formula>
    </cfRule>
    <cfRule type="expression" dxfId="751" priority="795">
      <formula>IF(AQ43&lt;AR43,FALSE,TRUE)</formula>
    </cfRule>
    <cfRule type="expression" dxfId="750" priority="796">
      <formula>IF(AQ43&lt;AR43,TRUE,FALSE)</formula>
    </cfRule>
  </conditionalFormatting>
  <conditionalFormatting sqref="BC6">
    <cfRule type="expression" dxfId="749" priority="789">
      <formula>IF(AZ6=0,TRUE,FALSE)</formula>
    </cfRule>
    <cfRule type="expression" dxfId="748" priority="790">
      <formula>IF(AND(AZ6=1,BD6=BE6),TRUE,FALSE)</formula>
    </cfRule>
    <cfRule type="expression" dxfId="747" priority="791">
      <formula>IF(BD6&gt;BE6,FALSE,TRUE)</formula>
    </cfRule>
    <cfRule type="expression" dxfId="746" priority="792">
      <formula>IF(BD6&gt;BE6,TRUE,FALSE)</formula>
    </cfRule>
  </conditionalFormatting>
  <conditionalFormatting sqref="BD6">
    <cfRule type="expression" dxfId="745" priority="786">
      <formula>IF(AZ6=1,TRUE,FALSE)</formula>
    </cfRule>
    <cfRule type="expression" dxfId="744" priority="788">
      <formula>IF(AZ6=0,TRUE,FALSE)</formula>
    </cfRule>
  </conditionalFormatting>
  <conditionalFormatting sqref="BE6">
    <cfRule type="expression" dxfId="743" priority="785">
      <formula>IF(AZ6=0,TRUE,FALSE)</formula>
    </cfRule>
    <cfRule type="expression" dxfId="742" priority="787">
      <formula>IF(AZ6=1,TRUE,FALSE)</formula>
    </cfRule>
  </conditionalFormatting>
  <conditionalFormatting sqref="BF6">
    <cfRule type="expression" dxfId="741" priority="781">
      <formula>IF(AZ6=0,TRUE,FALSE)</formula>
    </cfRule>
    <cfRule type="expression" dxfId="740" priority="782">
      <formula>IF(AND(AZ6=1,BD6=BE6),TRUE,FALSE)</formula>
    </cfRule>
    <cfRule type="expression" dxfId="739" priority="783">
      <formula>IF(BD6&lt;BE6,FALSE,TRUE)</formula>
    </cfRule>
    <cfRule type="expression" dxfId="738" priority="784">
      <formula>IF(BD6&lt;BE6,TRUE,FALSE)</formula>
    </cfRule>
  </conditionalFormatting>
  <conditionalFormatting sqref="BC7:BC15">
    <cfRule type="expression" dxfId="737" priority="777">
      <formula>IF(AZ7=0,TRUE,FALSE)</formula>
    </cfRule>
    <cfRule type="expression" dxfId="736" priority="778">
      <formula>IF(AND(AZ7=1,BD7=BE7),TRUE,FALSE)</formula>
    </cfRule>
    <cfRule type="expression" dxfId="735" priority="779">
      <formula>IF(BD7&gt;BE7,FALSE,TRUE)</formula>
    </cfRule>
    <cfRule type="expression" dxfId="734" priority="780">
      <formula>IF(BD7&gt;BE7,TRUE,FALSE)</formula>
    </cfRule>
  </conditionalFormatting>
  <conditionalFormatting sqref="BD7:BD15">
    <cfRule type="expression" dxfId="733" priority="774">
      <formula>IF(AZ7=1,TRUE,FALSE)</formula>
    </cfRule>
    <cfRule type="expression" dxfId="732" priority="776">
      <formula>IF(AZ7=0,TRUE,FALSE)</formula>
    </cfRule>
  </conditionalFormatting>
  <conditionalFormatting sqref="BE7:BE15">
    <cfRule type="expression" dxfId="731" priority="773">
      <formula>IF(AZ7=0,TRUE,FALSE)</formula>
    </cfRule>
    <cfRule type="expression" dxfId="730" priority="775">
      <formula>IF(AZ7=1,TRUE,FALSE)</formula>
    </cfRule>
  </conditionalFormatting>
  <conditionalFormatting sqref="BF7:BF15">
    <cfRule type="expression" dxfId="729" priority="769">
      <formula>IF(AZ7=0,TRUE,FALSE)</formula>
    </cfRule>
    <cfRule type="expression" dxfId="728" priority="770">
      <formula>IF(AND(AZ7=1,BD7=BE7),TRUE,FALSE)</formula>
    </cfRule>
    <cfRule type="expression" dxfId="727" priority="771">
      <formula>IF(BD7&lt;BE7,FALSE,TRUE)</formula>
    </cfRule>
    <cfRule type="expression" dxfId="726" priority="772">
      <formula>IF(BD7&lt;BE7,TRUE,FALSE)</formula>
    </cfRule>
  </conditionalFormatting>
  <conditionalFormatting sqref="BC18">
    <cfRule type="expression" dxfId="725" priority="765">
      <formula>IF(AZ18=0,TRUE,FALSE)</formula>
    </cfRule>
    <cfRule type="expression" dxfId="724" priority="766">
      <formula>IF(AND(AZ18=1,BD18=BE18),TRUE,FALSE)</formula>
    </cfRule>
    <cfRule type="expression" dxfId="723" priority="767">
      <formula>IF(BD18&gt;BE18,FALSE,TRUE)</formula>
    </cfRule>
    <cfRule type="expression" dxfId="722" priority="768">
      <formula>IF(BD18&gt;BE18,TRUE,FALSE)</formula>
    </cfRule>
  </conditionalFormatting>
  <conditionalFormatting sqref="BD18">
    <cfRule type="expression" dxfId="721" priority="762">
      <formula>IF(AZ18=1,TRUE,FALSE)</formula>
    </cfRule>
    <cfRule type="expression" dxfId="720" priority="764">
      <formula>IF(AZ18=0,TRUE,FALSE)</formula>
    </cfRule>
  </conditionalFormatting>
  <conditionalFormatting sqref="BE18">
    <cfRule type="expression" dxfId="719" priority="761">
      <formula>IF(AZ18=0,TRUE,FALSE)</formula>
    </cfRule>
    <cfRule type="expression" dxfId="718" priority="763">
      <formula>IF(AZ18=1,TRUE,FALSE)</formula>
    </cfRule>
  </conditionalFormatting>
  <conditionalFormatting sqref="BF18">
    <cfRule type="expression" dxfId="717" priority="757">
      <formula>IF(AZ18=0,TRUE,FALSE)</formula>
    </cfRule>
    <cfRule type="expression" dxfId="716" priority="758">
      <formula>IF(AND(AZ18=1,BD18=BE18),TRUE,FALSE)</formula>
    </cfRule>
    <cfRule type="expression" dxfId="715" priority="759">
      <formula>IF(BD18&lt;BE18,FALSE,TRUE)</formula>
    </cfRule>
    <cfRule type="expression" dxfId="714" priority="760">
      <formula>IF(BD18&lt;BE18,TRUE,FALSE)</formula>
    </cfRule>
  </conditionalFormatting>
  <conditionalFormatting sqref="BC19:BC27">
    <cfRule type="expression" dxfId="713" priority="753">
      <formula>IF(AZ19=0,TRUE,FALSE)</formula>
    </cfRule>
    <cfRule type="expression" dxfId="712" priority="754">
      <formula>IF(AND(AZ19=1,BD19=BE19),TRUE,FALSE)</formula>
    </cfRule>
    <cfRule type="expression" dxfId="711" priority="755">
      <formula>IF(BD19&gt;BE19,FALSE,TRUE)</formula>
    </cfRule>
    <cfRule type="expression" dxfId="710" priority="756">
      <formula>IF(BD19&gt;BE19,TRUE,FALSE)</formula>
    </cfRule>
  </conditionalFormatting>
  <conditionalFormatting sqref="BD19:BD27">
    <cfRule type="expression" dxfId="709" priority="750">
      <formula>IF(AZ19=1,TRUE,FALSE)</formula>
    </cfRule>
    <cfRule type="expression" dxfId="708" priority="752">
      <formula>IF(AZ19=0,TRUE,FALSE)</formula>
    </cfRule>
  </conditionalFormatting>
  <conditionalFormatting sqref="BE19:BE27">
    <cfRule type="expression" dxfId="707" priority="749">
      <formula>IF(AZ19=0,TRUE,FALSE)</formula>
    </cfRule>
    <cfRule type="expression" dxfId="706" priority="751">
      <formula>IF(AZ19=1,TRUE,FALSE)</formula>
    </cfRule>
  </conditionalFormatting>
  <conditionalFormatting sqref="BF19:BF27">
    <cfRule type="expression" dxfId="705" priority="745">
      <formula>IF(AZ19=0,TRUE,FALSE)</formula>
    </cfRule>
    <cfRule type="expression" dxfId="704" priority="746">
      <formula>IF(AND(AZ19=1,BD19=BE19),TRUE,FALSE)</formula>
    </cfRule>
    <cfRule type="expression" dxfId="703" priority="747">
      <formula>IF(BD19&lt;BE19,FALSE,TRUE)</formula>
    </cfRule>
    <cfRule type="expression" dxfId="702" priority="748">
      <formula>IF(BD19&lt;BE19,TRUE,FALSE)</formula>
    </cfRule>
  </conditionalFormatting>
  <conditionalFormatting sqref="BC30">
    <cfRule type="expression" dxfId="701" priority="741">
      <formula>IF(AZ30=0,TRUE,FALSE)</formula>
    </cfRule>
    <cfRule type="expression" dxfId="700" priority="742">
      <formula>IF(AND(AZ30=1,BD30=BE30),TRUE,FALSE)</formula>
    </cfRule>
    <cfRule type="expression" dxfId="699" priority="743">
      <formula>IF(BD30&gt;BE30,FALSE,TRUE)</formula>
    </cfRule>
    <cfRule type="expression" dxfId="698" priority="744">
      <formula>IF(BD30&gt;BE30,TRUE,FALSE)</formula>
    </cfRule>
  </conditionalFormatting>
  <conditionalFormatting sqref="BD30">
    <cfRule type="expression" dxfId="697" priority="738">
      <formula>IF(AZ30=1,TRUE,FALSE)</formula>
    </cfRule>
    <cfRule type="expression" dxfId="696" priority="740">
      <formula>IF(AZ30=0,TRUE,FALSE)</formula>
    </cfRule>
  </conditionalFormatting>
  <conditionalFormatting sqref="BE30">
    <cfRule type="expression" dxfId="695" priority="737">
      <formula>IF(AZ30=0,TRUE,FALSE)</formula>
    </cfRule>
    <cfRule type="expression" dxfId="694" priority="739">
      <formula>IF(AZ30=1,TRUE,FALSE)</formula>
    </cfRule>
  </conditionalFormatting>
  <conditionalFormatting sqref="BF30">
    <cfRule type="expression" dxfId="693" priority="733">
      <formula>IF(AZ30=0,TRUE,FALSE)</formula>
    </cfRule>
    <cfRule type="expression" dxfId="692" priority="734">
      <formula>IF(AND(AZ30=1,BD30=BE30),TRUE,FALSE)</formula>
    </cfRule>
    <cfRule type="expression" dxfId="691" priority="735">
      <formula>IF(BD30&lt;BE30,FALSE,TRUE)</formula>
    </cfRule>
    <cfRule type="expression" dxfId="690" priority="736">
      <formula>IF(BD30&lt;BE30,TRUE,FALSE)</formula>
    </cfRule>
  </conditionalFormatting>
  <conditionalFormatting sqref="BC31:BC39">
    <cfRule type="expression" dxfId="689" priority="729">
      <formula>IF(AZ31=0,TRUE,FALSE)</formula>
    </cfRule>
    <cfRule type="expression" dxfId="688" priority="730">
      <formula>IF(AND(AZ31=1,BD31=BE31),TRUE,FALSE)</formula>
    </cfRule>
    <cfRule type="expression" dxfId="687" priority="731">
      <formula>IF(BD31&gt;BE31,FALSE,TRUE)</formula>
    </cfRule>
    <cfRule type="expression" dxfId="686" priority="732">
      <formula>IF(BD31&gt;BE31,TRUE,FALSE)</formula>
    </cfRule>
  </conditionalFormatting>
  <conditionalFormatting sqref="BD31:BD39">
    <cfRule type="expression" dxfId="685" priority="726">
      <formula>IF(AZ31=1,TRUE,FALSE)</formula>
    </cfRule>
    <cfRule type="expression" dxfId="684" priority="728">
      <formula>IF(AZ31=0,TRUE,FALSE)</formula>
    </cfRule>
  </conditionalFormatting>
  <conditionalFormatting sqref="BE31:BE39">
    <cfRule type="expression" dxfId="683" priority="725">
      <formula>IF(AZ31=0,TRUE,FALSE)</formula>
    </cfRule>
    <cfRule type="expression" dxfId="682" priority="727">
      <formula>IF(AZ31=1,TRUE,FALSE)</formula>
    </cfRule>
  </conditionalFormatting>
  <conditionalFormatting sqref="BF31:BF39">
    <cfRule type="expression" dxfId="681" priority="721">
      <formula>IF(AZ31=0,TRUE,FALSE)</formula>
    </cfRule>
    <cfRule type="expression" dxfId="680" priority="722">
      <formula>IF(AND(AZ31=1,BD31=BE31),TRUE,FALSE)</formula>
    </cfRule>
    <cfRule type="expression" dxfId="679" priority="723">
      <formula>IF(BD31&lt;BE31,FALSE,TRUE)</formula>
    </cfRule>
    <cfRule type="expression" dxfId="678" priority="724">
      <formula>IF(BD31&lt;BE31,TRUE,FALSE)</formula>
    </cfRule>
  </conditionalFormatting>
  <conditionalFormatting sqref="BC42">
    <cfRule type="expression" dxfId="677" priority="717">
      <formula>IF(AZ42=0,TRUE,FALSE)</formula>
    </cfRule>
    <cfRule type="expression" dxfId="676" priority="718">
      <formula>IF(AND(AZ42=1,BD42=BE42),TRUE,FALSE)</formula>
    </cfRule>
    <cfRule type="expression" dxfId="675" priority="719">
      <formula>IF(BD42&gt;BE42,FALSE,TRUE)</formula>
    </cfRule>
    <cfRule type="expression" dxfId="674" priority="720">
      <formula>IF(BD42&gt;BE42,TRUE,FALSE)</formula>
    </cfRule>
  </conditionalFormatting>
  <conditionalFormatting sqref="BD42">
    <cfRule type="expression" dxfId="673" priority="714">
      <formula>IF(AZ42=1,TRUE,FALSE)</formula>
    </cfRule>
    <cfRule type="expression" dxfId="672" priority="716">
      <formula>IF(AZ42=0,TRUE,FALSE)</formula>
    </cfRule>
  </conditionalFormatting>
  <conditionalFormatting sqref="BE42">
    <cfRule type="expression" dxfId="671" priority="713">
      <formula>IF(AZ42=0,TRUE,FALSE)</formula>
    </cfRule>
    <cfRule type="expression" dxfId="670" priority="715">
      <formula>IF(AZ42=1,TRUE,FALSE)</formula>
    </cfRule>
  </conditionalFormatting>
  <conditionalFormatting sqref="BF42">
    <cfRule type="expression" dxfId="669" priority="709">
      <formula>IF(AZ42=0,TRUE,FALSE)</formula>
    </cfRule>
    <cfRule type="expression" dxfId="668" priority="710">
      <formula>IF(AND(AZ42=1,BD42=BE42),TRUE,FALSE)</formula>
    </cfRule>
    <cfRule type="expression" dxfId="667" priority="711">
      <formula>IF(BD42&lt;BE42,FALSE,TRUE)</formula>
    </cfRule>
    <cfRule type="expression" dxfId="666" priority="712">
      <formula>IF(BD42&lt;BE42,TRUE,FALSE)</formula>
    </cfRule>
  </conditionalFormatting>
  <conditionalFormatting sqref="BC43:BC51">
    <cfRule type="expression" dxfId="665" priority="705">
      <formula>IF(AZ43=0,TRUE,FALSE)</formula>
    </cfRule>
    <cfRule type="expression" dxfId="664" priority="706">
      <formula>IF(AND(AZ43=1,BD43=BE43),TRUE,FALSE)</formula>
    </cfRule>
    <cfRule type="expression" dxfId="663" priority="707">
      <formula>IF(BD43&gt;BE43,FALSE,TRUE)</formula>
    </cfRule>
    <cfRule type="expression" dxfId="662" priority="708">
      <formula>IF(BD43&gt;BE43,TRUE,FALSE)</formula>
    </cfRule>
  </conditionalFormatting>
  <conditionalFormatting sqref="BD43:BD51">
    <cfRule type="expression" dxfId="661" priority="702">
      <formula>IF(AZ43=1,TRUE,FALSE)</formula>
    </cfRule>
    <cfRule type="expression" dxfId="660" priority="704">
      <formula>IF(AZ43=0,TRUE,FALSE)</formula>
    </cfRule>
  </conditionalFormatting>
  <conditionalFormatting sqref="BE43:BE51">
    <cfRule type="expression" dxfId="659" priority="701">
      <formula>IF(AZ43=0,TRUE,FALSE)</formula>
    </cfRule>
    <cfRule type="expression" dxfId="658" priority="703">
      <formula>IF(AZ43=1,TRUE,FALSE)</formula>
    </cfRule>
  </conditionalFormatting>
  <conditionalFormatting sqref="BF43:BF51">
    <cfRule type="expression" dxfId="657" priority="697">
      <formula>IF(AZ43=0,TRUE,FALSE)</formula>
    </cfRule>
    <cfRule type="expression" dxfId="656" priority="698">
      <formula>IF(AND(AZ43=1,BD43=BE43),TRUE,FALSE)</formula>
    </cfRule>
    <cfRule type="expression" dxfId="655" priority="699">
      <formula>IF(BD43&lt;BE43,FALSE,TRUE)</formula>
    </cfRule>
    <cfRule type="expression" dxfId="654" priority="700">
      <formula>IF(BD43&lt;BE43,TRUE,FALSE)</formula>
    </cfRule>
  </conditionalFormatting>
  <conditionalFormatting sqref="BP6">
    <cfRule type="expression" dxfId="653" priority="693">
      <formula>IF(BM6=0,TRUE,FALSE)</formula>
    </cfRule>
    <cfRule type="expression" dxfId="652" priority="694">
      <formula>IF(AND(BM6=1,BQ6=BR6),TRUE,FALSE)</formula>
    </cfRule>
    <cfRule type="expression" dxfId="651" priority="695">
      <formula>IF(BQ6&gt;BR6,FALSE,TRUE)</formula>
    </cfRule>
    <cfRule type="expression" dxfId="650" priority="696">
      <formula>IF(BQ6&gt;BR6,TRUE,FALSE)</formula>
    </cfRule>
  </conditionalFormatting>
  <conditionalFormatting sqref="BQ6">
    <cfRule type="expression" dxfId="649" priority="690">
      <formula>IF(BM6=1,TRUE,FALSE)</formula>
    </cfRule>
    <cfRule type="expression" dxfId="648" priority="692">
      <formula>IF(BM6=0,TRUE,FALSE)</formula>
    </cfRule>
  </conditionalFormatting>
  <conditionalFormatting sqref="BR6">
    <cfRule type="expression" dxfId="647" priority="689">
      <formula>IF(BM6=0,TRUE,FALSE)</formula>
    </cfRule>
    <cfRule type="expression" dxfId="646" priority="691">
      <formula>IF(BM6=1,TRUE,FALSE)</formula>
    </cfRule>
  </conditionalFormatting>
  <conditionalFormatting sqref="BS6">
    <cfRule type="expression" dxfId="645" priority="685">
      <formula>IF(BM6=0,TRUE,FALSE)</formula>
    </cfRule>
    <cfRule type="expression" dxfId="644" priority="686">
      <formula>IF(AND(BM6=1,BQ6=BR6),TRUE,FALSE)</formula>
    </cfRule>
    <cfRule type="expression" dxfId="643" priority="687">
      <formula>IF(BQ6&lt;BR6,FALSE,TRUE)</formula>
    </cfRule>
    <cfRule type="expression" dxfId="642" priority="688">
      <formula>IF(BQ6&lt;BR6,TRUE,FALSE)</formula>
    </cfRule>
  </conditionalFormatting>
  <conditionalFormatting sqref="BP7:BP15">
    <cfRule type="expression" dxfId="641" priority="681">
      <formula>IF(BM7=0,TRUE,FALSE)</formula>
    </cfRule>
    <cfRule type="expression" dxfId="640" priority="682">
      <formula>IF(AND(BM7=1,BQ7=BR7),TRUE,FALSE)</formula>
    </cfRule>
    <cfRule type="expression" dxfId="639" priority="683">
      <formula>IF(BQ7&gt;BR7,FALSE,TRUE)</formula>
    </cfRule>
    <cfRule type="expression" dxfId="638" priority="684">
      <formula>IF(BQ7&gt;BR7,TRUE,FALSE)</formula>
    </cfRule>
  </conditionalFormatting>
  <conditionalFormatting sqref="BQ7:BQ15">
    <cfRule type="expression" dxfId="637" priority="678">
      <formula>IF(BM7=1,TRUE,FALSE)</formula>
    </cfRule>
    <cfRule type="expression" dxfId="636" priority="680">
      <formula>IF(BM7=0,TRUE,FALSE)</formula>
    </cfRule>
  </conditionalFormatting>
  <conditionalFormatting sqref="BR7:BR15">
    <cfRule type="expression" dxfId="635" priority="677">
      <formula>IF(BM7=0,TRUE,FALSE)</formula>
    </cfRule>
    <cfRule type="expression" dxfId="634" priority="679">
      <formula>IF(BM7=1,TRUE,FALSE)</formula>
    </cfRule>
  </conditionalFormatting>
  <conditionalFormatting sqref="BS7:BS15">
    <cfRule type="expression" dxfId="633" priority="673">
      <formula>IF(BM7=0,TRUE,FALSE)</formula>
    </cfRule>
    <cfRule type="expression" dxfId="632" priority="674">
      <formula>IF(AND(BM7=1,BQ7=BR7),TRUE,FALSE)</formula>
    </cfRule>
    <cfRule type="expression" dxfId="631" priority="675">
      <formula>IF(BQ7&lt;BR7,FALSE,TRUE)</formula>
    </cfRule>
    <cfRule type="expression" dxfId="630" priority="676">
      <formula>IF(BQ7&lt;BR7,TRUE,FALSE)</formula>
    </cfRule>
  </conditionalFormatting>
  <conditionalFormatting sqref="BP18">
    <cfRule type="expression" dxfId="629" priority="669">
      <formula>IF(BM18=0,TRUE,FALSE)</formula>
    </cfRule>
    <cfRule type="expression" dxfId="628" priority="670">
      <formula>IF(AND(BM18=1,BQ18=BR18),TRUE,FALSE)</formula>
    </cfRule>
    <cfRule type="expression" dxfId="627" priority="671">
      <formula>IF(BQ18&gt;BR18,FALSE,TRUE)</formula>
    </cfRule>
    <cfRule type="expression" dxfId="626" priority="672">
      <formula>IF(BQ18&gt;BR18,TRUE,FALSE)</formula>
    </cfRule>
  </conditionalFormatting>
  <conditionalFormatting sqref="BQ18">
    <cfRule type="expression" dxfId="625" priority="666">
      <formula>IF(BM18=1,TRUE,FALSE)</formula>
    </cfRule>
    <cfRule type="expression" dxfId="624" priority="668">
      <formula>IF(BM18=0,TRUE,FALSE)</formula>
    </cfRule>
  </conditionalFormatting>
  <conditionalFormatting sqref="BR18">
    <cfRule type="expression" dxfId="623" priority="665">
      <formula>IF(BM18=0,TRUE,FALSE)</formula>
    </cfRule>
    <cfRule type="expression" dxfId="622" priority="667">
      <formula>IF(BM18=1,TRUE,FALSE)</formula>
    </cfRule>
  </conditionalFormatting>
  <conditionalFormatting sqref="BS18">
    <cfRule type="expression" dxfId="621" priority="661">
      <formula>IF(BM18=0,TRUE,FALSE)</formula>
    </cfRule>
    <cfRule type="expression" dxfId="620" priority="662">
      <formula>IF(AND(BM18=1,BQ18=BR18),TRUE,FALSE)</formula>
    </cfRule>
    <cfRule type="expression" dxfId="619" priority="663">
      <formula>IF(BQ18&lt;BR18,FALSE,TRUE)</formula>
    </cfRule>
    <cfRule type="expression" dxfId="618" priority="664">
      <formula>IF(BQ18&lt;BR18,TRUE,FALSE)</formula>
    </cfRule>
  </conditionalFormatting>
  <conditionalFormatting sqref="BP19:BP27">
    <cfRule type="expression" dxfId="617" priority="657">
      <formula>IF(BM19=0,TRUE,FALSE)</formula>
    </cfRule>
    <cfRule type="expression" dxfId="616" priority="658">
      <formula>IF(AND(BM19=1,BQ19=BR19),TRUE,FALSE)</formula>
    </cfRule>
    <cfRule type="expression" dxfId="615" priority="659">
      <formula>IF(BQ19&gt;BR19,FALSE,TRUE)</formula>
    </cfRule>
    <cfRule type="expression" dxfId="614" priority="660">
      <formula>IF(BQ19&gt;BR19,TRUE,FALSE)</formula>
    </cfRule>
  </conditionalFormatting>
  <conditionalFormatting sqref="BQ19:BQ27">
    <cfRule type="expression" dxfId="613" priority="654">
      <formula>IF(BM19=1,TRUE,FALSE)</formula>
    </cfRule>
    <cfRule type="expression" dxfId="612" priority="656">
      <formula>IF(BM19=0,TRUE,FALSE)</formula>
    </cfRule>
  </conditionalFormatting>
  <conditionalFormatting sqref="BR19:BR27">
    <cfRule type="expression" dxfId="611" priority="653">
      <formula>IF(BM19=0,TRUE,FALSE)</formula>
    </cfRule>
    <cfRule type="expression" dxfId="610" priority="655">
      <formula>IF(BM19=1,TRUE,FALSE)</formula>
    </cfRule>
  </conditionalFormatting>
  <conditionalFormatting sqref="BS19:BS27">
    <cfRule type="expression" dxfId="609" priority="649">
      <formula>IF(BM19=0,TRUE,FALSE)</formula>
    </cfRule>
    <cfRule type="expression" dxfId="608" priority="650">
      <formula>IF(AND(BM19=1,BQ19=BR19),TRUE,FALSE)</formula>
    </cfRule>
    <cfRule type="expression" dxfId="607" priority="651">
      <formula>IF(BQ19&lt;BR19,FALSE,TRUE)</formula>
    </cfRule>
    <cfRule type="expression" dxfId="606" priority="652">
      <formula>IF(BQ19&lt;BR19,TRUE,FALSE)</formula>
    </cfRule>
  </conditionalFormatting>
  <conditionalFormatting sqref="BP30">
    <cfRule type="expression" dxfId="605" priority="645">
      <formula>IF(BM30=0,TRUE,FALSE)</formula>
    </cfRule>
    <cfRule type="expression" dxfId="604" priority="646">
      <formula>IF(AND(BM30=1,BQ30=BR30),TRUE,FALSE)</formula>
    </cfRule>
    <cfRule type="expression" dxfId="603" priority="647">
      <formula>IF(BQ30&gt;BR30,FALSE,TRUE)</formula>
    </cfRule>
    <cfRule type="expression" dxfId="602" priority="648">
      <formula>IF(BQ30&gt;BR30,TRUE,FALSE)</formula>
    </cfRule>
  </conditionalFormatting>
  <conditionalFormatting sqref="BQ30">
    <cfRule type="expression" dxfId="601" priority="642">
      <formula>IF(BM30=1,TRUE,FALSE)</formula>
    </cfRule>
    <cfRule type="expression" dxfId="600" priority="644">
      <formula>IF(BM30=0,TRUE,FALSE)</formula>
    </cfRule>
  </conditionalFormatting>
  <conditionalFormatting sqref="BR30">
    <cfRule type="expression" dxfId="599" priority="641">
      <formula>IF(BM30=0,TRUE,FALSE)</formula>
    </cfRule>
    <cfRule type="expression" dxfId="598" priority="643">
      <formula>IF(BM30=1,TRUE,FALSE)</formula>
    </cfRule>
  </conditionalFormatting>
  <conditionalFormatting sqref="BS30">
    <cfRule type="expression" dxfId="597" priority="637">
      <formula>IF(BM30=0,TRUE,FALSE)</formula>
    </cfRule>
    <cfRule type="expression" dxfId="596" priority="638">
      <formula>IF(AND(BM30=1,BQ30=BR30),TRUE,FALSE)</formula>
    </cfRule>
    <cfRule type="expression" dxfId="595" priority="639">
      <formula>IF(BQ30&lt;BR30,FALSE,TRUE)</formula>
    </cfRule>
    <cfRule type="expression" dxfId="594" priority="640">
      <formula>IF(BQ30&lt;BR30,TRUE,FALSE)</formula>
    </cfRule>
  </conditionalFormatting>
  <conditionalFormatting sqref="BP31:BP39">
    <cfRule type="expression" dxfId="593" priority="633">
      <formula>IF(BM31=0,TRUE,FALSE)</formula>
    </cfRule>
    <cfRule type="expression" dxfId="592" priority="634">
      <formula>IF(AND(BM31=1,BQ31=BR31),TRUE,FALSE)</formula>
    </cfRule>
    <cfRule type="expression" dxfId="591" priority="635">
      <formula>IF(BQ31&gt;BR31,FALSE,TRUE)</formula>
    </cfRule>
    <cfRule type="expression" dxfId="590" priority="636">
      <formula>IF(BQ31&gt;BR31,TRUE,FALSE)</formula>
    </cfRule>
  </conditionalFormatting>
  <conditionalFormatting sqref="BQ31:BQ39">
    <cfRule type="expression" dxfId="589" priority="630">
      <formula>IF(BM31=1,TRUE,FALSE)</formula>
    </cfRule>
    <cfRule type="expression" dxfId="588" priority="632">
      <formula>IF(BM31=0,TRUE,FALSE)</formula>
    </cfRule>
  </conditionalFormatting>
  <conditionalFormatting sqref="BR31:BR39">
    <cfRule type="expression" dxfId="587" priority="629">
      <formula>IF(BM31=0,TRUE,FALSE)</formula>
    </cfRule>
    <cfRule type="expression" dxfId="586" priority="631">
      <formula>IF(BM31=1,TRUE,FALSE)</formula>
    </cfRule>
  </conditionalFormatting>
  <conditionalFormatting sqref="BS31:BS39">
    <cfRule type="expression" dxfId="585" priority="625">
      <formula>IF(BM31=0,TRUE,FALSE)</formula>
    </cfRule>
    <cfRule type="expression" dxfId="584" priority="626">
      <formula>IF(AND(BM31=1,BQ31=BR31),TRUE,FALSE)</formula>
    </cfRule>
    <cfRule type="expression" dxfId="583" priority="627">
      <formula>IF(BQ31&lt;BR31,FALSE,TRUE)</formula>
    </cfRule>
    <cfRule type="expression" dxfId="582" priority="628">
      <formula>IF(BQ31&lt;BR31,TRUE,FALSE)</formula>
    </cfRule>
  </conditionalFormatting>
  <conditionalFormatting sqref="P57">
    <cfRule type="expression" dxfId="581" priority="621">
      <formula>IF(M57=0,TRUE,FALSE)</formula>
    </cfRule>
    <cfRule type="expression" dxfId="580" priority="622">
      <formula>IF(AND(M57=1,Q57=R57),TRUE,FALSE)</formula>
    </cfRule>
    <cfRule type="expression" dxfId="579" priority="623">
      <formula>IF(Q57&gt;R57,FALSE,TRUE)</formula>
    </cfRule>
    <cfRule type="expression" dxfId="578" priority="624">
      <formula>IF(Q57&gt;R57,TRUE,FALSE)</formula>
    </cfRule>
  </conditionalFormatting>
  <conditionalFormatting sqref="Q57">
    <cfRule type="expression" dxfId="577" priority="618">
      <formula>IF(M57=1,TRUE,FALSE)</formula>
    </cfRule>
    <cfRule type="expression" dxfId="576" priority="620">
      <formula>IF(M57=0,TRUE,FALSE)</formula>
    </cfRule>
  </conditionalFormatting>
  <conditionalFormatting sqref="R57">
    <cfRule type="expression" dxfId="575" priority="617">
      <formula>IF(M57=0,TRUE,FALSE)</formula>
    </cfRule>
    <cfRule type="expression" dxfId="574" priority="619">
      <formula>IF(M57=1,TRUE,FALSE)</formula>
    </cfRule>
  </conditionalFormatting>
  <conditionalFormatting sqref="S57">
    <cfRule type="expression" dxfId="573" priority="613">
      <formula>IF(M57=0,TRUE,FALSE)</formula>
    </cfRule>
    <cfRule type="expression" dxfId="572" priority="614">
      <formula>IF(AND(M57=1,Q57=R57),TRUE,FALSE)</formula>
    </cfRule>
    <cfRule type="expression" dxfId="571" priority="615">
      <formula>IF(Q57&lt;R57,FALSE,TRUE)</formula>
    </cfRule>
    <cfRule type="expression" dxfId="570" priority="616">
      <formula>IF(Q57&lt;R57,TRUE,FALSE)</formula>
    </cfRule>
  </conditionalFormatting>
  <conditionalFormatting sqref="P58:P66">
    <cfRule type="expression" dxfId="569" priority="609">
      <formula>IF(M58=0,TRUE,FALSE)</formula>
    </cfRule>
    <cfRule type="expression" dxfId="568" priority="610">
      <formula>IF(AND(M58=1,Q58=R58),TRUE,FALSE)</formula>
    </cfRule>
    <cfRule type="expression" dxfId="567" priority="611">
      <formula>IF(Q58&gt;R58,FALSE,TRUE)</formula>
    </cfRule>
    <cfRule type="expression" dxfId="566" priority="612">
      <formula>IF(Q58&gt;R58,TRUE,FALSE)</formula>
    </cfRule>
  </conditionalFormatting>
  <conditionalFormatting sqref="Q58:Q66">
    <cfRule type="expression" dxfId="565" priority="606">
      <formula>IF(M58=1,TRUE,FALSE)</formula>
    </cfRule>
    <cfRule type="expression" dxfId="564" priority="608">
      <formula>IF(M58=0,TRUE,FALSE)</formula>
    </cfRule>
  </conditionalFormatting>
  <conditionalFormatting sqref="R58:R66">
    <cfRule type="expression" dxfId="563" priority="605">
      <formula>IF(M58=0,TRUE,FALSE)</formula>
    </cfRule>
    <cfRule type="expression" dxfId="562" priority="607">
      <formula>IF(M58=1,TRUE,FALSE)</formula>
    </cfRule>
  </conditionalFormatting>
  <conditionalFormatting sqref="S58:S66">
    <cfRule type="expression" dxfId="561" priority="601">
      <formula>IF(M58=0,TRUE,FALSE)</formula>
    </cfRule>
    <cfRule type="expression" dxfId="560" priority="602">
      <formula>IF(AND(M58=1,Q58=R58),TRUE,FALSE)</formula>
    </cfRule>
    <cfRule type="expression" dxfId="559" priority="603">
      <formula>IF(Q58&lt;R58,FALSE,TRUE)</formula>
    </cfRule>
    <cfRule type="expression" dxfId="558" priority="604">
      <formula>IF(Q58&lt;R58,TRUE,FALSE)</formula>
    </cfRule>
  </conditionalFormatting>
  <conditionalFormatting sqref="P69">
    <cfRule type="expression" dxfId="557" priority="597">
      <formula>IF(M69=0,TRUE,FALSE)</formula>
    </cfRule>
    <cfRule type="expression" dxfId="556" priority="598">
      <formula>IF(AND(M69=1,Q69=R69),TRUE,FALSE)</formula>
    </cfRule>
    <cfRule type="expression" dxfId="555" priority="599">
      <formula>IF(Q69&gt;R69,FALSE,TRUE)</formula>
    </cfRule>
    <cfRule type="expression" dxfId="554" priority="600">
      <formula>IF(Q69&gt;R69,TRUE,FALSE)</formula>
    </cfRule>
  </conditionalFormatting>
  <conditionalFormatting sqref="Q69">
    <cfRule type="expression" dxfId="553" priority="594">
      <formula>IF(M69=1,TRUE,FALSE)</formula>
    </cfRule>
    <cfRule type="expression" dxfId="552" priority="596">
      <formula>IF(M69=0,TRUE,FALSE)</formula>
    </cfRule>
  </conditionalFormatting>
  <conditionalFormatting sqref="R69">
    <cfRule type="expression" dxfId="551" priority="593">
      <formula>IF(M69=0,TRUE,FALSE)</formula>
    </cfRule>
    <cfRule type="expression" dxfId="550" priority="595">
      <formula>IF(M69=1,TRUE,FALSE)</formula>
    </cfRule>
  </conditionalFormatting>
  <conditionalFormatting sqref="S69">
    <cfRule type="expression" dxfId="549" priority="589">
      <formula>IF(M69=0,TRUE,FALSE)</formula>
    </cfRule>
    <cfRule type="expression" dxfId="548" priority="590">
      <formula>IF(AND(M69=1,Q69=R69),TRUE,FALSE)</formula>
    </cfRule>
    <cfRule type="expression" dxfId="547" priority="591">
      <formula>IF(Q69&lt;R69,FALSE,TRUE)</formula>
    </cfRule>
    <cfRule type="expression" dxfId="546" priority="592">
      <formula>IF(Q69&lt;R69,TRUE,FALSE)</formula>
    </cfRule>
  </conditionalFormatting>
  <conditionalFormatting sqref="P70:P78">
    <cfRule type="expression" dxfId="545" priority="585">
      <formula>IF(M70=0,TRUE,FALSE)</formula>
    </cfRule>
    <cfRule type="expression" dxfId="544" priority="586">
      <formula>IF(AND(M70=1,Q70=R70),TRUE,FALSE)</formula>
    </cfRule>
    <cfRule type="expression" dxfId="543" priority="587">
      <formula>IF(Q70&gt;R70,FALSE,TRUE)</formula>
    </cfRule>
    <cfRule type="expression" dxfId="542" priority="588">
      <formula>IF(Q70&gt;R70,TRUE,FALSE)</formula>
    </cfRule>
  </conditionalFormatting>
  <conditionalFormatting sqref="Q70:Q78">
    <cfRule type="expression" dxfId="541" priority="582">
      <formula>IF(M70=1,TRUE,FALSE)</formula>
    </cfRule>
    <cfRule type="expression" dxfId="540" priority="584">
      <formula>IF(M70=0,TRUE,FALSE)</formula>
    </cfRule>
  </conditionalFormatting>
  <conditionalFormatting sqref="R70:R78">
    <cfRule type="expression" dxfId="539" priority="581">
      <formula>IF(M70=0,TRUE,FALSE)</formula>
    </cfRule>
    <cfRule type="expression" dxfId="538" priority="583">
      <formula>IF(M70=1,TRUE,FALSE)</formula>
    </cfRule>
  </conditionalFormatting>
  <conditionalFormatting sqref="S70:S78">
    <cfRule type="expression" dxfId="537" priority="577">
      <formula>IF(M70=0,TRUE,FALSE)</formula>
    </cfRule>
    <cfRule type="expression" dxfId="536" priority="578">
      <formula>IF(AND(M70=1,Q70=R70),TRUE,FALSE)</formula>
    </cfRule>
    <cfRule type="expression" dxfId="535" priority="579">
      <formula>IF(Q70&lt;R70,FALSE,TRUE)</formula>
    </cfRule>
    <cfRule type="expression" dxfId="534" priority="580">
      <formula>IF(Q70&lt;R70,TRUE,FALSE)</formula>
    </cfRule>
  </conditionalFormatting>
  <conditionalFormatting sqref="P81">
    <cfRule type="expression" dxfId="533" priority="573">
      <formula>IF(M81=0,TRUE,FALSE)</formula>
    </cfRule>
    <cfRule type="expression" dxfId="532" priority="574">
      <formula>IF(AND(M81=1,Q81=R81),TRUE,FALSE)</formula>
    </cfRule>
    <cfRule type="expression" dxfId="531" priority="575">
      <formula>IF(Q81&gt;R81,FALSE,TRUE)</formula>
    </cfRule>
    <cfRule type="expression" dxfId="530" priority="576">
      <formula>IF(Q81&gt;R81,TRUE,FALSE)</formula>
    </cfRule>
  </conditionalFormatting>
  <conditionalFormatting sqref="Q81">
    <cfRule type="expression" dxfId="529" priority="570">
      <formula>IF(M81=1,TRUE,FALSE)</formula>
    </cfRule>
    <cfRule type="expression" dxfId="528" priority="572">
      <formula>IF(M81=0,TRUE,FALSE)</formula>
    </cfRule>
  </conditionalFormatting>
  <conditionalFormatting sqref="R81">
    <cfRule type="expression" dxfId="527" priority="569">
      <formula>IF(M81=0,TRUE,FALSE)</formula>
    </cfRule>
    <cfRule type="expression" dxfId="526" priority="571">
      <formula>IF(M81=1,TRUE,FALSE)</formula>
    </cfRule>
  </conditionalFormatting>
  <conditionalFormatting sqref="S81">
    <cfRule type="expression" dxfId="525" priority="565">
      <formula>IF(M81=0,TRUE,FALSE)</formula>
    </cfRule>
    <cfRule type="expression" dxfId="524" priority="566">
      <formula>IF(AND(M81=1,Q81=R81),TRUE,FALSE)</formula>
    </cfRule>
    <cfRule type="expression" dxfId="523" priority="567">
      <formula>IF(Q81&lt;R81,FALSE,TRUE)</formula>
    </cfRule>
    <cfRule type="expression" dxfId="522" priority="568">
      <formula>IF(Q81&lt;R81,TRUE,FALSE)</formula>
    </cfRule>
  </conditionalFormatting>
  <conditionalFormatting sqref="P82:P90">
    <cfRule type="expression" dxfId="521" priority="561">
      <formula>IF(M82=0,TRUE,FALSE)</formula>
    </cfRule>
    <cfRule type="expression" dxfId="520" priority="562">
      <formula>IF(AND(M82=1,Q82=R82),TRUE,FALSE)</formula>
    </cfRule>
    <cfRule type="expression" dxfId="519" priority="563">
      <formula>IF(Q82&gt;R82,FALSE,TRUE)</formula>
    </cfRule>
    <cfRule type="expression" dxfId="518" priority="564">
      <formula>IF(Q82&gt;R82,TRUE,FALSE)</formula>
    </cfRule>
  </conditionalFormatting>
  <conditionalFormatting sqref="Q82:Q90">
    <cfRule type="expression" dxfId="517" priority="558">
      <formula>IF(M82=1,TRUE,FALSE)</formula>
    </cfRule>
    <cfRule type="expression" dxfId="516" priority="560">
      <formula>IF(M82=0,TRUE,FALSE)</formula>
    </cfRule>
  </conditionalFormatting>
  <conditionalFormatting sqref="R82:R90">
    <cfRule type="expression" dxfId="515" priority="557">
      <formula>IF(M82=0,TRUE,FALSE)</formula>
    </cfRule>
    <cfRule type="expression" dxfId="514" priority="559">
      <formula>IF(M82=1,TRUE,FALSE)</formula>
    </cfRule>
  </conditionalFormatting>
  <conditionalFormatting sqref="S82:S90">
    <cfRule type="expression" dxfId="513" priority="553">
      <formula>IF(M82=0,TRUE,FALSE)</formula>
    </cfRule>
    <cfRule type="expression" dxfId="512" priority="554">
      <formula>IF(AND(M82=1,Q82=R82),TRUE,FALSE)</formula>
    </cfRule>
    <cfRule type="expression" dxfId="511" priority="555">
      <formula>IF(Q82&lt;R82,FALSE,TRUE)</formula>
    </cfRule>
    <cfRule type="expression" dxfId="510" priority="556">
      <formula>IF(Q82&lt;R82,TRUE,FALSE)</formula>
    </cfRule>
  </conditionalFormatting>
  <conditionalFormatting sqref="P93">
    <cfRule type="expression" dxfId="509" priority="549">
      <formula>IF(M93=0,TRUE,FALSE)</formula>
    </cfRule>
    <cfRule type="expression" dxfId="508" priority="550">
      <formula>IF(AND(M93=1,Q93=R93),TRUE,FALSE)</formula>
    </cfRule>
    <cfRule type="expression" dxfId="507" priority="551">
      <formula>IF(Q93&gt;R93,FALSE,TRUE)</formula>
    </cfRule>
    <cfRule type="expression" dxfId="506" priority="552">
      <formula>IF(Q93&gt;R93,TRUE,FALSE)</formula>
    </cfRule>
  </conditionalFormatting>
  <conditionalFormatting sqref="Q93">
    <cfRule type="expression" dxfId="505" priority="546">
      <formula>IF(M93=1,TRUE,FALSE)</formula>
    </cfRule>
    <cfRule type="expression" dxfId="504" priority="548">
      <formula>IF(M93=0,TRUE,FALSE)</formula>
    </cfRule>
  </conditionalFormatting>
  <conditionalFormatting sqref="R93">
    <cfRule type="expression" dxfId="503" priority="545">
      <formula>IF(M93=0,TRUE,FALSE)</formula>
    </cfRule>
    <cfRule type="expression" dxfId="502" priority="547">
      <formula>IF(M93=1,TRUE,FALSE)</formula>
    </cfRule>
  </conditionalFormatting>
  <conditionalFormatting sqref="S93">
    <cfRule type="expression" dxfId="501" priority="541">
      <formula>IF(M93=0,TRUE,FALSE)</formula>
    </cfRule>
    <cfRule type="expression" dxfId="500" priority="542">
      <formula>IF(AND(M93=1,Q93=R93),TRUE,FALSE)</formula>
    </cfRule>
    <cfRule type="expression" dxfId="499" priority="543">
      <formula>IF(Q93&lt;R93,FALSE,TRUE)</formula>
    </cfRule>
    <cfRule type="expression" dxfId="498" priority="544">
      <formula>IF(Q93&lt;R93,TRUE,FALSE)</formula>
    </cfRule>
  </conditionalFormatting>
  <conditionalFormatting sqref="P94:P102">
    <cfRule type="expression" dxfId="497" priority="537">
      <formula>IF(M94=0,TRUE,FALSE)</formula>
    </cfRule>
    <cfRule type="expression" dxfId="496" priority="538">
      <formula>IF(AND(M94=1,Q94=R94),TRUE,FALSE)</formula>
    </cfRule>
    <cfRule type="expression" dxfId="495" priority="539">
      <formula>IF(Q94&gt;R94,FALSE,TRUE)</formula>
    </cfRule>
    <cfRule type="expression" dxfId="494" priority="540">
      <formula>IF(Q94&gt;R94,TRUE,FALSE)</formula>
    </cfRule>
  </conditionalFormatting>
  <conditionalFormatting sqref="Q94:Q102">
    <cfRule type="expression" dxfId="493" priority="534">
      <formula>IF(M94=1,TRUE,FALSE)</formula>
    </cfRule>
    <cfRule type="expression" dxfId="492" priority="536">
      <formula>IF(M94=0,TRUE,FALSE)</formula>
    </cfRule>
  </conditionalFormatting>
  <conditionalFormatting sqref="R94:R102">
    <cfRule type="expression" dxfId="491" priority="533">
      <formula>IF(M94=0,TRUE,FALSE)</formula>
    </cfRule>
    <cfRule type="expression" dxfId="490" priority="535">
      <formula>IF(M94=1,TRUE,FALSE)</formula>
    </cfRule>
  </conditionalFormatting>
  <conditionalFormatting sqref="S94:S102">
    <cfRule type="expression" dxfId="489" priority="529">
      <formula>IF(M94=0,TRUE,FALSE)</formula>
    </cfRule>
    <cfRule type="expression" dxfId="488" priority="530">
      <formula>IF(AND(M94=1,Q94=R94),TRUE,FALSE)</formula>
    </cfRule>
    <cfRule type="expression" dxfId="487" priority="531">
      <formula>IF(Q94&lt;R94,FALSE,TRUE)</formula>
    </cfRule>
    <cfRule type="expression" dxfId="486" priority="532">
      <formula>IF(Q94&lt;R94,TRUE,FALSE)</formula>
    </cfRule>
  </conditionalFormatting>
  <conditionalFormatting sqref="AC57">
    <cfRule type="expression" dxfId="485" priority="525">
      <formula>IF(Z57=0,TRUE,FALSE)</formula>
    </cfRule>
    <cfRule type="expression" dxfId="484" priority="526">
      <formula>IF(AND(Z57=1,AD57=AE57),TRUE,FALSE)</formula>
    </cfRule>
    <cfRule type="expression" dxfId="483" priority="527">
      <formula>IF(AD57&gt;AE57,FALSE,TRUE)</formula>
    </cfRule>
    <cfRule type="expression" dxfId="482" priority="528">
      <formula>IF(AD57&gt;AE57,TRUE,FALSE)</formula>
    </cfRule>
  </conditionalFormatting>
  <conditionalFormatting sqref="AD57">
    <cfRule type="expression" dxfId="481" priority="522">
      <formula>IF(Z57=1,TRUE,FALSE)</formula>
    </cfRule>
    <cfRule type="expression" dxfId="480" priority="524">
      <formula>IF(Z57=0,TRUE,FALSE)</formula>
    </cfRule>
  </conditionalFormatting>
  <conditionalFormatting sqref="AE57">
    <cfRule type="expression" dxfId="479" priority="521">
      <formula>IF(Z57=0,TRUE,FALSE)</formula>
    </cfRule>
    <cfRule type="expression" dxfId="478" priority="523">
      <formula>IF(Z57=1,TRUE,FALSE)</formula>
    </cfRule>
  </conditionalFormatting>
  <conditionalFormatting sqref="AF57">
    <cfRule type="expression" dxfId="477" priority="517">
      <formula>IF(Z57=0,TRUE,FALSE)</formula>
    </cfRule>
    <cfRule type="expression" dxfId="476" priority="518">
      <formula>IF(AND(Z57=1,AD57=AE57),TRUE,FALSE)</formula>
    </cfRule>
    <cfRule type="expression" dxfId="475" priority="519">
      <formula>IF(AD57&lt;AE57,FALSE,TRUE)</formula>
    </cfRule>
    <cfRule type="expression" dxfId="474" priority="520">
      <formula>IF(AD57&lt;AE57,TRUE,FALSE)</formula>
    </cfRule>
  </conditionalFormatting>
  <conditionalFormatting sqref="AC58:AC66">
    <cfRule type="expression" dxfId="473" priority="513">
      <formula>IF(Z58=0,TRUE,FALSE)</formula>
    </cfRule>
    <cfRule type="expression" dxfId="472" priority="514">
      <formula>IF(AND(Z58=1,AD58=AE58),TRUE,FALSE)</formula>
    </cfRule>
    <cfRule type="expression" dxfId="471" priority="515">
      <formula>IF(AD58&gt;AE58,FALSE,TRUE)</formula>
    </cfRule>
    <cfRule type="expression" dxfId="470" priority="516">
      <formula>IF(AD58&gt;AE58,TRUE,FALSE)</formula>
    </cfRule>
  </conditionalFormatting>
  <conditionalFormatting sqref="AD58:AD66">
    <cfRule type="expression" dxfId="469" priority="510">
      <formula>IF(Z58=1,TRUE,FALSE)</formula>
    </cfRule>
    <cfRule type="expression" dxfId="468" priority="512">
      <formula>IF(Z58=0,TRUE,FALSE)</formula>
    </cfRule>
  </conditionalFormatting>
  <conditionalFormatting sqref="AE58:AE66">
    <cfRule type="expression" dxfId="467" priority="509">
      <formula>IF(Z58=0,TRUE,FALSE)</formula>
    </cfRule>
    <cfRule type="expression" dxfId="466" priority="511">
      <formula>IF(Z58=1,TRUE,FALSE)</formula>
    </cfRule>
  </conditionalFormatting>
  <conditionalFormatting sqref="AF58:AF66">
    <cfRule type="expression" dxfId="465" priority="505">
      <formula>IF(Z58=0,TRUE,FALSE)</formula>
    </cfRule>
    <cfRule type="expression" dxfId="464" priority="506">
      <formula>IF(AND(Z58=1,AD58=AE58),TRUE,FALSE)</formula>
    </cfRule>
    <cfRule type="expression" dxfId="463" priority="507">
      <formula>IF(AD58&lt;AE58,FALSE,TRUE)</formula>
    </cfRule>
    <cfRule type="expression" dxfId="462" priority="508">
      <formula>IF(AD58&lt;AE58,TRUE,FALSE)</formula>
    </cfRule>
  </conditionalFormatting>
  <conditionalFormatting sqref="AC69">
    <cfRule type="expression" dxfId="461" priority="501">
      <formula>IF(Z69=0,TRUE,FALSE)</formula>
    </cfRule>
    <cfRule type="expression" dxfId="460" priority="502">
      <formula>IF(AND(Z69=1,AD69=AE69),TRUE,FALSE)</formula>
    </cfRule>
    <cfRule type="expression" dxfId="459" priority="503">
      <formula>IF(AD69&gt;AE69,FALSE,TRUE)</formula>
    </cfRule>
    <cfRule type="expression" dxfId="458" priority="504">
      <formula>IF(AD69&gt;AE69,TRUE,FALSE)</formula>
    </cfRule>
  </conditionalFormatting>
  <conditionalFormatting sqref="AD69">
    <cfRule type="expression" dxfId="457" priority="498">
      <formula>IF(Z69=1,TRUE,FALSE)</formula>
    </cfRule>
    <cfRule type="expression" dxfId="456" priority="500">
      <formula>IF(Z69=0,TRUE,FALSE)</formula>
    </cfRule>
  </conditionalFormatting>
  <conditionalFormatting sqref="AE69">
    <cfRule type="expression" dxfId="455" priority="497">
      <formula>IF(Z69=0,TRUE,FALSE)</formula>
    </cfRule>
    <cfRule type="expression" dxfId="454" priority="499">
      <formula>IF(Z69=1,TRUE,FALSE)</formula>
    </cfRule>
  </conditionalFormatting>
  <conditionalFormatting sqref="AF69">
    <cfRule type="expression" dxfId="453" priority="493">
      <formula>IF(Z69=0,TRUE,FALSE)</formula>
    </cfRule>
    <cfRule type="expression" dxfId="452" priority="494">
      <formula>IF(AND(Z69=1,AD69=AE69),TRUE,FALSE)</formula>
    </cfRule>
    <cfRule type="expression" dxfId="451" priority="495">
      <formula>IF(AD69&lt;AE69,FALSE,TRUE)</formula>
    </cfRule>
    <cfRule type="expression" dxfId="450" priority="496">
      <formula>IF(AD69&lt;AE69,TRUE,FALSE)</formula>
    </cfRule>
  </conditionalFormatting>
  <conditionalFormatting sqref="AC70:AC78">
    <cfRule type="expression" dxfId="449" priority="489">
      <formula>IF(Z70=0,TRUE,FALSE)</formula>
    </cfRule>
    <cfRule type="expression" dxfId="448" priority="490">
      <formula>IF(AND(Z70=1,AD70=AE70),TRUE,FALSE)</formula>
    </cfRule>
    <cfRule type="expression" dxfId="447" priority="491">
      <formula>IF(AD70&gt;AE70,FALSE,TRUE)</formula>
    </cfRule>
    <cfRule type="expression" dxfId="446" priority="492">
      <formula>IF(AD70&gt;AE70,TRUE,FALSE)</formula>
    </cfRule>
  </conditionalFormatting>
  <conditionalFormatting sqref="AD70:AD78">
    <cfRule type="expression" dxfId="445" priority="486">
      <formula>IF(Z70=1,TRUE,FALSE)</formula>
    </cfRule>
    <cfRule type="expression" dxfId="444" priority="488">
      <formula>IF(Z70=0,TRUE,FALSE)</formula>
    </cfRule>
  </conditionalFormatting>
  <conditionalFormatting sqref="AE70:AE78">
    <cfRule type="expression" dxfId="443" priority="485">
      <formula>IF(Z70=0,TRUE,FALSE)</formula>
    </cfRule>
    <cfRule type="expression" dxfId="442" priority="487">
      <formula>IF(Z70=1,TRUE,FALSE)</formula>
    </cfRule>
  </conditionalFormatting>
  <conditionalFormatting sqref="AF70:AF78">
    <cfRule type="expression" dxfId="441" priority="481">
      <formula>IF(Z70=0,TRUE,FALSE)</formula>
    </cfRule>
    <cfRule type="expression" dxfId="440" priority="482">
      <formula>IF(AND(Z70=1,AD70=AE70),TRUE,FALSE)</formula>
    </cfRule>
    <cfRule type="expression" dxfId="439" priority="483">
      <formula>IF(AD70&lt;AE70,FALSE,TRUE)</formula>
    </cfRule>
    <cfRule type="expression" dxfId="438" priority="484">
      <formula>IF(AD70&lt;AE70,TRUE,FALSE)</formula>
    </cfRule>
  </conditionalFormatting>
  <conditionalFormatting sqref="AC81">
    <cfRule type="expression" dxfId="437" priority="477">
      <formula>IF(Z81=0,TRUE,FALSE)</formula>
    </cfRule>
    <cfRule type="expression" dxfId="436" priority="478">
      <formula>IF(AND(Z81=1,AD81=AE81),TRUE,FALSE)</formula>
    </cfRule>
    <cfRule type="expression" dxfId="435" priority="479">
      <formula>IF(AD81&gt;AE81,FALSE,TRUE)</formula>
    </cfRule>
    <cfRule type="expression" dxfId="434" priority="480">
      <formula>IF(AD81&gt;AE81,TRUE,FALSE)</formula>
    </cfRule>
  </conditionalFormatting>
  <conditionalFormatting sqref="AD81">
    <cfRule type="expression" dxfId="433" priority="474">
      <formula>IF(Z81=1,TRUE,FALSE)</formula>
    </cfRule>
    <cfRule type="expression" dxfId="432" priority="476">
      <formula>IF(Z81=0,TRUE,FALSE)</formula>
    </cfRule>
  </conditionalFormatting>
  <conditionalFormatting sqref="AE81">
    <cfRule type="expression" dxfId="431" priority="473">
      <formula>IF(Z81=0,TRUE,FALSE)</formula>
    </cfRule>
    <cfRule type="expression" dxfId="430" priority="475">
      <formula>IF(Z81=1,TRUE,FALSE)</formula>
    </cfRule>
  </conditionalFormatting>
  <conditionalFormatting sqref="AF81">
    <cfRule type="expression" dxfId="429" priority="469">
      <formula>IF(Z81=0,TRUE,FALSE)</formula>
    </cfRule>
    <cfRule type="expression" dxfId="428" priority="470">
      <formula>IF(AND(Z81=1,AD81=AE81),TRUE,FALSE)</formula>
    </cfRule>
    <cfRule type="expression" dxfId="427" priority="471">
      <formula>IF(AD81&lt;AE81,FALSE,TRUE)</formula>
    </cfRule>
    <cfRule type="expression" dxfId="426" priority="472">
      <formula>IF(AD81&lt;AE81,TRUE,FALSE)</formula>
    </cfRule>
  </conditionalFormatting>
  <conditionalFormatting sqref="AC82:AC90">
    <cfRule type="expression" dxfId="425" priority="465">
      <formula>IF(Z82=0,TRUE,FALSE)</formula>
    </cfRule>
    <cfRule type="expression" dxfId="424" priority="466">
      <formula>IF(AND(Z82=1,AD82=AE82),TRUE,FALSE)</formula>
    </cfRule>
    <cfRule type="expression" dxfId="423" priority="467">
      <formula>IF(AD82&gt;AE82,FALSE,TRUE)</formula>
    </cfRule>
    <cfRule type="expression" dxfId="422" priority="468">
      <formula>IF(AD82&gt;AE82,TRUE,FALSE)</formula>
    </cfRule>
  </conditionalFormatting>
  <conditionalFormatting sqref="AD82:AD90">
    <cfRule type="expression" dxfId="421" priority="462">
      <formula>IF(Z82=1,TRUE,FALSE)</formula>
    </cfRule>
    <cfRule type="expression" dxfId="420" priority="464">
      <formula>IF(Z82=0,TRUE,FALSE)</formula>
    </cfRule>
  </conditionalFormatting>
  <conditionalFormatting sqref="AE82:AE90">
    <cfRule type="expression" dxfId="419" priority="461">
      <formula>IF(Z82=0,TRUE,FALSE)</formula>
    </cfRule>
    <cfRule type="expression" dxfId="418" priority="463">
      <formula>IF(Z82=1,TRUE,FALSE)</formula>
    </cfRule>
  </conditionalFormatting>
  <conditionalFormatting sqref="AF82:AF90">
    <cfRule type="expression" dxfId="417" priority="457">
      <formula>IF(Z82=0,TRUE,FALSE)</formula>
    </cfRule>
    <cfRule type="expression" dxfId="416" priority="458">
      <formula>IF(AND(Z82=1,AD82=AE82),TRUE,FALSE)</formula>
    </cfRule>
    <cfRule type="expression" dxfId="415" priority="459">
      <formula>IF(AD82&lt;AE82,FALSE,TRUE)</formula>
    </cfRule>
    <cfRule type="expression" dxfId="414" priority="460">
      <formula>IF(AD82&lt;AE82,TRUE,FALSE)</formula>
    </cfRule>
  </conditionalFormatting>
  <conditionalFormatting sqref="AC93">
    <cfRule type="expression" dxfId="413" priority="453">
      <formula>IF(Z93=0,TRUE,FALSE)</formula>
    </cfRule>
    <cfRule type="expression" dxfId="412" priority="454">
      <formula>IF(AND(Z93=1,AD93=AE93),TRUE,FALSE)</formula>
    </cfRule>
    <cfRule type="expression" dxfId="411" priority="455">
      <formula>IF(AD93&gt;AE93,FALSE,TRUE)</formula>
    </cfRule>
    <cfRule type="expression" dxfId="410" priority="456">
      <formula>IF(AD93&gt;AE93,TRUE,FALSE)</formula>
    </cfRule>
  </conditionalFormatting>
  <conditionalFormatting sqref="AD93">
    <cfRule type="expression" dxfId="409" priority="450">
      <formula>IF(Z93=1,TRUE,FALSE)</formula>
    </cfRule>
    <cfRule type="expression" dxfId="408" priority="452">
      <formula>IF(Z93=0,TRUE,FALSE)</formula>
    </cfRule>
  </conditionalFormatting>
  <conditionalFormatting sqref="AE93">
    <cfRule type="expression" dxfId="407" priority="449">
      <formula>IF(Z93=0,TRUE,FALSE)</formula>
    </cfRule>
    <cfRule type="expression" dxfId="406" priority="451">
      <formula>IF(Z93=1,TRUE,FALSE)</formula>
    </cfRule>
  </conditionalFormatting>
  <conditionalFormatting sqref="AF93">
    <cfRule type="expression" dxfId="405" priority="445">
      <formula>IF(Z93=0,TRUE,FALSE)</formula>
    </cfRule>
    <cfRule type="expression" dxfId="404" priority="446">
      <formula>IF(AND(Z93=1,AD93=AE93),TRUE,FALSE)</formula>
    </cfRule>
    <cfRule type="expression" dxfId="403" priority="447">
      <formula>IF(AD93&lt;AE93,FALSE,TRUE)</formula>
    </cfRule>
    <cfRule type="expression" dxfId="402" priority="448">
      <formula>IF(AD93&lt;AE93,TRUE,FALSE)</formula>
    </cfRule>
  </conditionalFormatting>
  <conditionalFormatting sqref="AC94:AC102">
    <cfRule type="expression" dxfId="401" priority="441">
      <formula>IF(Z94=0,TRUE,FALSE)</formula>
    </cfRule>
    <cfRule type="expression" dxfId="400" priority="442">
      <formula>IF(AND(Z94=1,AD94=AE94),TRUE,FALSE)</formula>
    </cfRule>
    <cfRule type="expression" dxfId="399" priority="443">
      <formula>IF(AD94&gt;AE94,FALSE,TRUE)</formula>
    </cfRule>
    <cfRule type="expression" dxfId="398" priority="444">
      <formula>IF(AD94&gt;AE94,TRUE,FALSE)</formula>
    </cfRule>
  </conditionalFormatting>
  <conditionalFormatting sqref="AD94:AD102">
    <cfRule type="expression" dxfId="397" priority="438">
      <formula>IF(Z94=1,TRUE,FALSE)</formula>
    </cfRule>
    <cfRule type="expression" dxfId="396" priority="440">
      <formula>IF(Z94=0,TRUE,FALSE)</formula>
    </cfRule>
  </conditionalFormatting>
  <conditionalFormatting sqref="AE94:AE102">
    <cfRule type="expression" dxfId="395" priority="437">
      <formula>IF(Z94=0,TRUE,FALSE)</formula>
    </cfRule>
    <cfRule type="expression" dxfId="394" priority="439">
      <formula>IF(Z94=1,TRUE,FALSE)</formula>
    </cfRule>
  </conditionalFormatting>
  <conditionalFormatting sqref="AF94:AF102">
    <cfRule type="expression" dxfId="393" priority="433">
      <formula>IF(Z94=0,TRUE,FALSE)</formula>
    </cfRule>
    <cfRule type="expression" dxfId="392" priority="434">
      <formula>IF(AND(Z94=1,AD94=AE94),TRUE,FALSE)</formula>
    </cfRule>
    <cfRule type="expression" dxfId="391" priority="435">
      <formula>IF(AD94&lt;AE94,FALSE,TRUE)</formula>
    </cfRule>
    <cfRule type="expression" dxfId="390" priority="436">
      <formula>IF(AD94&lt;AE94,TRUE,FALSE)</formula>
    </cfRule>
  </conditionalFormatting>
  <conditionalFormatting sqref="AP57">
    <cfRule type="expression" dxfId="389" priority="429">
      <formula>IF(AM57=0,TRUE,FALSE)</formula>
    </cfRule>
    <cfRule type="expression" dxfId="388" priority="430">
      <formula>IF(AND(AM57=1,AQ57=AR57),TRUE,FALSE)</formula>
    </cfRule>
    <cfRule type="expression" dxfId="387" priority="431">
      <formula>IF(AQ57&gt;AR57,FALSE,TRUE)</formula>
    </cfRule>
    <cfRule type="expression" dxfId="386" priority="432">
      <formula>IF(AQ57&gt;AR57,TRUE,FALSE)</formula>
    </cfRule>
  </conditionalFormatting>
  <conditionalFormatting sqref="AQ57">
    <cfRule type="expression" dxfId="385" priority="426">
      <formula>IF(AM57=1,TRUE,FALSE)</formula>
    </cfRule>
    <cfRule type="expression" dxfId="384" priority="428">
      <formula>IF(AM57=0,TRUE,FALSE)</formula>
    </cfRule>
  </conditionalFormatting>
  <conditionalFormatting sqref="AR57">
    <cfRule type="expression" dxfId="383" priority="425">
      <formula>IF(AM57=0,TRUE,FALSE)</formula>
    </cfRule>
    <cfRule type="expression" dxfId="382" priority="427">
      <formula>IF(AM57=1,TRUE,FALSE)</formula>
    </cfRule>
  </conditionalFormatting>
  <conditionalFormatting sqref="AS57">
    <cfRule type="expression" dxfId="381" priority="421">
      <formula>IF(AM57=0,TRUE,FALSE)</formula>
    </cfRule>
    <cfRule type="expression" dxfId="380" priority="422">
      <formula>IF(AND(AM57=1,AQ57=AR57),TRUE,FALSE)</formula>
    </cfRule>
    <cfRule type="expression" dxfId="379" priority="423">
      <formula>IF(AQ57&lt;AR57,FALSE,TRUE)</formula>
    </cfRule>
    <cfRule type="expression" dxfId="378" priority="424">
      <formula>IF(AQ57&lt;AR57,TRUE,FALSE)</formula>
    </cfRule>
  </conditionalFormatting>
  <conditionalFormatting sqref="AP58:AP66">
    <cfRule type="expression" dxfId="377" priority="417">
      <formula>IF(AM58=0,TRUE,FALSE)</formula>
    </cfRule>
    <cfRule type="expression" dxfId="376" priority="418">
      <formula>IF(AND(AM58=1,AQ58=AR58),TRUE,FALSE)</formula>
    </cfRule>
    <cfRule type="expression" dxfId="375" priority="419">
      <formula>IF(AQ58&gt;AR58,FALSE,TRUE)</formula>
    </cfRule>
    <cfRule type="expression" dxfId="374" priority="420">
      <formula>IF(AQ58&gt;AR58,TRUE,FALSE)</formula>
    </cfRule>
  </conditionalFormatting>
  <conditionalFormatting sqref="AQ58:AQ66">
    <cfRule type="expression" dxfId="373" priority="414">
      <formula>IF(AM58=1,TRUE,FALSE)</formula>
    </cfRule>
    <cfRule type="expression" dxfId="372" priority="416">
      <formula>IF(AM58=0,TRUE,FALSE)</formula>
    </cfRule>
  </conditionalFormatting>
  <conditionalFormatting sqref="AR58:AR66">
    <cfRule type="expression" dxfId="371" priority="413">
      <formula>IF(AM58=0,TRUE,FALSE)</formula>
    </cfRule>
    <cfRule type="expression" dxfId="370" priority="415">
      <formula>IF(AM58=1,TRUE,FALSE)</formula>
    </cfRule>
  </conditionalFormatting>
  <conditionalFormatting sqref="AS58:AS66">
    <cfRule type="expression" dxfId="369" priority="409">
      <formula>IF(AM58=0,TRUE,FALSE)</formula>
    </cfRule>
    <cfRule type="expression" dxfId="368" priority="410">
      <formula>IF(AND(AM58=1,AQ58=AR58),TRUE,FALSE)</formula>
    </cfRule>
    <cfRule type="expression" dxfId="367" priority="411">
      <formula>IF(AQ58&lt;AR58,FALSE,TRUE)</formula>
    </cfRule>
    <cfRule type="expression" dxfId="366" priority="412">
      <formula>IF(AQ58&lt;AR58,TRUE,FALSE)</formula>
    </cfRule>
  </conditionalFormatting>
  <conditionalFormatting sqref="AP69">
    <cfRule type="expression" dxfId="365" priority="405">
      <formula>IF(AM69=0,TRUE,FALSE)</formula>
    </cfRule>
    <cfRule type="expression" dxfId="364" priority="406">
      <formula>IF(AND(AM69=1,AQ69=AR69),TRUE,FALSE)</formula>
    </cfRule>
    <cfRule type="expression" dxfId="363" priority="407">
      <formula>IF(AQ69&gt;AR69,FALSE,TRUE)</formula>
    </cfRule>
    <cfRule type="expression" dxfId="362" priority="408">
      <formula>IF(AQ69&gt;AR69,TRUE,FALSE)</formula>
    </cfRule>
  </conditionalFormatting>
  <conditionalFormatting sqref="AQ69">
    <cfRule type="expression" dxfId="361" priority="402">
      <formula>IF(AM69=1,TRUE,FALSE)</formula>
    </cfRule>
    <cfRule type="expression" dxfId="360" priority="404">
      <formula>IF(AM69=0,TRUE,FALSE)</formula>
    </cfRule>
  </conditionalFormatting>
  <conditionalFormatting sqref="AR69">
    <cfRule type="expression" dxfId="359" priority="401">
      <formula>IF(AM69=0,TRUE,FALSE)</formula>
    </cfRule>
    <cfRule type="expression" dxfId="358" priority="403">
      <formula>IF(AM69=1,TRUE,FALSE)</formula>
    </cfRule>
  </conditionalFormatting>
  <conditionalFormatting sqref="AS69">
    <cfRule type="expression" dxfId="357" priority="397">
      <formula>IF(AM69=0,TRUE,FALSE)</formula>
    </cfRule>
    <cfRule type="expression" dxfId="356" priority="398">
      <formula>IF(AND(AM69=1,AQ69=AR69),TRUE,FALSE)</formula>
    </cfRule>
    <cfRule type="expression" dxfId="355" priority="399">
      <formula>IF(AQ69&lt;AR69,FALSE,TRUE)</formula>
    </cfRule>
    <cfRule type="expression" dxfId="354" priority="400">
      <formula>IF(AQ69&lt;AR69,TRUE,FALSE)</formula>
    </cfRule>
  </conditionalFormatting>
  <conditionalFormatting sqref="AP70:AP78">
    <cfRule type="expression" dxfId="353" priority="393">
      <formula>IF(AM70=0,TRUE,FALSE)</formula>
    </cfRule>
    <cfRule type="expression" dxfId="352" priority="394">
      <formula>IF(AND(AM70=1,AQ70=AR70),TRUE,FALSE)</formula>
    </cfRule>
    <cfRule type="expression" dxfId="351" priority="395">
      <formula>IF(AQ70&gt;AR70,FALSE,TRUE)</formula>
    </cfRule>
    <cfRule type="expression" dxfId="350" priority="396">
      <formula>IF(AQ70&gt;AR70,TRUE,FALSE)</formula>
    </cfRule>
  </conditionalFormatting>
  <conditionalFormatting sqref="AQ70:AQ78">
    <cfRule type="expression" dxfId="349" priority="390">
      <formula>IF(AM70=1,TRUE,FALSE)</formula>
    </cfRule>
    <cfRule type="expression" dxfId="348" priority="392">
      <formula>IF(AM70=0,TRUE,FALSE)</formula>
    </cfRule>
  </conditionalFormatting>
  <conditionalFormatting sqref="AR70:AR78">
    <cfRule type="expression" dxfId="347" priority="389">
      <formula>IF(AM70=0,TRUE,FALSE)</formula>
    </cfRule>
    <cfRule type="expression" dxfId="346" priority="391">
      <formula>IF(AM70=1,TRUE,FALSE)</formula>
    </cfRule>
  </conditionalFormatting>
  <conditionalFormatting sqref="AS70:AS78">
    <cfRule type="expression" dxfId="345" priority="385">
      <formula>IF(AM70=0,TRUE,FALSE)</formula>
    </cfRule>
    <cfRule type="expression" dxfId="344" priority="386">
      <formula>IF(AND(AM70=1,AQ70=AR70),TRUE,FALSE)</formula>
    </cfRule>
    <cfRule type="expression" dxfId="343" priority="387">
      <formula>IF(AQ70&lt;AR70,FALSE,TRUE)</formula>
    </cfRule>
    <cfRule type="expression" dxfId="342" priority="388">
      <formula>IF(AQ70&lt;AR70,TRUE,FALSE)</formula>
    </cfRule>
  </conditionalFormatting>
  <conditionalFormatting sqref="AP81">
    <cfRule type="expression" dxfId="341" priority="381">
      <formula>IF(AM81=0,TRUE,FALSE)</formula>
    </cfRule>
    <cfRule type="expression" dxfId="340" priority="382">
      <formula>IF(AND(AM81=1,AQ81=AR81),TRUE,FALSE)</formula>
    </cfRule>
    <cfRule type="expression" dxfId="339" priority="383">
      <formula>IF(AQ81&gt;AR81,FALSE,TRUE)</formula>
    </cfRule>
    <cfRule type="expression" dxfId="338" priority="384">
      <formula>IF(AQ81&gt;AR81,TRUE,FALSE)</formula>
    </cfRule>
  </conditionalFormatting>
  <conditionalFormatting sqref="AQ81">
    <cfRule type="expression" dxfId="337" priority="378">
      <formula>IF(AM81=1,TRUE,FALSE)</formula>
    </cfRule>
    <cfRule type="expression" dxfId="336" priority="380">
      <formula>IF(AM81=0,TRUE,FALSE)</formula>
    </cfRule>
  </conditionalFormatting>
  <conditionalFormatting sqref="AR81">
    <cfRule type="expression" dxfId="335" priority="377">
      <formula>IF(AM81=0,TRUE,FALSE)</formula>
    </cfRule>
    <cfRule type="expression" dxfId="334" priority="379">
      <formula>IF(AM81=1,TRUE,FALSE)</formula>
    </cfRule>
  </conditionalFormatting>
  <conditionalFormatting sqref="AS81">
    <cfRule type="expression" dxfId="333" priority="373">
      <formula>IF(AM81=0,TRUE,FALSE)</formula>
    </cfRule>
    <cfRule type="expression" dxfId="332" priority="374">
      <formula>IF(AND(AM81=1,AQ81=AR81),TRUE,FALSE)</formula>
    </cfRule>
    <cfRule type="expression" dxfId="331" priority="375">
      <formula>IF(AQ81&lt;AR81,FALSE,TRUE)</formula>
    </cfRule>
    <cfRule type="expression" dxfId="330" priority="376">
      <formula>IF(AQ81&lt;AR81,TRUE,FALSE)</formula>
    </cfRule>
  </conditionalFormatting>
  <conditionalFormatting sqref="AP82:AP90">
    <cfRule type="expression" dxfId="329" priority="369">
      <formula>IF(AM82=0,TRUE,FALSE)</formula>
    </cfRule>
    <cfRule type="expression" dxfId="328" priority="370">
      <formula>IF(AND(AM82=1,AQ82=AR82),TRUE,FALSE)</formula>
    </cfRule>
    <cfRule type="expression" dxfId="327" priority="371">
      <formula>IF(AQ82&gt;AR82,FALSE,TRUE)</formula>
    </cfRule>
    <cfRule type="expression" dxfId="326" priority="372">
      <formula>IF(AQ82&gt;AR82,TRUE,FALSE)</formula>
    </cfRule>
  </conditionalFormatting>
  <conditionalFormatting sqref="AQ82:AQ90">
    <cfRule type="expression" dxfId="325" priority="366">
      <formula>IF(AM82=1,TRUE,FALSE)</formula>
    </cfRule>
    <cfRule type="expression" dxfId="324" priority="368">
      <formula>IF(AM82=0,TRUE,FALSE)</formula>
    </cfRule>
  </conditionalFormatting>
  <conditionalFormatting sqref="AR82:AR90">
    <cfRule type="expression" dxfId="323" priority="365">
      <formula>IF(AM82=0,TRUE,FALSE)</formula>
    </cfRule>
    <cfRule type="expression" dxfId="322" priority="367">
      <formula>IF(AM82=1,TRUE,FALSE)</formula>
    </cfRule>
  </conditionalFormatting>
  <conditionalFormatting sqref="AS82:AS90">
    <cfRule type="expression" dxfId="321" priority="361">
      <formula>IF(AM82=0,TRUE,FALSE)</formula>
    </cfRule>
    <cfRule type="expression" dxfId="320" priority="362">
      <formula>IF(AND(AM82=1,AQ82=AR82),TRUE,FALSE)</formula>
    </cfRule>
    <cfRule type="expression" dxfId="319" priority="363">
      <formula>IF(AQ82&lt;AR82,FALSE,TRUE)</formula>
    </cfRule>
    <cfRule type="expression" dxfId="318" priority="364">
      <formula>IF(AQ82&lt;AR82,TRUE,FALSE)</formula>
    </cfRule>
  </conditionalFormatting>
  <conditionalFormatting sqref="AP93">
    <cfRule type="expression" dxfId="317" priority="357">
      <formula>IF(AM93=0,TRUE,FALSE)</formula>
    </cfRule>
    <cfRule type="expression" dxfId="316" priority="358">
      <formula>IF(AND(AM93=1,AQ93=AR93),TRUE,FALSE)</formula>
    </cfRule>
    <cfRule type="expression" dxfId="315" priority="359">
      <formula>IF(AQ93&gt;AR93,FALSE,TRUE)</formula>
    </cfRule>
    <cfRule type="expression" dxfId="314" priority="360">
      <formula>IF(AQ93&gt;AR93,TRUE,FALSE)</formula>
    </cfRule>
  </conditionalFormatting>
  <conditionalFormatting sqref="AQ93">
    <cfRule type="expression" dxfId="313" priority="354">
      <formula>IF(AM93=1,TRUE,FALSE)</formula>
    </cfRule>
    <cfRule type="expression" dxfId="312" priority="356">
      <formula>IF(AM93=0,TRUE,FALSE)</formula>
    </cfRule>
  </conditionalFormatting>
  <conditionalFormatting sqref="AR93">
    <cfRule type="expression" dxfId="311" priority="353">
      <formula>IF(AM93=0,TRUE,FALSE)</formula>
    </cfRule>
    <cfRule type="expression" dxfId="310" priority="355">
      <formula>IF(AM93=1,TRUE,FALSE)</formula>
    </cfRule>
  </conditionalFormatting>
  <conditionalFormatting sqref="AS93">
    <cfRule type="expression" dxfId="309" priority="349">
      <formula>IF(AM93=0,TRUE,FALSE)</formula>
    </cfRule>
    <cfRule type="expression" dxfId="308" priority="350">
      <formula>IF(AND(AM93=1,AQ93=AR93),TRUE,FALSE)</formula>
    </cfRule>
    <cfRule type="expression" dxfId="307" priority="351">
      <formula>IF(AQ93&lt;AR93,FALSE,TRUE)</formula>
    </cfRule>
    <cfRule type="expression" dxfId="306" priority="352">
      <formula>IF(AQ93&lt;AR93,TRUE,FALSE)</formula>
    </cfRule>
  </conditionalFormatting>
  <conditionalFormatting sqref="AP94:AP102">
    <cfRule type="expression" dxfId="305" priority="345">
      <formula>IF(AM94=0,TRUE,FALSE)</formula>
    </cfRule>
    <cfRule type="expression" dxfId="304" priority="346">
      <formula>IF(AND(AM94=1,AQ94=AR94),TRUE,FALSE)</formula>
    </cfRule>
    <cfRule type="expression" dxfId="303" priority="347">
      <formula>IF(AQ94&gt;AR94,FALSE,TRUE)</formula>
    </cfRule>
    <cfRule type="expression" dxfId="302" priority="348">
      <formula>IF(AQ94&gt;AR94,TRUE,FALSE)</formula>
    </cfRule>
  </conditionalFormatting>
  <conditionalFormatting sqref="AQ94:AQ102">
    <cfRule type="expression" dxfId="301" priority="342">
      <formula>IF(AM94=1,TRUE,FALSE)</formula>
    </cfRule>
    <cfRule type="expression" dxfId="300" priority="344">
      <formula>IF(AM94=0,TRUE,FALSE)</formula>
    </cfRule>
  </conditionalFormatting>
  <conditionalFormatting sqref="AR94:AR102">
    <cfRule type="expression" dxfId="299" priority="341">
      <formula>IF(AM94=0,TRUE,FALSE)</formula>
    </cfRule>
    <cfRule type="expression" dxfId="298" priority="343">
      <formula>IF(AM94=1,TRUE,FALSE)</formula>
    </cfRule>
  </conditionalFormatting>
  <conditionalFormatting sqref="AS94:AS102">
    <cfRule type="expression" dxfId="297" priority="337">
      <formula>IF(AM94=0,TRUE,FALSE)</formula>
    </cfRule>
    <cfRule type="expression" dxfId="296" priority="338">
      <formula>IF(AND(AM94=1,AQ94=AR94),TRUE,FALSE)</formula>
    </cfRule>
    <cfRule type="expression" dxfId="295" priority="339">
      <formula>IF(AQ94&lt;AR94,FALSE,TRUE)</formula>
    </cfRule>
    <cfRule type="expression" dxfId="294" priority="340">
      <formula>IF(AQ94&lt;AR94,TRUE,FALSE)</formula>
    </cfRule>
  </conditionalFormatting>
  <conditionalFormatting sqref="BC57">
    <cfRule type="expression" dxfId="293" priority="333">
      <formula>IF(AZ57=0,TRUE,FALSE)</formula>
    </cfRule>
    <cfRule type="expression" dxfId="292" priority="334">
      <formula>IF(AND(AZ57=1,BD57=BE57),TRUE,FALSE)</formula>
    </cfRule>
    <cfRule type="expression" dxfId="291" priority="335">
      <formula>IF(BD57&gt;BE57,FALSE,TRUE)</formula>
    </cfRule>
    <cfRule type="expression" dxfId="290" priority="336">
      <formula>IF(BD57&gt;BE57,TRUE,FALSE)</formula>
    </cfRule>
  </conditionalFormatting>
  <conditionalFormatting sqref="BD57">
    <cfRule type="expression" dxfId="289" priority="330">
      <formula>IF(AZ57=1,TRUE,FALSE)</formula>
    </cfRule>
    <cfRule type="expression" dxfId="288" priority="332">
      <formula>IF(AZ57=0,TRUE,FALSE)</formula>
    </cfRule>
  </conditionalFormatting>
  <conditionalFormatting sqref="BE57">
    <cfRule type="expression" dxfId="287" priority="329">
      <formula>IF(AZ57=0,TRUE,FALSE)</formula>
    </cfRule>
    <cfRule type="expression" dxfId="286" priority="331">
      <formula>IF(AZ57=1,TRUE,FALSE)</formula>
    </cfRule>
  </conditionalFormatting>
  <conditionalFormatting sqref="BF57">
    <cfRule type="expression" dxfId="285" priority="325">
      <formula>IF(AZ57=0,TRUE,FALSE)</formula>
    </cfRule>
    <cfRule type="expression" dxfId="284" priority="326">
      <formula>IF(AND(AZ57=1,BD57=BE57),TRUE,FALSE)</formula>
    </cfRule>
    <cfRule type="expression" dxfId="283" priority="327">
      <formula>IF(BD57&lt;BE57,FALSE,TRUE)</formula>
    </cfRule>
    <cfRule type="expression" dxfId="282" priority="328">
      <formula>IF(BD57&lt;BE57,TRUE,FALSE)</formula>
    </cfRule>
  </conditionalFormatting>
  <conditionalFormatting sqref="BC58:BC66">
    <cfRule type="expression" dxfId="281" priority="321">
      <formula>IF(AZ58=0,TRUE,FALSE)</formula>
    </cfRule>
    <cfRule type="expression" dxfId="280" priority="322">
      <formula>IF(AND(AZ58=1,BD58=BE58),TRUE,FALSE)</formula>
    </cfRule>
    <cfRule type="expression" dxfId="279" priority="323">
      <formula>IF(BD58&gt;BE58,FALSE,TRUE)</formula>
    </cfRule>
    <cfRule type="expression" dxfId="278" priority="324">
      <formula>IF(BD58&gt;BE58,TRUE,FALSE)</formula>
    </cfRule>
  </conditionalFormatting>
  <conditionalFormatting sqref="BD58:BD66">
    <cfRule type="expression" dxfId="277" priority="318">
      <formula>IF(AZ58=1,TRUE,FALSE)</formula>
    </cfRule>
    <cfRule type="expression" dxfId="276" priority="320">
      <formula>IF(AZ58=0,TRUE,FALSE)</formula>
    </cfRule>
  </conditionalFormatting>
  <conditionalFormatting sqref="BE58:BE66">
    <cfRule type="expression" dxfId="275" priority="317">
      <formula>IF(AZ58=0,TRUE,FALSE)</formula>
    </cfRule>
    <cfRule type="expression" dxfId="274" priority="319">
      <formula>IF(AZ58=1,TRUE,FALSE)</formula>
    </cfRule>
  </conditionalFormatting>
  <conditionalFormatting sqref="BF58:BF66">
    <cfRule type="expression" dxfId="273" priority="313">
      <formula>IF(AZ58=0,TRUE,FALSE)</formula>
    </cfRule>
    <cfRule type="expression" dxfId="272" priority="314">
      <formula>IF(AND(AZ58=1,BD58=BE58),TRUE,FALSE)</formula>
    </cfRule>
    <cfRule type="expression" dxfId="271" priority="315">
      <formula>IF(BD58&lt;BE58,FALSE,TRUE)</formula>
    </cfRule>
    <cfRule type="expression" dxfId="270" priority="316">
      <formula>IF(BD58&lt;BE58,TRUE,FALSE)</formula>
    </cfRule>
  </conditionalFormatting>
  <conditionalFormatting sqref="BC69">
    <cfRule type="expression" dxfId="269" priority="309">
      <formula>IF(AZ69=0,TRUE,FALSE)</formula>
    </cfRule>
    <cfRule type="expression" dxfId="268" priority="310">
      <formula>IF(AND(AZ69=1,BD69=BE69),TRUE,FALSE)</formula>
    </cfRule>
    <cfRule type="expression" dxfId="267" priority="311">
      <formula>IF(BD69&gt;BE69,FALSE,TRUE)</formula>
    </cfRule>
    <cfRule type="expression" dxfId="266" priority="312">
      <formula>IF(BD69&gt;BE69,TRUE,FALSE)</formula>
    </cfRule>
  </conditionalFormatting>
  <conditionalFormatting sqref="BD69">
    <cfRule type="expression" dxfId="265" priority="306">
      <formula>IF(AZ69=1,TRUE,FALSE)</formula>
    </cfRule>
    <cfRule type="expression" dxfId="264" priority="308">
      <formula>IF(AZ69=0,TRUE,FALSE)</formula>
    </cfRule>
  </conditionalFormatting>
  <conditionalFormatting sqref="BE69">
    <cfRule type="expression" dxfId="263" priority="305">
      <formula>IF(AZ69=0,TRUE,FALSE)</formula>
    </cfRule>
    <cfRule type="expression" dxfId="262" priority="307">
      <formula>IF(AZ69=1,TRUE,FALSE)</formula>
    </cfRule>
  </conditionalFormatting>
  <conditionalFormatting sqref="BF69">
    <cfRule type="expression" dxfId="261" priority="301">
      <formula>IF(AZ69=0,TRUE,FALSE)</formula>
    </cfRule>
    <cfRule type="expression" dxfId="260" priority="302">
      <formula>IF(AND(AZ69=1,BD69=BE69),TRUE,FALSE)</formula>
    </cfRule>
    <cfRule type="expression" dxfId="259" priority="303">
      <formula>IF(BD69&lt;BE69,FALSE,TRUE)</formula>
    </cfRule>
    <cfRule type="expression" dxfId="258" priority="304">
      <formula>IF(BD69&lt;BE69,TRUE,FALSE)</formula>
    </cfRule>
  </conditionalFormatting>
  <conditionalFormatting sqref="BC70:BC78">
    <cfRule type="expression" dxfId="257" priority="297">
      <formula>IF(AZ70=0,TRUE,FALSE)</formula>
    </cfRule>
    <cfRule type="expression" dxfId="256" priority="298">
      <formula>IF(AND(AZ70=1,BD70=BE70),TRUE,FALSE)</formula>
    </cfRule>
    <cfRule type="expression" dxfId="255" priority="299">
      <formula>IF(BD70&gt;BE70,FALSE,TRUE)</formula>
    </cfRule>
    <cfRule type="expression" dxfId="254" priority="300">
      <formula>IF(BD70&gt;BE70,TRUE,FALSE)</formula>
    </cfRule>
  </conditionalFormatting>
  <conditionalFormatting sqref="BD70:BD78">
    <cfRule type="expression" dxfId="253" priority="294">
      <formula>IF(AZ70=1,TRUE,FALSE)</formula>
    </cfRule>
    <cfRule type="expression" dxfId="252" priority="296">
      <formula>IF(AZ70=0,TRUE,FALSE)</formula>
    </cfRule>
  </conditionalFormatting>
  <conditionalFormatting sqref="BE70:BE78">
    <cfRule type="expression" dxfId="251" priority="293">
      <formula>IF(AZ70=0,TRUE,FALSE)</formula>
    </cfRule>
    <cfRule type="expression" dxfId="250" priority="295">
      <formula>IF(AZ70=1,TRUE,FALSE)</formula>
    </cfRule>
  </conditionalFormatting>
  <conditionalFormatting sqref="BF70:BF78">
    <cfRule type="expression" dxfId="249" priority="289">
      <formula>IF(AZ70=0,TRUE,FALSE)</formula>
    </cfRule>
    <cfRule type="expression" dxfId="248" priority="290">
      <formula>IF(AND(AZ70=1,BD70=BE70),TRUE,FALSE)</formula>
    </cfRule>
    <cfRule type="expression" dxfId="247" priority="291">
      <formula>IF(BD70&lt;BE70,FALSE,TRUE)</formula>
    </cfRule>
    <cfRule type="expression" dxfId="246" priority="292">
      <formula>IF(BD70&lt;BE70,TRUE,FALSE)</formula>
    </cfRule>
  </conditionalFormatting>
  <conditionalFormatting sqref="BC81">
    <cfRule type="expression" dxfId="245" priority="285">
      <formula>IF(AZ81=0,TRUE,FALSE)</formula>
    </cfRule>
    <cfRule type="expression" dxfId="244" priority="286">
      <formula>IF(AND(AZ81=1,BD81=BE81),TRUE,FALSE)</formula>
    </cfRule>
    <cfRule type="expression" dxfId="243" priority="287">
      <formula>IF(BD81&gt;BE81,FALSE,TRUE)</formula>
    </cfRule>
    <cfRule type="expression" dxfId="242" priority="288">
      <formula>IF(BD81&gt;BE81,TRUE,FALSE)</formula>
    </cfRule>
  </conditionalFormatting>
  <conditionalFormatting sqref="BD81">
    <cfRule type="expression" dxfId="241" priority="282">
      <formula>IF(AZ81=1,TRUE,FALSE)</formula>
    </cfRule>
    <cfRule type="expression" dxfId="240" priority="284">
      <formula>IF(AZ81=0,TRUE,FALSE)</formula>
    </cfRule>
  </conditionalFormatting>
  <conditionalFormatting sqref="BE81">
    <cfRule type="expression" dxfId="239" priority="281">
      <formula>IF(AZ81=0,TRUE,FALSE)</formula>
    </cfRule>
    <cfRule type="expression" dxfId="238" priority="283">
      <formula>IF(AZ81=1,TRUE,FALSE)</formula>
    </cfRule>
  </conditionalFormatting>
  <conditionalFormatting sqref="BF81">
    <cfRule type="expression" dxfId="237" priority="277">
      <formula>IF(AZ81=0,TRUE,FALSE)</formula>
    </cfRule>
    <cfRule type="expression" dxfId="236" priority="278">
      <formula>IF(AND(AZ81=1,BD81=BE81),TRUE,FALSE)</formula>
    </cfRule>
    <cfRule type="expression" dxfId="235" priority="279">
      <formula>IF(BD81&lt;BE81,FALSE,TRUE)</formula>
    </cfRule>
    <cfRule type="expression" dxfId="234" priority="280">
      <formula>IF(BD81&lt;BE81,TRUE,FALSE)</formula>
    </cfRule>
  </conditionalFormatting>
  <conditionalFormatting sqref="BC82:BC90">
    <cfRule type="expression" dxfId="233" priority="273">
      <formula>IF(AZ82=0,TRUE,FALSE)</formula>
    </cfRule>
    <cfRule type="expression" dxfId="232" priority="274">
      <formula>IF(AND(AZ82=1,BD82=BE82),TRUE,FALSE)</formula>
    </cfRule>
    <cfRule type="expression" dxfId="231" priority="275">
      <formula>IF(BD82&gt;BE82,FALSE,TRUE)</formula>
    </cfRule>
    <cfRule type="expression" dxfId="230" priority="276">
      <formula>IF(BD82&gt;BE82,TRUE,FALSE)</formula>
    </cfRule>
  </conditionalFormatting>
  <conditionalFormatting sqref="BD82:BD90">
    <cfRule type="expression" dxfId="229" priority="270">
      <formula>IF(AZ82=1,TRUE,FALSE)</formula>
    </cfRule>
    <cfRule type="expression" dxfId="228" priority="272">
      <formula>IF(AZ82=0,TRUE,FALSE)</formula>
    </cfRule>
  </conditionalFormatting>
  <conditionalFormatting sqref="BE82:BE90">
    <cfRule type="expression" dxfId="227" priority="269">
      <formula>IF(AZ82=0,TRUE,FALSE)</formula>
    </cfRule>
    <cfRule type="expression" dxfId="226" priority="271">
      <formula>IF(AZ82=1,TRUE,FALSE)</formula>
    </cfRule>
  </conditionalFormatting>
  <conditionalFormatting sqref="BF82:BF90">
    <cfRule type="expression" dxfId="225" priority="265">
      <formula>IF(AZ82=0,TRUE,FALSE)</formula>
    </cfRule>
    <cfRule type="expression" dxfId="224" priority="266">
      <formula>IF(AND(AZ82=1,BD82=BE82),TRUE,FALSE)</formula>
    </cfRule>
    <cfRule type="expression" dxfId="223" priority="267">
      <formula>IF(BD82&lt;BE82,FALSE,TRUE)</formula>
    </cfRule>
    <cfRule type="expression" dxfId="222" priority="268">
      <formula>IF(BD82&lt;BE82,TRUE,FALSE)</formula>
    </cfRule>
  </conditionalFormatting>
  <conditionalFormatting sqref="BC93">
    <cfRule type="expression" dxfId="221" priority="261">
      <formula>IF(AZ93=0,TRUE,FALSE)</formula>
    </cfRule>
    <cfRule type="expression" dxfId="220" priority="262">
      <formula>IF(AND(AZ93=1,BD93=BE93),TRUE,FALSE)</formula>
    </cfRule>
    <cfRule type="expression" dxfId="219" priority="263">
      <formula>IF(BD93&gt;BE93,FALSE,TRUE)</formula>
    </cfRule>
    <cfRule type="expression" dxfId="218" priority="264">
      <formula>IF(BD93&gt;BE93,TRUE,FALSE)</formula>
    </cfRule>
  </conditionalFormatting>
  <conditionalFormatting sqref="BD93">
    <cfRule type="expression" dxfId="217" priority="258">
      <formula>IF(AZ93=1,TRUE,FALSE)</formula>
    </cfRule>
    <cfRule type="expression" dxfId="216" priority="260">
      <formula>IF(AZ93=0,TRUE,FALSE)</formula>
    </cfRule>
  </conditionalFormatting>
  <conditionalFormatting sqref="BE93">
    <cfRule type="expression" dxfId="215" priority="257">
      <formula>IF(AZ93=0,TRUE,FALSE)</formula>
    </cfRule>
    <cfRule type="expression" dxfId="214" priority="259">
      <formula>IF(AZ93=1,TRUE,FALSE)</formula>
    </cfRule>
  </conditionalFormatting>
  <conditionalFormatting sqref="BF93">
    <cfRule type="expression" dxfId="213" priority="253">
      <formula>IF(AZ93=0,TRUE,FALSE)</formula>
    </cfRule>
    <cfRule type="expression" dxfId="212" priority="254">
      <formula>IF(AND(AZ93=1,BD93=BE93),TRUE,FALSE)</formula>
    </cfRule>
    <cfRule type="expression" dxfId="211" priority="255">
      <formula>IF(BD93&lt;BE93,FALSE,TRUE)</formula>
    </cfRule>
    <cfRule type="expression" dxfId="210" priority="256">
      <formula>IF(BD93&lt;BE93,TRUE,FALSE)</formula>
    </cfRule>
  </conditionalFormatting>
  <conditionalFormatting sqref="BC94:BC102">
    <cfRule type="expression" dxfId="209" priority="249">
      <formula>IF(AZ94=0,TRUE,FALSE)</formula>
    </cfRule>
    <cfRule type="expression" dxfId="208" priority="250">
      <formula>IF(AND(AZ94=1,BD94=BE94),TRUE,FALSE)</formula>
    </cfRule>
    <cfRule type="expression" dxfId="207" priority="251">
      <formula>IF(BD94&gt;BE94,FALSE,TRUE)</formula>
    </cfRule>
    <cfRule type="expression" dxfId="206" priority="252">
      <formula>IF(BD94&gt;BE94,TRUE,FALSE)</formula>
    </cfRule>
  </conditionalFormatting>
  <conditionalFormatting sqref="BD94:BD102">
    <cfRule type="expression" dxfId="205" priority="246">
      <formula>IF(AZ94=1,TRUE,FALSE)</formula>
    </cfRule>
    <cfRule type="expression" dxfId="204" priority="248">
      <formula>IF(AZ94=0,TRUE,FALSE)</formula>
    </cfRule>
  </conditionalFormatting>
  <conditionalFormatting sqref="BE94:BE102">
    <cfRule type="expression" dxfId="203" priority="245">
      <formula>IF(AZ94=0,TRUE,FALSE)</formula>
    </cfRule>
    <cfRule type="expression" dxfId="202" priority="247">
      <formula>IF(AZ94=1,TRUE,FALSE)</formula>
    </cfRule>
  </conditionalFormatting>
  <conditionalFormatting sqref="BF94:BF102">
    <cfRule type="expression" dxfId="201" priority="241">
      <formula>IF(AZ94=0,TRUE,FALSE)</formula>
    </cfRule>
    <cfRule type="expression" dxfId="200" priority="242">
      <formula>IF(AND(AZ94=1,BD94=BE94),TRUE,FALSE)</formula>
    </cfRule>
    <cfRule type="expression" dxfId="199" priority="243">
      <formula>IF(BD94&lt;BE94,FALSE,TRUE)</formula>
    </cfRule>
    <cfRule type="expression" dxfId="198" priority="244">
      <formula>IF(BD94&lt;BE94,TRUE,FALSE)</formula>
    </cfRule>
  </conditionalFormatting>
  <conditionalFormatting sqref="BP57">
    <cfRule type="expression" dxfId="197" priority="237">
      <formula>IF(BM57=0,TRUE,FALSE)</formula>
    </cfRule>
    <cfRule type="expression" dxfId="196" priority="238">
      <formula>IF(AND(BM57=1,BQ57=BR57),TRUE,FALSE)</formula>
    </cfRule>
    <cfRule type="expression" dxfId="195" priority="239">
      <formula>IF(BQ57&gt;BR57,FALSE,TRUE)</formula>
    </cfRule>
    <cfRule type="expression" dxfId="194" priority="240">
      <formula>IF(BQ57&gt;BR57,TRUE,FALSE)</formula>
    </cfRule>
  </conditionalFormatting>
  <conditionalFormatting sqref="BQ57">
    <cfRule type="expression" dxfId="193" priority="234">
      <formula>IF(BM57=1,TRUE,FALSE)</formula>
    </cfRule>
    <cfRule type="expression" dxfId="192" priority="236">
      <formula>IF(BM57=0,TRUE,FALSE)</formula>
    </cfRule>
  </conditionalFormatting>
  <conditionalFormatting sqref="BR57">
    <cfRule type="expression" dxfId="191" priority="233">
      <formula>IF(BM57=0,TRUE,FALSE)</formula>
    </cfRule>
    <cfRule type="expression" dxfId="190" priority="235">
      <formula>IF(BM57=1,TRUE,FALSE)</formula>
    </cfRule>
  </conditionalFormatting>
  <conditionalFormatting sqref="BS57">
    <cfRule type="expression" dxfId="189" priority="229">
      <formula>IF(BM57=0,TRUE,FALSE)</formula>
    </cfRule>
    <cfRule type="expression" dxfId="188" priority="230">
      <formula>IF(AND(BM57=1,BQ57=BR57),TRUE,FALSE)</formula>
    </cfRule>
    <cfRule type="expression" dxfId="187" priority="231">
      <formula>IF(BQ57&lt;BR57,FALSE,TRUE)</formula>
    </cfRule>
    <cfRule type="expression" dxfId="186" priority="232">
      <formula>IF(BQ57&lt;BR57,TRUE,FALSE)</formula>
    </cfRule>
  </conditionalFormatting>
  <conditionalFormatting sqref="BP58:BP66">
    <cfRule type="expression" dxfId="185" priority="225">
      <formula>IF(BM58=0,TRUE,FALSE)</formula>
    </cfRule>
    <cfRule type="expression" dxfId="184" priority="226">
      <formula>IF(AND(BM58=1,BQ58=BR58),TRUE,FALSE)</formula>
    </cfRule>
    <cfRule type="expression" dxfId="183" priority="227">
      <formula>IF(BQ58&gt;BR58,FALSE,TRUE)</formula>
    </cfRule>
    <cfRule type="expression" dxfId="182" priority="228">
      <formula>IF(BQ58&gt;BR58,TRUE,FALSE)</formula>
    </cfRule>
  </conditionalFormatting>
  <conditionalFormatting sqref="BQ58:BQ66">
    <cfRule type="expression" dxfId="181" priority="222">
      <formula>IF(BM58=1,TRUE,FALSE)</formula>
    </cfRule>
    <cfRule type="expression" dxfId="180" priority="224">
      <formula>IF(BM58=0,TRUE,FALSE)</formula>
    </cfRule>
  </conditionalFormatting>
  <conditionalFormatting sqref="BR58:BR66">
    <cfRule type="expression" dxfId="179" priority="221">
      <formula>IF(BM58=0,TRUE,FALSE)</formula>
    </cfRule>
    <cfRule type="expression" dxfId="178" priority="223">
      <formula>IF(BM58=1,TRUE,FALSE)</formula>
    </cfRule>
  </conditionalFormatting>
  <conditionalFormatting sqref="BS58:BS66">
    <cfRule type="expression" dxfId="177" priority="217">
      <formula>IF(BM58=0,TRUE,FALSE)</formula>
    </cfRule>
    <cfRule type="expression" dxfId="176" priority="218">
      <formula>IF(AND(BM58=1,BQ58=BR58),TRUE,FALSE)</formula>
    </cfRule>
    <cfRule type="expression" dxfId="175" priority="219">
      <formula>IF(BQ58&lt;BR58,FALSE,TRUE)</formula>
    </cfRule>
    <cfRule type="expression" dxfId="174" priority="220">
      <formula>IF(BQ58&lt;BR58,TRUE,FALSE)</formula>
    </cfRule>
  </conditionalFormatting>
  <conditionalFormatting sqref="BP69">
    <cfRule type="expression" dxfId="173" priority="213">
      <formula>IF(BM69=0,TRUE,FALSE)</formula>
    </cfRule>
    <cfRule type="expression" dxfId="172" priority="214">
      <formula>IF(AND(BM69=1,BQ69=BR69),TRUE,FALSE)</formula>
    </cfRule>
    <cfRule type="expression" dxfId="171" priority="215">
      <formula>IF(BQ69&gt;BR69,FALSE,TRUE)</formula>
    </cfRule>
    <cfRule type="expression" dxfId="170" priority="216">
      <formula>IF(BQ69&gt;BR69,TRUE,FALSE)</formula>
    </cfRule>
  </conditionalFormatting>
  <conditionalFormatting sqref="BQ69">
    <cfRule type="expression" dxfId="169" priority="210">
      <formula>IF(BM69=1,TRUE,FALSE)</formula>
    </cfRule>
    <cfRule type="expression" dxfId="168" priority="212">
      <formula>IF(BM69=0,TRUE,FALSE)</formula>
    </cfRule>
  </conditionalFormatting>
  <conditionalFormatting sqref="BR69">
    <cfRule type="expression" dxfId="167" priority="209">
      <formula>IF(BM69=0,TRUE,FALSE)</formula>
    </cfRule>
    <cfRule type="expression" dxfId="166" priority="211">
      <formula>IF(BM69=1,TRUE,FALSE)</formula>
    </cfRule>
  </conditionalFormatting>
  <conditionalFormatting sqref="BS69">
    <cfRule type="expression" dxfId="165" priority="205">
      <formula>IF(BM69=0,TRUE,FALSE)</formula>
    </cfRule>
    <cfRule type="expression" dxfId="164" priority="206">
      <formula>IF(AND(BM69=1,BQ69=BR69),TRUE,FALSE)</formula>
    </cfRule>
    <cfRule type="expression" dxfId="163" priority="207">
      <formula>IF(BQ69&lt;BR69,FALSE,TRUE)</formula>
    </cfRule>
    <cfRule type="expression" dxfId="162" priority="208">
      <formula>IF(BQ69&lt;BR69,TRUE,FALSE)</formula>
    </cfRule>
  </conditionalFormatting>
  <conditionalFormatting sqref="BP70:BP78">
    <cfRule type="expression" dxfId="161" priority="201">
      <formula>IF(BM70=0,TRUE,FALSE)</formula>
    </cfRule>
    <cfRule type="expression" dxfId="160" priority="202">
      <formula>IF(AND(BM70=1,BQ70=BR70),TRUE,FALSE)</formula>
    </cfRule>
    <cfRule type="expression" dxfId="159" priority="203">
      <formula>IF(BQ70&gt;BR70,FALSE,TRUE)</formula>
    </cfRule>
    <cfRule type="expression" dxfId="158" priority="204">
      <formula>IF(BQ70&gt;BR70,TRUE,FALSE)</formula>
    </cfRule>
  </conditionalFormatting>
  <conditionalFormatting sqref="BQ70:BQ78">
    <cfRule type="expression" dxfId="157" priority="198">
      <formula>IF(BM70=1,TRUE,FALSE)</formula>
    </cfRule>
    <cfRule type="expression" dxfId="156" priority="200">
      <formula>IF(BM70=0,TRUE,FALSE)</formula>
    </cfRule>
  </conditionalFormatting>
  <conditionalFormatting sqref="BR70:BR78">
    <cfRule type="expression" dxfId="155" priority="197">
      <formula>IF(BM70=0,TRUE,FALSE)</formula>
    </cfRule>
    <cfRule type="expression" dxfId="154" priority="199">
      <formula>IF(BM70=1,TRUE,FALSE)</formula>
    </cfRule>
  </conditionalFormatting>
  <conditionalFormatting sqref="BS70:BS78">
    <cfRule type="expression" dxfId="153" priority="193">
      <formula>IF(BM70=0,TRUE,FALSE)</formula>
    </cfRule>
    <cfRule type="expression" dxfId="152" priority="194">
      <formula>IF(AND(BM70=1,BQ70=BR70),TRUE,FALSE)</formula>
    </cfRule>
    <cfRule type="expression" dxfId="151" priority="195">
      <formula>IF(BQ70&lt;BR70,FALSE,TRUE)</formula>
    </cfRule>
    <cfRule type="expression" dxfId="150" priority="196">
      <formula>IF(BQ70&lt;BR70,TRUE,FALSE)</formula>
    </cfRule>
  </conditionalFormatting>
  <conditionalFormatting sqref="BP81">
    <cfRule type="expression" dxfId="149" priority="189">
      <formula>IF(BM81=0,TRUE,FALSE)</formula>
    </cfRule>
    <cfRule type="expression" dxfId="148" priority="190">
      <formula>IF(AND(BM81=1,BQ81=BR81),TRUE,FALSE)</formula>
    </cfRule>
    <cfRule type="expression" dxfId="147" priority="191">
      <formula>IF(BQ81&gt;BR81,FALSE,TRUE)</formula>
    </cfRule>
    <cfRule type="expression" dxfId="146" priority="192">
      <formula>IF(BQ81&gt;BR81,TRUE,FALSE)</formula>
    </cfRule>
  </conditionalFormatting>
  <conditionalFormatting sqref="BQ81">
    <cfRule type="expression" dxfId="145" priority="186">
      <formula>IF(BM81=1,TRUE,FALSE)</formula>
    </cfRule>
    <cfRule type="expression" dxfId="144" priority="188">
      <formula>IF(BM81=0,TRUE,FALSE)</formula>
    </cfRule>
  </conditionalFormatting>
  <conditionalFormatting sqref="BR81">
    <cfRule type="expression" dxfId="143" priority="185">
      <formula>IF(BM81=0,TRUE,FALSE)</formula>
    </cfRule>
    <cfRule type="expression" dxfId="142" priority="187">
      <formula>IF(BM81=1,TRUE,FALSE)</formula>
    </cfRule>
  </conditionalFormatting>
  <conditionalFormatting sqref="BS81">
    <cfRule type="expression" dxfId="141" priority="181">
      <formula>IF(BM81=0,TRUE,FALSE)</formula>
    </cfRule>
    <cfRule type="expression" dxfId="140" priority="182">
      <formula>IF(AND(BM81=1,BQ81=BR81),TRUE,FALSE)</formula>
    </cfRule>
    <cfRule type="expression" dxfId="139" priority="183">
      <formula>IF(BQ81&lt;BR81,FALSE,TRUE)</formula>
    </cfRule>
    <cfRule type="expression" dxfId="138" priority="184">
      <formula>IF(BQ81&lt;BR81,TRUE,FALSE)</formula>
    </cfRule>
  </conditionalFormatting>
  <conditionalFormatting sqref="BP82:BP90">
    <cfRule type="expression" dxfId="137" priority="177">
      <formula>IF(BM82=0,TRUE,FALSE)</formula>
    </cfRule>
    <cfRule type="expression" dxfId="136" priority="178">
      <formula>IF(AND(BM82=1,BQ82=BR82),TRUE,FALSE)</formula>
    </cfRule>
    <cfRule type="expression" dxfId="135" priority="179">
      <formula>IF(BQ82&gt;BR82,FALSE,TRUE)</formula>
    </cfRule>
    <cfRule type="expression" dxfId="134" priority="180">
      <formula>IF(BQ82&gt;BR82,TRUE,FALSE)</formula>
    </cfRule>
  </conditionalFormatting>
  <conditionalFormatting sqref="BQ82:BQ90">
    <cfRule type="expression" dxfId="133" priority="174">
      <formula>IF(BM82=1,TRUE,FALSE)</formula>
    </cfRule>
    <cfRule type="expression" dxfId="132" priority="176">
      <formula>IF(BM82=0,TRUE,FALSE)</formula>
    </cfRule>
  </conditionalFormatting>
  <conditionalFormatting sqref="BR82:BR90">
    <cfRule type="expression" dxfId="131" priority="173">
      <formula>IF(BM82=0,TRUE,FALSE)</formula>
    </cfRule>
    <cfRule type="expression" dxfId="130" priority="175">
      <formula>IF(BM82=1,TRUE,FALSE)</formula>
    </cfRule>
  </conditionalFormatting>
  <conditionalFormatting sqref="BS82:BS90">
    <cfRule type="expression" dxfId="129" priority="169">
      <formula>IF(BM82=0,TRUE,FALSE)</formula>
    </cfRule>
    <cfRule type="expression" dxfId="128" priority="170">
      <formula>IF(AND(BM82=1,BQ82=BR82),TRUE,FALSE)</formula>
    </cfRule>
    <cfRule type="expression" dxfId="127" priority="171">
      <formula>IF(BQ82&lt;BR82,FALSE,TRUE)</formula>
    </cfRule>
    <cfRule type="expression" dxfId="126" priority="172">
      <formula>IF(BQ82&lt;BR82,TRUE,FALSE)</formula>
    </cfRule>
  </conditionalFormatting>
  <conditionalFormatting sqref="Q18">
    <cfRule type="expression" dxfId="125" priority="86">
      <formula>IF(M18=1,TRUE,FALSE)</formula>
    </cfRule>
    <cfRule type="expression" dxfId="124" priority="88">
      <formula>IF(M18=0,TRUE,FALSE)</formula>
    </cfRule>
  </conditionalFormatting>
  <conditionalFormatting sqref="R18">
    <cfRule type="expression" dxfId="123" priority="85">
      <formula>IF(M18=0,TRUE,FALSE)</formula>
    </cfRule>
    <cfRule type="expression" dxfId="122" priority="87">
      <formula>IF(M18=1,TRUE,FALSE)</formula>
    </cfRule>
  </conditionalFormatting>
  <conditionalFormatting sqref="Q19:Q27">
    <cfRule type="expression" dxfId="121" priority="82">
      <formula>IF(M19=1,TRUE,FALSE)</formula>
    </cfRule>
    <cfRule type="expression" dxfId="120" priority="84">
      <formula>IF(M19=0,TRUE,FALSE)</formula>
    </cfRule>
  </conditionalFormatting>
  <conditionalFormatting sqref="R19:R27">
    <cfRule type="expression" dxfId="119" priority="81">
      <formula>IF(M19=0,TRUE,FALSE)</formula>
    </cfRule>
    <cfRule type="expression" dxfId="118" priority="83">
      <formula>IF(M19=1,TRUE,FALSE)</formula>
    </cfRule>
  </conditionalFormatting>
  <conditionalFormatting sqref="AD6">
    <cfRule type="expression" dxfId="117" priority="78">
      <formula>IF(Z6=1,TRUE,FALSE)</formula>
    </cfRule>
    <cfRule type="expression" dxfId="116" priority="80">
      <formula>IF(Z6=0,TRUE,FALSE)</formula>
    </cfRule>
  </conditionalFormatting>
  <conditionalFormatting sqref="AE6">
    <cfRule type="expression" dxfId="115" priority="77">
      <formula>IF(Z6=0,TRUE,FALSE)</formula>
    </cfRule>
    <cfRule type="expression" dxfId="114" priority="79">
      <formula>IF(Z6=1,TRUE,FALSE)</formula>
    </cfRule>
  </conditionalFormatting>
  <conditionalFormatting sqref="AD7:AD15">
    <cfRule type="expression" dxfId="113" priority="74">
      <formula>IF(Z7=1,TRUE,FALSE)</formula>
    </cfRule>
    <cfRule type="expression" dxfId="112" priority="76">
      <formula>IF(Z7=0,TRUE,FALSE)</formula>
    </cfRule>
  </conditionalFormatting>
  <conditionalFormatting sqref="AE7:AE15">
    <cfRule type="expression" dxfId="111" priority="73">
      <formula>IF(Z7=0,TRUE,FALSE)</formula>
    </cfRule>
    <cfRule type="expression" dxfId="110" priority="75">
      <formula>IF(Z7=1,TRUE,FALSE)</formula>
    </cfRule>
  </conditionalFormatting>
  <conditionalFormatting sqref="AD18">
    <cfRule type="expression" dxfId="109" priority="70">
      <formula>IF(Z18=1,TRUE,FALSE)</formula>
    </cfRule>
    <cfRule type="expression" dxfId="108" priority="72">
      <formula>IF(Z18=0,TRUE,FALSE)</formula>
    </cfRule>
  </conditionalFormatting>
  <conditionalFormatting sqref="AE18">
    <cfRule type="expression" dxfId="107" priority="69">
      <formula>IF(Z18=0,TRUE,FALSE)</formula>
    </cfRule>
    <cfRule type="expression" dxfId="106" priority="71">
      <formula>IF(Z18=1,TRUE,FALSE)</formula>
    </cfRule>
  </conditionalFormatting>
  <conditionalFormatting sqref="AD19:AD27">
    <cfRule type="expression" dxfId="105" priority="66">
      <formula>IF(Z19=1,TRUE,FALSE)</formula>
    </cfRule>
    <cfRule type="expression" dxfId="104" priority="68">
      <formula>IF(Z19=0,TRUE,FALSE)</formula>
    </cfRule>
  </conditionalFormatting>
  <conditionalFormatting sqref="AE19:AE27">
    <cfRule type="expression" dxfId="103" priority="65">
      <formula>IF(Z19=0,TRUE,FALSE)</formula>
    </cfRule>
    <cfRule type="expression" dxfId="102" priority="67">
      <formula>IF(Z19=1,TRUE,FALSE)</formula>
    </cfRule>
  </conditionalFormatting>
  <conditionalFormatting sqref="AD30">
    <cfRule type="expression" dxfId="101" priority="62">
      <formula>IF(Z30=1,TRUE,FALSE)</formula>
    </cfRule>
    <cfRule type="expression" dxfId="100" priority="64">
      <formula>IF(Z30=0,TRUE,FALSE)</formula>
    </cfRule>
  </conditionalFormatting>
  <conditionalFormatting sqref="AE30">
    <cfRule type="expression" dxfId="99" priority="61">
      <formula>IF(Z30=0,TRUE,FALSE)</formula>
    </cfRule>
    <cfRule type="expression" dxfId="98" priority="63">
      <formula>IF(Z30=1,TRUE,FALSE)</formula>
    </cfRule>
  </conditionalFormatting>
  <conditionalFormatting sqref="AD31:AD39">
    <cfRule type="expression" dxfId="97" priority="58">
      <formula>IF(Z31=1,TRUE,FALSE)</formula>
    </cfRule>
    <cfRule type="expression" dxfId="96" priority="60">
      <formula>IF(Z31=0,TRUE,FALSE)</formula>
    </cfRule>
  </conditionalFormatting>
  <conditionalFormatting sqref="AE31:AE39">
    <cfRule type="expression" dxfId="95" priority="57">
      <formula>IF(Z31=0,TRUE,FALSE)</formula>
    </cfRule>
    <cfRule type="expression" dxfId="94" priority="59">
      <formula>IF(Z31=1,TRUE,FALSE)</formula>
    </cfRule>
  </conditionalFormatting>
  <conditionalFormatting sqref="Q30">
    <cfRule type="expression" dxfId="93" priority="54">
      <formula>IF(M30=1,TRUE,FALSE)</formula>
    </cfRule>
    <cfRule type="expression" dxfId="92" priority="56">
      <formula>IF(M30=0,TRUE,FALSE)</formula>
    </cfRule>
  </conditionalFormatting>
  <conditionalFormatting sqref="R30">
    <cfRule type="expression" dxfId="91" priority="53">
      <formula>IF(M30=0,TRUE,FALSE)</formula>
    </cfRule>
    <cfRule type="expression" dxfId="90" priority="55">
      <formula>IF(M30=1,TRUE,FALSE)</formula>
    </cfRule>
  </conditionalFormatting>
  <conditionalFormatting sqref="Q31:Q39">
    <cfRule type="expression" dxfId="89" priority="50">
      <formula>IF(M31=1,TRUE,FALSE)</formula>
    </cfRule>
    <cfRule type="expression" dxfId="88" priority="52">
      <formula>IF(M31=0,TRUE,FALSE)</formula>
    </cfRule>
  </conditionalFormatting>
  <conditionalFormatting sqref="R31:R39">
    <cfRule type="expression" dxfId="87" priority="49">
      <formula>IF(M31=0,TRUE,FALSE)</formula>
    </cfRule>
    <cfRule type="expression" dxfId="86" priority="51">
      <formula>IF(M31=1,TRUE,FALSE)</formula>
    </cfRule>
  </conditionalFormatting>
  <conditionalFormatting sqref="Q42">
    <cfRule type="expression" dxfId="85" priority="46">
      <formula>IF(M42=1,TRUE,FALSE)</formula>
    </cfRule>
    <cfRule type="expression" dxfId="84" priority="48">
      <formula>IF(M42=0,TRUE,FALSE)</formula>
    </cfRule>
  </conditionalFormatting>
  <conditionalFormatting sqref="R42">
    <cfRule type="expression" dxfId="83" priority="45">
      <formula>IF(M42=0,TRUE,FALSE)</formula>
    </cfRule>
    <cfRule type="expression" dxfId="82" priority="47">
      <formula>IF(M42=1,TRUE,FALSE)</formula>
    </cfRule>
  </conditionalFormatting>
  <conditionalFormatting sqref="Q43:Q51">
    <cfRule type="expression" dxfId="81" priority="42">
      <formula>IF(M43=1,TRUE,FALSE)</formula>
    </cfRule>
    <cfRule type="expression" dxfId="80" priority="44">
      <formula>IF(M43=0,TRUE,FALSE)</formula>
    </cfRule>
  </conditionalFormatting>
  <conditionalFormatting sqref="R43:R51">
    <cfRule type="expression" dxfId="79" priority="41">
      <formula>IF(M43=0,TRUE,FALSE)</formula>
    </cfRule>
    <cfRule type="expression" dxfId="78" priority="43">
      <formula>IF(M43=1,TRUE,FALSE)</formula>
    </cfRule>
  </conditionalFormatting>
  <conditionalFormatting sqref="AD42">
    <cfRule type="expression" dxfId="77" priority="38">
      <formula>IF(Z42=1,TRUE,FALSE)</formula>
    </cfRule>
    <cfRule type="expression" dxfId="76" priority="40">
      <formula>IF(Z42=0,TRUE,FALSE)</formula>
    </cfRule>
  </conditionalFormatting>
  <conditionalFormatting sqref="AE42">
    <cfRule type="expression" dxfId="75" priority="37">
      <formula>IF(Z42=0,TRUE,FALSE)</formula>
    </cfRule>
    <cfRule type="expression" dxfId="74" priority="39">
      <formula>IF(Z42=1,TRUE,FALSE)</formula>
    </cfRule>
  </conditionalFormatting>
  <conditionalFormatting sqref="AD43:AD51">
    <cfRule type="expression" dxfId="73" priority="34">
      <formula>IF(Z43=1,TRUE,FALSE)</formula>
    </cfRule>
    <cfRule type="expression" dxfId="72" priority="36">
      <formula>IF(Z43=0,TRUE,FALSE)</formula>
    </cfRule>
  </conditionalFormatting>
  <conditionalFormatting sqref="AE43:AE51">
    <cfRule type="expression" dxfId="71" priority="33">
      <formula>IF(Z43=0,TRUE,FALSE)</formula>
    </cfRule>
    <cfRule type="expression" dxfId="70" priority="35">
      <formula>IF(Z43=1,TRUE,FALSE)</formula>
    </cfRule>
  </conditionalFormatting>
  <conditionalFormatting sqref="AQ42">
    <cfRule type="expression" dxfId="69" priority="30">
      <formula>IF(AM42=1,TRUE,FALSE)</formula>
    </cfRule>
    <cfRule type="expression" dxfId="68" priority="32">
      <formula>IF(AM42=0,TRUE,FALSE)</formula>
    </cfRule>
  </conditionalFormatting>
  <conditionalFormatting sqref="AR42">
    <cfRule type="expression" dxfId="67" priority="29">
      <formula>IF(AM42=0,TRUE,FALSE)</formula>
    </cfRule>
    <cfRule type="expression" dxfId="66" priority="31">
      <formula>IF(AM42=1,TRUE,FALSE)</formula>
    </cfRule>
  </conditionalFormatting>
  <conditionalFormatting sqref="AQ43:AQ51">
    <cfRule type="expression" dxfId="65" priority="26">
      <formula>IF(AM43=1,TRUE,FALSE)</formula>
    </cfRule>
    <cfRule type="expression" dxfId="64" priority="28">
      <formula>IF(AM43=0,TRUE,FALSE)</formula>
    </cfRule>
  </conditionalFormatting>
  <conditionalFormatting sqref="AR43:AR51">
    <cfRule type="expression" dxfId="63" priority="25">
      <formula>IF(AM43=0,TRUE,FALSE)</formula>
    </cfRule>
    <cfRule type="expression" dxfId="62" priority="27">
      <formula>IF(AM43=1,TRUE,FALSE)</formula>
    </cfRule>
  </conditionalFormatting>
  <conditionalFormatting sqref="AQ30">
    <cfRule type="expression" dxfId="61" priority="22">
      <formula>IF(AM30=1,TRUE,FALSE)</formula>
    </cfRule>
    <cfRule type="expression" dxfId="60" priority="24">
      <formula>IF(AM30=0,TRUE,FALSE)</formula>
    </cfRule>
  </conditionalFormatting>
  <conditionalFormatting sqref="AR30">
    <cfRule type="expression" dxfId="59" priority="21">
      <formula>IF(AM30=0,TRUE,FALSE)</formula>
    </cfRule>
    <cfRule type="expression" dxfId="58" priority="23">
      <formula>IF(AM30=1,TRUE,FALSE)</formula>
    </cfRule>
  </conditionalFormatting>
  <conditionalFormatting sqref="AQ31:AQ39">
    <cfRule type="expression" dxfId="57" priority="18">
      <formula>IF(AM31=1,TRUE,FALSE)</formula>
    </cfRule>
    <cfRule type="expression" dxfId="56" priority="20">
      <formula>IF(AM31=0,TRUE,FALSE)</formula>
    </cfRule>
  </conditionalFormatting>
  <conditionalFormatting sqref="AR31:AR39">
    <cfRule type="expression" dxfId="55" priority="17">
      <formula>IF(AM31=0,TRUE,FALSE)</formula>
    </cfRule>
    <cfRule type="expression" dxfId="54" priority="19">
      <formula>IF(AM31=1,TRUE,FALSE)</formula>
    </cfRule>
  </conditionalFormatting>
  <conditionalFormatting sqref="AQ18">
    <cfRule type="expression" dxfId="53" priority="14">
      <formula>IF(AM18=1,TRUE,FALSE)</formula>
    </cfRule>
    <cfRule type="expression" dxfId="52" priority="16">
      <formula>IF(AM18=0,TRUE,FALSE)</formula>
    </cfRule>
  </conditionalFormatting>
  <conditionalFormatting sqref="AR18">
    <cfRule type="expression" dxfId="51" priority="13">
      <formula>IF(AM18=0,TRUE,FALSE)</formula>
    </cfRule>
    <cfRule type="expression" dxfId="50" priority="15">
      <formula>IF(AM18=1,TRUE,FALSE)</formula>
    </cfRule>
  </conditionalFormatting>
  <conditionalFormatting sqref="AQ19:AQ27">
    <cfRule type="expression" dxfId="49" priority="10">
      <formula>IF(AM19=1,TRUE,FALSE)</formula>
    </cfRule>
    <cfRule type="expression" dxfId="48" priority="12">
      <formula>IF(AM19=0,TRUE,FALSE)</formula>
    </cfRule>
  </conditionalFormatting>
  <conditionalFormatting sqref="AR19:AR27">
    <cfRule type="expression" dxfId="47" priority="9">
      <formula>IF(AM19=0,TRUE,FALSE)</formula>
    </cfRule>
    <cfRule type="expression" dxfId="46" priority="11">
      <formula>IF(AM19=1,TRUE,FALSE)</formula>
    </cfRule>
  </conditionalFormatting>
  <conditionalFormatting sqref="AQ6">
    <cfRule type="expression" dxfId="45" priority="6">
      <formula>IF(AM6=1,TRUE,FALSE)</formula>
    </cfRule>
    <cfRule type="expression" dxfId="44" priority="8">
      <formula>IF(AM6=0,TRUE,FALSE)</formula>
    </cfRule>
  </conditionalFormatting>
  <conditionalFormatting sqref="AR6">
    <cfRule type="expression" dxfId="43" priority="5">
      <formula>IF(AM6=0,TRUE,FALSE)</formula>
    </cfRule>
    <cfRule type="expression" dxfId="42" priority="7">
      <formula>IF(AM6=1,TRUE,FALSE)</formula>
    </cfRule>
  </conditionalFormatting>
  <conditionalFormatting sqref="AQ7:AQ15">
    <cfRule type="expression" dxfId="41" priority="2">
      <formula>IF(AM7=1,TRUE,FALSE)</formula>
    </cfRule>
    <cfRule type="expression" dxfId="40" priority="4">
      <formula>IF(AM7=0,TRUE,FALSE)</formula>
    </cfRule>
  </conditionalFormatting>
  <conditionalFormatting sqref="AR7:AR15">
    <cfRule type="expression" dxfId="39" priority="1">
      <formula>IF(AM7=0,TRUE,FALSE)</formula>
    </cfRule>
    <cfRule type="expression" dxfId="38" priority="3">
      <formula>IF(AM7=1,TRUE,FALSE)</formula>
    </cfRule>
  </conditionalFormatting>
  <dataValidations count="2">
    <dataValidation type="list" allowBlank="1" showInputMessage="1" showErrorMessage="1" sqref="AT30:AT39 AT42:AT51 BG6:BG15 BG18:BG28 BG30:BG39 AP28:AQ28 BT6:BT15 BT18:BT28 BS28 AS28 BG42:BG51 AG42:AG51 BC28:BD28 BF28 BT30:BT39 BP28:BQ28 AG30:AG39 AT18:AT28 AT6:AT15">
      <formula1>$J$5:$J$23</formula1>
    </dataValidation>
    <dataValidation type="whole" operator="greaterThanOrEqual" allowBlank="1" showInputMessage="1" showErrorMessage="1" errorTitle="Error de introducción de datos" error="Debes escribir un número entero positivo" sqref="Q6:R15 BQ81:BR90 Q18:R27 Q30:R39 Q57:R66 Q69:R78 Q81:R90 Q93:R102 Q42:R51 AD6:AE15 AD18:AE27 AD42:AE51 BQ30:BR39 AD69:AE78 AD81:AE90 AD93:AE102 AQ6:AR15 AQ18:AR27 AQ30:AR39 AQ42:AR51 BD6:BE15 BD18:BE27 BD30:BE39 BD42:BE51 BQ6:BR15 BQ18:BR27 AD57:AE66 AQ57:AR66 AQ69:AR78 AQ81:AR90 AQ93:AR102 BD57:BE66 BD69:BE78 BD81:BE90 BD93:BE102 BQ57:BR66 BQ69:BR78 AD30:AE39">
      <formula1>0</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dimension ref="A1:P44"/>
  <sheetViews>
    <sheetView showGridLines="0" showRowColHeaders="0" workbookViewId="0">
      <pane ySplit="1" topLeftCell="A2" activePane="bottomLeft" state="frozen"/>
      <selection pane="bottomLeft" activeCell="K3" sqref="K3:M3"/>
    </sheetView>
  </sheetViews>
  <sheetFormatPr baseColWidth="10" defaultColWidth="0" defaultRowHeight="15" zeroHeight="1" x14ac:dyDescent="0.25"/>
  <cols>
    <col min="1" max="1" width="8" style="71" customWidth="1"/>
    <col min="2" max="2" width="18.140625" style="71" customWidth="1"/>
    <col min="3" max="7" width="11.42578125" style="71" hidden="1" customWidth="1"/>
    <col min="8" max="8" width="4.140625" style="146" bestFit="1" customWidth="1"/>
    <col min="9" max="9" width="11.42578125" style="71" customWidth="1"/>
    <col min="10" max="10" width="21.42578125" style="71" customWidth="1"/>
    <col min="11" max="12" width="3.7109375" style="71" customWidth="1"/>
    <col min="13" max="13" width="21.42578125" style="71" customWidth="1"/>
    <col min="14" max="14" width="4.28515625" style="71" customWidth="1"/>
    <col min="15" max="15" width="26.42578125" style="71" customWidth="1"/>
    <col min="16" max="16" width="24" style="71" customWidth="1"/>
    <col min="17" max="16384" width="11.42578125" style="71" hidden="1"/>
  </cols>
  <sheetData>
    <row r="1" spans="3:15" ht="93.75" customHeight="1" x14ac:dyDescent="0.25">
      <c r="H1" s="147"/>
    </row>
    <row r="2" spans="3:15" x14ac:dyDescent="0.25"/>
    <row r="3" spans="3:15" x14ac:dyDescent="0.25">
      <c r="H3" s="300" t="s">
        <v>155</v>
      </c>
      <c r="I3" s="300"/>
      <c r="J3" s="300"/>
      <c r="K3" s="296" t="s">
        <v>28</v>
      </c>
      <c r="L3" s="296"/>
      <c r="M3" s="296"/>
      <c r="N3" s="90" t="str">
        <f>LOOKUP(K3,equipos,rangos_escudos)</f>
        <v>'1-Escudos'!$A$14</v>
      </c>
      <c r="O3" s="295"/>
    </row>
    <row r="4" spans="3:15" ht="18.75" customHeight="1" x14ac:dyDescent="0.25">
      <c r="O4" s="295"/>
    </row>
    <row r="5" spans="3:15" ht="15" customHeight="1" x14ac:dyDescent="0.25">
      <c r="C5" s="71" t="s">
        <v>159</v>
      </c>
      <c r="D5" s="71" t="s">
        <v>164</v>
      </c>
      <c r="E5" s="71" t="s">
        <v>167</v>
      </c>
      <c r="F5" s="71" t="s">
        <v>165</v>
      </c>
      <c r="G5" s="71" t="s">
        <v>166</v>
      </c>
      <c r="H5" s="268" t="s">
        <v>156</v>
      </c>
      <c r="I5" s="268" t="s">
        <v>157</v>
      </c>
      <c r="J5" s="297" t="s">
        <v>158</v>
      </c>
      <c r="K5" s="298"/>
      <c r="L5" s="298"/>
      <c r="M5" s="299"/>
      <c r="O5" s="295"/>
    </row>
    <row r="6" spans="3:15" ht="15" customHeight="1" x14ac:dyDescent="0.25">
      <c r="C6" s="71">
        <f ca="1">IFERROR(MATCH($K$3,INDIRECT('1-Rangos'!C1),0),MATCH($K$3,INDIRECT('1-Rangos'!E1),0))</f>
        <v>8</v>
      </c>
      <c r="D6" s="71">
        <f ca="1">INDEX(INDIRECT('1-Rangos'!G1),'1-Equipo'!C6)</f>
        <v>1</v>
      </c>
      <c r="E6" s="71" t="str">
        <f ca="1">IF(I6="local",F6,G6)</f>
        <v>E</v>
      </c>
      <c r="F6" s="71" t="str">
        <f ca="1">IF(D6=1,IF(K6&gt;L6,"G",IF(K6=L6,"E","P")),"")</f>
        <v>E</v>
      </c>
      <c r="G6" s="71" t="str">
        <f ca="1">IF(D6=1,IF(K6&lt;L6,"G",IF(K6=L6,"E","P")),"")</f>
        <v>E</v>
      </c>
      <c r="H6" s="148">
        <v>1</v>
      </c>
      <c r="I6" s="148" t="str">
        <f ca="1">IF((COUNTIF(INDIRECT('1-Rangos'!C1),$K$3)=1),"Local","Visitante")</f>
        <v>Visitante</v>
      </c>
      <c r="J6" s="138" t="str">
        <f ca="1">INDEX(INDIRECT('1-Rangos'!C1),$C6,0)</f>
        <v>Real Sporting de Gijón</v>
      </c>
      <c r="K6" s="143">
        <f ca="1">INDEX(INDIRECT('1-Rangos'!H1),$C6,0)</f>
        <v>0</v>
      </c>
      <c r="L6" s="143">
        <f ca="1">INDEX(INDIRECT('1-Rangos'!I1),$C6,0)</f>
        <v>0</v>
      </c>
      <c r="M6" s="138" t="str">
        <f ca="1">INDEX(INDIRECT('1-Rangos'!E1),$C6,0)</f>
        <v>Real Madrid C.F.</v>
      </c>
      <c r="O6" s="295"/>
    </row>
    <row r="7" spans="3:15" x14ac:dyDescent="0.25">
      <c r="C7" s="71">
        <f ca="1">IFERROR(MATCH($K$3,INDIRECT('1-Rangos'!C2),0),MATCH($K$3,INDIRECT('1-Rangos'!E2),0))</f>
        <v>8</v>
      </c>
      <c r="D7" s="71">
        <f ca="1">INDEX(INDIRECT('1-Rangos'!G2),'1-Equipo'!C7)</f>
        <v>1</v>
      </c>
      <c r="E7" s="71" t="str">
        <f ca="1">IF(I7="local",F7,G7)</f>
        <v>G</v>
      </c>
      <c r="F7" s="71" t="str">
        <f ca="1">IF(D7=1,IF(K7&gt;L7,"G",IF(K7=L7,"E","P")),"")</f>
        <v>G</v>
      </c>
      <c r="G7" s="71" t="str">
        <f ca="1">IF(D7=1,IF(K7&lt;L7,"G",IF(K7=L7,"E","P")),"")</f>
        <v>P</v>
      </c>
      <c r="H7" s="148">
        <v>2</v>
      </c>
      <c r="I7" s="148" t="str">
        <f ca="1">IF((COUNTIF(INDIRECT('1-Rangos'!C2),$K$3)=1),"Local","Visitante")</f>
        <v>Local</v>
      </c>
      <c r="J7" s="138" t="str">
        <f ca="1">INDEX(INDIRECT('1-Rangos'!C2),$C7,0)</f>
        <v>Real Madrid C.F.</v>
      </c>
      <c r="K7" s="143">
        <f ca="1">INDEX(INDIRECT('1-Rangos'!H2),$C7,0)</f>
        <v>5</v>
      </c>
      <c r="L7" s="143">
        <f ca="1">INDEX(INDIRECT('1-Rangos'!I2),$C7,0)</f>
        <v>0</v>
      </c>
      <c r="M7" s="138" t="str">
        <f ca="1">INDEX(INDIRECT('1-Rangos'!E2),$C7,0)</f>
        <v>Real Betis Balompié</v>
      </c>
      <c r="O7" s="295"/>
    </row>
    <row r="8" spans="3:15" x14ac:dyDescent="0.25">
      <c r="C8" s="71">
        <f ca="1">IFERROR(MATCH($K$3,INDIRECT('1-Rangos'!C3),0),MATCH($K$3,INDIRECT('1-Rangos'!E3),0))</f>
        <v>7</v>
      </c>
      <c r="D8" s="71">
        <f ca="1">INDEX(INDIRECT('1-Rangos'!G3),'1-Equipo'!C8)</f>
        <v>1</v>
      </c>
      <c r="E8" s="71" t="str">
        <f t="shared" ref="E8:E43" ca="1" si="0">IF(I8="local",F8,G8)</f>
        <v>G</v>
      </c>
      <c r="F8" s="71" t="str">
        <f t="shared" ref="F8:F43" ca="1" si="1">IF(D8=1,IF(K8&gt;L8,"G",IF(K8=L8,"E","P")),"")</f>
        <v>P</v>
      </c>
      <c r="G8" s="71" t="str">
        <f t="shared" ref="G8:G43" ca="1" si="2">IF(D8=1,IF(K8&lt;L8,"G",IF(K8=L8,"E","P")),"")</f>
        <v>G</v>
      </c>
      <c r="H8" s="148">
        <v>3</v>
      </c>
      <c r="I8" s="148" t="str">
        <f ca="1">IF((COUNTIF(INDIRECT('1-Rangos'!C3),$K$3)=1),"Local","Visitante")</f>
        <v>Visitante</v>
      </c>
      <c r="J8" s="138" t="str">
        <f ca="1">INDEX(INDIRECT('1-Rangos'!C3),$C8,0)</f>
        <v>R.C.D. Español</v>
      </c>
      <c r="K8" s="143">
        <f ca="1">INDEX(INDIRECT('1-Rangos'!H3),$C8,0)</f>
        <v>0</v>
      </c>
      <c r="L8" s="143">
        <f ca="1">INDEX(INDIRECT('1-Rangos'!I3),$C8,0)</f>
        <v>6</v>
      </c>
      <c r="M8" s="138" t="str">
        <f ca="1">INDEX(INDIRECT('1-Rangos'!E3),$C8,0)</f>
        <v>Real Madrid C.F.</v>
      </c>
      <c r="O8" s="295"/>
    </row>
    <row r="9" spans="3:15" x14ac:dyDescent="0.25">
      <c r="C9" s="71">
        <f ca="1">IFERROR(MATCH($K$3,INDIRECT('1-Rangos'!C4),0),MATCH($K$3,INDIRECT('1-Rangos'!E4),0))</f>
        <v>7</v>
      </c>
      <c r="D9" s="71">
        <f ca="1">INDEX(INDIRECT('1-Rangos'!G4),'1-Equipo'!C9)</f>
        <v>1</v>
      </c>
      <c r="E9" s="71" t="str">
        <f t="shared" ca="1" si="0"/>
        <v>G</v>
      </c>
      <c r="F9" s="71" t="str">
        <f t="shared" ca="1" si="1"/>
        <v>G</v>
      </c>
      <c r="G9" s="71" t="str">
        <f t="shared" ca="1" si="2"/>
        <v>P</v>
      </c>
      <c r="H9" s="148">
        <v>4</v>
      </c>
      <c r="I9" s="148" t="str">
        <f ca="1">IF((COUNTIF(INDIRECT('1-Rangos'!C4),$K$3)=1),"Local","Visitante")</f>
        <v>Local</v>
      </c>
      <c r="J9" s="138" t="str">
        <f ca="1">INDEX(INDIRECT('1-Rangos'!C4),$C9,0)</f>
        <v>Real Madrid C.F.</v>
      </c>
      <c r="K9" s="143">
        <f ca="1">INDEX(INDIRECT('1-Rangos'!H4),$C9,0)</f>
        <v>1</v>
      </c>
      <c r="L9" s="143">
        <f ca="1">INDEX(INDIRECT('1-Rangos'!I4),$C9,0)</f>
        <v>0</v>
      </c>
      <c r="M9" s="138" t="str">
        <f ca="1">INDEX(INDIRECT('1-Rangos'!E4),$C9,0)</f>
        <v>Granada C.F.</v>
      </c>
      <c r="O9" s="295"/>
    </row>
    <row r="10" spans="3:15" x14ac:dyDescent="0.25">
      <c r="C10" s="71">
        <f ca="1">IFERROR(MATCH($K$3,INDIRECT('1-Rangos'!C5),0),MATCH($K$3,INDIRECT('1-Rangos'!E5),0))</f>
        <v>6</v>
      </c>
      <c r="D10" s="71">
        <f ca="1">INDEX(INDIRECT('1-Rangos'!G5),'1-Equipo'!C10)</f>
        <v>1</v>
      </c>
      <c r="E10" s="71" t="str">
        <f t="shared" ca="1" si="0"/>
        <v>G</v>
      </c>
      <c r="F10" s="71" t="str">
        <f t="shared" ca="1" si="1"/>
        <v>P</v>
      </c>
      <c r="G10" s="71" t="str">
        <f t="shared" ca="1" si="2"/>
        <v>G</v>
      </c>
      <c r="H10" s="148">
        <v>5</v>
      </c>
      <c r="I10" s="148" t="str">
        <f ca="1">IF((COUNTIF(INDIRECT('1-Rangos'!C5),$K$3)=1),"Local","Visitante")</f>
        <v>Visitante</v>
      </c>
      <c r="J10" s="138" t="str">
        <f ca="1">INDEX(INDIRECT('1-Rangos'!C5),$C10,0)</f>
        <v>Athletic Club</v>
      </c>
      <c r="K10" s="143">
        <f ca="1">INDEX(INDIRECT('1-Rangos'!H5),$C10,0)</f>
        <v>1</v>
      </c>
      <c r="L10" s="143">
        <f ca="1">INDEX(INDIRECT('1-Rangos'!I5),$C10,0)</f>
        <v>2</v>
      </c>
      <c r="M10" s="138" t="str">
        <f ca="1">INDEX(INDIRECT('1-Rangos'!E5),$C10,0)</f>
        <v>Real Madrid C.F.</v>
      </c>
      <c r="O10" s="295"/>
    </row>
    <row r="11" spans="3:15" ht="15.75" thickBot="1" x14ac:dyDescent="0.3">
      <c r="C11" s="71">
        <f ca="1">IFERROR(MATCH($K$3,INDIRECT('1-Rangos'!C6),0),MATCH($K$3,INDIRECT('1-Rangos'!E6),0))</f>
        <v>6</v>
      </c>
      <c r="D11" s="71">
        <f ca="1">INDEX(INDIRECT('1-Rangos'!G6),'1-Equipo'!C11)</f>
        <v>1</v>
      </c>
      <c r="E11" s="71" t="str">
        <f t="shared" ca="1" si="0"/>
        <v>E</v>
      </c>
      <c r="F11" s="71" t="str">
        <f t="shared" ca="1" si="1"/>
        <v>E</v>
      </c>
      <c r="G11" s="71" t="str">
        <f t="shared" ca="1" si="2"/>
        <v>E</v>
      </c>
      <c r="H11" s="148">
        <v>6</v>
      </c>
      <c r="I11" s="148" t="str">
        <f ca="1">IF((COUNTIF(INDIRECT('1-Rangos'!C6),$K$3)=1),"Local","Visitante")</f>
        <v>Local</v>
      </c>
      <c r="J11" s="138" t="str">
        <f ca="1">INDEX(INDIRECT('1-Rangos'!C6),$C11,0)</f>
        <v>Real Madrid C.F.</v>
      </c>
      <c r="K11" s="143">
        <f ca="1">INDEX(INDIRECT('1-Rangos'!H6),$C11,0)</f>
        <v>0</v>
      </c>
      <c r="L11" s="143">
        <f ca="1">INDEX(INDIRECT('1-Rangos'!I6),$C11,0)</f>
        <v>0</v>
      </c>
      <c r="M11" s="138" t="str">
        <f ca="1">INDEX(INDIRECT('1-Rangos'!E6),$C11,0)</f>
        <v>Málaga C.F.</v>
      </c>
      <c r="O11" s="295"/>
    </row>
    <row r="12" spans="3:15" x14ac:dyDescent="0.25">
      <c r="C12" s="71">
        <f ca="1">IFERROR(MATCH($K$3,INDIRECT('1-Rangos'!C7),0),MATCH($K$3,INDIRECT('1-Rangos'!E7),0))</f>
        <v>5</v>
      </c>
      <c r="D12" s="71">
        <f ca="1">INDEX(INDIRECT('1-Rangos'!G7),'1-Equipo'!C12)</f>
        <v>1</v>
      </c>
      <c r="E12" s="71" t="str">
        <f t="shared" ca="1" si="0"/>
        <v>E</v>
      </c>
      <c r="F12" s="71" t="str">
        <f t="shared" ca="1" si="1"/>
        <v>E</v>
      </c>
      <c r="G12" s="71" t="str">
        <f t="shared" ca="1" si="2"/>
        <v>E</v>
      </c>
      <c r="H12" s="148">
        <v>7</v>
      </c>
      <c r="I12" s="148" t="str">
        <f ca="1">IF((COUNTIF(INDIRECT('1-Rangos'!C7),$K$3)=1),"Local","Visitante")</f>
        <v>Visitante</v>
      </c>
      <c r="J12" s="138" t="str">
        <f ca="1">INDEX(INDIRECT('1-Rangos'!C7),$C12,0)</f>
        <v>Atlético de Madrid</v>
      </c>
      <c r="K12" s="143">
        <f ca="1">INDEX(INDIRECT('1-Rangos'!H7),$C12,0)</f>
        <v>1</v>
      </c>
      <c r="L12" s="143">
        <f ca="1">INDEX(INDIRECT('1-Rangos'!I7),$C12,0)</f>
        <v>1</v>
      </c>
      <c r="M12" s="138" t="str">
        <f ca="1">INDEX(INDIRECT('1-Rangos'!E7),$C12,0)</f>
        <v>Real Madrid C.F.</v>
      </c>
      <c r="O12" s="161" t="str">
        <f>LOOKUP(K3,equipos,estadios)</f>
        <v>Santiago Bernabéu</v>
      </c>
    </row>
    <row r="13" spans="3:15" x14ac:dyDescent="0.25">
      <c r="C13" s="71">
        <f ca="1">IFERROR(MATCH($K$3,INDIRECT('1-Rangos'!C8),0),MATCH($K$3,INDIRECT('1-Rangos'!E8),0))</f>
        <v>5</v>
      </c>
      <c r="D13" s="71">
        <f ca="1">INDEX(INDIRECT('1-Rangos'!G8),'1-Equipo'!C13)</f>
        <v>1</v>
      </c>
      <c r="E13" s="71" t="str">
        <f t="shared" ca="1" si="0"/>
        <v>G</v>
      </c>
      <c r="F13" s="71" t="str">
        <f t="shared" ca="1" si="1"/>
        <v>G</v>
      </c>
      <c r="G13" s="71" t="str">
        <f t="shared" ca="1" si="2"/>
        <v>P</v>
      </c>
      <c r="H13" s="148">
        <v>8</v>
      </c>
      <c r="I13" s="148" t="str">
        <f ca="1">IF((COUNTIF(INDIRECT('1-Rangos'!C8),$K$3)=1),"Local","Visitante")</f>
        <v>Local</v>
      </c>
      <c r="J13" s="138" t="str">
        <f ca="1">INDEX(INDIRECT('1-Rangos'!C8),$C13,0)</f>
        <v>Real Madrid C.F.</v>
      </c>
      <c r="K13" s="143">
        <f ca="1">INDEX(INDIRECT('1-Rangos'!H8),$C13,0)</f>
        <v>3</v>
      </c>
      <c r="L13" s="143">
        <f ca="1">INDEX(INDIRECT('1-Rangos'!I8),$C13,0)</f>
        <v>0</v>
      </c>
      <c r="M13" s="138" t="str">
        <f ca="1">INDEX(INDIRECT('1-Rangos'!E8),$C13,0)</f>
        <v>Levante U.D.</v>
      </c>
      <c r="O13" s="159">
        <f>LOOKUP(K3,equipos,fundacion)</f>
        <v>1902</v>
      </c>
    </row>
    <row r="14" spans="3:15" x14ac:dyDescent="0.25">
      <c r="C14" s="71">
        <f ca="1">IFERROR(MATCH($K$3,INDIRECT('1-Rangos'!C9),0),MATCH($K$3,INDIRECT('1-Rangos'!E9),0))</f>
        <v>4</v>
      </c>
      <c r="D14" s="71">
        <f ca="1">INDEX(INDIRECT('1-Rangos'!G9),'1-Equipo'!C14)</f>
        <v>1</v>
      </c>
      <c r="E14" s="71" t="str">
        <f t="shared" ca="1" si="0"/>
        <v>G</v>
      </c>
      <c r="F14" s="71" t="str">
        <f t="shared" ca="1" si="1"/>
        <v>P</v>
      </c>
      <c r="G14" s="71" t="str">
        <f t="shared" ca="1" si="2"/>
        <v>G</v>
      </c>
      <c r="H14" s="148">
        <v>9</v>
      </c>
      <c r="I14" s="148" t="str">
        <f ca="1">IF((COUNTIF(INDIRECT('1-Rangos'!C9),$K$3)=1),"Local","Visitante")</f>
        <v>Visitante</v>
      </c>
      <c r="J14" s="138" t="str">
        <f ca="1">INDEX(INDIRECT('1-Rangos'!C9),$C14,0)</f>
        <v>R.C. Celta de Vigo</v>
      </c>
      <c r="K14" s="143">
        <f ca="1">INDEX(INDIRECT('1-Rangos'!H9),$C14,0)</f>
        <v>1</v>
      </c>
      <c r="L14" s="143">
        <f ca="1">INDEX(INDIRECT('1-Rangos'!I9),$C14,0)</f>
        <v>3</v>
      </c>
      <c r="M14" s="138" t="str">
        <f ca="1">INDEX(INDIRECT('1-Rangos'!E9),$C14,0)</f>
        <v>Real Madrid C.F.</v>
      </c>
      <c r="O14" s="170" t="str">
        <f>HYPERLINK(LOOKUP(K3,equipos,webs),"Web del " &amp; K3)</f>
        <v>Web del Real Madrid C.F.</v>
      </c>
    </row>
    <row r="15" spans="3:15" ht="15.75" thickBot="1" x14ac:dyDescent="0.3">
      <c r="C15" s="71">
        <f ca="1">IFERROR(MATCH($K$3,INDIRECT('1-Rangos'!C10),0),MATCH($K$3,INDIRECT('1-Rangos'!E10),0))</f>
        <v>4</v>
      </c>
      <c r="D15" s="71">
        <f ca="1">INDEX(INDIRECT('1-Rangos'!G10),'1-Equipo'!C15)</f>
        <v>1</v>
      </c>
      <c r="E15" s="71" t="str">
        <f t="shared" ca="1" si="0"/>
        <v>G</v>
      </c>
      <c r="F15" s="71" t="str">
        <f t="shared" ca="1" si="1"/>
        <v>G</v>
      </c>
      <c r="G15" s="71" t="str">
        <f t="shared" ca="1" si="2"/>
        <v>P</v>
      </c>
      <c r="H15" s="148">
        <v>10</v>
      </c>
      <c r="I15" s="148" t="str">
        <f ca="1">IF((COUNTIF(INDIRECT('1-Rangos'!C10),$K$3)=1),"Local","Visitante")</f>
        <v>Local</v>
      </c>
      <c r="J15" s="138" t="str">
        <f ca="1">INDEX(INDIRECT('1-Rangos'!C10),$C15,0)</f>
        <v>Real Madrid C.F.</v>
      </c>
      <c r="K15" s="143">
        <f ca="1">INDEX(INDIRECT('1-Rangos'!H10),$C15,0)</f>
        <v>3</v>
      </c>
      <c r="L15" s="143">
        <f ca="1">INDEX(INDIRECT('1-Rangos'!I10),$C15,0)</f>
        <v>1</v>
      </c>
      <c r="M15" s="138" t="str">
        <f ca="1">INDEX(INDIRECT('1-Rangos'!E10),$C15,0)</f>
        <v>U.D. Las Palmas</v>
      </c>
      <c r="O15" s="160" t="str">
        <f ca="1">"Posición: " &amp; INDEX('1-Clasificacion'!B5:C24,MATCH('1-Equipo'!K3,'1-Clasificacion'!C5:C24,0),1)</f>
        <v>Posición: 3</v>
      </c>
    </row>
    <row r="16" spans="3:15" x14ac:dyDescent="0.25">
      <c r="C16" s="71">
        <f ca="1">IFERROR(MATCH($K$3,INDIRECT('1-Rangos'!C11),0),MATCH($K$3,INDIRECT('1-Rangos'!E11),0))</f>
        <v>3</v>
      </c>
      <c r="D16" s="71">
        <f ca="1">INDEX(INDIRECT('1-Rangos'!G11),'1-Equipo'!C16)</f>
        <v>1</v>
      </c>
      <c r="E16" s="71" t="str">
        <f t="shared" ca="1" si="0"/>
        <v>P</v>
      </c>
      <c r="F16" s="71" t="str">
        <f t="shared" ca="1" si="1"/>
        <v>G</v>
      </c>
      <c r="G16" s="71" t="str">
        <f t="shared" ca="1" si="2"/>
        <v>P</v>
      </c>
      <c r="H16" s="148">
        <v>11</v>
      </c>
      <c r="I16" s="148" t="str">
        <f ca="1">IF((COUNTIF(INDIRECT('1-Rangos'!C11),$K$3)=1),"Local","Visitante")</f>
        <v>Visitante</v>
      </c>
      <c r="J16" s="138" t="str">
        <f ca="1">INDEX(INDIRECT('1-Rangos'!C11),$C16,0)</f>
        <v>Sevilla F.C.</v>
      </c>
      <c r="K16" s="143">
        <f ca="1">INDEX(INDIRECT('1-Rangos'!H11),$C16,0)</f>
        <v>3</v>
      </c>
      <c r="L16" s="143">
        <f ca="1">INDEX(INDIRECT('1-Rangos'!I11),$C16,0)</f>
        <v>2</v>
      </c>
      <c r="M16" s="138" t="str">
        <f ca="1">INDEX(INDIRECT('1-Rangos'!E11),$C16,0)</f>
        <v>Real Madrid C.F.</v>
      </c>
    </row>
    <row r="17" spans="3:13" x14ac:dyDescent="0.25">
      <c r="C17" s="71">
        <f ca="1">IFERROR(MATCH($K$3,INDIRECT('1-Rangos'!C12),0),MATCH($K$3,INDIRECT('1-Rangos'!E12),0))</f>
        <v>3</v>
      </c>
      <c r="D17" s="71">
        <f ca="1">INDEX(INDIRECT('1-Rangos'!G12),'1-Equipo'!C17)</f>
        <v>1</v>
      </c>
      <c r="E17" s="71" t="str">
        <f t="shared" ca="1" si="0"/>
        <v>P</v>
      </c>
      <c r="F17" s="71" t="str">
        <f t="shared" ca="1" si="1"/>
        <v>P</v>
      </c>
      <c r="G17" s="71" t="str">
        <f t="shared" ca="1" si="2"/>
        <v>G</v>
      </c>
      <c r="H17" s="148">
        <v>12</v>
      </c>
      <c r="I17" s="148" t="str">
        <f ca="1">IF((COUNTIF(INDIRECT('1-Rangos'!C12),$K$3)=1),"Local","Visitante")</f>
        <v>Local</v>
      </c>
      <c r="J17" s="138" t="str">
        <f ca="1">INDEX(INDIRECT('1-Rangos'!C12),$C17,0)</f>
        <v>Real Madrid C.F.</v>
      </c>
      <c r="K17" s="143">
        <f ca="1">INDEX(INDIRECT('1-Rangos'!H12),$C17,0)</f>
        <v>0</v>
      </c>
      <c r="L17" s="143">
        <f ca="1">INDEX(INDIRECT('1-Rangos'!I12),$C17,0)</f>
        <v>4</v>
      </c>
      <c r="M17" s="138" t="str">
        <f ca="1">INDEX(INDIRECT('1-Rangos'!E12),$C17,0)</f>
        <v>F.C. Barcelona</v>
      </c>
    </row>
    <row r="18" spans="3:13" x14ac:dyDescent="0.25">
      <c r="C18" s="71">
        <f ca="1">IFERROR(MATCH($K$3,INDIRECT('1-Rangos'!C13),0),MATCH($K$3,INDIRECT('1-Rangos'!E13),0))</f>
        <v>2</v>
      </c>
      <c r="D18" s="71">
        <f ca="1">INDEX(INDIRECT('1-Rangos'!G13),'1-Equipo'!C18)</f>
        <v>1</v>
      </c>
      <c r="E18" s="71" t="str">
        <f t="shared" ca="1" si="0"/>
        <v>G</v>
      </c>
      <c r="F18" s="71" t="str">
        <f t="shared" ca="1" si="1"/>
        <v>P</v>
      </c>
      <c r="G18" s="71" t="str">
        <f t="shared" ca="1" si="2"/>
        <v>G</v>
      </c>
      <c r="H18" s="148">
        <v>13</v>
      </c>
      <c r="I18" s="148" t="str">
        <f ca="1">IF((COUNTIF(INDIRECT('1-Rangos'!C13),$K$3)=1),"Local","Visitante")</f>
        <v>Visitante</v>
      </c>
      <c r="J18" s="138" t="str">
        <f ca="1">INDEX(INDIRECT('1-Rangos'!C13),$C18,0)</f>
        <v>S.D. Eibar</v>
      </c>
      <c r="K18" s="143">
        <f ca="1">INDEX(INDIRECT('1-Rangos'!H13),$C18,0)</f>
        <v>0</v>
      </c>
      <c r="L18" s="143">
        <f ca="1">INDEX(INDIRECT('1-Rangos'!I13),$C18,0)</f>
        <v>2</v>
      </c>
      <c r="M18" s="138" t="str">
        <f ca="1">INDEX(INDIRECT('1-Rangos'!E13),$C18,0)</f>
        <v>Real Madrid C.F.</v>
      </c>
    </row>
    <row r="19" spans="3:13" x14ac:dyDescent="0.25">
      <c r="C19" s="71">
        <f ca="1">IFERROR(MATCH($K$3,INDIRECT('1-Rangos'!C14),0),MATCH($K$3,INDIRECT('1-Rangos'!E14),0))</f>
        <v>2</v>
      </c>
      <c r="D19" s="71">
        <f ca="1">INDEX(INDIRECT('1-Rangos'!G14),'1-Equipo'!C19)</f>
        <v>1</v>
      </c>
      <c r="E19" s="71" t="str">
        <f t="shared" ca="1" si="0"/>
        <v>G</v>
      </c>
      <c r="F19" s="71" t="str">
        <f t="shared" ca="1" si="1"/>
        <v>G</v>
      </c>
      <c r="G19" s="71" t="str">
        <f t="shared" ca="1" si="2"/>
        <v>P</v>
      </c>
      <c r="H19" s="148">
        <v>14</v>
      </c>
      <c r="I19" s="148" t="str">
        <f ca="1">IF((COUNTIF(INDIRECT('1-Rangos'!C14),$K$3)=1),"Local","Visitante")</f>
        <v>Local</v>
      </c>
      <c r="J19" s="138" t="str">
        <f ca="1">INDEX(INDIRECT('1-Rangos'!C14),$C19,0)</f>
        <v>Real Madrid C.F.</v>
      </c>
      <c r="K19" s="143">
        <f ca="1">INDEX(INDIRECT('1-Rangos'!H14),$C19,0)</f>
        <v>4</v>
      </c>
      <c r="L19" s="143">
        <f ca="1">INDEX(INDIRECT('1-Rangos'!I14),$C19,0)</f>
        <v>1</v>
      </c>
      <c r="M19" s="138" t="str">
        <f ca="1">INDEX(INDIRECT('1-Rangos'!E14),$C19,0)</f>
        <v>Getafe C.F.</v>
      </c>
    </row>
    <row r="20" spans="3:13" x14ac:dyDescent="0.25">
      <c r="C20" s="71">
        <f ca="1">IFERROR(MATCH($K$3,INDIRECT('1-Rangos'!C15),0),MATCH($K$3,INDIRECT('1-Rangos'!E15),0))</f>
        <v>1</v>
      </c>
      <c r="D20" s="71">
        <f ca="1">INDEX(INDIRECT('1-Rangos'!G15),'1-Equipo'!C20)</f>
        <v>1</v>
      </c>
      <c r="E20" s="71" t="str">
        <f t="shared" ca="1" si="0"/>
        <v>P</v>
      </c>
      <c r="F20" s="71" t="str">
        <f t="shared" ca="1" si="1"/>
        <v>G</v>
      </c>
      <c r="G20" s="71" t="str">
        <f t="shared" ca="1" si="2"/>
        <v>P</v>
      </c>
      <c r="H20" s="148">
        <v>15</v>
      </c>
      <c r="I20" s="148" t="str">
        <f ca="1">IF((COUNTIF(INDIRECT('1-Rangos'!C15),$K$3)=1),"Local","Visitante")</f>
        <v>Visitante</v>
      </c>
      <c r="J20" s="138" t="str">
        <f ca="1">INDEX(INDIRECT('1-Rangos'!C15),$C20,0)</f>
        <v>Villarreal C.F.</v>
      </c>
      <c r="K20" s="143">
        <f ca="1">INDEX(INDIRECT('1-Rangos'!H15),$C20,0)</f>
        <v>1</v>
      </c>
      <c r="L20" s="143">
        <f ca="1">INDEX(INDIRECT('1-Rangos'!I15),$C20,0)</f>
        <v>0</v>
      </c>
      <c r="M20" s="138" t="str">
        <f ca="1">INDEX(INDIRECT('1-Rangos'!E15),$C20,0)</f>
        <v>Real Madrid C.F.</v>
      </c>
    </row>
    <row r="21" spans="3:13" x14ac:dyDescent="0.25">
      <c r="C21" s="71">
        <f ca="1">IFERROR(MATCH($K$3,INDIRECT('1-Rangos'!C16),0),MATCH($K$3,INDIRECT('1-Rangos'!E16),0))</f>
        <v>1</v>
      </c>
      <c r="D21" s="71">
        <f ca="1">INDEX(INDIRECT('1-Rangos'!G16),'1-Equipo'!C21)</f>
        <v>1</v>
      </c>
      <c r="E21" s="71" t="str">
        <f t="shared" ca="1" si="0"/>
        <v>G</v>
      </c>
      <c r="F21" s="71" t="str">
        <f t="shared" ca="1" si="1"/>
        <v>G</v>
      </c>
      <c r="G21" s="71" t="str">
        <f t="shared" ca="1" si="2"/>
        <v>P</v>
      </c>
      <c r="H21" s="148">
        <v>16</v>
      </c>
      <c r="I21" s="148" t="str">
        <f ca="1">IF((COUNTIF(INDIRECT('1-Rangos'!C16),$K$3)=1),"Local","Visitante")</f>
        <v>Local</v>
      </c>
      <c r="J21" s="138" t="str">
        <f ca="1">INDEX(INDIRECT('1-Rangos'!C16),$C21,0)</f>
        <v>Real Madrid C.F.</v>
      </c>
      <c r="K21" s="143">
        <f ca="1">INDEX(INDIRECT('1-Rangos'!H16),$C21,0)</f>
        <v>10</v>
      </c>
      <c r="L21" s="143">
        <f ca="1">INDEX(INDIRECT('1-Rangos'!I16),$C21,0)</f>
        <v>2</v>
      </c>
      <c r="M21" s="138" t="str">
        <f ca="1">INDEX(INDIRECT('1-Rangos'!E16),$C21,0)</f>
        <v>Rayo Vallecano</v>
      </c>
    </row>
    <row r="22" spans="3:13" x14ac:dyDescent="0.25">
      <c r="C22" s="71">
        <f ca="1">IFERROR(MATCH($K$3,INDIRECT('1-Rangos'!C17),0),MATCH($K$3,INDIRECT('1-Rangos'!E17),0))</f>
        <v>1</v>
      </c>
      <c r="D22" s="71">
        <f ca="1">INDEX(INDIRECT('1-Rangos'!G17),'1-Equipo'!C22)</f>
        <v>0</v>
      </c>
      <c r="E22" s="71" t="str">
        <f t="shared" ca="1" si="0"/>
        <v/>
      </c>
      <c r="F22" s="71" t="str">
        <f t="shared" ca="1" si="1"/>
        <v/>
      </c>
      <c r="G22" s="71" t="str">
        <f t="shared" ca="1" si="2"/>
        <v/>
      </c>
      <c r="H22" s="148">
        <v>17</v>
      </c>
      <c r="I22" s="148" t="str">
        <f ca="1">IF((COUNTIF(INDIRECT('1-Rangos'!C17),$K$3)=1),"Local","Visitante")</f>
        <v>Local</v>
      </c>
      <c r="J22" s="138" t="str">
        <f ca="1">INDEX(INDIRECT('1-Rangos'!C17),$C22,0)</f>
        <v>Real Madrid C.F.</v>
      </c>
      <c r="K22" s="143">
        <f ca="1">INDEX(INDIRECT('1-Rangos'!H17),$C22,0)</f>
        <v>0</v>
      </c>
      <c r="L22" s="143">
        <f ca="1">INDEX(INDIRECT('1-Rangos'!I17),$C22,0)</f>
        <v>0</v>
      </c>
      <c r="M22" s="138" t="str">
        <f ca="1">INDEX(INDIRECT('1-Rangos'!E17),$C22,0)</f>
        <v>Real Sociedad</v>
      </c>
    </row>
    <row r="23" spans="3:13" x14ac:dyDescent="0.25">
      <c r="C23" s="71">
        <f ca="1">IFERROR(MATCH($K$3,INDIRECT('1-Rangos'!C18),0),MATCH($K$3,INDIRECT('1-Rangos'!E18),0))</f>
        <v>2</v>
      </c>
      <c r="D23" s="71">
        <f ca="1">INDEX(INDIRECT('1-Rangos'!G18),'1-Equipo'!C23)</f>
        <v>0</v>
      </c>
      <c r="E23" s="71" t="str">
        <f t="shared" ca="1" si="0"/>
        <v/>
      </c>
      <c r="F23" s="71" t="str">
        <f t="shared" ca="1" si="1"/>
        <v/>
      </c>
      <c r="G23" s="71" t="str">
        <f t="shared" ca="1" si="2"/>
        <v/>
      </c>
      <c r="H23" s="148">
        <v>18</v>
      </c>
      <c r="I23" s="148" t="str">
        <f ca="1">IF((COUNTIF(INDIRECT('1-Rangos'!C18),$K$3)=1),"Local","Visitante")</f>
        <v>Visitante</v>
      </c>
      <c r="J23" s="138" t="str">
        <f ca="1">INDEX(INDIRECT('1-Rangos'!C18),$C23,0)</f>
        <v>Valencia C.F.</v>
      </c>
      <c r="K23" s="143">
        <f ca="1">INDEX(INDIRECT('1-Rangos'!H18),$C23,0)</f>
        <v>0</v>
      </c>
      <c r="L23" s="143">
        <f ca="1">INDEX(INDIRECT('1-Rangos'!I18),$C23,0)</f>
        <v>0</v>
      </c>
      <c r="M23" s="138" t="str">
        <f ca="1">INDEX(INDIRECT('1-Rangos'!E18),$C23,0)</f>
        <v>Real Madrid C.F.</v>
      </c>
    </row>
    <row r="24" spans="3:13" x14ac:dyDescent="0.25">
      <c r="C24" s="71">
        <f ca="1">IFERROR(MATCH($K$3,INDIRECT('1-Rangos'!C19),0),MATCH($K$3,INDIRECT('1-Rangos'!E19),0))</f>
        <v>2</v>
      </c>
      <c r="D24" s="71">
        <f ca="1">INDEX(INDIRECT('1-Rangos'!G19),'1-Equipo'!C24)</f>
        <v>0</v>
      </c>
      <c r="E24" s="71" t="str">
        <f t="shared" ca="1" si="0"/>
        <v/>
      </c>
      <c r="F24" s="71" t="str">
        <f t="shared" ca="1" si="1"/>
        <v/>
      </c>
      <c r="G24" s="71" t="str">
        <f t="shared" ca="1" si="2"/>
        <v/>
      </c>
      <c r="H24" s="148">
        <v>19</v>
      </c>
      <c r="I24" s="148" t="str">
        <f ca="1">IF((COUNTIF(INDIRECT('1-Rangos'!C19),$K$3)=1),"Local","Visitante")</f>
        <v>Local</v>
      </c>
      <c r="J24" s="138" t="str">
        <f ca="1">INDEX(INDIRECT('1-Rangos'!C19),$C24,0)</f>
        <v>Real Madrid C.F.</v>
      </c>
      <c r="K24" s="143">
        <f ca="1">INDEX(INDIRECT('1-Rangos'!H19),$C24,0)</f>
        <v>0</v>
      </c>
      <c r="L24" s="143">
        <f ca="1">INDEX(INDIRECT('1-Rangos'!I19),$C24,0)</f>
        <v>0</v>
      </c>
      <c r="M24" s="138" t="str">
        <f ca="1">INDEX(INDIRECT('1-Rangos'!E19),$C24,0)</f>
        <v>Deportivo de la Coruña</v>
      </c>
    </row>
    <row r="25" spans="3:13" x14ac:dyDescent="0.25">
      <c r="C25" s="71">
        <f ca="1">IFERROR(MATCH($K$3,INDIRECT('1-Rangos'!C20),0),MATCH($K$3,INDIRECT('1-Rangos'!E20),0))</f>
        <v>8</v>
      </c>
      <c r="D25" s="71">
        <f ca="1">INDEX(INDIRECT('1-Rangos'!G20),'1-Equipo'!C25)</f>
        <v>0</v>
      </c>
      <c r="E25" s="71" t="str">
        <f t="shared" ca="1" si="0"/>
        <v/>
      </c>
      <c r="F25" s="71" t="str">
        <f t="shared" ca="1" si="1"/>
        <v/>
      </c>
      <c r="G25" s="71" t="str">
        <f t="shared" ca="1" si="2"/>
        <v/>
      </c>
      <c r="H25" s="148">
        <v>20</v>
      </c>
      <c r="I25" s="148" t="str">
        <f ca="1">IF((COUNTIF(INDIRECT('1-Rangos'!C20),$K$3)=1),"Local","Visitante")</f>
        <v>Local</v>
      </c>
      <c r="J25" s="138" t="str">
        <f ca="1">INDEX(INDIRECT('1-Rangos'!C20),$C25,0)</f>
        <v>Real Madrid C.F.</v>
      </c>
      <c r="K25" s="143">
        <f ca="1">INDEX(INDIRECT('1-Rangos'!H20),$C25,0)</f>
        <v>0</v>
      </c>
      <c r="L25" s="143">
        <f ca="1">INDEX(INDIRECT('1-Rangos'!I20),$C25,0)</f>
        <v>0</v>
      </c>
      <c r="M25" s="138" t="str">
        <f ca="1">INDEX(INDIRECT('1-Rangos'!E20),$C25,0)</f>
        <v>Real Sporting de Gijón</v>
      </c>
    </row>
    <row r="26" spans="3:13" x14ac:dyDescent="0.25">
      <c r="C26" s="71">
        <f ca="1">IFERROR(MATCH($K$3,INDIRECT('1-Rangos'!C21),0),MATCH($K$3,INDIRECT('1-Rangos'!E21),0))</f>
        <v>8</v>
      </c>
      <c r="D26" s="71">
        <f ca="1">INDEX(INDIRECT('1-Rangos'!G21),'1-Equipo'!C26)</f>
        <v>0</v>
      </c>
      <c r="E26" s="71" t="str">
        <f t="shared" ca="1" si="0"/>
        <v/>
      </c>
      <c r="F26" s="71" t="str">
        <f t="shared" ca="1" si="1"/>
        <v/>
      </c>
      <c r="G26" s="71" t="str">
        <f t="shared" ca="1" si="2"/>
        <v/>
      </c>
      <c r="H26" s="148">
        <v>21</v>
      </c>
      <c r="I26" s="148" t="str">
        <f ca="1">IF((COUNTIF(INDIRECT('1-Rangos'!C21),$K$3)=1),"Local","Visitante")</f>
        <v>Visitante</v>
      </c>
      <c r="J26" s="138" t="str">
        <f ca="1">INDEX(INDIRECT('1-Rangos'!C21),$C26,0)</f>
        <v>Real Betis Balompié</v>
      </c>
      <c r="K26" s="143">
        <f ca="1">INDEX(INDIRECT('1-Rangos'!H21),$C26,0)</f>
        <v>0</v>
      </c>
      <c r="L26" s="143">
        <f ca="1">INDEX(INDIRECT('1-Rangos'!I21),$C26,0)</f>
        <v>0</v>
      </c>
      <c r="M26" s="138" t="str">
        <f ca="1">INDEX(INDIRECT('1-Rangos'!E21),$C26,0)</f>
        <v>Real Madrid C.F.</v>
      </c>
    </row>
    <row r="27" spans="3:13" x14ac:dyDescent="0.25">
      <c r="C27" s="71">
        <f ca="1">IFERROR(MATCH($K$3,INDIRECT('1-Rangos'!C22),0),MATCH($K$3,INDIRECT('1-Rangos'!E22),0))</f>
        <v>7</v>
      </c>
      <c r="D27" s="71">
        <f ca="1">INDEX(INDIRECT('1-Rangos'!G22),'1-Equipo'!C27)</f>
        <v>0</v>
      </c>
      <c r="E27" s="71" t="str">
        <f t="shared" ca="1" si="0"/>
        <v/>
      </c>
      <c r="F27" s="71" t="str">
        <f t="shared" ca="1" si="1"/>
        <v/>
      </c>
      <c r="G27" s="71" t="str">
        <f t="shared" ca="1" si="2"/>
        <v/>
      </c>
      <c r="H27" s="148">
        <v>22</v>
      </c>
      <c r="I27" s="148" t="str">
        <f ca="1">IF((COUNTIF(INDIRECT('1-Rangos'!C22),$K$3)=1),"Local","Visitante")</f>
        <v>Local</v>
      </c>
      <c r="J27" s="138" t="str">
        <f ca="1">INDEX(INDIRECT('1-Rangos'!C22),$C27,0)</f>
        <v>Real Madrid C.F.</v>
      </c>
      <c r="K27" s="143">
        <f ca="1">INDEX(INDIRECT('1-Rangos'!H22),$C27,0)</f>
        <v>0</v>
      </c>
      <c r="L27" s="143">
        <f ca="1">INDEX(INDIRECT('1-Rangos'!I22),$C27,0)</f>
        <v>0</v>
      </c>
      <c r="M27" s="138" t="str">
        <f ca="1">INDEX(INDIRECT('1-Rangos'!E22),$C27,0)</f>
        <v>R.C.D. Español</v>
      </c>
    </row>
    <row r="28" spans="3:13" x14ac:dyDescent="0.25">
      <c r="C28" s="71">
        <f ca="1">IFERROR(MATCH($K$3,INDIRECT('1-Rangos'!C23),0),MATCH($K$3,INDIRECT('1-Rangos'!E23),0))</f>
        <v>7</v>
      </c>
      <c r="D28" s="71">
        <f ca="1">INDEX(INDIRECT('1-Rangos'!G23),'1-Equipo'!C28)</f>
        <v>0</v>
      </c>
      <c r="E28" s="71" t="str">
        <f t="shared" ca="1" si="0"/>
        <v/>
      </c>
      <c r="F28" s="71" t="str">
        <f t="shared" ca="1" si="1"/>
        <v/>
      </c>
      <c r="G28" s="71" t="str">
        <f t="shared" ca="1" si="2"/>
        <v/>
      </c>
      <c r="H28" s="148">
        <v>23</v>
      </c>
      <c r="I28" s="148" t="str">
        <f ca="1">IF((COUNTIF(INDIRECT('1-Rangos'!C23),$K$3)=1),"Local","Visitante")</f>
        <v>Visitante</v>
      </c>
      <c r="J28" s="138" t="str">
        <f ca="1">INDEX(INDIRECT('1-Rangos'!C23),$C28,0)</f>
        <v>Granada C.F.</v>
      </c>
      <c r="K28" s="143">
        <f ca="1">INDEX(INDIRECT('1-Rangos'!H23),$C28,0)</f>
        <v>0</v>
      </c>
      <c r="L28" s="143">
        <f ca="1">INDEX(INDIRECT('1-Rangos'!I23),$C28,0)</f>
        <v>0</v>
      </c>
      <c r="M28" s="138" t="str">
        <f ca="1">INDEX(INDIRECT('1-Rangos'!E23),$C28,0)</f>
        <v>Real Madrid C.F.</v>
      </c>
    </row>
    <row r="29" spans="3:13" x14ac:dyDescent="0.25">
      <c r="C29" s="71">
        <f ca="1">IFERROR(MATCH($K$3,INDIRECT('1-Rangos'!C24),0),MATCH($K$3,INDIRECT('1-Rangos'!E24),0))</f>
        <v>6</v>
      </c>
      <c r="D29" s="71">
        <f ca="1">INDEX(INDIRECT('1-Rangos'!G24),'1-Equipo'!C29)</f>
        <v>0</v>
      </c>
      <c r="E29" s="71" t="str">
        <f t="shared" ca="1" si="0"/>
        <v/>
      </c>
      <c r="F29" s="71" t="str">
        <f t="shared" ca="1" si="1"/>
        <v/>
      </c>
      <c r="G29" s="71" t="str">
        <f t="shared" ca="1" si="2"/>
        <v/>
      </c>
      <c r="H29" s="148">
        <v>24</v>
      </c>
      <c r="I29" s="148" t="str">
        <f ca="1">IF((COUNTIF(INDIRECT('1-Rangos'!C24),$K$3)=1),"Local","Visitante")</f>
        <v>Local</v>
      </c>
      <c r="J29" s="138" t="str">
        <f ca="1">INDEX(INDIRECT('1-Rangos'!C24),$C29,0)</f>
        <v>Real Madrid C.F.</v>
      </c>
      <c r="K29" s="143">
        <f ca="1">INDEX(INDIRECT('1-Rangos'!H24),$C29,0)</f>
        <v>0</v>
      </c>
      <c r="L29" s="143">
        <f ca="1">INDEX(INDIRECT('1-Rangos'!I24),$C29,0)</f>
        <v>0</v>
      </c>
      <c r="M29" s="138" t="str">
        <f ca="1">INDEX(INDIRECT('1-Rangos'!E24),$C29,0)</f>
        <v>Athletic Club</v>
      </c>
    </row>
    <row r="30" spans="3:13" x14ac:dyDescent="0.25">
      <c r="C30" s="71">
        <f ca="1">IFERROR(MATCH($K$3,INDIRECT('1-Rangos'!C25),0),MATCH($K$3,INDIRECT('1-Rangos'!E25),0))</f>
        <v>6</v>
      </c>
      <c r="D30" s="71">
        <f ca="1">INDEX(INDIRECT('1-Rangos'!G25),'1-Equipo'!C30)</f>
        <v>0</v>
      </c>
      <c r="E30" s="71" t="str">
        <f t="shared" ca="1" si="0"/>
        <v/>
      </c>
      <c r="F30" s="71" t="str">
        <f t="shared" ca="1" si="1"/>
        <v/>
      </c>
      <c r="G30" s="71" t="str">
        <f t="shared" ca="1" si="2"/>
        <v/>
      </c>
      <c r="H30" s="148">
        <v>25</v>
      </c>
      <c r="I30" s="148" t="str">
        <f ca="1">IF((COUNTIF(INDIRECT('1-Rangos'!C25),$K$3)=1),"Local","Visitante")</f>
        <v>Visitante</v>
      </c>
      <c r="J30" s="138" t="str">
        <f ca="1">INDEX(INDIRECT('1-Rangos'!C25),$C30,0)</f>
        <v>Málaga C.F.</v>
      </c>
      <c r="K30" s="143">
        <f ca="1">INDEX(INDIRECT('1-Rangos'!H25),$C30,0)</f>
        <v>0</v>
      </c>
      <c r="L30" s="143">
        <f ca="1">INDEX(INDIRECT('1-Rangos'!I25),$C30,0)</f>
        <v>0</v>
      </c>
      <c r="M30" s="138" t="str">
        <f ca="1">INDEX(INDIRECT('1-Rangos'!E25),$C30,0)</f>
        <v>Real Madrid C.F.</v>
      </c>
    </row>
    <row r="31" spans="3:13" x14ac:dyDescent="0.25">
      <c r="C31" s="71">
        <f ca="1">IFERROR(MATCH($K$3,INDIRECT('1-Rangos'!C26),0),MATCH($K$3,INDIRECT('1-Rangos'!E26),0))</f>
        <v>5</v>
      </c>
      <c r="D31" s="71">
        <f ca="1">INDEX(INDIRECT('1-Rangos'!G26),'1-Equipo'!C31)</f>
        <v>0</v>
      </c>
      <c r="E31" s="71" t="str">
        <f t="shared" ca="1" si="0"/>
        <v/>
      </c>
      <c r="F31" s="71" t="str">
        <f t="shared" ca="1" si="1"/>
        <v/>
      </c>
      <c r="G31" s="71" t="str">
        <f t="shared" ca="1" si="2"/>
        <v/>
      </c>
      <c r="H31" s="148">
        <v>26</v>
      </c>
      <c r="I31" s="148" t="str">
        <f ca="1">IF((COUNTIF(INDIRECT('1-Rangos'!C26),$K$3)=1),"Local","Visitante")</f>
        <v>Local</v>
      </c>
      <c r="J31" s="138" t="str">
        <f ca="1">INDEX(INDIRECT('1-Rangos'!C26),$C31,0)</f>
        <v>Real Madrid C.F.</v>
      </c>
      <c r="K31" s="143">
        <f ca="1">INDEX(INDIRECT('1-Rangos'!H26),$C31,0)</f>
        <v>0</v>
      </c>
      <c r="L31" s="143">
        <f ca="1">INDEX(INDIRECT('1-Rangos'!I26),$C31,0)</f>
        <v>0</v>
      </c>
      <c r="M31" s="138" t="str">
        <f ca="1">INDEX(INDIRECT('1-Rangos'!E26),$C31,0)</f>
        <v>Atlético de Madrid</v>
      </c>
    </row>
    <row r="32" spans="3:13" x14ac:dyDescent="0.25">
      <c r="C32" s="71">
        <f ca="1">IFERROR(MATCH($K$3,INDIRECT('1-Rangos'!C27),0),MATCH($K$3,INDIRECT('1-Rangos'!E27),0))</f>
        <v>5</v>
      </c>
      <c r="D32" s="71">
        <f ca="1">INDEX(INDIRECT('1-Rangos'!G27),'1-Equipo'!C32)</f>
        <v>0</v>
      </c>
      <c r="E32" s="71" t="str">
        <f t="shared" ca="1" si="0"/>
        <v/>
      </c>
      <c r="F32" s="71" t="str">
        <f t="shared" ca="1" si="1"/>
        <v/>
      </c>
      <c r="G32" s="71" t="str">
        <f t="shared" ca="1" si="2"/>
        <v/>
      </c>
      <c r="H32" s="148">
        <v>27</v>
      </c>
      <c r="I32" s="148" t="str">
        <f ca="1">IF((COUNTIF(INDIRECT('1-Rangos'!C27),$K$3)=1),"Local","Visitante")</f>
        <v>Visitante</v>
      </c>
      <c r="J32" s="138" t="str">
        <f ca="1">INDEX(INDIRECT('1-Rangos'!C27),$C32,0)</f>
        <v>Levante U.D.</v>
      </c>
      <c r="K32" s="143">
        <f ca="1">INDEX(INDIRECT('1-Rangos'!H27),$C32,0)</f>
        <v>0</v>
      </c>
      <c r="L32" s="143">
        <f ca="1">INDEX(INDIRECT('1-Rangos'!I27),$C32,0)</f>
        <v>0</v>
      </c>
      <c r="M32" s="138" t="str">
        <f ca="1">INDEX(INDIRECT('1-Rangos'!E27),$C32,0)</f>
        <v>Real Madrid C.F.</v>
      </c>
    </row>
    <row r="33" spans="3:13" x14ac:dyDescent="0.25">
      <c r="C33" s="71">
        <f ca="1">IFERROR(MATCH($K$3,INDIRECT('1-Rangos'!C28),0),MATCH($K$3,INDIRECT('1-Rangos'!E28),0))</f>
        <v>4</v>
      </c>
      <c r="D33" s="71">
        <f ca="1">INDEX(INDIRECT('1-Rangos'!G28),'1-Equipo'!C33)</f>
        <v>0</v>
      </c>
      <c r="E33" s="71" t="str">
        <f t="shared" ca="1" si="0"/>
        <v/>
      </c>
      <c r="F33" s="71" t="str">
        <f t="shared" ca="1" si="1"/>
        <v/>
      </c>
      <c r="G33" s="71" t="str">
        <f t="shared" ca="1" si="2"/>
        <v/>
      </c>
      <c r="H33" s="148">
        <v>28</v>
      </c>
      <c r="I33" s="148" t="str">
        <f ca="1">IF((COUNTIF(INDIRECT('1-Rangos'!C28),$K$3)=1),"Local","Visitante")</f>
        <v>Local</v>
      </c>
      <c r="J33" s="138" t="str">
        <f ca="1">INDEX(INDIRECT('1-Rangos'!C28),$C33,0)</f>
        <v>Real Madrid C.F.</v>
      </c>
      <c r="K33" s="143">
        <f ca="1">INDEX(INDIRECT('1-Rangos'!H28),$C33,0)</f>
        <v>0</v>
      </c>
      <c r="L33" s="143">
        <f ca="1">INDEX(INDIRECT('1-Rangos'!I28),$C33,0)</f>
        <v>0</v>
      </c>
      <c r="M33" s="138" t="str">
        <f ca="1">INDEX(INDIRECT('1-Rangos'!E28),$C33,0)</f>
        <v>R.C. Celta de Vigo</v>
      </c>
    </row>
    <row r="34" spans="3:13" x14ac:dyDescent="0.25">
      <c r="C34" s="71">
        <f ca="1">IFERROR(MATCH($K$3,INDIRECT('1-Rangos'!C29),0),MATCH($K$3,INDIRECT('1-Rangos'!E29),0))</f>
        <v>4</v>
      </c>
      <c r="D34" s="71">
        <f ca="1">INDEX(INDIRECT('1-Rangos'!G29),'1-Equipo'!C34)</f>
        <v>0</v>
      </c>
      <c r="E34" s="71" t="str">
        <f t="shared" ca="1" si="0"/>
        <v/>
      </c>
      <c r="F34" s="71" t="str">
        <f t="shared" ca="1" si="1"/>
        <v/>
      </c>
      <c r="G34" s="71" t="str">
        <f t="shared" ca="1" si="2"/>
        <v/>
      </c>
      <c r="H34" s="148">
        <v>29</v>
      </c>
      <c r="I34" s="148" t="str">
        <f ca="1">IF((COUNTIF(INDIRECT('1-Rangos'!C29),$K$3)=1),"Local","Visitante")</f>
        <v>Visitante</v>
      </c>
      <c r="J34" s="138" t="str">
        <f ca="1">INDEX(INDIRECT('1-Rangos'!C29),$C34,0)</f>
        <v>U.D. Las Palmas</v>
      </c>
      <c r="K34" s="143">
        <f ca="1">INDEX(INDIRECT('1-Rangos'!H29),$C34,0)</f>
        <v>0</v>
      </c>
      <c r="L34" s="143">
        <f ca="1">INDEX(INDIRECT('1-Rangos'!I29),$C34,0)</f>
        <v>0</v>
      </c>
      <c r="M34" s="138" t="str">
        <f ca="1">INDEX(INDIRECT('1-Rangos'!E29),$C34,0)</f>
        <v>Real Madrid C.F.</v>
      </c>
    </row>
    <row r="35" spans="3:13" x14ac:dyDescent="0.25">
      <c r="C35" s="71">
        <f ca="1">IFERROR(MATCH($K$3,INDIRECT('1-Rangos'!C30),0),MATCH($K$3,INDIRECT('1-Rangos'!E30),0))</f>
        <v>3</v>
      </c>
      <c r="D35" s="71">
        <f ca="1">INDEX(INDIRECT('1-Rangos'!G30),'1-Equipo'!C35)</f>
        <v>0</v>
      </c>
      <c r="E35" s="71" t="str">
        <f t="shared" ca="1" si="0"/>
        <v/>
      </c>
      <c r="F35" s="71" t="str">
        <f t="shared" ca="1" si="1"/>
        <v/>
      </c>
      <c r="G35" s="71" t="str">
        <f t="shared" ca="1" si="2"/>
        <v/>
      </c>
      <c r="H35" s="148">
        <v>30</v>
      </c>
      <c r="I35" s="148" t="str">
        <f ca="1">IF((COUNTIF(INDIRECT('1-Rangos'!C30),$K$3)=1),"Local","Visitante")</f>
        <v>Local</v>
      </c>
      <c r="J35" s="138" t="str">
        <f ca="1">INDEX(INDIRECT('1-Rangos'!C30),$C35,0)</f>
        <v>Real Madrid C.F.</v>
      </c>
      <c r="K35" s="143">
        <f ca="1">INDEX(INDIRECT('1-Rangos'!H30),$C35,0)</f>
        <v>0</v>
      </c>
      <c r="L35" s="143">
        <f ca="1">INDEX(INDIRECT('1-Rangos'!I30),$C35,0)</f>
        <v>0</v>
      </c>
      <c r="M35" s="138" t="str">
        <f ca="1">INDEX(INDIRECT('1-Rangos'!E30),$C35,0)</f>
        <v>Sevilla F.C.</v>
      </c>
    </row>
    <row r="36" spans="3:13" x14ac:dyDescent="0.25">
      <c r="C36" s="71">
        <f ca="1">IFERROR(MATCH($K$3,INDIRECT('1-Rangos'!C31),0),MATCH($K$3,INDIRECT('1-Rangos'!E31),0))</f>
        <v>3</v>
      </c>
      <c r="D36" s="71">
        <f ca="1">INDEX(INDIRECT('1-Rangos'!G31),'1-Equipo'!C36)</f>
        <v>0</v>
      </c>
      <c r="E36" s="71" t="str">
        <f t="shared" ca="1" si="0"/>
        <v/>
      </c>
      <c r="F36" s="71" t="str">
        <f t="shared" ca="1" si="1"/>
        <v/>
      </c>
      <c r="G36" s="71" t="str">
        <f t="shared" ca="1" si="2"/>
        <v/>
      </c>
      <c r="H36" s="148">
        <v>31</v>
      </c>
      <c r="I36" s="148" t="str">
        <f ca="1">IF((COUNTIF(INDIRECT('1-Rangos'!C31),$K$3)=1),"Local","Visitante")</f>
        <v>Visitante</v>
      </c>
      <c r="J36" s="138" t="str">
        <f ca="1">INDEX(INDIRECT('1-Rangos'!C31),$C36,0)</f>
        <v>F.C. Barcelona</v>
      </c>
      <c r="K36" s="143">
        <f ca="1">INDEX(INDIRECT('1-Rangos'!H31),$C36,0)</f>
        <v>0</v>
      </c>
      <c r="L36" s="143">
        <f ca="1">INDEX(INDIRECT('1-Rangos'!I31),$C36,0)</f>
        <v>0</v>
      </c>
      <c r="M36" s="138" t="str">
        <f ca="1">INDEX(INDIRECT('1-Rangos'!E31),$C36,0)</f>
        <v>Real Madrid C.F.</v>
      </c>
    </row>
    <row r="37" spans="3:13" x14ac:dyDescent="0.25">
      <c r="C37" s="71">
        <f ca="1">IFERROR(MATCH($K$3,INDIRECT('1-Rangos'!C32),0),MATCH($K$3,INDIRECT('1-Rangos'!E32),0))</f>
        <v>2</v>
      </c>
      <c r="D37" s="71">
        <f ca="1">INDEX(INDIRECT('1-Rangos'!G32),'1-Equipo'!C37)</f>
        <v>0</v>
      </c>
      <c r="E37" s="71" t="str">
        <f t="shared" ca="1" si="0"/>
        <v/>
      </c>
      <c r="F37" s="71" t="str">
        <f t="shared" ca="1" si="1"/>
        <v/>
      </c>
      <c r="G37" s="71" t="str">
        <f t="shared" ca="1" si="2"/>
        <v/>
      </c>
      <c r="H37" s="148">
        <v>32</v>
      </c>
      <c r="I37" s="148" t="str">
        <f ca="1">IF((COUNTIF(INDIRECT('1-Rangos'!C32),$K$3)=1),"Local","Visitante")</f>
        <v>Local</v>
      </c>
      <c r="J37" s="138" t="str">
        <f ca="1">INDEX(INDIRECT('1-Rangos'!C32),$C37,0)</f>
        <v>Real Madrid C.F.</v>
      </c>
      <c r="K37" s="143">
        <f ca="1">INDEX(INDIRECT('1-Rangos'!H32),$C37,0)</f>
        <v>0</v>
      </c>
      <c r="L37" s="143">
        <f ca="1">INDEX(INDIRECT('1-Rangos'!I32),$C37,0)</f>
        <v>0</v>
      </c>
      <c r="M37" s="138" t="str">
        <f ca="1">INDEX(INDIRECT('1-Rangos'!E32),$C37,0)</f>
        <v>S.D. Eibar</v>
      </c>
    </row>
    <row r="38" spans="3:13" x14ac:dyDescent="0.25">
      <c r="C38" s="71">
        <f ca="1">IFERROR(MATCH($K$3,INDIRECT('1-Rangos'!C33),0),MATCH($K$3,INDIRECT('1-Rangos'!E33),0))</f>
        <v>2</v>
      </c>
      <c r="D38" s="71">
        <f ca="1">INDEX(INDIRECT('1-Rangos'!G33),'1-Equipo'!C38)</f>
        <v>0</v>
      </c>
      <c r="E38" s="71" t="str">
        <f t="shared" ca="1" si="0"/>
        <v/>
      </c>
      <c r="F38" s="71" t="str">
        <f t="shared" ca="1" si="1"/>
        <v/>
      </c>
      <c r="G38" s="71" t="str">
        <f t="shared" ca="1" si="2"/>
        <v/>
      </c>
      <c r="H38" s="148">
        <v>33</v>
      </c>
      <c r="I38" s="148" t="str">
        <f ca="1">IF((COUNTIF(INDIRECT('1-Rangos'!C33),$K$3)=1),"Local","Visitante")</f>
        <v>Visitante</v>
      </c>
      <c r="J38" s="138" t="str">
        <f ca="1">INDEX(INDIRECT('1-Rangos'!C33),$C38,0)</f>
        <v>Getafe C.F.</v>
      </c>
      <c r="K38" s="143">
        <f ca="1">INDEX(INDIRECT('1-Rangos'!H33),$C38,0)</f>
        <v>0</v>
      </c>
      <c r="L38" s="143">
        <f ca="1">INDEX(INDIRECT('1-Rangos'!I33),$C38,0)</f>
        <v>0</v>
      </c>
      <c r="M38" s="138" t="str">
        <f ca="1">INDEX(INDIRECT('1-Rangos'!E33),$C38,0)</f>
        <v>Real Madrid C.F.</v>
      </c>
    </row>
    <row r="39" spans="3:13" x14ac:dyDescent="0.25">
      <c r="C39" s="71">
        <f ca="1">IFERROR(MATCH($K$3,INDIRECT('1-Rangos'!C34),0),MATCH($K$3,INDIRECT('1-Rangos'!E34),0))</f>
        <v>1</v>
      </c>
      <c r="D39" s="71">
        <f ca="1">INDEX(INDIRECT('1-Rangos'!G34),'1-Equipo'!C39)</f>
        <v>0</v>
      </c>
      <c r="E39" s="71" t="str">
        <f t="shared" ca="1" si="0"/>
        <v/>
      </c>
      <c r="F39" s="71" t="str">
        <f t="shared" ca="1" si="1"/>
        <v/>
      </c>
      <c r="G39" s="71" t="str">
        <f t="shared" ca="1" si="2"/>
        <v/>
      </c>
      <c r="H39" s="148">
        <v>34</v>
      </c>
      <c r="I39" s="148" t="str">
        <f ca="1">IF((COUNTIF(INDIRECT('1-Rangos'!C34),$K$3)=1),"Local","Visitante")</f>
        <v>Local</v>
      </c>
      <c r="J39" s="138" t="str">
        <f ca="1">INDEX(INDIRECT('1-Rangos'!C34),$C39,0)</f>
        <v>Real Madrid C.F.</v>
      </c>
      <c r="K39" s="143">
        <f ca="1">INDEX(INDIRECT('1-Rangos'!H34),$C39,0)</f>
        <v>0</v>
      </c>
      <c r="L39" s="143">
        <f ca="1">INDEX(INDIRECT('1-Rangos'!I34),$C39,0)</f>
        <v>0</v>
      </c>
      <c r="M39" s="138" t="str">
        <f ca="1">INDEX(INDIRECT('1-Rangos'!E34),$C39,0)</f>
        <v>Villarreal C.F.</v>
      </c>
    </row>
    <row r="40" spans="3:13" x14ac:dyDescent="0.25">
      <c r="C40" s="71">
        <f ca="1">IFERROR(MATCH($K$3,INDIRECT('1-Rangos'!C35),0),MATCH($K$3,INDIRECT('1-Rangos'!E35),0))</f>
        <v>1</v>
      </c>
      <c r="D40" s="71">
        <f ca="1">INDEX(INDIRECT('1-Rangos'!G35),'1-Equipo'!C40)</f>
        <v>0</v>
      </c>
      <c r="E40" s="71" t="str">
        <f t="shared" ca="1" si="0"/>
        <v/>
      </c>
      <c r="F40" s="71" t="str">
        <f t="shared" ca="1" si="1"/>
        <v/>
      </c>
      <c r="G40" s="71" t="str">
        <f t="shared" ca="1" si="2"/>
        <v/>
      </c>
      <c r="H40" s="148">
        <v>35</v>
      </c>
      <c r="I40" s="148" t="str">
        <f ca="1">IF((COUNTIF(INDIRECT('1-Rangos'!C35),$K$3)=1),"Local","Visitante")</f>
        <v>Visitante</v>
      </c>
      <c r="J40" s="138" t="str">
        <f ca="1">INDEX(INDIRECT('1-Rangos'!C35),$C40,0)</f>
        <v>Rayo Vallecano</v>
      </c>
      <c r="K40" s="143">
        <f ca="1">INDEX(INDIRECT('1-Rangos'!H35),$C40,0)</f>
        <v>0</v>
      </c>
      <c r="L40" s="143">
        <f ca="1">INDEX(INDIRECT('1-Rangos'!I35),$C40,0)</f>
        <v>0</v>
      </c>
      <c r="M40" s="138" t="str">
        <f ca="1">INDEX(INDIRECT('1-Rangos'!E35),$C40,0)</f>
        <v>Real Madrid C.F.</v>
      </c>
    </row>
    <row r="41" spans="3:13" x14ac:dyDescent="0.25">
      <c r="C41" s="71">
        <f ca="1">IFERROR(MATCH($K$3,INDIRECT('1-Rangos'!C36),0),MATCH($K$3,INDIRECT('1-Rangos'!E36),0))</f>
        <v>1</v>
      </c>
      <c r="D41" s="71">
        <f ca="1">INDEX(INDIRECT('1-Rangos'!G36),'1-Equipo'!C41)</f>
        <v>0</v>
      </c>
      <c r="E41" s="71" t="str">
        <f t="shared" ca="1" si="0"/>
        <v/>
      </c>
      <c r="F41" s="71" t="str">
        <f t="shared" ca="1" si="1"/>
        <v/>
      </c>
      <c r="G41" s="71" t="str">
        <f t="shared" ca="1" si="2"/>
        <v/>
      </c>
      <c r="H41" s="148">
        <v>36</v>
      </c>
      <c r="I41" s="148" t="str">
        <f ca="1">IF((COUNTIF(INDIRECT('1-Rangos'!C36),$K$3)=1),"Local","Visitante")</f>
        <v>Visitante</v>
      </c>
      <c r="J41" s="138" t="str">
        <f ca="1">INDEX(INDIRECT('1-Rangos'!C36),$C41,0)</f>
        <v>Real Sociedad</v>
      </c>
      <c r="K41" s="143">
        <f ca="1">INDEX(INDIRECT('1-Rangos'!H36),$C41,0)</f>
        <v>0</v>
      </c>
      <c r="L41" s="143">
        <f ca="1">INDEX(INDIRECT('1-Rangos'!I36),$C41,0)</f>
        <v>0</v>
      </c>
      <c r="M41" s="138" t="str">
        <f ca="1">INDEX(INDIRECT('1-Rangos'!E36),$C41,0)</f>
        <v>Real Madrid C.F.</v>
      </c>
    </row>
    <row r="42" spans="3:13" x14ac:dyDescent="0.25">
      <c r="C42" s="71">
        <f ca="1">IFERROR(MATCH($K$3,INDIRECT('1-Rangos'!C37),0),MATCH($K$3,INDIRECT('1-Rangos'!E37),0))</f>
        <v>2</v>
      </c>
      <c r="D42" s="71">
        <f ca="1">INDEX(INDIRECT('1-Rangos'!G37),'1-Equipo'!C42)</f>
        <v>0</v>
      </c>
      <c r="E42" s="71" t="str">
        <f t="shared" ca="1" si="0"/>
        <v/>
      </c>
      <c r="F42" s="71" t="str">
        <f t="shared" ca="1" si="1"/>
        <v/>
      </c>
      <c r="G42" s="71" t="str">
        <f t="shared" ca="1" si="2"/>
        <v/>
      </c>
      <c r="H42" s="148">
        <v>37</v>
      </c>
      <c r="I42" s="148" t="str">
        <f ca="1">IF((COUNTIF(INDIRECT('1-Rangos'!C37),$K$3)=1),"Local","Visitante")</f>
        <v>Local</v>
      </c>
      <c r="J42" s="138" t="str">
        <f ca="1">INDEX(INDIRECT('1-Rangos'!C37),$C42,0)</f>
        <v>Real Madrid C.F.</v>
      </c>
      <c r="K42" s="143">
        <f ca="1">INDEX(INDIRECT('1-Rangos'!H37),$C42,0)</f>
        <v>0</v>
      </c>
      <c r="L42" s="143">
        <f ca="1">INDEX(INDIRECT('1-Rangos'!I37),$C42,0)</f>
        <v>0</v>
      </c>
      <c r="M42" s="138" t="str">
        <f ca="1">INDEX(INDIRECT('1-Rangos'!E37),$C42,0)</f>
        <v>Valencia C.F.</v>
      </c>
    </row>
    <row r="43" spans="3:13" x14ac:dyDescent="0.25">
      <c r="C43" s="71">
        <f ca="1">IFERROR(MATCH($K$3,INDIRECT('1-Rangos'!C38),0),MATCH($K$3,INDIRECT('1-Rangos'!E38),0))</f>
        <v>2</v>
      </c>
      <c r="D43" s="71">
        <f ca="1">INDEX(INDIRECT('1-Rangos'!G38),'1-Equipo'!C43)</f>
        <v>0</v>
      </c>
      <c r="E43" s="71" t="str">
        <f t="shared" ca="1" si="0"/>
        <v/>
      </c>
      <c r="F43" s="71" t="str">
        <f t="shared" ca="1" si="1"/>
        <v/>
      </c>
      <c r="G43" s="71" t="str">
        <f t="shared" ca="1" si="2"/>
        <v/>
      </c>
      <c r="H43" s="148">
        <v>38</v>
      </c>
      <c r="I43" s="148" t="str">
        <f ca="1">IF((COUNTIF(INDIRECT('1-Rangos'!C38),$K$3)=1),"Local","Visitante")</f>
        <v>Visitante</v>
      </c>
      <c r="J43" s="138" t="str">
        <f ca="1">INDEX(INDIRECT('1-Rangos'!C38),$C43,0)</f>
        <v>Deportivo de la Coruña</v>
      </c>
      <c r="K43" s="143">
        <f ca="1">INDEX(INDIRECT('1-Rangos'!H38),$C43,0)</f>
        <v>0</v>
      </c>
      <c r="L43" s="143">
        <f ca="1">INDEX(INDIRECT('1-Rangos'!I38),$C43,0)</f>
        <v>0</v>
      </c>
      <c r="M43" s="138" t="str">
        <f ca="1">INDEX(INDIRECT('1-Rangos'!E38),$C43,0)</f>
        <v>Real Madrid C.F.</v>
      </c>
    </row>
    <row r="44" spans="3:13" x14ac:dyDescent="0.25"/>
  </sheetData>
  <mergeCells count="4">
    <mergeCell ref="O3:O11"/>
    <mergeCell ref="K3:M3"/>
    <mergeCell ref="J5:M5"/>
    <mergeCell ref="H3:J3"/>
  </mergeCells>
  <conditionalFormatting sqref="K6">
    <cfRule type="expression" dxfId="37" priority="32">
      <formula>IF($D6=0,TRUE,FALSE)</formula>
    </cfRule>
    <cfRule type="expression" dxfId="36" priority="33">
      <formula>IF($D6=1,TRUE,FALSE)</formula>
    </cfRule>
  </conditionalFormatting>
  <conditionalFormatting sqref="L6">
    <cfRule type="expression" dxfId="35" priority="30">
      <formula>IF($D6=0,TRUE,FALSE)</formula>
    </cfRule>
    <cfRule type="expression" dxfId="34" priority="31">
      <formula>IF($D6=1,TRUE,FALSE)</formula>
    </cfRule>
  </conditionalFormatting>
  <conditionalFormatting sqref="K7:K43">
    <cfRule type="expression" dxfId="33" priority="20">
      <formula>IF($D7=0,TRUE,FALSE)</formula>
    </cfRule>
    <cfRule type="expression" dxfId="32" priority="21">
      <formula>IF($D7=1,TRUE,FALSE)</formula>
    </cfRule>
  </conditionalFormatting>
  <conditionalFormatting sqref="L7:L43">
    <cfRule type="expression" dxfId="31" priority="18">
      <formula>IF($D7=0,TRUE,FALSE)</formula>
    </cfRule>
    <cfRule type="expression" dxfId="30" priority="19">
      <formula>IF($D7=1,TRUE,FALSE)</formula>
    </cfRule>
  </conditionalFormatting>
  <conditionalFormatting sqref="J6:J43">
    <cfRule type="expression" dxfId="29" priority="17">
      <formula>IF(AND($D6=1,$E6="E",J6=$K$3),TRUE,FALSE)</formula>
    </cfRule>
    <cfRule type="expression" dxfId="28" priority="16">
      <formula>IF(AND(D6=1,$E6="P",J6=$K$3),TRUE,FALSE)</formula>
    </cfRule>
    <cfRule type="expression" dxfId="27" priority="15">
      <formula>IF(AND(D6=1,$E6="G",J6=$K$3),TRUE,FALSE)</formula>
    </cfRule>
    <cfRule type="expression" dxfId="26" priority="13">
      <formula>IF(AND(D6=0,J6=$K$3),TRUE,FALSE)</formula>
    </cfRule>
  </conditionalFormatting>
  <conditionalFormatting sqref="M6">
    <cfRule type="expression" dxfId="25" priority="9">
      <formula>IF(AND($D6=0,M6=$K$3),TRUE,FALSE)</formula>
    </cfRule>
    <cfRule type="expression" dxfId="24" priority="10">
      <formula>IF(AND($D6=1,$G6="G",M6=$K$3),TRUE,FALSE)</formula>
    </cfRule>
    <cfRule type="expression" dxfId="23" priority="11">
      <formula>IF(AND($D6=1,G6="P",M6=$K$3),TRUE,FALSE)</formula>
    </cfRule>
    <cfRule type="expression" dxfId="22" priority="12">
      <formula>IF(AND($D6=1,$E6="E",M6=$K$3),TRUE,FALSE)</formula>
    </cfRule>
  </conditionalFormatting>
  <conditionalFormatting sqref="M7:M43">
    <cfRule type="expression" dxfId="21" priority="1">
      <formula>IF(AND($D7=0,M7=$K$3),TRUE,FALSE)</formula>
    </cfRule>
    <cfRule type="expression" dxfId="20" priority="2">
      <formula>IF(AND($D7=1,$G7="G",M7=$K$3),TRUE,FALSE)</formula>
    </cfRule>
    <cfRule type="expression" dxfId="19" priority="3">
      <formula>IF(AND($D7=1,G7="P",M7=$K$3),TRUE,FALSE)</formula>
    </cfRule>
    <cfRule type="expression" dxfId="18" priority="4">
      <formula>IF(AND($D7=1,$E7="E",M7=$K$3),TRUE,FALSE)</formula>
    </cfRule>
  </conditionalFormatting>
  <dataValidations count="1">
    <dataValidation type="list" allowBlank="1" showInputMessage="1" showErrorMessage="1" sqref="K3">
      <formula1>equipos</formula1>
    </dataValidation>
  </dataValidations>
  <pageMargins left="0.7" right="0.7" top="0.75" bottom="0.75" header="0.3" footer="0.3"/>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48</vt:i4>
      </vt:variant>
    </vt:vector>
  </HeadingPairs>
  <TitlesOfParts>
    <vt:vector size="60" baseType="lpstr">
      <vt:lpstr>Portada</vt:lpstr>
      <vt:lpstr>1-Graficos</vt:lpstr>
      <vt:lpstr>1-Clasificacion</vt:lpstr>
      <vt:lpstr>1-Jornadas</vt:lpstr>
      <vt:lpstr>1-Equipo</vt:lpstr>
      <vt:lpstr>Versiones</vt:lpstr>
      <vt:lpstr>H-Inicio</vt:lpstr>
      <vt:lpstr>H-Evolucion</vt:lpstr>
      <vt:lpstr>H-Info</vt:lpstr>
      <vt:lpstr>H-Graficos</vt:lpstr>
      <vt:lpstr>H-Temporadas</vt:lpstr>
      <vt:lpstr>H-Clasificacion</vt:lpstr>
      <vt:lpstr>config_posiciones</vt:lpstr>
      <vt:lpstr>Cuarta_Jornada</vt:lpstr>
      <vt:lpstr>Décima_Jornada</vt:lpstr>
      <vt:lpstr>Decimoctava_Jornada</vt:lpstr>
      <vt:lpstr>Decimocuarta_Jornada</vt:lpstr>
      <vt:lpstr>Decimonovena_Jornada</vt:lpstr>
      <vt:lpstr>Decimoquinta_Jornada</vt:lpstr>
      <vt:lpstr>Decimoséptima_Jornada</vt:lpstr>
      <vt:lpstr>Decimosexta_Jornada</vt:lpstr>
      <vt:lpstr>Decimotercera_Jornada</vt:lpstr>
      <vt:lpstr>Duodécima_Jornada</vt:lpstr>
      <vt:lpstr>equipos</vt:lpstr>
      <vt:lpstr>equipos_historicos</vt:lpstr>
      <vt:lpstr>estadios</vt:lpstr>
      <vt:lpstr>fundacion</vt:lpstr>
      <vt:lpstr>Granada_C.F.</vt:lpstr>
      <vt:lpstr>Novena_Jornada</vt:lpstr>
      <vt:lpstr>Octava_Jornada</vt:lpstr>
      <vt:lpstr>Primera_Jornada</vt:lpstr>
      <vt:lpstr>Quinta_Jornada</vt:lpstr>
      <vt:lpstr>rangos_escudos</vt:lpstr>
      <vt:lpstr>Real_Betis_Balompié</vt:lpstr>
      <vt:lpstr>Segunda_Jornada</vt:lpstr>
      <vt:lpstr>Séptima_Jornada</vt:lpstr>
      <vt:lpstr>Sevilla_F.C.</vt:lpstr>
      <vt:lpstr>Sexta_Jornada</vt:lpstr>
      <vt:lpstr>Tercera_Jornada</vt:lpstr>
      <vt:lpstr>Trigésima_Jornada</vt:lpstr>
      <vt:lpstr>Trigésimoctava_Jornada</vt:lpstr>
      <vt:lpstr>Trigésimocuarta_Jornada</vt:lpstr>
      <vt:lpstr>Trigésimoprimera_Jornada</vt:lpstr>
      <vt:lpstr>Trigésimoquinta_Jornada</vt:lpstr>
      <vt:lpstr>Trigésimosegunda_Jornada</vt:lpstr>
      <vt:lpstr>Trigésimoséptima_Jornada</vt:lpstr>
      <vt:lpstr>Trigésimosexta_Jornada</vt:lpstr>
      <vt:lpstr>Trigésimotercera_Jornada</vt:lpstr>
      <vt:lpstr>Undécima_Jornada</vt:lpstr>
      <vt:lpstr>Vigésima_Jornada</vt:lpstr>
      <vt:lpstr>Vigésimoctava_Jornada</vt:lpstr>
      <vt:lpstr>Vigésimocuarta_Jornada</vt:lpstr>
      <vt:lpstr>Vigésimonovena_Jornada</vt:lpstr>
      <vt:lpstr>Vigésimoprimera_Jornada</vt:lpstr>
      <vt:lpstr>Vigésimoquinta_Jornada</vt:lpstr>
      <vt:lpstr>Vigésimosegunda_Jornada</vt:lpstr>
      <vt:lpstr>Vigésimoséptima_Jornada</vt:lpstr>
      <vt:lpstr>Vigésimosexta_Jornada</vt:lpstr>
      <vt:lpstr>Vigésimotercera_Jornada</vt:lpstr>
      <vt:lpstr>webs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Margarita</dc:creator>
  <cp:lastModifiedBy>Jaime Garcia</cp:lastModifiedBy>
  <cp:lastPrinted>2015-09-14T19:24:27Z</cp:lastPrinted>
  <dcterms:created xsi:type="dcterms:W3CDTF">2012-05-11T19:10:19Z</dcterms:created>
  <dcterms:modified xsi:type="dcterms:W3CDTF">2015-12-22T23:49:38Z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d2c34a03-644b-4b84-9425-3c231c19d540</vt:lpwstr>
  </property>
</Properties>
</file>